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8445" windowHeight="4470" tabRatio="724" activeTab="1"/>
  </bookViews>
  <sheets>
    <sheet name="91(決)收支性質及餘絀表" sheetId="1" r:id="rId1"/>
    <sheet name="91計算表" sheetId="2" r:id="rId2"/>
    <sheet name="91(決舊格式)" sheetId="3" r:id="rId3"/>
  </sheets>
  <definedNames>
    <definedName name="NI">#REF!</definedName>
    <definedName name="_xlnm.Print_Area" localSheetId="0">'91(決)收支性質及餘絀表'!$A$1:$G$25</definedName>
    <definedName name="_xlnm.Print_Area" localSheetId="2">'91(決舊格式)'!$A$1:$G$27</definedName>
    <definedName name="_xlnm.Print_Area" localSheetId="1">'91計算表'!$A$1:$L$35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<sst xmlns="http://schemas.openxmlformats.org/spreadsheetml/2006/main" count="171" uniqueCount="110">
  <si>
    <t>收支性質及餘絀簡明分析表</t>
  </si>
  <si>
    <r>
      <t>前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度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決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算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數</t>
    </r>
  </si>
  <si>
    <r>
      <t>項</t>
    </r>
    <r>
      <rPr>
        <sz val="12"/>
        <rFont val="Times New Roman"/>
        <family val="1"/>
      </rPr>
      <t xml:space="preserve">                        </t>
    </r>
    <r>
      <rPr>
        <sz val="12"/>
        <rFont val="新細明體"/>
        <family val="1"/>
      </rPr>
      <t>目</t>
    </r>
  </si>
  <si>
    <r>
      <t>金</t>
    </r>
    <r>
      <rPr>
        <sz val="12"/>
        <rFont val="Times New Roman"/>
        <family val="1"/>
      </rPr>
      <t xml:space="preserve">                 </t>
    </r>
    <r>
      <rPr>
        <sz val="12"/>
        <rFont val="新細明體"/>
        <family val="1"/>
      </rPr>
      <t>額</t>
    </r>
  </si>
  <si>
    <t>百分比</t>
  </si>
  <si>
    <t xml:space="preserve">  經常收入</t>
  </si>
  <si>
    <r>
      <t xml:space="preserve">        </t>
    </r>
    <r>
      <rPr>
        <sz val="12"/>
        <rFont val="新細明體"/>
        <family val="1"/>
      </rPr>
      <t>直接稅收入</t>
    </r>
  </si>
  <si>
    <r>
      <t xml:space="preserve">        </t>
    </r>
    <r>
      <rPr>
        <sz val="12"/>
        <rFont val="新細明體"/>
        <family val="1"/>
      </rPr>
      <t>間接稅收入</t>
    </r>
  </si>
  <si>
    <t xml:space="preserve">  經常支出</t>
  </si>
  <si>
    <r>
      <t xml:space="preserve">        </t>
    </r>
    <r>
      <rPr>
        <sz val="12"/>
        <rFont val="新細明體"/>
        <family val="1"/>
      </rPr>
      <t>一般經常支出</t>
    </r>
  </si>
  <si>
    <r>
      <t xml:space="preserve">        </t>
    </r>
    <r>
      <rPr>
        <sz val="12"/>
        <rFont val="新細明體"/>
        <family val="1"/>
      </rPr>
      <t>債務付息支出</t>
    </r>
  </si>
  <si>
    <t xml:space="preserve">  經常收支賸餘</t>
  </si>
  <si>
    <t>…</t>
  </si>
  <si>
    <t xml:space="preserve">  歲計賸餘</t>
  </si>
  <si>
    <t xml:space="preserve">  資本收入</t>
  </si>
  <si>
    <t xml:space="preserve">  資本支出</t>
  </si>
  <si>
    <t>中央政府總決算</t>
  </si>
  <si>
    <t>教育支出－校務基金</t>
  </si>
  <si>
    <t>科學支出－園區</t>
  </si>
  <si>
    <t>科學支出－科發</t>
  </si>
  <si>
    <t>社區發展支出－中央購宅</t>
  </si>
  <si>
    <t>社區發展支出－官兵購宅</t>
  </si>
  <si>
    <t>一、經常門收支</t>
  </si>
  <si>
    <t xml:space="preserve">        源數額</t>
  </si>
  <si>
    <t>二、資本門收支</t>
  </si>
  <si>
    <t xml:space="preserve">  資本收支虧絀</t>
  </si>
  <si>
    <t xml:space="preserve">  彌補：移用經常收支賸</t>
  </si>
  <si>
    <t>餘數額</t>
  </si>
  <si>
    <t>投資支出</t>
  </si>
  <si>
    <t>營業支出</t>
  </si>
  <si>
    <t>非營業支出</t>
  </si>
  <si>
    <t>用途別</t>
  </si>
  <si>
    <t>農業支出－農業綜合</t>
  </si>
  <si>
    <t>工業支出－營建署</t>
  </si>
  <si>
    <t>交通支出－交通建設基金</t>
  </si>
  <si>
    <t>其他經濟服務支出－存保再保</t>
  </si>
  <si>
    <t>其他經濟服務支出－亞銀</t>
  </si>
  <si>
    <t>其他經濟服務支出－經濟發展</t>
  </si>
  <si>
    <t>社區發展支出－營建基金</t>
  </si>
  <si>
    <r>
      <t xml:space="preserve">        </t>
    </r>
    <r>
      <rPr>
        <sz val="12"/>
        <rFont val="新細明體"/>
        <family val="1"/>
      </rPr>
      <t>增加投資支出</t>
    </r>
  </si>
  <si>
    <r>
      <t>本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度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決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算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數</t>
    </r>
  </si>
  <si>
    <r>
      <t>= 所得稅 + 遺贈稅 + 證券交易稅 +礦區稅</t>
    </r>
    <r>
      <rPr>
        <sz val="12"/>
        <rFont val="新細明體"/>
        <family val="1"/>
      </rPr>
      <t xml:space="preserve"> + 期貨交易稅</t>
    </r>
  </si>
  <si>
    <r>
      <t xml:space="preserve">        </t>
    </r>
    <r>
      <rPr>
        <sz val="12"/>
        <rFont val="新細明體"/>
        <family val="1"/>
      </rPr>
      <t>賦稅外收入</t>
    </r>
  </si>
  <si>
    <r>
      <t xml:space="preserve">  減：移充資本支出之</t>
    </r>
    <r>
      <rPr>
        <b/>
        <sz val="12"/>
        <rFont val="華康中黑體"/>
        <family val="3"/>
      </rPr>
      <t>財</t>
    </r>
  </si>
  <si>
    <r>
      <t>88</t>
    </r>
    <r>
      <rPr>
        <sz val="12"/>
        <rFont val="新細明體"/>
        <family val="1"/>
      </rPr>
      <t>年度</t>
    </r>
  </si>
  <si>
    <r>
      <t>環境保護支出－資源回收</t>
    </r>
    <r>
      <rPr>
        <sz val="8"/>
        <rFont val="Times New Roman"/>
        <family val="1"/>
      </rPr>
      <t>(</t>
    </r>
    <r>
      <rPr>
        <sz val="8"/>
        <rFont val="新細明體"/>
        <family val="1"/>
      </rPr>
      <t>一備</t>
    </r>
    <r>
      <rPr>
        <sz val="8"/>
        <rFont val="Times New Roman"/>
        <family val="1"/>
      </rPr>
      <t>)</t>
    </r>
  </si>
  <si>
    <r>
      <t>90</t>
    </r>
    <r>
      <rPr>
        <sz val="12"/>
        <rFont val="細明體"/>
        <family val="3"/>
      </rPr>
      <t>年無須列</t>
    </r>
  </si>
  <si>
    <t>=</t>
  </si>
  <si>
    <t>財產售價</t>
  </si>
  <si>
    <t xml:space="preserve"> + 移用以前年度歲計賸餘</t>
  </si>
  <si>
    <r>
      <t xml:space="preserve"> + </t>
    </r>
    <r>
      <rPr>
        <sz val="12"/>
        <rFont val="新細明體"/>
        <family val="1"/>
      </rPr>
      <t xml:space="preserve">    </t>
    </r>
    <r>
      <rPr>
        <sz val="12"/>
        <rFont val="新細明體"/>
        <family val="1"/>
      </rPr>
      <t>財產作價</t>
    </r>
  </si>
  <si>
    <t>+    0</t>
  </si>
  <si>
    <r>
      <t>-</t>
    </r>
    <r>
      <rPr>
        <sz val="12"/>
        <rFont val="新細明體"/>
        <family val="1"/>
      </rPr>
      <t xml:space="preserve">   </t>
    </r>
    <r>
      <rPr>
        <sz val="12"/>
        <rFont val="新細明體"/>
        <family val="1"/>
      </rPr>
      <t xml:space="preserve"> 及項</t>
    </r>
  </si>
  <si>
    <r>
      <t xml:space="preserve">   </t>
    </r>
    <r>
      <rPr>
        <sz val="12"/>
        <rFont val="新細明體"/>
        <family val="1"/>
      </rPr>
      <t xml:space="preserve">資本門支出 </t>
    </r>
  </si>
  <si>
    <r>
      <t xml:space="preserve">          </t>
    </r>
    <r>
      <rPr>
        <sz val="12"/>
        <rFont val="新細明體"/>
        <family val="1"/>
      </rPr>
      <t>經常門收入</t>
    </r>
  </si>
  <si>
    <t xml:space="preserve">        直接稅收入</t>
  </si>
  <si>
    <t xml:space="preserve">        間接稅收入</t>
  </si>
  <si>
    <t xml:space="preserve">        一般經常支出</t>
  </si>
  <si>
    <r>
      <t>-</t>
    </r>
    <r>
      <rPr>
        <sz val="12"/>
        <rFont val="新細明體"/>
        <family val="1"/>
      </rPr>
      <t xml:space="preserve">  </t>
    </r>
    <r>
      <rPr>
        <sz val="12"/>
        <rFont val="新細明體"/>
        <family val="1"/>
      </rPr>
      <t>直接稅收入</t>
    </r>
  </si>
  <si>
    <r>
      <t xml:space="preserve">    </t>
    </r>
    <r>
      <rPr>
        <sz val="12"/>
        <rFont val="新細明體"/>
        <family val="1"/>
      </rPr>
      <t>稅課及專賣收入</t>
    </r>
  </si>
  <si>
    <r>
      <t>-</t>
    </r>
    <r>
      <rPr>
        <sz val="12"/>
        <rFont val="新細明體"/>
        <family val="1"/>
      </rPr>
      <t xml:space="preserve"> </t>
    </r>
    <r>
      <rPr>
        <sz val="12"/>
        <rFont val="新細明體"/>
        <family val="1"/>
      </rPr>
      <t xml:space="preserve"> 稅課及專賣收入</t>
    </r>
  </si>
  <si>
    <r>
      <t xml:space="preserve">          </t>
    </r>
    <r>
      <rPr>
        <sz val="12"/>
        <rFont val="新細明體"/>
        <family val="1"/>
      </rPr>
      <t>經常門支出</t>
    </r>
  </si>
  <si>
    <r>
      <t>-</t>
    </r>
    <r>
      <rPr>
        <sz val="12"/>
        <rFont val="新細明體"/>
        <family val="1"/>
      </rPr>
      <t xml:space="preserve">  </t>
    </r>
    <r>
      <rPr>
        <sz val="12"/>
        <rFont val="新細明體"/>
        <family val="1"/>
      </rPr>
      <t>( 債務付息支出 + 還本付息事務支出 )</t>
    </r>
  </si>
  <si>
    <r>
      <t xml:space="preserve">        </t>
    </r>
    <r>
      <rPr>
        <sz val="12"/>
        <rFont val="新細明體"/>
        <family val="1"/>
      </rPr>
      <t>減少資產收入</t>
    </r>
  </si>
  <si>
    <r>
      <t xml:space="preserve">        </t>
    </r>
    <r>
      <rPr>
        <sz val="12"/>
        <rFont val="新細明體"/>
        <family val="1"/>
      </rPr>
      <t>收回投資收入</t>
    </r>
  </si>
  <si>
    <r>
      <t xml:space="preserve">        </t>
    </r>
    <r>
      <rPr>
        <sz val="12"/>
        <rFont val="新細明體"/>
        <family val="1"/>
      </rPr>
      <t>增加債務收入</t>
    </r>
  </si>
  <si>
    <r>
      <t xml:space="preserve">        </t>
    </r>
    <r>
      <rPr>
        <sz val="12"/>
        <rFont val="新細明體"/>
        <family val="1"/>
      </rPr>
      <t>增置擴充改良資產</t>
    </r>
  </si>
  <si>
    <r>
      <t xml:space="preserve">= </t>
    </r>
    <r>
      <rPr>
        <sz val="12"/>
        <rFont val="新細明體"/>
        <family val="1"/>
      </rPr>
      <t xml:space="preserve">      </t>
    </r>
    <r>
      <rPr>
        <sz val="12"/>
        <rFont val="新細明體"/>
        <family val="1"/>
      </rPr>
      <t>公債及賒借收入</t>
    </r>
  </si>
  <si>
    <r>
      <t xml:space="preserve">       </t>
    </r>
    <r>
      <rPr>
        <sz val="12"/>
        <rFont val="新細明體"/>
        <family val="1"/>
      </rPr>
      <t>債務付息支出</t>
    </r>
    <r>
      <rPr>
        <sz val="12"/>
        <rFont val="新細明體"/>
        <family val="1"/>
      </rPr>
      <t>(79)</t>
    </r>
  </si>
  <si>
    <r>
      <t>+</t>
    </r>
    <r>
      <rPr>
        <sz val="12"/>
        <rFont val="新細明體"/>
        <family val="1"/>
      </rPr>
      <t xml:space="preserve">  </t>
    </r>
    <r>
      <rPr>
        <sz val="12"/>
        <rFont val="新細明體"/>
        <family val="1"/>
      </rPr>
      <t xml:space="preserve"> 還本付息事務支出</t>
    </r>
    <r>
      <rPr>
        <sz val="12"/>
        <rFont val="新細明體"/>
        <family val="1"/>
      </rPr>
      <t>(80)</t>
    </r>
  </si>
  <si>
    <r>
      <t>上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度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決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算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數</t>
    </r>
  </si>
  <si>
    <r>
      <t>中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華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民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國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九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十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一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度</t>
    </r>
  </si>
  <si>
    <t>投資收回</t>
  </si>
  <si>
    <r>
      <t xml:space="preserve"> </t>
    </r>
    <r>
      <rPr>
        <sz val="12"/>
        <rFont val="新細明體"/>
        <family val="1"/>
      </rPr>
      <t xml:space="preserve">   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營業支出</t>
    </r>
    <r>
      <rPr>
        <sz val="12"/>
        <rFont val="Times New Roman"/>
        <family val="1"/>
      </rPr>
      <t>(80)</t>
    </r>
  </si>
  <si>
    <r>
      <t xml:space="preserve"> + </t>
    </r>
    <r>
      <rPr>
        <sz val="12"/>
        <rFont val="新細明體"/>
        <family val="1"/>
      </rPr>
      <t xml:space="preserve">   </t>
    </r>
    <r>
      <rPr>
        <sz val="12"/>
        <rFont val="新細明體"/>
        <family val="1"/>
      </rPr>
      <t>非營業基金</t>
    </r>
    <r>
      <rPr>
        <sz val="12"/>
        <rFont val="新細明體"/>
        <family val="1"/>
      </rPr>
      <t>(81)</t>
    </r>
  </si>
  <si>
    <r>
      <t xml:space="preserve"> </t>
    </r>
    <r>
      <rPr>
        <sz val="12"/>
        <rFont val="新細明體"/>
        <family val="1"/>
      </rPr>
      <t>+</t>
    </r>
    <r>
      <rPr>
        <sz val="12"/>
        <rFont val="新細明體"/>
        <family val="1"/>
      </rPr>
      <t xml:space="preserve">  </t>
    </r>
    <r>
      <rPr>
        <sz val="12"/>
        <rFont val="新細明體"/>
        <family val="1"/>
      </rPr>
      <t xml:space="preserve"> 投資支出</t>
    </r>
    <r>
      <rPr>
        <sz val="12"/>
        <rFont val="新細明體"/>
        <family val="1"/>
      </rPr>
      <t>(82)</t>
    </r>
  </si>
  <si>
    <t>中央政府總決算</t>
  </si>
  <si>
    <t xml:space="preserve">        賦稅外收入</t>
  </si>
  <si>
    <t xml:space="preserve">        債務利息及事務支出</t>
  </si>
  <si>
    <t xml:space="preserve">  減：移充資本支出之財</t>
  </si>
  <si>
    <t xml:space="preserve">        減少資產收入</t>
  </si>
  <si>
    <t xml:space="preserve">        收回投資收入</t>
  </si>
  <si>
    <t xml:space="preserve">        增加投資支出</t>
  </si>
  <si>
    <t>三、歲入歲出差短</t>
  </si>
  <si>
    <r>
      <t>中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華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民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國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九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十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一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度</t>
    </r>
  </si>
  <si>
    <r>
      <t>本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度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決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算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數</t>
    </r>
  </si>
  <si>
    <r>
      <t>上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度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決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算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數</t>
    </r>
  </si>
  <si>
    <r>
      <t xml:space="preserve">        </t>
    </r>
    <r>
      <rPr>
        <sz val="10"/>
        <rFont val="新細明體"/>
        <family val="1"/>
      </rPr>
      <t>增置擴充改良資產支出</t>
    </r>
  </si>
  <si>
    <r>
      <t xml:space="preserve"> </t>
    </r>
    <r>
      <rPr>
        <sz val="12"/>
        <rFont val="華康中黑體"/>
        <family val="3"/>
      </rPr>
      <t>餘數額</t>
    </r>
  </si>
  <si>
    <t>三、歲入歲出餘絀</t>
  </si>
  <si>
    <t xml:space="preserve">           1.一般經常支出</t>
  </si>
  <si>
    <t xml:space="preserve">           2.債務利息及事務支出</t>
  </si>
  <si>
    <r>
      <t xml:space="preserve">   </t>
    </r>
    <r>
      <rPr>
        <sz val="11"/>
        <rFont val="新細明體"/>
        <family val="1"/>
      </rPr>
      <t xml:space="preserve">        1.增置擴充改良資產</t>
    </r>
  </si>
  <si>
    <r>
      <t xml:space="preserve">   </t>
    </r>
    <r>
      <rPr>
        <sz val="11"/>
        <rFont val="新細明體"/>
        <family val="1"/>
      </rPr>
      <t xml:space="preserve">        2.增加投資</t>
    </r>
  </si>
  <si>
    <r>
      <t xml:space="preserve"> </t>
    </r>
    <r>
      <rPr>
        <sz val="11"/>
        <rFont val="Times New Roman"/>
        <family val="1"/>
      </rPr>
      <t xml:space="preserve">  </t>
    </r>
    <r>
      <rPr>
        <sz val="11"/>
        <rFont val="新細明體"/>
        <family val="1"/>
      </rPr>
      <t xml:space="preserve">        1.減少資產</t>
    </r>
  </si>
  <si>
    <r>
      <t xml:space="preserve"> </t>
    </r>
    <r>
      <rPr>
        <sz val="11"/>
        <rFont val="Times New Roman"/>
        <family val="1"/>
      </rPr>
      <t xml:space="preserve">  </t>
    </r>
    <r>
      <rPr>
        <sz val="11"/>
        <rFont val="新細明體"/>
        <family val="1"/>
      </rPr>
      <t xml:space="preserve">        2.收回投資</t>
    </r>
  </si>
  <si>
    <r>
      <t xml:space="preserve">   </t>
    </r>
    <r>
      <rPr>
        <sz val="11"/>
        <rFont val="新細明體"/>
        <family val="1"/>
      </rPr>
      <t xml:space="preserve">        1.直接稅收入</t>
    </r>
  </si>
  <si>
    <r>
      <t xml:space="preserve">   </t>
    </r>
    <r>
      <rPr>
        <sz val="11"/>
        <rFont val="新細明體"/>
        <family val="1"/>
      </rPr>
      <t xml:space="preserve">        2.間接稅收入</t>
    </r>
  </si>
  <si>
    <r>
      <t xml:space="preserve">   </t>
    </r>
    <r>
      <rPr>
        <sz val="11"/>
        <rFont val="新細明體"/>
        <family val="1"/>
      </rPr>
      <t xml:space="preserve">        3.賦稅外收入</t>
    </r>
  </si>
  <si>
    <t>收支性質及餘絀簡明比較分析表</t>
  </si>
  <si>
    <t>一、經常門收支</t>
  </si>
  <si>
    <t xml:space="preserve">  (二)經常支出</t>
  </si>
  <si>
    <t xml:space="preserve">  (三)經常收支餘絀</t>
  </si>
  <si>
    <t xml:space="preserve">  (三)資本收支差短</t>
  </si>
  <si>
    <t xml:space="preserve">  (二)資本支出</t>
  </si>
  <si>
    <t xml:space="preserve">  (一)資本收入</t>
  </si>
  <si>
    <t>二、資本門收支</t>
  </si>
  <si>
    <r>
      <t>91</t>
    </r>
    <r>
      <rPr>
        <sz val="12"/>
        <rFont val="華康中黑體"/>
        <family val="3"/>
      </rPr>
      <t>年度</t>
    </r>
  </si>
  <si>
    <t>353645119330+7191394141+76794434790+10039247+2864026479</t>
  </si>
  <si>
    <t xml:space="preserve">  (一)經常收入</t>
  </si>
</sst>
</file>

<file path=xl/styles.xml><?xml version="1.0" encoding="utf-8"?>
<styleSheet xmlns="http://schemas.openxmlformats.org/spreadsheetml/2006/main">
  <numFmts count="5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 "/>
    <numFmt numFmtId="177" formatCode="#,##0_ "/>
    <numFmt numFmtId="178" formatCode="000"/>
    <numFmt numFmtId="179" formatCode="0.00_ "/>
    <numFmt numFmtId="180" formatCode="0.0%"/>
    <numFmt numFmtId="181" formatCode="0.000%"/>
    <numFmt numFmtId="182" formatCode="_(* #,##0.00_);_(&quot;–&quot;* #,##0.00_);_(* &quot;…&quot;_);_(@_)"/>
    <numFmt numFmtId="183" formatCode="#,##0.00;[Red]\-#,##0.00;&quot;…&quot;"/>
    <numFmt numFmtId="184" formatCode="0.00_);[Red]\(0.00\)"/>
    <numFmt numFmtId="185" formatCode="#,##0;[Red]\-#,##0;&quot;…&quot;"/>
    <numFmt numFmtId="186" formatCode="#,##0.00\ ;[Red]\-#,##0.00\ ;&quot;… &quot;"/>
    <numFmt numFmtId="187" formatCode="0."/>
    <numFmt numFmtId="188" formatCode="_-* #,##0.0_-;\-* #,##0.0_-;_-* &quot;-&quot;??_-;_-@_-"/>
    <numFmt numFmtId="189" formatCode="#,##0.00;\-#,##0.00;&quot;…&quot;"/>
    <numFmt numFmtId="190" formatCode="_-* #,##0_-;\-* #,##0_-;_-* &quot;-&quot;??_-;_-@_-"/>
    <numFmt numFmtId="191" formatCode="#,##0;\-#,##0;&quot;…&quot;"/>
    <numFmt numFmtId="192" formatCode="_-\+* #,##0.00_-;\-* #,##0.00_-;_-* &quot;-&quot;??_-;_-@_-"/>
    <numFmt numFmtId="193" formatCode="_-\+* #,##0.00_-;\-* #,##0.00_-;_-* &quot;+&quot;??_-;_-@_-"/>
    <numFmt numFmtId="194" formatCode="#,##0.0_ "/>
    <numFmt numFmtId="195" formatCode="#,##0;\-#,##0;\-;"/>
    <numFmt numFmtId="196" formatCode="0.0_ "/>
    <numFmt numFmtId="197" formatCode="#\ ##0\ \ \ \ \ "/>
    <numFmt numFmtId="198" formatCode="0.00_ \ \ \ \ "/>
    <numFmt numFmtId="199" formatCode="0.00_ \ \ \ \ \ "/>
    <numFmt numFmtId="200" formatCode="0.0_ \ \ \ \ \ "/>
    <numFmt numFmtId="201" formatCode="0.00_ \ \ \ \ \ \ \ \ "/>
    <numFmt numFmtId="202" formatCode="#,##0\ "/>
    <numFmt numFmtId="203" formatCode="#,##0\ \ \ \ "/>
    <numFmt numFmtId="204" formatCode="0.00\ "/>
    <numFmt numFmtId="205" formatCode="0.0\ "/>
    <numFmt numFmtId="206" formatCode="#,##0.00\ "/>
    <numFmt numFmtId="207" formatCode="#,##0."/>
    <numFmt numFmtId="208" formatCode="#,##0;[Red]#,##0"/>
    <numFmt numFmtId="209" formatCode="0.0_);[Red]\(0.0\)"/>
    <numFmt numFmtId="210" formatCode="_-* #,##0_-;\-* #,##0_-;_-* &quot;－&quot;_-;_-@_-"/>
    <numFmt numFmtId="211" formatCode="0.000_ "/>
    <numFmt numFmtId="212" formatCode="#,##0.000;[Red]\-#,##0.000;&quot;…&quot;"/>
    <numFmt numFmtId="213" formatCode="#,##0.0;[Red]\-#,##0.0;&quot;…&quot;"/>
  </numFmts>
  <fonts count="25">
    <font>
      <sz val="12"/>
      <name val="新細明體"/>
      <family val="1"/>
    </font>
    <font>
      <b/>
      <sz val="12"/>
      <name val="新細明體"/>
      <family val="1"/>
    </font>
    <font>
      <i/>
      <sz val="12"/>
      <name val="新細明體"/>
      <family val="1"/>
    </font>
    <font>
      <b/>
      <i/>
      <sz val="12"/>
      <name val="新細明體"/>
      <family val="1"/>
    </font>
    <font>
      <sz val="12"/>
      <name val="Times New Roman"/>
      <family val="1"/>
    </font>
    <font>
      <sz val="14"/>
      <name val="標楷體"/>
      <family val="4"/>
    </font>
    <font>
      <sz val="10"/>
      <name val="Times New Roman"/>
      <family val="1"/>
    </font>
    <font>
      <sz val="10"/>
      <name val="新細明體"/>
      <family val="1"/>
    </font>
    <font>
      <b/>
      <sz val="12"/>
      <name val="華康中黑體"/>
      <family val="3"/>
    </font>
    <font>
      <b/>
      <sz val="10"/>
      <name val="Times New Roman"/>
      <family val="1"/>
    </font>
    <font>
      <sz val="9"/>
      <name val="新細明體"/>
      <family val="1"/>
    </font>
    <font>
      <b/>
      <u val="single"/>
      <sz val="20"/>
      <name val="新細明體"/>
      <family val="1"/>
    </font>
    <font>
      <b/>
      <u val="single"/>
      <sz val="26"/>
      <name val="新細明體"/>
      <family val="1"/>
    </font>
    <font>
      <sz val="9"/>
      <name val="細明體"/>
      <family val="3"/>
    </font>
    <font>
      <sz val="12"/>
      <name val="華康中黑體"/>
      <family val="3"/>
    </font>
    <font>
      <sz val="8"/>
      <name val="Times New Roman"/>
      <family val="1"/>
    </font>
    <font>
      <sz val="8"/>
      <name val="新細明體"/>
      <family val="1"/>
    </font>
    <font>
      <sz val="12"/>
      <name val="細明體"/>
      <family val="3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u val="single"/>
      <sz val="6"/>
      <color indexed="12"/>
      <name val="Times New Roman"/>
      <family val="1"/>
    </font>
    <font>
      <u val="single"/>
      <sz val="6"/>
      <color indexed="36"/>
      <name val="Times New Roman"/>
      <family val="1"/>
    </font>
    <font>
      <sz val="11"/>
      <name val="新細明體"/>
      <family val="1"/>
    </font>
    <font>
      <b/>
      <sz val="14"/>
      <name val="標楷體"/>
      <family val="4"/>
    </font>
    <font>
      <b/>
      <sz val="13"/>
      <name val="標楷體"/>
      <family val="4"/>
    </font>
  </fonts>
  <fills count="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5" fillId="0" borderId="1" xfId="0" applyFont="1" applyBorder="1" applyAlignment="1">
      <alignment/>
    </xf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0" fillId="0" borderId="0" xfId="0" applyAlignment="1">
      <alignment horizontal="centerContinuous" vertical="center"/>
    </xf>
    <xf numFmtId="0" fontId="0" fillId="0" borderId="0" xfId="0" applyAlignment="1">
      <alignment vertical="center"/>
    </xf>
    <xf numFmtId="0" fontId="4" fillId="0" borderId="3" xfId="0" applyFont="1" applyBorder="1" applyAlignment="1">
      <alignment horizontal="centerContinuous" vertical="center"/>
    </xf>
    <xf numFmtId="0" fontId="0" fillId="0" borderId="2" xfId="0" applyFont="1" applyBorder="1" applyAlignment="1">
      <alignment horizontal="centerContinuous" vertical="center"/>
    </xf>
    <xf numFmtId="0" fontId="0" fillId="0" borderId="4" xfId="0" applyFont="1" applyBorder="1" applyAlignment="1">
      <alignment horizontal="center" vertical="center"/>
    </xf>
    <xf numFmtId="183" fontId="6" fillId="0" borderId="1" xfId="0" applyNumberFormat="1" applyFont="1" applyBorder="1" applyAlignment="1">
      <alignment horizontal="right"/>
    </xf>
    <xf numFmtId="183" fontId="9" fillId="0" borderId="1" xfId="0" applyNumberFormat="1" applyFont="1" applyBorder="1" applyAlignment="1">
      <alignment horizontal="right"/>
    </xf>
    <xf numFmtId="183" fontId="6" fillId="0" borderId="5" xfId="0" applyNumberFormat="1" applyFont="1" applyBorder="1" applyAlignment="1">
      <alignment horizontal="right"/>
    </xf>
    <xf numFmtId="0" fontId="7" fillId="0" borderId="4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11" fillId="0" borderId="0" xfId="0" applyFont="1" applyAlignment="1">
      <alignment horizontal="centerContinuous" vertical="top"/>
    </xf>
    <xf numFmtId="0" fontId="12" fillId="0" borderId="0" xfId="0" applyFont="1" applyAlignment="1">
      <alignment horizontal="centerContinuous"/>
    </xf>
    <xf numFmtId="0" fontId="0" fillId="0" borderId="0" xfId="0" applyAlignment="1">
      <alignment horizontal="centerContinuous" vertical="top"/>
    </xf>
    <xf numFmtId="0" fontId="0" fillId="0" borderId="7" xfId="0" applyBorder="1" applyAlignment="1">
      <alignment/>
    </xf>
    <xf numFmtId="0" fontId="0" fillId="0" borderId="0" xfId="0" applyBorder="1" applyAlignment="1">
      <alignment/>
    </xf>
    <xf numFmtId="0" fontId="4" fillId="0" borderId="7" xfId="0" applyFont="1" applyBorder="1" applyAlignment="1">
      <alignment/>
    </xf>
    <xf numFmtId="0" fontId="0" fillId="0" borderId="0" xfId="0" applyFill="1" applyAlignment="1">
      <alignment/>
    </xf>
    <xf numFmtId="0" fontId="0" fillId="2" borderId="0" xfId="0" applyFill="1" applyBorder="1" applyAlignment="1">
      <alignment/>
    </xf>
    <xf numFmtId="0" fontId="16" fillId="0" borderId="7" xfId="0" applyFont="1" applyBorder="1" applyAlignment="1">
      <alignment/>
    </xf>
    <xf numFmtId="0" fontId="16" fillId="0" borderId="7" xfId="0" applyFont="1" applyBorder="1" applyAlignment="1">
      <alignment horizontal="center"/>
    </xf>
    <xf numFmtId="43" fontId="15" fillId="0" borderId="7" xfId="15" applyFont="1" applyBorder="1" applyAlignment="1">
      <alignment/>
    </xf>
    <xf numFmtId="43" fontId="16" fillId="3" borderId="7" xfId="0" applyNumberFormat="1" applyFont="1" applyFill="1" applyBorder="1" applyAlignment="1">
      <alignment/>
    </xf>
    <xf numFmtId="0" fontId="0" fillId="2" borderId="0" xfId="0" applyFill="1" applyAlignment="1">
      <alignment/>
    </xf>
    <xf numFmtId="189" fontId="9" fillId="0" borderId="1" xfId="0" applyNumberFormat="1" applyFont="1" applyBorder="1" applyAlignment="1">
      <alignment horizontal="right"/>
    </xf>
    <xf numFmtId="0" fontId="14" fillId="0" borderId="1" xfId="0" applyFont="1" applyBorder="1" applyAlignment="1" quotePrefix="1">
      <alignment horizontal="left"/>
    </xf>
    <xf numFmtId="0" fontId="14" fillId="0" borderId="1" xfId="0" applyFont="1" applyBorder="1" applyAlignment="1" quotePrefix="1">
      <alignment horizontal="left" vertical="top"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/>
    </xf>
    <xf numFmtId="0" fontId="0" fillId="0" borderId="8" xfId="0" applyBorder="1" applyAlignment="1">
      <alignment vertical="top"/>
    </xf>
    <xf numFmtId="0" fontId="0" fillId="0" borderId="2" xfId="0" applyBorder="1" applyAlignment="1">
      <alignment horizontal="centerContinuous" vertical="center"/>
    </xf>
    <xf numFmtId="43" fontId="7" fillId="0" borderId="0" xfId="15" applyFont="1" applyBorder="1" applyAlignment="1">
      <alignment/>
    </xf>
    <xf numFmtId="43" fontId="18" fillId="2" borderId="0" xfId="15" applyFont="1" applyFill="1" applyBorder="1" applyAlignment="1" quotePrefix="1">
      <alignment/>
    </xf>
    <xf numFmtId="0" fontId="0" fillId="0" borderId="0" xfId="0" applyFont="1" applyBorder="1" applyAlignment="1" quotePrefix="1">
      <alignment/>
    </xf>
    <xf numFmtId="43" fontId="4" fillId="2" borderId="1" xfId="15" applyFont="1" applyFill="1" applyBorder="1" applyAlignment="1" quotePrefix="1">
      <alignment/>
    </xf>
    <xf numFmtId="176" fontId="18" fillId="2" borderId="0" xfId="15" applyNumberFormat="1" applyFont="1" applyFill="1" applyBorder="1" applyAlignment="1" quotePrefix="1">
      <alignment/>
    </xf>
    <xf numFmtId="0" fontId="4" fillId="0" borderId="0" xfId="0" applyFont="1" applyBorder="1" applyAlignment="1">
      <alignment/>
    </xf>
    <xf numFmtId="43" fontId="4" fillId="2" borderId="0" xfId="15" applyFont="1" applyFill="1" applyBorder="1" applyAlignment="1" quotePrefix="1">
      <alignment/>
    </xf>
    <xf numFmtId="0" fontId="0" fillId="0" borderId="0" xfId="0" applyFont="1" applyBorder="1" applyAlignment="1">
      <alignment/>
    </xf>
    <xf numFmtId="43" fontId="6" fillId="0" borderId="0" xfId="0" applyNumberFormat="1" applyFont="1" applyBorder="1" applyAlignment="1">
      <alignment/>
    </xf>
    <xf numFmtId="43" fontId="18" fillId="2" borderId="0" xfId="15" applyFont="1" applyFill="1" applyBorder="1" applyAlignment="1" quotePrefix="1">
      <alignment horizontal="right"/>
    </xf>
    <xf numFmtId="0" fontId="14" fillId="0" borderId="0" xfId="0" applyFont="1" applyBorder="1" applyAlignment="1">
      <alignment horizontal="center"/>
    </xf>
    <xf numFmtId="0" fontId="8" fillId="0" borderId="0" xfId="0" applyFont="1" applyBorder="1" applyAlignment="1" quotePrefix="1">
      <alignment horizontal="center"/>
    </xf>
    <xf numFmtId="0" fontId="4" fillId="0" borderId="0" xfId="0" applyFont="1" applyBorder="1" applyAlignment="1">
      <alignment horizontal="center"/>
    </xf>
    <xf numFmtId="43" fontId="4" fillId="2" borderId="0" xfId="15" applyFont="1" applyFill="1" applyBorder="1" applyAlignment="1" quotePrefix="1">
      <alignment horizontal="center"/>
    </xf>
    <xf numFmtId="0" fontId="8" fillId="0" borderId="0" xfId="0" applyFont="1" applyBorder="1" applyAlignment="1" quotePrefix="1">
      <alignment horizontal="center" vertical="top"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/>
    </xf>
    <xf numFmtId="0" fontId="16" fillId="0" borderId="9" xfId="0" applyFont="1" applyBorder="1" applyAlignment="1">
      <alignment/>
    </xf>
    <xf numFmtId="43" fontId="15" fillId="0" borderId="9" xfId="15" applyFont="1" applyBorder="1" applyAlignment="1">
      <alignment/>
    </xf>
    <xf numFmtId="192" fontId="18" fillId="2" borderId="0" xfId="15" applyNumberFormat="1" applyFont="1" applyFill="1" applyBorder="1" applyAlignment="1" quotePrefix="1">
      <alignment/>
    </xf>
    <xf numFmtId="0" fontId="0" fillId="0" borderId="0" xfId="0" applyFont="1" applyBorder="1" applyAlignment="1" quotePrefix="1">
      <alignment horizontal="center"/>
    </xf>
    <xf numFmtId="0" fontId="0" fillId="0" borderId="0" xfId="0" applyFont="1" applyBorder="1" applyAlignment="1">
      <alignment horizontal="center"/>
    </xf>
    <xf numFmtId="43" fontId="4" fillId="4" borderId="0" xfId="15" applyFont="1" applyFill="1" applyBorder="1" applyAlignment="1" quotePrefix="1">
      <alignment horizontal="center"/>
    </xf>
    <xf numFmtId="0" fontId="0" fillId="0" borderId="0" xfId="0" applyFont="1" applyBorder="1" applyAlignment="1" quotePrefix="1">
      <alignment horizontal="left"/>
    </xf>
    <xf numFmtId="0" fontId="0" fillId="0" borderId="0" xfId="0" applyBorder="1" applyAlignment="1" quotePrefix="1">
      <alignment horizontal="left"/>
    </xf>
    <xf numFmtId="0" fontId="0" fillId="0" borderId="0" xfId="0" applyBorder="1" applyAlignment="1" quotePrefix="1">
      <alignment horizontal="center"/>
    </xf>
    <xf numFmtId="0" fontId="0" fillId="0" borderId="0" xfId="0" applyBorder="1" applyAlignment="1" quotePrefix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8" fillId="0" borderId="13" xfId="0" applyFont="1" applyBorder="1" applyAlignment="1" quotePrefix="1">
      <alignment horizontal="left"/>
    </xf>
    <xf numFmtId="0" fontId="0" fillId="0" borderId="1" xfId="0" applyBorder="1" applyAlignment="1">
      <alignment/>
    </xf>
    <xf numFmtId="0" fontId="4" fillId="0" borderId="13" xfId="0" applyFont="1" applyBorder="1" applyAlignment="1">
      <alignment/>
    </xf>
    <xf numFmtId="43" fontId="4" fillId="2" borderId="13" xfId="15" applyFont="1" applyFill="1" applyBorder="1" applyAlignment="1" quotePrefix="1">
      <alignment/>
    </xf>
    <xf numFmtId="0" fontId="0" fillId="2" borderId="1" xfId="0" applyFill="1" applyBorder="1" applyAlignment="1">
      <alignment/>
    </xf>
    <xf numFmtId="0" fontId="8" fillId="0" borderId="13" xfId="0" applyFont="1" applyBorder="1" applyAlignment="1" quotePrefix="1">
      <alignment horizontal="left" vertical="top"/>
    </xf>
    <xf numFmtId="0" fontId="5" fillId="0" borderId="13" xfId="0" applyFont="1" applyBorder="1" applyAlignment="1">
      <alignment/>
    </xf>
    <xf numFmtId="43" fontId="4" fillId="2" borderId="13" xfId="15" applyFont="1" applyFill="1" applyBorder="1" applyAlignment="1" quotePrefix="1">
      <alignment horizontal="center"/>
    </xf>
    <xf numFmtId="0" fontId="8" fillId="0" borderId="14" xfId="0" applyFont="1" applyBorder="1" applyAlignment="1">
      <alignment horizontal="left" vertical="top" indent="6"/>
    </xf>
    <xf numFmtId="0" fontId="8" fillId="0" borderId="6" xfId="0" applyFont="1" applyBorder="1" applyAlignment="1">
      <alignment horizontal="center" vertical="top"/>
    </xf>
    <xf numFmtId="0" fontId="0" fillId="0" borderId="6" xfId="0" applyBorder="1" applyAlignment="1">
      <alignment/>
    </xf>
    <xf numFmtId="0" fontId="0" fillId="0" borderId="4" xfId="0" applyBorder="1" applyAlignment="1">
      <alignment/>
    </xf>
    <xf numFmtId="192" fontId="18" fillId="2" borderId="0" xfId="15" applyNumberFormat="1" applyFont="1" applyFill="1" applyBorder="1" applyAlignment="1" quotePrefix="1">
      <alignment horizontal="left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wrapText="1"/>
    </xf>
    <xf numFmtId="189" fontId="9" fillId="0" borderId="15" xfId="0" applyNumberFormat="1" applyFont="1" applyBorder="1" applyAlignment="1">
      <alignment horizontal="right" vertical="center"/>
    </xf>
    <xf numFmtId="0" fontId="5" fillId="0" borderId="16" xfId="0" applyFont="1" applyBorder="1" applyAlignment="1">
      <alignment vertical="center"/>
    </xf>
    <xf numFmtId="43" fontId="0" fillId="0" borderId="0" xfId="0" applyNumberFormat="1" applyBorder="1" applyAlignment="1">
      <alignment/>
    </xf>
    <xf numFmtId="213" fontId="9" fillId="0" borderId="1" xfId="0" applyNumberFormat="1" applyFont="1" applyBorder="1" applyAlignment="1">
      <alignment horizontal="right"/>
    </xf>
    <xf numFmtId="213" fontId="6" fillId="0" borderId="1" xfId="0" applyNumberFormat="1" applyFont="1" applyBorder="1" applyAlignment="1">
      <alignment horizontal="right"/>
    </xf>
    <xf numFmtId="213" fontId="6" fillId="0" borderId="1" xfId="0" applyNumberFormat="1" applyFont="1" applyBorder="1" applyAlignment="1">
      <alignment horizontal="right"/>
    </xf>
    <xf numFmtId="213" fontId="19" fillId="0" borderId="16" xfId="0" applyNumberFormat="1" applyFont="1" applyBorder="1" applyAlignment="1">
      <alignment horizontal="right" vertical="center"/>
    </xf>
    <xf numFmtId="213" fontId="9" fillId="0" borderId="16" xfId="0" applyNumberFormat="1" applyFont="1" applyBorder="1" applyAlignment="1">
      <alignment horizontal="right" vertical="center"/>
    </xf>
    <xf numFmtId="213" fontId="9" fillId="0" borderId="17" xfId="0" applyNumberFormat="1" applyFont="1" applyBorder="1" applyAlignment="1">
      <alignment horizontal="right"/>
    </xf>
    <xf numFmtId="213" fontId="6" fillId="0" borderId="17" xfId="0" applyNumberFormat="1" applyFont="1" applyBorder="1" applyAlignment="1">
      <alignment horizontal="right"/>
    </xf>
    <xf numFmtId="213" fontId="6" fillId="0" borderId="17" xfId="0" applyNumberFormat="1" applyFont="1" applyBorder="1" applyAlignment="1">
      <alignment horizontal="right"/>
    </xf>
    <xf numFmtId="213" fontId="9" fillId="0" borderId="18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left" vertical="top" indent="5"/>
    </xf>
    <xf numFmtId="213" fontId="6" fillId="5" borderId="1" xfId="0" applyNumberFormat="1" applyFont="1" applyFill="1" applyBorder="1" applyAlignment="1">
      <alignment horizontal="right"/>
    </xf>
    <xf numFmtId="213" fontId="6" fillId="5" borderId="1" xfId="0" applyNumberFormat="1" applyFont="1" applyFill="1" applyBorder="1" applyAlignment="1">
      <alignment horizontal="right"/>
    </xf>
    <xf numFmtId="0" fontId="23" fillId="0" borderId="16" xfId="0" applyFont="1" applyBorder="1" applyAlignment="1">
      <alignment vertical="center"/>
    </xf>
    <xf numFmtId="0" fontId="23" fillId="0" borderId="1" xfId="0" applyFont="1" applyBorder="1" applyAlignment="1">
      <alignment/>
    </xf>
    <xf numFmtId="0" fontId="22" fillId="0" borderId="1" xfId="0" applyFont="1" applyBorder="1" applyAlignment="1">
      <alignment/>
    </xf>
    <xf numFmtId="0" fontId="18" fillId="0" borderId="1" xfId="0" applyFont="1" applyBorder="1" applyAlignment="1">
      <alignment wrapText="1"/>
    </xf>
    <xf numFmtId="0" fontId="18" fillId="0" borderId="1" xfId="0" applyFont="1" applyBorder="1" applyAlignment="1">
      <alignment/>
    </xf>
    <xf numFmtId="0" fontId="24" fillId="0" borderId="1" xfId="0" applyFont="1" applyBorder="1" applyAlignment="1" quotePrefix="1">
      <alignment horizontal="left"/>
    </xf>
    <xf numFmtId="0" fontId="0" fillId="0" borderId="19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647700</xdr:colOff>
      <xdr:row>2</xdr:row>
      <xdr:rowOff>38100</xdr:rowOff>
    </xdr:from>
    <xdr:to>
      <xdr:col>7</xdr:col>
      <xdr:colOff>9525</xdr:colOff>
      <xdr:row>2</xdr:row>
      <xdr:rowOff>238125</xdr:rowOff>
    </xdr:to>
    <xdr:sp>
      <xdr:nvSpPr>
        <xdr:cNvPr id="1" name="文字 1"/>
        <xdr:cNvSpPr txBox="1">
          <a:spLocks noChangeArrowheads="1"/>
        </xdr:cNvSpPr>
      </xdr:nvSpPr>
      <xdr:spPr>
        <a:xfrm>
          <a:off x="6296025" y="885825"/>
          <a:ext cx="1114425" cy="200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sz="1100" b="0" i="0" u="none" baseline="0">
              <a:latin typeface="新細明體"/>
              <a:ea typeface="新細明體"/>
              <a:cs typeface="新細明體"/>
            </a:rPr>
            <a:t>單位︰新臺幣元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647700</xdr:colOff>
      <xdr:row>2</xdr:row>
      <xdr:rowOff>38100</xdr:rowOff>
    </xdr:from>
    <xdr:to>
      <xdr:col>7</xdr:col>
      <xdr:colOff>9525</xdr:colOff>
      <xdr:row>2</xdr:row>
      <xdr:rowOff>238125</xdr:rowOff>
    </xdr:to>
    <xdr:sp>
      <xdr:nvSpPr>
        <xdr:cNvPr id="1" name="文字 1"/>
        <xdr:cNvSpPr txBox="1">
          <a:spLocks noChangeArrowheads="1"/>
        </xdr:cNvSpPr>
      </xdr:nvSpPr>
      <xdr:spPr>
        <a:xfrm>
          <a:off x="6296025" y="885825"/>
          <a:ext cx="1114425" cy="200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sz="1100" b="0" i="0" u="none" baseline="0">
              <a:latin typeface="新細明體"/>
              <a:ea typeface="新細明體"/>
              <a:cs typeface="新細明體"/>
            </a:rPr>
            <a:t>單位︰新臺幣元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showGridLines="0" workbookViewId="0" topLeftCell="A20">
      <selection activeCell="A23" sqref="A23"/>
    </sheetView>
  </sheetViews>
  <sheetFormatPr defaultColWidth="9.00390625" defaultRowHeight="16.5"/>
  <cols>
    <col min="1" max="1" width="27.00390625" style="0" customWidth="1"/>
    <col min="2" max="2" width="17.25390625" style="0" customWidth="1"/>
    <col min="3" max="3" width="6.75390625" style="0" bestFit="1" customWidth="1"/>
    <col min="4" max="4" width="17.125" style="0" customWidth="1"/>
    <col min="5" max="5" width="6.00390625" style="0" bestFit="1" customWidth="1"/>
    <col min="6" max="6" width="17.00390625" style="0" customWidth="1"/>
    <col min="7" max="7" width="6.00390625" style="0" bestFit="1" customWidth="1"/>
  </cols>
  <sheetData>
    <row r="1" spans="1:7" s="31" customFormat="1" ht="30" customHeight="1">
      <c r="A1" s="14" t="s">
        <v>16</v>
      </c>
      <c r="B1" s="30"/>
      <c r="C1" s="30"/>
      <c r="D1" s="30"/>
      <c r="E1" s="30"/>
      <c r="F1" s="30"/>
      <c r="G1" s="30"/>
    </row>
    <row r="2" spans="1:7" s="31" customFormat="1" ht="36.75">
      <c r="A2" s="15" t="s">
        <v>99</v>
      </c>
      <c r="B2" s="30"/>
      <c r="C2" s="30"/>
      <c r="D2" s="30"/>
      <c r="E2" s="30"/>
      <c r="F2" s="30"/>
      <c r="G2" s="30"/>
    </row>
    <row r="3" spans="1:7" s="5" customFormat="1" ht="20.25" customHeight="1" thickBot="1">
      <c r="A3" s="16" t="s">
        <v>71</v>
      </c>
      <c r="B3" s="4"/>
      <c r="C3" s="4"/>
      <c r="D3" s="4"/>
      <c r="E3" s="4"/>
      <c r="F3" s="4"/>
      <c r="G3" s="4"/>
    </row>
    <row r="4" spans="1:7" ht="30" customHeight="1">
      <c r="A4" s="102" t="s">
        <v>2</v>
      </c>
      <c r="B4" s="33" t="s">
        <v>40</v>
      </c>
      <c r="C4" s="6"/>
      <c r="D4" s="33" t="s">
        <v>70</v>
      </c>
      <c r="E4" s="3"/>
      <c r="F4" s="7" t="s">
        <v>1</v>
      </c>
      <c r="G4" s="2"/>
    </row>
    <row r="5" spans="1:7" ht="30" customHeight="1">
      <c r="A5" s="103"/>
      <c r="B5" s="8" t="s">
        <v>3</v>
      </c>
      <c r="C5" s="12" t="s">
        <v>4</v>
      </c>
      <c r="D5" s="8" t="s">
        <v>3</v>
      </c>
      <c r="E5" s="12" t="s">
        <v>4</v>
      </c>
      <c r="F5" s="8" t="s">
        <v>3</v>
      </c>
      <c r="G5" s="13" t="s">
        <v>4</v>
      </c>
    </row>
    <row r="6" spans="1:7" ht="26.25" customHeight="1">
      <c r="A6" s="97" t="s">
        <v>100</v>
      </c>
      <c r="B6" s="9"/>
      <c r="C6" s="9"/>
      <c r="D6" s="9"/>
      <c r="E6" s="9"/>
      <c r="F6" s="9"/>
      <c r="G6" s="11"/>
    </row>
    <row r="7" spans="1:7" ht="30" customHeight="1">
      <c r="A7" s="101" t="s">
        <v>109</v>
      </c>
      <c r="B7" s="10">
        <f>SUM(B8:B10)</f>
        <v>1239042690297.9</v>
      </c>
      <c r="C7" s="84">
        <f>C8+C9+C10</f>
        <v>100</v>
      </c>
      <c r="D7" s="10">
        <f>SUM(D8:D10)</f>
        <v>1347303153030.13</v>
      </c>
      <c r="E7" s="84">
        <f>E8+E9+E10</f>
        <v>100.00000000000001</v>
      </c>
      <c r="F7" s="10">
        <f>SUM(F8:F10)</f>
        <v>1958110159761.71</v>
      </c>
      <c r="G7" s="89">
        <f>G8+G9+G10</f>
        <v>100</v>
      </c>
    </row>
    <row r="8" spans="1:7" ht="30" customHeight="1">
      <c r="A8" s="100" t="s">
        <v>96</v>
      </c>
      <c r="B8" s="9">
        <f>'91計算表'!A6</f>
        <v>440505013987</v>
      </c>
      <c r="C8" s="94">
        <v>35.5</v>
      </c>
      <c r="D8" s="9">
        <v>503758738311</v>
      </c>
      <c r="E8" s="85">
        <f>D8*100/D7</f>
        <v>37.39015507965151</v>
      </c>
      <c r="F8" s="9">
        <v>727821483794</v>
      </c>
      <c r="G8" s="90">
        <f>F8*100/F7</f>
        <v>37.169588246381984</v>
      </c>
    </row>
    <row r="9" spans="1:7" ht="30" customHeight="1">
      <c r="A9" s="100" t="s">
        <v>97</v>
      </c>
      <c r="B9" s="9">
        <f>'91計算表'!A8</f>
        <v>379892551451</v>
      </c>
      <c r="C9" s="85">
        <f>ROUND(B9*100/B7,1)</f>
        <v>30.7</v>
      </c>
      <c r="D9" s="9">
        <v>395284403375.85</v>
      </c>
      <c r="E9" s="85">
        <f>D9*100/D7</f>
        <v>29.33893552366757</v>
      </c>
      <c r="F9" s="9">
        <v>630151626420.96</v>
      </c>
      <c r="G9" s="90">
        <f>F9*100/F7</f>
        <v>32.181622840752006</v>
      </c>
    </row>
    <row r="10" spans="1:7" ht="30" customHeight="1">
      <c r="A10" s="100" t="s">
        <v>98</v>
      </c>
      <c r="B10" s="9">
        <f>'91計算表'!A10</f>
        <v>418645124859.8999</v>
      </c>
      <c r="C10" s="85">
        <f>ROUND(B10*100/B7,1)</f>
        <v>33.8</v>
      </c>
      <c r="D10" s="9">
        <v>448260011343.28</v>
      </c>
      <c r="E10" s="85">
        <f>D10*100/D7</f>
        <v>33.270909396680935</v>
      </c>
      <c r="F10" s="9">
        <v>600137049546.75</v>
      </c>
      <c r="G10" s="90">
        <f>F10*100/F7</f>
        <v>30.648788912866017</v>
      </c>
    </row>
    <row r="11" spans="1:7" ht="30" customHeight="1">
      <c r="A11" s="101" t="s">
        <v>101</v>
      </c>
      <c r="B11" s="10">
        <f>SUM(B12:B13)</f>
        <v>1183553581155</v>
      </c>
      <c r="C11" s="84">
        <f>C12+C13</f>
        <v>100</v>
      </c>
      <c r="D11" s="10">
        <f>SUM(D12:D13)</f>
        <v>1236729851040</v>
      </c>
      <c r="E11" s="84">
        <f>E12+E13</f>
        <v>100</v>
      </c>
      <c r="F11" s="10">
        <f>SUM(F12:F13)</f>
        <v>1795483588472</v>
      </c>
      <c r="G11" s="89">
        <f>G12+G13</f>
        <v>100</v>
      </c>
    </row>
    <row r="12" spans="1:7" ht="30" customHeight="1">
      <c r="A12" s="98" t="s">
        <v>90</v>
      </c>
      <c r="B12" s="9">
        <f>'91計算表'!A13</f>
        <v>1031313832808</v>
      </c>
      <c r="C12" s="85">
        <f>B12*100/B11</f>
        <v>87.13706326684145</v>
      </c>
      <c r="D12" s="9">
        <v>1085488067773</v>
      </c>
      <c r="E12" s="85">
        <f>D12*100/D11</f>
        <v>87.77083102345944</v>
      </c>
      <c r="F12" s="9">
        <v>1545999419125</v>
      </c>
      <c r="G12" s="90">
        <f>F12*100/F11</f>
        <v>86.10490394070841</v>
      </c>
    </row>
    <row r="13" spans="1:7" ht="30" customHeight="1">
      <c r="A13" s="98" t="s">
        <v>91</v>
      </c>
      <c r="B13" s="9">
        <f>'91計算表'!A15</f>
        <v>152239748347</v>
      </c>
      <c r="C13" s="85">
        <f>B13*100/B11</f>
        <v>12.862936733158552</v>
      </c>
      <c r="D13" s="9">
        <v>151241783267</v>
      </c>
      <c r="E13" s="85">
        <f>D13*100/D11</f>
        <v>12.229168976540564</v>
      </c>
      <c r="F13" s="9">
        <v>249484169347</v>
      </c>
      <c r="G13" s="90">
        <f>F13*100/F11</f>
        <v>13.895096059291584</v>
      </c>
    </row>
    <row r="14" spans="1:7" ht="30" customHeight="1">
      <c r="A14" s="101" t="s">
        <v>102</v>
      </c>
      <c r="B14" s="10">
        <f>B7-B11</f>
        <v>55489109142.8999</v>
      </c>
      <c r="C14" s="84" t="s">
        <v>12</v>
      </c>
      <c r="D14" s="10">
        <f>D7-D11</f>
        <v>110573301990.12988</v>
      </c>
      <c r="E14" s="84" t="s">
        <v>12</v>
      </c>
      <c r="F14" s="10">
        <f>F7-F11</f>
        <v>162626571289.70996</v>
      </c>
      <c r="G14" s="89" t="s">
        <v>12</v>
      </c>
    </row>
    <row r="15" spans="1:7" ht="30" customHeight="1">
      <c r="A15" s="29"/>
      <c r="B15" s="10"/>
      <c r="C15" s="84"/>
      <c r="D15" s="10"/>
      <c r="E15" s="84"/>
      <c r="F15" s="10"/>
      <c r="G15" s="89"/>
    </row>
    <row r="16" spans="1:7" ht="28.5" customHeight="1">
      <c r="A16" s="97" t="s">
        <v>106</v>
      </c>
      <c r="B16" s="9"/>
      <c r="C16" s="86"/>
      <c r="D16" s="9"/>
      <c r="E16" s="86"/>
      <c r="F16" s="9"/>
      <c r="G16" s="91"/>
    </row>
    <row r="17" spans="1:7" ht="30" customHeight="1">
      <c r="A17" s="101" t="s">
        <v>105</v>
      </c>
      <c r="B17" s="10">
        <f>SUM(B18:B19)</f>
        <v>66698738706.979996</v>
      </c>
      <c r="C17" s="84">
        <f>C18+C19</f>
        <v>100</v>
      </c>
      <c r="D17" s="10">
        <f>SUM(D18:D19)</f>
        <v>69865851413.32</v>
      </c>
      <c r="E17" s="84">
        <f>E18+E19</f>
        <v>100</v>
      </c>
      <c r="F17" s="10">
        <f>SUM(F18:F19)</f>
        <v>72735052888.1</v>
      </c>
      <c r="G17" s="89">
        <f>G18+G19</f>
        <v>100</v>
      </c>
    </row>
    <row r="18" spans="1:7" ht="30" customHeight="1">
      <c r="A18" s="98" t="s">
        <v>94</v>
      </c>
      <c r="B18" s="9">
        <f>'91計算表'!A23</f>
        <v>55814852128</v>
      </c>
      <c r="C18" s="85">
        <f>ROUND(B18*100/B17,1)</f>
        <v>83.7</v>
      </c>
      <c r="D18" s="9">
        <v>24488389362.24</v>
      </c>
      <c r="E18" s="85">
        <f>ROUND(D18*100/D17,1)</f>
        <v>35.1</v>
      </c>
      <c r="F18" s="9">
        <v>23892198709.1</v>
      </c>
      <c r="G18" s="90">
        <f>ROUND(F18*100/F17,1)</f>
        <v>32.8</v>
      </c>
    </row>
    <row r="19" spans="1:7" ht="30" customHeight="1">
      <c r="A19" s="98" t="s">
        <v>95</v>
      </c>
      <c r="B19" s="9">
        <f>'91計算表'!A25</f>
        <v>10883886578.98</v>
      </c>
      <c r="C19" s="85">
        <f>ROUND(B19*100/B17,1)</f>
        <v>16.3</v>
      </c>
      <c r="D19" s="9">
        <v>45377462051.08</v>
      </c>
      <c r="E19" s="85">
        <f>ROUND(D19*100/D17,1)</f>
        <v>64.9</v>
      </c>
      <c r="F19" s="9">
        <v>48842854179</v>
      </c>
      <c r="G19" s="90">
        <f>ROUND(F19*100/F17,1)</f>
        <v>67.2</v>
      </c>
    </row>
    <row r="20" spans="1:7" ht="30" customHeight="1">
      <c r="A20" s="101" t="s">
        <v>104</v>
      </c>
      <c r="B20" s="10">
        <f>SUM(B21:B22)</f>
        <v>368608526430</v>
      </c>
      <c r="C20" s="84">
        <f>C21+C22</f>
        <v>100</v>
      </c>
      <c r="D20" s="10">
        <f>SUM(D21:D22)</f>
        <v>322970430660</v>
      </c>
      <c r="E20" s="84">
        <f>E21+E22</f>
        <v>100</v>
      </c>
      <c r="F20" s="10">
        <f>SUM(F21:F22)</f>
        <v>434661663149</v>
      </c>
      <c r="G20" s="89">
        <f>G21+G22</f>
        <v>100</v>
      </c>
    </row>
    <row r="21" spans="1:7" ht="30" customHeight="1">
      <c r="A21" s="99" t="s">
        <v>92</v>
      </c>
      <c r="B21" s="9">
        <f>'91計算表'!A30</f>
        <v>302161067196</v>
      </c>
      <c r="C21" s="85">
        <f>ROUND(B21*100/B20,1)</f>
        <v>82</v>
      </c>
      <c r="D21" s="9">
        <v>295227895725</v>
      </c>
      <c r="E21" s="85">
        <f>ROUND(D21*100/D20,1)</f>
        <v>91.4</v>
      </c>
      <c r="F21" s="9">
        <v>394171209368</v>
      </c>
      <c r="G21" s="90">
        <f>ROUND(F21*100/F20,1)</f>
        <v>90.7</v>
      </c>
    </row>
    <row r="22" spans="1:7" ht="30" customHeight="1">
      <c r="A22" s="100" t="s">
        <v>93</v>
      </c>
      <c r="B22" s="9">
        <f>'91計算表'!A32</f>
        <v>66447459234</v>
      </c>
      <c r="C22" s="85">
        <f>ROUND(B22*100/B20,1)</f>
        <v>18</v>
      </c>
      <c r="D22" s="9">
        <v>27742534935</v>
      </c>
      <c r="E22" s="85">
        <f>ROUND(D22*100/D20,1)</f>
        <v>8.6</v>
      </c>
      <c r="F22" s="9">
        <v>40490453781</v>
      </c>
      <c r="G22" s="90">
        <f>ROUND(F22*100/F20,1)</f>
        <v>9.3</v>
      </c>
    </row>
    <row r="23" spans="1:7" ht="30" customHeight="1">
      <c r="A23" s="101" t="s">
        <v>103</v>
      </c>
      <c r="B23" s="27">
        <f>ABS(B17-B20)</f>
        <v>301909787723.02</v>
      </c>
      <c r="C23" s="84" t="s">
        <v>12</v>
      </c>
      <c r="D23" s="27">
        <f>ABS(D17-D20)</f>
        <v>253104579246.68</v>
      </c>
      <c r="E23" s="84" t="s">
        <v>12</v>
      </c>
      <c r="F23" s="27">
        <f>ABS(F17-F20)</f>
        <v>361926610260.9</v>
      </c>
      <c r="G23" s="89" t="s">
        <v>12</v>
      </c>
    </row>
    <row r="24" spans="1:7" s="18" customFormat="1" ht="32.25" customHeight="1">
      <c r="A24" s="93"/>
      <c r="B24" s="9"/>
      <c r="C24" s="86"/>
      <c r="D24" s="9"/>
      <c r="E24" s="86"/>
      <c r="F24" s="9"/>
      <c r="G24" s="91"/>
    </row>
    <row r="25" spans="1:7" s="32" customFormat="1" ht="42" customHeight="1" thickBot="1">
      <c r="A25" s="96" t="s">
        <v>89</v>
      </c>
      <c r="B25" s="81">
        <f>B7-B11+B17-B20</f>
        <v>-246420678580.12012</v>
      </c>
      <c r="C25" s="87" t="s">
        <v>12</v>
      </c>
      <c r="D25" s="81">
        <f>D7-D11+D17-D20</f>
        <v>-142531277256.5501</v>
      </c>
      <c r="E25" s="88" t="s">
        <v>12</v>
      </c>
      <c r="F25" s="81">
        <f>F7-F11+F17-F20</f>
        <v>-199300038971.19003</v>
      </c>
      <c r="G25" s="92" t="s">
        <v>12</v>
      </c>
    </row>
  </sheetData>
  <mergeCells count="1">
    <mergeCell ref="A4:A5"/>
  </mergeCells>
  <printOptions horizontalCentered="1"/>
  <pageMargins left="0.1968503937007874" right="0.1968503937007874" top="0.7874015748031497" bottom="0.9055118110236221" header="0.3937007874015748" footer="0.31496062992125984"/>
  <pageSetup horizontalDpi="600" verticalDpi="600" orientation="portrait" pageOrder="overThenDown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35"/>
  <sheetViews>
    <sheetView showGridLines="0" tabSelected="1" workbookViewId="0" topLeftCell="A4">
      <selection activeCell="C11" sqref="C11"/>
    </sheetView>
  </sheetViews>
  <sheetFormatPr defaultColWidth="9.00390625" defaultRowHeight="16.5"/>
  <cols>
    <col min="1" max="1" width="30.125" style="18" customWidth="1"/>
    <col min="2" max="2" width="1.875" style="50" customWidth="1"/>
    <col min="3" max="3" width="19.50390625" style="0" customWidth="1"/>
    <col min="4" max="4" width="18.50390625" style="0" customWidth="1"/>
    <col min="5" max="5" width="14.625" style="0" customWidth="1"/>
    <col min="6" max="6" width="7.125" style="0" customWidth="1"/>
    <col min="7" max="7" width="10.25390625" style="0" hidden="1" customWidth="1"/>
    <col min="8" max="8" width="3.00390625" style="0" hidden="1" customWidth="1"/>
    <col min="9" max="9" width="20.625" style="0" hidden="1" customWidth="1"/>
    <col min="10" max="11" width="11.25390625" style="0" hidden="1" customWidth="1"/>
    <col min="12" max="12" width="11.875" style="0" hidden="1" customWidth="1"/>
  </cols>
  <sheetData>
    <row r="2" spans="1:2" ht="16.5">
      <c r="A2" s="39" t="s">
        <v>107</v>
      </c>
      <c r="B2" s="44"/>
    </row>
    <row r="3" spans="1:7" ht="19.5">
      <c r="A3" s="62" t="s">
        <v>22</v>
      </c>
      <c r="B3" s="63"/>
      <c r="C3" s="64"/>
      <c r="D3" s="64"/>
      <c r="E3" s="64"/>
      <c r="F3" s="65"/>
      <c r="G3" s="65"/>
    </row>
    <row r="4" spans="1:7" ht="16.5">
      <c r="A4" s="66" t="s">
        <v>5</v>
      </c>
      <c r="B4" s="45"/>
      <c r="C4" s="83"/>
      <c r="D4" s="18"/>
      <c r="E4" s="18"/>
      <c r="F4" s="67"/>
      <c r="G4" s="67"/>
    </row>
    <row r="5" spans="1:7" ht="16.5">
      <c r="A5" s="68" t="s">
        <v>6</v>
      </c>
      <c r="B5" s="36" t="s">
        <v>41</v>
      </c>
      <c r="C5" s="18"/>
      <c r="D5" s="18"/>
      <c r="E5" s="18"/>
      <c r="F5" s="67"/>
      <c r="G5" s="67"/>
    </row>
    <row r="6" spans="1:9" s="20" customFormat="1" ht="16.5">
      <c r="A6" s="69">
        <f>353645119330+7191394141+76794434790+10039247+2864026479</f>
        <v>440505013987</v>
      </c>
      <c r="B6" s="47" t="s">
        <v>47</v>
      </c>
      <c r="C6" s="37" t="s">
        <v>108</v>
      </c>
      <c r="D6" s="21"/>
      <c r="E6" s="21"/>
      <c r="F6" s="70"/>
      <c r="G6" s="70"/>
      <c r="H6" s="26"/>
      <c r="I6" s="26"/>
    </row>
    <row r="7" spans="1:7" ht="16.5">
      <c r="A7" s="68" t="s">
        <v>7</v>
      </c>
      <c r="B7" s="57" t="s">
        <v>47</v>
      </c>
      <c r="C7" s="59" t="s">
        <v>59</v>
      </c>
      <c r="D7" s="58" t="s">
        <v>58</v>
      </c>
      <c r="E7" s="18"/>
      <c r="F7" s="67"/>
      <c r="G7" s="67"/>
    </row>
    <row r="8" spans="1:7" s="20" customFormat="1" ht="16.5">
      <c r="A8" s="69">
        <f>C8+D8</f>
        <v>379892551451</v>
      </c>
      <c r="B8" s="47" t="s">
        <v>47</v>
      </c>
      <c r="C8" s="35">
        <v>820397565438</v>
      </c>
      <c r="D8" s="35">
        <f>-A6</f>
        <v>-440505013987</v>
      </c>
      <c r="E8" s="21"/>
      <c r="F8" s="70"/>
      <c r="G8" s="70"/>
    </row>
    <row r="9" spans="1:7" ht="16.5">
      <c r="A9" s="68" t="s">
        <v>42</v>
      </c>
      <c r="B9" s="57" t="s">
        <v>47</v>
      </c>
      <c r="C9" s="59" t="s">
        <v>54</v>
      </c>
      <c r="D9" s="58" t="s">
        <v>60</v>
      </c>
      <c r="E9" s="18"/>
      <c r="F9" s="67"/>
      <c r="G9" s="67"/>
    </row>
    <row r="10" spans="1:7" s="20" customFormat="1" ht="16.5">
      <c r="A10" s="69">
        <f>C10+D10</f>
        <v>418645124859.8999</v>
      </c>
      <c r="B10" s="47" t="s">
        <v>47</v>
      </c>
      <c r="C10" s="35">
        <f>1238647863287.9+394827010</f>
        <v>1239042690297.9</v>
      </c>
      <c r="D10" s="35">
        <v>-820397565438</v>
      </c>
      <c r="E10" s="21"/>
      <c r="F10" s="70"/>
      <c r="G10" s="70"/>
    </row>
    <row r="11" spans="1:7" ht="16.5">
      <c r="A11" s="66" t="s">
        <v>8</v>
      </c>
      <c r="B11" s="45"/>
      <c r="C11" s="34"/>
      <c r="D11" s="34"/>
      <c r="E11" s="34"/>
      <c r="F11" s="67"/>
      <c r="G11" s="67"/>
    </row>
    <row r="12" spans="1:7" ht="25.5" customHeight="1">
      <c r="A12" s="68" t="s">
        <v>9</v>
      </c>
      <c r="B12" s="57" t="s">
        <v>47</v>
      </c>
      <c r="C12" s="61" t="s">
        <v>61</v>
      </c>
      <c r="D12" s="58" t="s">
        <v>62</v>
      </c>
      <c r="E12" s="58"/>
      <c r="F12" s="67"/>
      <c r="G12" s="67"/>
    </row>
    <row r="13" spans="1:12" s="20" customFormat="1" ht="16.5">
      <c r="A13" s="69">
        <f>C13+D13</f>
        <v>1031313832808</v>
      </c>
      <c r="B13" s="47" t="s">
        <v>47</v>
      </c>
      <c r="C13" s="38">
        <v>1183553581155</v>
      </c>
      <c r="D13" s="35">
        <f>-A15</f>
        <v>-152239748347</v>
      </c>
      <c r="E13" s="35"/>
      <c r="F13" s="70"/>
      <c r="G13" s="70"/>
      <c r="I13"/>
      <c r="J13"/>
      <c r="K13"/>
      <c r="L13"/>
    </row>
    <row r="14" spans="1:7" ht="16.5">
      <c r="A14" s="68" t="s">
        <v>10</v>
      </c>
      <c r="B14" s="57" t="s">
        <v>47</v>
      </c>
      <c r="C14" s="59" t="s">
        <v>68</v>
      </c>
      <c r="D14" s="58" t="s">
        <v>69</v>
      </c>
      <c r="E14" s="18"/>
      <c r="F14" s="67"/>
      <c r="G14" s="67"/>
    </row>
    <row r="15" spans="1:12" s="20" customFormat="1" ht="16.5">
      <c r="A15" s="69">
        <f>C15+D15</f>
        <v>152239748347</v>
      </c>
      <c r="B15" s="47" t="s">
        <v>47</v>
      </c>
      <c r="C15" s="35">
        <v>151933452347</v>
      </c>
      <c r="D15" s="54">
        <v>306296000</v>
      </c>
      <c r="E15" s="21"/>
      <c r="F15" s="70"/>
      <c r="G15" s="70"/>
      <c r="I15"/>
      <c r="J15"/>
      <c r="K15"/>
      <c r="L15"/>
    </row>
    <row r="16" spans="1:7" ht="16.5">
      <c r="A16" s="66" t="s">
        <v>11</v>
      </c>
      <c r="B16" s="45"/>
      <c r="C16" s="41"/>
      <c r="D16" s="18"/>
      <c r="E16" s="18"/>
      <c r="F16" s="67"/>
      <c r="G16" s="67"/>
    </row>
    <row r="17" spans="1:12" ht="16.5">
      <c r="A17" s="66" t="s">
        <v>43</v>
      </c>
      <c r="B17" s="45"/>
      <c r="C17" s="41"/>
      <c r="D17" s="18"/>
      <c r="E17" s="18"/>
      <c r="F17" s="67"/>
      <c r="G17" s="67"/>
      <c r="I17" s="20"/>
      <c r="J17" s="20"/>
      <c r="K17" s="20"/>
      <c r="L17" s="20"/>
    </row>
    <row r="18" spans="1:12" ht="16.5">
      <c r="A18" s="71" t="s">
        <v>23</v>
      </c>
      <c r="B18" s="48"/>
      <c r="C18" s="41"/>
      <c r="D18" s="18"/>
      <c r="E18" s="18"/>
      <c r="F18" s="67"/>
      <c r="G18" s="67"/>
      <c r="I18" s="19" t="s">
        <v>44</v>
      </c>
      <c r="J18" s="17"/>
      <c r="K18" s="17"/>
      <c r="L18" s="17"/>
    </row>
    <row r="19" spans="1:12" ht="16.5">
      <c r="A19" s="71" t="s">
        <v>13</v>
      </c>
      <c r="B19" s="48"/>
      <c r="C19" s="41"/>
      <c r="D19" s="18"/>
      <c r="E19" s="18"/>
      <c r="F19" s="67"/>
      <c r="G19" s="67"/>
      <c r="I19" s="23" t="s">
        <v>31</v>
      </c>
      <c r="J19" s="23" t="s">
        <v>28</v>
      </c>
      <c r="K19" s="23" t="s">
        <v>29</v>
      </c>
      <c r="L19" s="23" t="s">
        <v>30</v>
      </c>
    </row>
    <row r="20" spans="1:12" ht="19.5">
      <c r="A20" s="72" t="s">
        <v>24</v>
      </c>
      <c r="B20" s="49"/>
      <c r="C20" s="41"/>
      <c r="D20" s="18"/>
      <c r="E20" s="18"/>
      <c r="F20" s="67"/>
      <c r="G20" s="67"/>
      <c r="I20" s="22" t="s">
        <v>17</v>
      </c>
      <c r="J20" s="24">
        <v>0</v>
      </c>
      <c r="K20" s="24">
        <v>0</v>
      </c>
      <c r="L20" s="24">
        <v>6569215000</v>
      </c>
    </row>
    <row r="21" spans="1:12" ht="16.5">
      <c r="A21" s="66" t="s">
        <v>14</v>
      </c>
      <c r="B21" s="45"/>
      <c r="C21" s="41"/>
      <c r="D21" s="18"/>
      <c r="E21" s="18"/>
      <c r="F21" s="67"/>
      <c r="G21" s="67"/>
      <c r="I21" s="22" t="s">
        <v>19</v>
      </c>
      <c r="J21" s="24">
        <v>0</v>
      </c>
      <c r="K21" s="24">
        <v>0</v>
      </c>
      <c r="L21" s="24">
        <v>5950000</v>
      </c>
    </row>
    <row r="22" spans="1:12" ht="16.5">
      <c r="A22" s="68" t="s">
        <v>63</v>
      </c>
      <c r="B22" s="57" t="s">
        <v>47</v>
      </c>
      <c r="C22" s="56" t="s">
        <v>48</v>
      </c>
      <c r="D22" s="36" t="s">
        <v>50</v>
      </c>
      <c r="E22" s="36" t="s">
        <v>49</v>
      </c>
      <c r="F22" s="67"/>
      <c r="G22" s="67"/>
      <c r="I22" s="22" t="s">
        <v>33</v>
      </c>
      <c r="J22" s="24">
        <v>1627743580</v>
      </c>
      <c r="K22" s="24">
        <v>0</v>
      </c>
      <c r="L22" s="24">
        <v>0</v>
      </c>
    </row>
    <row r="23" spans="1:12" s="20" customFormat="1" ht="16.5">
      <c r="A23" s="69">
        <f>C23+D23+E23</f>
        <v>55814852128</v>
      </c>
      <c r="B23" s="47" t="s">
        <v>47</v>
      </c>
      <c r="C23" s="35">
        <v>19038669146</v>
      </c>
      <c r="D23" s="54">
        <v>36776182982</v>
      </c>
      <c r="E23" s="54" t="s">
        <v>51</v>
      </c>
      <c r="F23" s="70"/>
      <c r="G23" s="70"/>
      <c r="I23" s="22" t="s">
        <v>34</v>
      </c>
      <c r="J23" s="24">
        <v>0</v>
      </c>
      <c r="K23" s="24">
        <v>0</v>
      </c>
      <c r="L23" s="24">
        <v>201000000</v>
      </c>
    </row>
    <row r="24" spans="1:12" ht="16.5">
      <c r="A24" s="68" t="s">
        <v>64</v>
      </c>
      <c r="B24" s="57" t="s">
        <v>47</v>
      </c>
      <c r="C24" s="55" t="s">
        <v>72</v>
      </c>
      <c r="D24" s="18"/>
      <c r="E24" s="18"/>
      <c r="F24" s="67"/>
      <c r="G24" s="67"/>
      <c r="I24" s="22" t="s">
        <v>35</v>
      </c>
      <c r="J24" s="24">
        <v>0</v>
      </c>
      <c r="K24" s="24">
        <v>1470416500</v>
      </c>
      <c r="L24" s="24">
        <v>0</v>
      </c>
    </row>
    <row r="25" spans="1:12" s="20" customFormat="1" ht="16.5">
      <c r="A25" s="69">
        <f>C25</f>
        <v>10883886578.98</v>
      </c>
      <c r="B25" s="47" t="s">
        <v>47</v>
      </c>
      <c r="C25" s="40">
        <v>10883886578.98</v>
      </c>
      <c r="D25" s="21"/>
      <c r="E25" s="21"/>
      <c r="F25" s="70"/>
      <c r="G25" s="70"/>
      <c r="I25" s="22" t="s">
        <v>36</v>
      </c>
      <c r="J25" s="24">
        <v>51302000</v>
      </c>
      <c r="K25" s="24">
        <v>0</v>
      </c>
      <c r="L25" s="24">
        <v>0</v>
      </c>
    </row>
    <row r="26" spans="1:12" ht="16.5">
      <c r="A26" s="68" t="s">
        <v>65</v>
      </c>
      <c r="B26" s="36" t="s">
        <v>67</v>
      </c>
      <c r="C26" s="18"/>
      <c r="D26" s="18"/>
      <c r="E26" s="18"/>
      <c r="F26" s="67"/>
      <c r="G26" s="67"/>
      <c r="I26" s="22" t="s">
        <v>18</v>
      </c>
      <c r="J26" s="24">
        <v>0</v>
      </c>
      <c r="K26" s="24">
        <v>0</v>
      </c>
      <c r="L26" s="24">
        <v>2361000000</v>
      </c>
    </row>
    <row r="27" spans="1:12" s="51" customFormat="1" ht="16.5">
      <c r="A27" s="73" t="s">
        <v>46</v>
      </c>
      <c r="B27" s="47"/>
      <c r="C27" s="40"/>
      <c r="D27" s="21"/>
      <c r="E27" s="21"/>
      <c r="F27" s="70"/>
      <c r="G27" s="70"/>
      <c r="I27" s="52" t="s">
        <v>32</v>
      </c>
      <c r="J27" s="53">
        <v>0</v>
      </c>
      <c r="K27" s="53">
        <v>0</v>
      </c>
      <c r="L27" s="53">
        <v>10000000</v>
      </c>
    </row>
    <row r="28" spans="1:12" ht="16.5">
      <c r="A28" s="66" t="s">
        <v>15</v>
      </c>
      <c r="B28" s="45"/>
      <c r="C28" s="42"/>
      <c r="D28" s="18"/>
      <c r="E28" s="18"/>
      <c r="F28" s="67"/>
      <c r="G28" s="67"/>
      <c r="I28" s="22" t="s">
        <v>37</v>
      </c>
      <c r="J28" s="24">
        <v>0</v>
      </c>
      <c r="K28" s="24">
        <v>0</v>
      </c>
      <c r="L28" s="24">
        <v>10000</v>
      </c>
    </row>
    <row r="29" spans="1:12" ht="16.5">
      <c r="A29" s="68" t="s">
        <v>66</v>
      </c>
      <c r="B29" s="57" t="s">
        <v>47</v>
      </c>
      <c r="C29" s="60" t="s">
        <v>53</v>
      </c>
      <c r="D29" s="58" t="s">
        <v>52</v>
      </c>
      <c r="E29" s="58"/>
      <c r="F29" s="67"/>
      <c r="G29" s="67"/>
      <c r="I29" s="22" t="s">
        <v>45</v>
      </c>
      <c r="J29" s="24">
        <v>0</v>
      </c>
      <c r="K29" s="24">
        <v>0</v>
      </c>
      <c r="L29" s="24">
        <v>1000000</v>
      </c>
    </row>
    <row r="30" spans="1:12" s="20" customFormat="1" ht="16.5">
      <c r="A30" s="69">
        <f>C30+D30</f>
        <v>302161067196</v>
      </c>
      <c r="B30" s="47" t="s">
        <v>47</v>
      </c>
      <c r="C30" s="43">
        <v>368608526430</v>
      </c>
      <c r="D30" s="54">
        <f>-A32</f>
        <v>-66447459234</v>
      </c>
      <c r="E30" s="35"/>
      <c r="F30" s="70"/>
      <c r="G30" s="70"/>
      <c r="I30" s="22" t="s">
        <v>20</v>
      </c>
      <c r="J30" s="24">
        <v>0</v>
      </c>
      <c r="K30" s="24">
        <v>0</v>
      </c>
      <c r="L30" s="24">
        <v>279875000</v>
      </c>
    </row>
    <row r="31" spans="1:12" ht="16.5">
      <c r="A31" s="68" t="s">
        <v>39</v>
      </c>
      <c r="B31" s="57" t="s">
        <v>47</v>
      </c>
      <c r="C31" s="46" t="s">
        <v>73</v>
      </c>
      <c r="D31" s="58" t="s">
        <v>74</v>
      </c>
      <c r="E31" s="59" t="s">
        <v>75</v>
      </c>
      <c r="F31" s="67"/>
      <c r="G31" s="67"/>
      <c r="I31" s="22" t="s">
        <v>38</v>
      </c>
      <c r="J31" s="24">
        <v>0</v>
      </c>
      <c r="K31" s="24">
        <v>0</v>
      </c>
      <c r="L31" s="24">
        <v>200000000</v>
      </c>
    </row>
    <row r="32" spans="1:12" s="20" customFormat="1" ht="16.5">
      <c r="A32" s="69">
        <f>C32+D32+E32</f>
        <v>66447459234</v>
      </c>
      <c r="B32" s="47" t="s">
        <v>47</v>
      </c>
      <c r="C32" s="40">
        <v>9556500000</v>
      </c>
      <c r="D32" s="54">
        <v>56889959234</v>
      </c>
      <c r="E32" s="78">
        <v>1000000</v>
      </c>
      <c r="F32" s="70"/>
      <c r="G32" s="70"/>
      <c r="I32" s="22" t="s">
        <v>21</v>
      </c>
      <c r="J32" s="24">
        <v>0</v>
      </c>
      <c r="K32" s="24">
        <v>0</v>
      </c>
      <c r="L32" s="24">
        <v>1000000000</v>
      </c>
    </row>
    <row r="33" spans="1:12" ht="16.5">
      <c r="A33" s="66" t="s">
        <v>25</v>
      </c>
      <c r="B33" s="45"/>
      <c r="C33" s="18"/>
      <c r="D33" s="18"/>
      <c r="E33" s="18"/>
      <c r="F33" s="67"/>
      <c r="G33" s="67"/>
      <c r="I33" s="25">
        <f>SUM(J33:L33)</f>
        <v>13777512080</v>
      </c>
      <c r="J33" s="25">
        <f>SUM(J20:J32)</f>
        <v>1679045580</v>
      </c>
      <c r="K33" s="25">
        <f>SUM(K20:K32)</f>
        <v>1470416500</v>
      </c>
      <c r="L33" s="25">
        <f>SUM(L20:L32)</f>
        <v>10628050000</v>
      </c>
    </row>
    <row r="34" spans="1:7" ht="16.5">
      <c r="A34" s="66" t="s">
        <v>26</v>
      </c>
      <c r="B34" s="45"/>
      <c r="C34" s="18"/>
      <c r="D34" s="18"/>
      <c r="E34" s="18"/>
      <c r="F34" s="67"/>
      <c r="G34" s="67"/>
    </row>
    <row r="35" spans="1:7" ht="16.5">
      <c r="A35" s="74" t="s">
        <v>27</v>
      </c>
      <c r="B35" s="75"/>
      <c r="C35" s="76"/>
      <c r="D35" s="76"/>
      <c r="E35" s="76"/>
      <c r="F35" s="77"/>
      <c r="G35" s="77"/>
    </row>
  </sheetData>
  <printOptions horizontalCentered="1"/>
  <pageMargins left="0.5511811023622047" right="0.5511811023622047" top="0.5905511811023623" bottom="0.5905511811023623" header="0.5118110236220472" footer="0.5118110236220472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7"/>
  <sheetViews>
    <sheetView showGridLines="0" workbookViewId="0" topLeftCell="A11">
      <selection activeCell="B13" sqref="B13"/>
    </sheetView>
  </sheetViews>
  <sheetFormatPr defaultColWidth="9.00390625" defaultRowHeight="16.5"/>
  <cols>
    <col min="1" max="1" width="27.00390625" style="0" customWidth="1"/>
    <col min="2" max="2" width="17.25390625" style="0" customWidth="1"/>
    <col min="3" max="3" width="6.75390625" style="0" bestFit="1" customWidth="1"/>
    <col min="4" max="4" width="17.125" style="0" customWidth="1"/>
    <col min="5" max="5" width="6.00390625" style="0" bestFit="1" customWidth="1"/>
    <col min="6" max="6" width="17.00390625" style="0" customWidth="1"/>
    <col min="7" max="7" width="6.00390625" style="0" bestFit="1" customWidth="1"/>
  </cols>
  <sheetData>
    <row r="1" spans="1:7" s="31" customFormat="1" ht="30" customHeight="1">
      <c r="A1" s="14" t="s">
        <v>76</v>
      </c>
      <c r="B1" s="30"/>
      <c r="C1" s="30"/>
      <c r="D1" s="30"/>
      <c r="E1" s="30"/>
      <c r="F1" s="30"/>
      <c r="G1" s="30"/>
    </row>
    <row r="2" spans="1:7" s="31" customFormat="1" ht="36.75">
      <c r="A2" s="15" t="s">
        <v>0</v>
      </c>
      <c r="B2" s="30"/>
      <c r="C2" s="30"/>
      <c r="D2" s="30"/>
      <c r="E2" s="30"/>
      <c r="F2" s="30"/>
      <c r="G2" s="30"/>
    </row>
    <row r="3" spans="1:7" s="5" customFormat="1" ht="20.25" customHeight="1" thickBot="1">
      <c r="A3" s="16" t="s">
        <v>84</v>
      </c>
      <c r="B3" s="4"/>
      <c r="C3" s="4"/>
      <c r="D3" s="4"/>
      <c r="E3" s="4"/>
      <c r="F3" s="4"/>
      <c r="G3" s="4"/>
    </row>
    <row r="4" spans="1:7" ht="30" customHeight="1">
      <c r="A4" s="102" t="s">
        <v>2</v>
      </c>
      <c r="B4" s="33" t="s">
        <v>85</v>
      </c>
      <c r="C4" s="6"/>
      <c r="D4" s="33" t="s">
        <v>86</v>
      </c>
      <c r="E4" s="3"/>
      <c r="F4" s="7" t="s">
        <v>1</v>
      </c>
      <c r="G4" s="2"/>
    </row>
    <row r="5" spans="1:7" ht="30" customHeight="1">
      <c r="A5" s="103"/>
      <c r="B5" s="8" t="s">
        <v>3</v>
      </c>
      <c r="C5" s="12" t="s">
        <v>4</v>
      </c>
      <c r="D5" s="8" t="s">
        <v>3</v>
      </c>
      <c r="E5" s="12" t="s">
        <v>4</v>
      </c>
      <c r="F5" s="8" t="s">
        <v>3</v>
      </c>
      <c r="G5" s="13" t="s">
        <v>4</v>
      </c>
    </row>
    <row r="6" spans="1:7" ht="26.25" customHeight="1">
      <c r="A6" s="1" t="s">
        <v>22</v>
      </c>
      <c r="B6" s="9"/>
      <c r="C6" s="9"/>
      <c r="D6" s="9"/>
      <c r="E6" s="9"/>
      <c r="F6" s="9"/>
      <c r="G6" s="11"/>
    </row>
    <row r="7" spans="1:7" ht="27.75" customHeight="1">
      <c r="A7" s="28" t="s">
        <v>5</v>
      </c>
      <c r="B7" s="10">
        <f>SUM(B8:B10)</f>
        <v>1239042690297.9</v>
      </c>
      <c r="C7" s="84">
        <v>100</v>
      </c>
      <c r="D7" s="10">
        <f>SUM(D8:D10)</f>
        <v>1347303153030.13</v>
      </c>
      <c r="E7" s="84">
        <f>E8+E9+E10</f>
        <v>100.00000000000001</v>
      </c>
      <c r="F7" s="10">
        <f>SUM(F8:F10)</f>
        <v>1958110159761.71</v>
      </c>
      <c r="G7" s="89">
        <f>G8+G9+G10</f>
        <v>100</v>
      </c>
    </row>
    <row r="8" spans="1:7" ht="26.25" customHeight="1">
      <c r="A8" s="79" t="s">
        <v>55</v>
      </c>
      <c r="B8" s="9">
        <f>'91計算表'!A6</f>
        <v>440505013987</v>
      </c>
      <c r="C8" s="95">
        <v>35.5</v>
      </c>
      <c r="D8" s="9">
        <v>503758738311</v>
      </c>
      <c r="E8" s="86">
        <f>D8*100/D7</f>
        <v>37.39015507965151</v>
      </c>
      <c r="F8" s="9">
        <v>727821483794</v>
      </c>
      <c r="G8" s="91">
        <f>F8*100/F7</f>
        <v>37.169588246381984</v>
      </c>
    </row>
    <row r="9" spans="1:7" ht="26.25" customHeight="1">
      <c r="A9" s="79" t="s">
        <v>56</v>
      </c>
      <c r="B9" s="9">
        <f>'91計算表'!A8</f>
        <v>379892551451</v>
      </c>
      <c r="C9" s="86">
        <f>B9*100/B7</f>
        <v>30.66016646768348</v>
      </c>
      <c r="D9" s="9">
        <v>395284403375.85</v>
      </c>
      <c r="E9" s="86">
        <f>D9*100/D7</f>
        <v>29.33893552366757</v>
      </c>
      <c r="F9" s="9">
        <v>630151626420.96</v>
      </c>
      <c r="G9" s="91">
        <f>F9*100/F7</f>
        <v>32.181622840752006</v>
      </c>
    </row>
    <row r="10" spans="1:7" ht="26.25" customHeight="1">
      <c r="A10" s="79" t="s">
        <v>77</v>
      </c>
      <c r="B10" s="9">
        <f>'91計算表'!A10</f>
        <v>418645124859.8999</v>
      </c>
      <c r="C10" s="86">
        <f>B10*100/B7</f>
        <v>33.78778859986222</v>
      </c>
      <c r="D10" s="9">
        <v>448260011343.28</v>
      </c>
      <c r="E10" s="86">
        <f>D10*100/D7</f>
        <v>33.270909396680935</v>
      </c>
      <c r="F10" s="9">
        <v>600137049546.75</v>
      </c>
      <c r="G10" s="91">
        <f>F10*100/F7</f>
        <v>30.648788912866017</v>
      </c>
    </row>
    <row r="11" spans="1:7" ht="27" customHeight="1">
      <c r="A11" s="28" t="s">
        <v>8</v>
      </c>
      <c r="B11" s="10">
        <f>SUM(B12:B13)</f>
        <v>1183553581155</v>
      </c>
      <c r="C11" s="84">
        <f>C12+C13</f>
        <v>100</v>
      </c>
      <c r="D11" s="10">
        <f>SUM(D12:D13)</f>
        <v>1236729851040</v>
      </c>
      <c r="E11" s="84">
        <f>E12+E13</f>
        <v>100</v>
      </c>
      <c r="F11" s="10">
        <f>SUM(F12:F13)</f>
        <v>1795483588472</v>
      </c>
      <c r="G11" s="89">
        <f>G12+G13</f>
        <v>100</v>
      </c>
    </row>
    <row r="12" spans="1:7" ht="26.25" customHeight="1">
      <c r="A12" s="79" t="s">
        <v>57</v>
      </c>
      <c r="B12" s="9">
        <f>'91計算表'!A13</f>
        <v>1031313832808</v>
      </c>
      <c r="C12" s="86">
        <f>B12*100/B11</f>
        <v>87.13706326684145</v>
      </c>
      <c r="D12" s="9">
        <v>1085488067773</v>
      </c>
      <c r="E12" s="86">
        <f>D12*100/D11</f>
        <v>87.77083102345944</v>
      </c>
      <c r="F12" s="9">
        <v>1545999419125</v>
      </c>
      <c r="G12" s="91">
        <f>F12*100/F11</f>
        <v>86.10490394070841</v>
      </c>
    </row>
    <row r="13" spans="1:7" ht="26.25" customHeight="1">
      <c r="A13" s="79" t="s">
        <v>78</v>
      </c>
      <c r="B13" s="9">
        <f>'91計算表'!A15</f>
        <v>152239748347</v>
      </c>
      <c r="C13" s="86">
        <f>B13*100/B11</f>
        <v>12.862936733158552</v>
      </c>
      <c r="D13" s="9">
        <v>151241783267</v>
      </c>
      <c r="E13" s="86">
        <f>D13*100/D11</f>
        <v>12.229168976540564</v>
      </c>
      <c r="F13" s="9">
        <v>249484169347</v>
      </c>
      <c r="G13" s="91">
        <f>F13*100/F11</f>
        <v>13.895096059291584</v>
      </c>
    </row>
    <row r="14" spans="1:7" ht="27.75" customHeight="1">
      <c r="A14" s="28" t="s">
        <v>11</v>
      </c>
      <c r="B14" s="10">
        <f>B7-B11</f>
        <v>55489109142.8999</v>
      </c>
      <c r="C14" s="84" t="s">
        <v>12</v>
      </c>
      <c r="D14" s="10">
        <f>D7-D11</f>
        <v>110573301990.12988</v>
      </c>
      <c r="E14" s="84" t="s">
        <v>12</v>
      </c>
      <c r="F14" s="10">
        <f>F7-F11</f>
        <v>162626571289.70996</v>
      </c>
      <c r="G14" s="89" t="s">
        <v>12</v>
      </c>
    </row>
    <row r="15" spans="1:7" ht="27" customHeight="1">
      <c r="A15" s="28" t="s">
        <v>79</v>
      </c>
      <c r="B15" s="27">
        <f>0-B14</f>
        <v>-55489109142.8999</v>
      </c>
      <c r="C15" s="84" t="s">
        <v>12</v>
      </c>
      <c r="D15" s="27">
        <f>0-D14</f>
        <v>-110573301990.12988</v>
      </c>
      <c r="E15" s="84" t="s">
        <v>12</v>
      </c>
      <c r="F15" s="27">
        <f>0-F14</f>
        <v>-162626571289.70996</v>
      </c>
      <c r="G15" s="89" t="s">
        <v>12</v>
      </c>
    </row>
    <row r="16" spans="1:7" ht="30" customHeight="1">
      <c r="A16" s="29" t="s">
        <v>23</v>
      </c>
      <c r="B16" s="10"/>
      <c r="C16" s="84"/>
      <c r="D16" s="10"/>
      <c r="E16" s="84"/>
      <c r="F16" s="10"/>
      <c r="G16" s="89"/>
    </row>
    <row r="17" spans="1:7" ht="28.5" customHeight="1">
      <c r="A17" s="1" t="s">
        <v>24</v>
      </c>
      <c r="B17" s="9"/>
      <c r="C17" s="86"/>
      <c r="D17" s="9"/>
      <c r="E17" s="86"/>
      <c r="F17" s="9"/>
      <c r="G17" s="91"/>
    </row>
    <row r="18" spans="1:7" ht="27" customHeight="1">
      <c r="A18" s="28" t="s">
        <v>14</v>
      </c>
      <c r="B18" s="10">
        <f>SUM(B19:B20)</f>
        <v>66698738706.979996</v>
      </c>
      <c r="C18" s="84">
        <f>C19+C20</f>
        <v>100</v>
      </c>
      <c r="D18" s="10">
        <f>SUM(D19:D20)</f>
        <v>69865851413.32</v>
      </c>
      <c r="E18" s="84">
        <f>E19+E20</f>
        <v>100</v>
      </c>
      <c r="F18" s="10">
        <f>SUM(F19:F20)</f>
        <v>72735052888.1</v>
      </c>
      <c r="G18" s="89">
        <f>G19+G20</f>
        <v>99.99999999999999</v>
      </c>
    </row>
    <row r="19" spans="1:7" ht="26.25" customHeight="1">
      <c r="A19" s="79" t="s">
        <v>80</v>
      </c>
      <c r="B19" s="9">
        <f>'91計算表'!A23</f>
        <v>55814852128</v>
      </c>
      <c r="C19" s="86">
        <f>B19*100/B18</f>
        <v>83.68202039502584</v>
      </c>
      <c r="D19" s="9">
        <v>24488389362.24</v>
      </c>
      <c r="E19" s="86">
        <f>D19*100/D18</f>
        <v>35.050584608736706</v>
      </c>
      <c r="F19" s="9">
        <v>23892198709.1</v>
      </c>
      <c r="G19" s="91">
        <f>F19*100/F18</f>
        <v>32.848259209843704</v>
      </c>
    </row>
    <row r="20" spans="1:7" ht="26.25" customHeight="1">
      <c r="A20" s="79" t="s">
        <v>81</v>
      </c>
      <c r="B20" s="9">
        <f>'91計算表'!A25</f>
        <v>10883886578.98</v>
      </c>
      <c r="C20" s="86">
        <f>B20*100/B18</f>
        <v>16.31797960497416</v>
      </c>
      <c r="D20" s="9">
        <v>45377462051.08</v>
      </c>
      <c r="E20" s="86">
        <f>D20*100/D18</f>
        <v>64.94941539126329</v>
      </c>
      <c r="F20" s="9">
        <v>48842854179</v>
      </c>
      <c r="G20" s="91">
        <f>F20*100/F18</f>
        <v>67.15174079015628</v>
      </c>
    </row>
    <row r="21" spans="1:7" ht="27.75" customHeight="1">
      <c r="A21" s="28" t="s">
        <v>15</v>
      </c>
      <c r="B21" s="10">
        <f>SUM(B22:B23)</f>
        <v>368608526430</v>
      </c>
      <c r="C21" s="84">
        <f>C22+C23</f>
        <v>100</v>
      </c>
      <c r="D21" s="10">
        <f>SUM(D22:D23)</f>
        <v>322970430660</v>
      </c>
      <c r="E21" s="84">
        <f>E22+E23</f>
        <v>100</v>
      </c>
      <c r="F21" s="10">
        <f>SUM(F22:F23)</f>
        <v>434661663149</v>
      </c>
      <c r="G21" s="89">
        <f>G22+G23</f>
        <v>100</v>
      </c>
    </row>
    <row r="22" spans="1:7" ht="26.25" customHeight="1">
      <c r="A22" s="80" t="s">
        <v>87</v>
      </c>
      <c r="B22" s="9">
        <f>'91計算表'!A30</f>
        <v>302161067196</v>
      </c>
      <c r="C22" s="86">
        <f>B22*100/B21</f>
        <v>81.97343401750676</v>
      </c>
      <c r="D22" s="9">
        <v>295227895725</v>
      </c>
      <c r="E22" s="86">
        <f>D22*100/D21</f>
        <v>91.41019353434082</v>
      </c>
      <c r="F22" s="9">
        <v>394171209368</v>
      </c>
      <c r="G22" s="91">
        <f>F22*100/$F$21</f>
        <v>90.68460432243825</v>
      </c>
    </row>
    <row r="23" spans="1:7" ht="26.25" customHeight="1">
      <c r="A23" s="79" t="s">
        <v>82</v>
      </c>
      <c r="B23" s="9">
        <f>'91計算表'!A32</f>
        <v>66447459234</v>
      </c>
      <c r="C23" s="86">
        <f>B23*100/B21</f>
        <v>18.026565982493246</v>
      </c>
      <c r="D23" s="9">
        <v>27742534935</v>
      </c>
      <c r="E23" s="86">
        <f>D23*100/D21</f>
        <v>8.589806465659187</v>
      </c>
      <c r="F23" s="9">
        <v>40490453781</v>
      </c>
      <c r="G23" s="91">
        <f>F23*100/$F$21</f>
        <v>9.315395677561758</v>
      </c>
    </row>
    <row r="24" spans="1:7" ht="30" customHeight="1">
      <c r="A24" s="28" t="s">
        <v>25</v>
      </c>
      <c r="B24" s="27">
        <f>B18-B21</f>
        <v>-301909787723.02</v>
      </c>
      <c r="C24" s="84" t="s">
        <v>12</v>
      </c>
      <c r="D24" s="27">
        <f>D18-D21</f>
        <v>-253104579246.68</v>
      </c>
      <c r="E24" s="84" t="s">
        <v>12</v>
      </c>
      <c r="F24" s="27">
        <f>F18-F21</f>
        <v>-361926610260.9</v>
      </c>
      <c r="G24" s="89" t="s">
        <v>12</v>
      </c>
    </row>
    <row r="25" spans="1:7" ht="28.5" customHeight="1">
      <c r="A25" s="28" t="s">
        <v>26</v>
      </c>
      <c r="B25" s="10">
        <f>0-B15</f>
        <v>55489109142.8999</v>
      </c>
      <c r="C25" s="84" t="s">
        <v>12</v>
      </c>
      <c r="D25" s="10">
        <f>0-D15</f>
        <v>110573301990.12988</v>
      </c>
      <c r="E25" s="84" t="s">
        <v>12</v>
      </c>
      <c r="F25" s="10">
        <f>0-F15</f>
        <v>162626571289.70996</v>
      </c>
      <c r="G25" s="89" t="s">
        <v>12</v>
      </c>
    </row>
    <row r="26" spans="1:7" s="18" customFormat="1" ht="32.25" customHeight="1">
      <c r="A26" s="93" t="s">
        <v>88</v>
      </c>
      <c r="B26" s="9"/>
      <c r="C26" s="86"/>
      <c r="D26" s="9"/>
      <c r="E26" s="86"/>
      <c r="F26" s="9"/>
      <c r="G26" s="91"/>
    </row>
    <row r="27" spans="1:7" s="32" customFormat="1" ht="36" customHeight="1" thickBot="1">
      <c r="A27" s="82" t="s">
        <v>83</v>
      </c>
      <c r="B27" s="81">
        <f>SUM(B24:B25)</f>
        <v>-246420678580.12012</v>
      </c>
      <c r="C27" s="87" t="s">
        <v>12</v>
      </c>
      <c r="D27" s="81">
        <f>SUM(D24:D25)</f>
        <v>-142531277256.5501</v>
      </c>
      <c r="E27" s="88" t="s">
        <v>12</v>
      </c>
      <c r="F27" s="81">
        <f>SUM(F24:F25)</f>
        <v>-199300038971.19006</v>
      </c>
      <c r="G27" s="92" t="s">
        <v>12</v>
      </c>
    </row>
  </sheetData>
  <mergeCells count="1">
    <mergeCell ref="A4:A5"/>
  </mergeCells>
  <printOptions horizontalCentered="1"/>
  <pageMargins left="0.1968503937007874" right="0.1968503937007874" top="0.7874015748031497" bottom="0.9055118110236221" header="0.3937007874015748" footer="0.31496062992125984"/>
  <pageSetup horizontalDpi="600" verticalDpi="600" orientation="portrait" pageOrder="overThenDown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321000000A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乙-1-2</dc:title>
  <dc:subject>乙-1-2</dc:subject>
  <dc:creator>行政院主計處</dc:creator>
  <cp:keywords/>
  <dc:description> </dc:description>
  <cp:lastModifiedBy>Administrator</cp:lastModifiedBy>
  <cp:lastPrinted>2003-04-24T06:56:47Z</cp:lastPrinted>
  <dcterms:created xsi:type="dcterms:W3CDTF">1997-09-09T10:28:37Z</dcterms:created>
  <dcterms:modified xsi:type="dcterms:W3CDTF">2008-11-13T11:31:32Z</dcterms:modified>
  <cp:category>I14</cp:category>
  <cp:version/>
  <cp:contentType/>
  <cp:contentStatus/>
</cp:coreProperties>
</file>