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6" windowHeight="5652" activeTab="0"/>
  </bookViews>
  <sheets>
    <sheet name="融資" sheetId="1" r:id="rId1"/>
    <sheet name="總表" sheetId="2" r:id="rId2"/>
    <sheet name="經資" sheetId="3" r:id="rId3"/>
    <sheet name="明細" sheetId="4" r:id="rId4"/>
  </sheets>
  <externalReferences>
    <externalReference r:id="rId7"/>
  </externalReferences>
  <definedNames>
    <definedName name="_xlnm.Print_Area" localSheetId="3">'明細'!$A$1:$P$167</definedName>
    <definedName name="_xlnm.Print_Area" localSheetId="0">'融資'!$A$1:$F$24</definedName>
    <definedName name="_xlnm.Print_Area" localSheetId="1">'總表'!$A$1:$P$27</definedName>
    <definedName name="_xlnm.Print_Titles" localSheetId="3">'明細'!$1:$7</definedName>
    <definedName name="_xlnm.Print_Titles" localSheetId="2">'經資'!$1:$7</definedName>
    <definedName name="_xlnm.Print_Titles" localSheetId="0">'融資'!$1:$1</definedName>
    <definedName name="_xlnm.Print_Titles" localSheetId="1">'總表'!$1:$7</definedName>
  </definedNames>
  <calcPr fullCalcOnLoad="1"/>
</workbook>
</file>

<file path=xl/sharedStrings.xml><?xml version="1.0" encoding="utf-8"?>
<sst xmlns="http://schemas.openxmlformats.org/spreadsheetml/2006/main" count="1178" uniqueCount="136">
  <si>
    <t>中央政府</t>
  </si>
  <si>
    <t>總決算</t>
  </si>
  <si>
    <t>中央政府前瞻基礎建設</t>
  </si>
  <si>
    <t>計畫第2期特別決算</t>
  </si>
  <si>
    <t>以前年度歲出保留</t>
  </si>
  <si>
    <t>轉入數決算表</t>
  </si>
  <si>
    <t>經資門併計</t>
  </si>
  <si>
    <t>中華民國</t>
  </si>
  <si>
    <t>111年度</t>
  </si>
  <si>
    <t>單位：新臺幣元</t>
  </si>
  <si>
    <t>年度別</t>
  </si>
  <si>
    <t>科        目</t>
  </si>
  <si>
    <t>以前年度轉入數</t>
  </si>
  <si>
    <t>本年度減免(註銷)數</t>
  </si>
  <si>
    <t>本年度實現數</t>
  </si>
  <si>
    <t>本年度調整數</t>
  </si>
  <si>
    <t>本年度未結清數</t>
  </si>
  <si>
    <t>款</t>
  </si>
  <si>
    <t>項</t>
  </si>
  <si>
    <t>目</t>
  </si>
  <si>
    <t>節</t>
  </si>
  <si>
    <t xml:space="preserve">    名      稱</t>
  </si>
  <si>
    <t>應付數</t>
  </si>
  <si>
    <t>保留數</t>
  </si>
  <si>
    <t>　    合            計</t>
  </si>
  <si>
    <t>∣</t>
  </si>
  <si>
    <t>2</t>
  </si>
  <si>
    <t/>
  </si>
  <si>
    <t>行政院主管</t>
  </si>
  <si>
    <t>4</t>
  </si>
  <si>
    <t>原住民族委員會</t>
  </si>
  <si>
    <t>民政支出</t>
  </si>
  <si>
    <t>城鄉建設</t>
  </si>
  <si>
    <t>1</t>
  </si>
  <si>
    <t>原民部落營造</t>
  </si>
  <si>
    <t>3</t>
  </si>
  <si>
    <t>內政部主管</t>
  </si>
  <si>
    <t>內政部</t>
  </si>
  <si>
    <t>公共服務據點整備</t>
  </si>
  <si>
    <t>營建署及所屬</t>
  </si>
  <si>
    <t>工業支出</t>
  </si>
  <si>
    <t>城鎮之心工程</t>
  </si>
  <si>
    <t>交通支出</t>
  </si>
  <si>
    <t>提升道路品質</t>
  </si>
  <si>
    <t>環境保護支出</t>
  </si>
  <si>
    <t>水環境建設</t>
  </si>
  <si>
    <t>水與安全</t>
  </si>
  <si>
    <t>警政署及所屬</t>
  </si>
  <si>
    <t>警政支出</t>
  </si>
  <si>
    <t>消防署及所屬</t>
  </si>
  <si>
    <t>數位建設</t>
  </si>
  <si>
    <t>推動資安基礎建設</t>
  </si>
  <si>
    <t>5</t>
  </si>
  <si>
    <t>教育部主管</t>
  </si>
  <si>
    <t>教育部</t>
  </si>
  <si>
    <t>教育支出</t>
  </si>
  <si>
    <t>體育署</t>
  </si>
  <si>
    <t>校園社區化改造</t>
  </si>
  <si>
    <t>文化支出</t>
  </si>
  <si>
    <t>營造休閒運動環境</t>
  </si>
  <si>
    <t>7</t>
  </si>
  <si>
    <t>經濟部主管</t>
  </si>
  <si>
    <t>經濟部</t>
  </si>
  <si>
    <t>其他經濟服務支出</t>
  </si>
  <si>
    <t>工業局</t>
  </si>
  <si>
    <t>開發在地型產業園區</t>
  </si>
  <si>
    <t>水利署及所屬</t>
  </si>
  <si>
    <t>科學支出</t>
  </si>
  <si>
    <t>農業支出</t>
  </si>
  <si>
    <t>水與發展</t>
  </si>
  <si>
    <t>水與環境</t>
  </si>
  <si>
    <t>6</t>
  </si>
  <si>
    <t>中小企業處</t>
  </si>
  <si>
    <t>8</t>
  </si>
  <si>
    <t>能源局</t>
  </si>
  <si>
    <t>綠能建設</t>
  </si>
  <si>
    <t>完備綠能技術及建設</t>
  </si>
  <si>
    <t>交通部主管</t>
  </si>
  <si>
    <t>交通部</t>
  </si>
  <si>
    <t>營業基金－臺灣鐵路管理局</t>
  </si>
  <si>
    <t>高鐵臺鐵連結成網</t>
  </si>
  <si>
    <t>軌道建設</t>
  </si>
  <si>
    <t>鐵路立體化及通勤提速</t>
  </si>
  <si>
    <t>都市推動捷運</t>
  </si>
  <si>
    <t>觀光局及所屬</t>
  </si>
  <si>
    <t>公路總局及所屬</t>
  </si>
  <si>
    <t>改善停車問題</t>
  </si>
  <si>
    <t>鐵道局及所屬</t>
  </si>
  <si>
    <t>臺鐵升級及改善東部服務</t>
  </si>
  <si>
    <t>中南部觀光鐵路</t>
  </si>
  <si>
    <t>10</t>
  </si>
  <si>
    <t>農業委員會主管</t>
  </si>
  <si>
    <t>農業委員會</t>
  </si>
  <si>
    <t>林務局</t>
  </si>
  <si>
    <t>漁業署及所屬</t>
  </si>
  <si>
    <t>11</t>
  </si>
  <si>
    <t>衛生福利部主管</t>
  </si>
  <si>
    <t>衛生福利部</t>
  </si>
  <si>
    <t>醫療保健支出</t>
  </si>
  <si>
    <t>食品藥物管理署</t>
  </si>
  <si>
    <t>食品安全建設</t>
  </si>
  <si>
    <t>國民健康署</t>
  </si>
  <si>
    <t>社會及家庭署</t>
  </si>
  <si>
    <t>福利服務支出</t>
  </si>
  <si>
    <t>少子化友善育兒空間建設</t>
  </si>
  <si>
    <t>12</t>
  </si>
  <si>
    <t>環境保護署主管</t>
  </si>
  <si>
    <t>環境保護署</t>
  </si>
  <si>
    <t>13</t>
  </si>
  <si>
    <t>文化部主管</t>
  </si>
  <si>
    <t>文化部</t>
  </si>
  <si>
    <t>發展數位文創</t>
  </si>
  <si>
    <t>文化生活圈建設</t>
  </si>
  <si>
    <t>文化資產局</t>
  </si>
  <si>
    <t>影視及流行音樂產業局</t>
  </si>
  <si>
    <t>國立臺灣史前文化博物館</t>
  </si>
  <si>
    <t>14</t>
  </si>
  <si>
    <t>科技部（國家科學及技術委員會）主管</t>
  </si>
  <si>
    <t>中部科學工業園區管理局</t>
  </si>
  <si>
    <t>建設下世代科研與智慧學習環境</t>
  </si>
  <si>
    <t>中央政府前瞻基礎建設</t>
  </si>
  <si>
    <t>計畫第2期特別決算</t>
  </si>
  <si>
    <t>轉入數決算總表</t>
  </si>
  <si>
    <t>經常門</t>
  </si>
  <si>
    <t>111年度</t>
  </si>
  <si>
    <t>資本門</t>
  </si>
  <si>
    <t xml:space="preserve">    名    稱</t>
  </si>
  <si>
    <t>　    合        計</t>
  </si>
  <si>
    <t>-</t>
  </si>
  <si>
    <t>年度別</t>
  </si>
  <si>
    <t xml:space="preserve">項目 </t>
  </si>
  <si>
    <t>本年度
減免(註銷)數</t>
  </si>
  <si>
    <t>108</t>
  </si>
  <si>
    <t>債務之舉借</t>
  </si>
  <si>
    <t>│</t>
  </si>
  <si>
    <t>109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</si>
</sst>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#,##0_-;\-#,##0_-;_-\ &quot;_&quot;"/>
    <numFmt numFmtId="177" formatCode="#,##0_ "/>
    <numFmt numFmtId="178" formatCode="#,##0.00_ "/>
  </numFmts>
  <fonts count="5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5"/>
      <color indexed="8"/>
      <name val="標楷體"/>
      <family val="4"/>
    </font>
    <font>
      <sz val="9"/>
      <name val="新細明體"/>
      <family val="1"/>
    </font>
    <font>
      <sz val="8"/>
      <color indexed="8"/>
      <name val="標楷體"/>
      <family val="4"/>
    </font>
    <font>
      <sz val="16"/>
      <color indexed="8"/>
      <name val="標楷體"/>
      <family val="4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9"/>
      <color indexed="8"/>
      <name val="Arial"/>
      <family val="2"/>
    </font>
    <font>
      <sz val="9"/>
      <color indexed="8"/>
      <name val="新細明體"/>
      <family val="1"/>
    </font>
    <font>
      <sz val="12"/>
      <name val="新細明體"/>
      <family val="1"/>
    </font>
    <font>
      <sz val="8"/>
      <color indexed="8"/>
      <name val="Arial"/>
      <family val="2"/>
    </font>
    <font>
      <sz val="11"/>
      <color indexed="8"/>
      <name val="新細明體"/>
      <family val="1"/>
    </font>
    <font>
      <sz val="9"/>
      <name val="Arial"/>
      <family val="2"/>
    </font>
    <font>
      <sz val="6"/>
      <color indexed="8"/>
      <name val="標楷體"/>
      <family val="4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6"/>
      <color indexed="8"/>
      <name val="Arial"/>
      <family val="2"/>
    </font>
    <font>
      <sz val="11"/>
      <name val="細明體"/>
      <family val="3"/>
    </font>
    <font>
      <b/>
      <u val="single"/>
      <sz val="14"/>
      <name val="新細明體"/>
      <family val="1"/>
    </font>
    <font>
      <sz val="10"/>
      <color indexed="8"/>
      <name val="標楷體"/>
      <family val="4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indexed="8"/>
      <name val="Calibri"/>
      <family val="1"/>
    </font>
    <font>
      <sz val="11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224">
    <xf numFmtId="0" fontId="0" fillId="0" borderId="0" xfId="0" applyFont="1" applyAlignment="1">
      <alignment vertical="center"/>
    </xf>
    <xf numFmtId="0" fontId="2" fillId="0" borderId="0" xfId="33" applyNumberFormat="1" applyFont="1" applyFill="1" applyBorder="1" applyAlignment="1">
      <alignment horizontal="center" vertical="center" wrapText="1"/>
      <protection/>
    </xf>
    <xf numFmtId="0" fontId="2" fillId="0" borderId="0" xfId="33" applyNumberFormat="1" applyFont="1" applyFill="1" applyBorder="1" applyAlignment="1">
      <alignment horizontal="left" vertical="center" wrapText="1"/>
      <protection/>
    </xf>
    <xf numFmtId="0" fontId="4" fillId="0" borderId="0" xfId="33" applyNumberFormat="1" applyFont="1" applyFill="1" applyBorder="1" applyAlignment="1">
      <alignment horizontal="right" vertical="center"/>
      <protection/>
    </xf>
    <xf numFmtId="41" fontId="2" fillId="0" borderId="0" xfId="33" applyNumberFormat="1" applyFont="1" applyFill="1" applyAlignment="1">
      <alignment vertical="center" wrapText="1"/>
      <protection/>
    </xf>
    <xf numFmtId="0" fontId="5" fillId="0" borderId="0" xfId="33" applyNumberFormat="1" applyFont="1" applyFill="1" applyBorder="1" applyAlignment="1">
      <alignment horizontal="center" vertical="center" wrapText="1"/>
      <protection/>
    </xf>
    <xf numFmtId="0" fontId="5" fillId="0" borderId="0" xfId="33" applyNumberFormat="1" applyFont="1" applyFill="1" applyBorder="1" applyAlignment="1">
      <alignment horizontal="left" vertical="center" wrapText="1"/>
      <protection/>
    </xf>
    <xf numFmtId="41" fontId="5" fillId="0" borderId="0" xfId="33" applyNumberFormat="1" applyFont="1" applyFill="1" applyAlignment="1">
      <alignment vertical="center" wrapText="1"/>
      <protection/>
    </xf>
    <xf numFmtId="0" fontId="6" fillId="0" borderId="0" xfId="33" applyNumberFormat="1" applyFont="1" applyFill="1" applyBorder="1" applyAlignment="1">
      <alignment horizontal="left" vertical="center" wrapText="1"/>
      <protection/>
    </xf>
    <xf numFmtId="41" fontId="6" fillId="0" borderId="0" xfId="33" applyNumberFormat="1" applyFont="1" applyFill="1" applyAlignment="1">
      <alignment vertical="center" wrapText="1"/>
      <protection/>
    </xf>
    <xf numFmtId="41" fontId="7" fillId="0" borderId="0" xfId="33" applyNumberFormat="1" applyFont="1" applyFill="1" applyAlignment="1">
      <alignment vertical="center" wrapText="1"/>
      <protection/>
    </xf>
    <xf numFmtId="0" fontId="1" fillId="0" borderId="10" xfId="33" applyNumberFormat="1" applyFont="1" applyFill="1" applyBorder="1" applyAlignment="1">
      <alignment vertical="center" wrapText="1"/>
      <protection/>
    </xf>
    <xf numFmtId="0" fontId="1" fillId="0" borderId="11" xfId="33" applyNumberFormat="1" applyFont="1" applyFill="1" applyBorder="1" applyAlignment="1">
      <alignment vertical="center" wrapText="1"/>
      <protection/>
    </xf>
    <xf numFmtId="41" fontId="8" fillId="0" borderId="11" xfId="0" applyNumberFormat="1" applyFont="1" applyFill="1" applyBorder="1" applyAlignment="1">
      <alignment horizontal="right" vertical="center" wrapText="1"/>
    </xf>
    <xf numFmtId="176" fontId="8" fillId="0" borderId="11" xfId="0" applyNumberFormat="1" applyFont="1" applyFill="1" applyBorder="1" applyAlignment="1">
      <alignment horizontal="right" vertical="center" wrapText="1"/>
    </xf>
    <xf numFmtId="41" fontId="8" fillId="0" borderId="12" xfId="0" applyNumberFormat="1" applyFont="1" applyFill="1" applyBorder="1" applyAlignment="1">
      <alignment horizontal="right" vertical="center" wrapText="1"/>
    </xf>
    <xf numFmtId="41" fontId="9" fillId="0" borderId="0" xfId="33" applyNumberFormat="1" applyFont="1" applyFill="1" applyBorder="1" applyAlignment="1">
      <alignment wrapText="1"/>
      <protection/>
    </xf>
    <xf numFmtId="41" fontId="8" fillId="0" borderId="0" xfId="0" applyNumberFormat="1" applyFont="1" applyFill="1" applyBorder="1" applyAlignment="1">
      <alignment horizontal="right" vertical="center" wrapText="1"/>
    </xf>
    <xf numFmtId="41" fontId="9" fillId="0" borderId="0" xfId="33" applyNumberFormat="1" applyFont="1" applyFill="1" applyAlignment="1">
      <alignment wrapText="1"/>
      <protection/>
    </xf>
    <xf numFmtId="0" fontId="1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vertical="center" wrapText="1"/>
    </xf>
    <xf numFmtId="41" fontId="9" fillId="0" borderId="0" xfId="33" applyNumberFormat="1" applyFont="1" applyFill="1" applyAlignment="1">
      <alignment vertical="center" wrapText="1"/>
      <protection/>
    </xf>
    <xf numFmtId="0" fontId="1" fillId="0" borderId="13" xfId="0" applyNumberFormat="1" applyFont="1" applyFill="1" applyBorder="1" applyAlignment="1">
      <alignment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vertical="center" wrapText="1"/>
    </xf>
    <xf numFmtId="41" fontId="8" fillId="0" borderId="14" xfId="0" applyNumberFormat="1" applyFont="1" applyFill="1" applyBorder="1" applyAlignment="1">
      <alignment horizontal="right" vertical="center" wrapText="1"/>
    </xf>
    <xf numFmtId="41" fontId="8" fillId="0" borderId="15" xfId="0" applyNumberFormat="1" applyFont="1" applyFill="1" applyBorder="1" applyAlignment="1">
      <alignment horizontal="right"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vertical="center" wrapText="1"/>
    </xf>
    <xf numFmtId="41" fontId="3" fillId="0" borderId="0" xfId="33" applyNumberFormat="1" applyFont="1" applyFill="1" applyAlignment="1">
      <alignment wrapText="1"/>
      <protection/>
    </xf>
    <xf numFmtId="0" fontId="1" fillId="0" borderId="12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9" fillId="0" borderId="10" xfId="33" applyNumberFormat="1" applyFont="1" applyFill="1" applyBorder="1" applyAlignment="1">
      <alignment horizontal="center" wrapText="1"/>
      <protection/>
    </xf>
    <xf numFmtId="0" fontId="9" fillId="0" borderId="11" xfId="33" applyNumberFormat="1" applyFont="1" applyFill="1" applyBorder="1" applyAlignment="1">
      <alignment horizontal="center" wrapText="1"/>
      <protection/>
    </xf>
    <xf numFmtId="0" fontId="7" fillId="0" borderId="11" xfId="33" applyNumberFormat="1" applyFont="1" applyFill="1" applyBorder="1" applyAlignment="1">
      <alignment horizontal="left" vertical="top" wrapText="1"/>
      <protection/>
    </xf>
    <xf numFmtId="41" fontId="11" fillId="0" borderId="11" xfId="33" applyNumberFormat="1" applyFont="1" applyFill="1" applyBorder="1" applyAlignment="1">
      <alignment horizontal="right" wrapText="1"/>
      <protection/>
    </xf>
    <xf numFmtId="41" fontId="11" fillId="0" borderId="12" xfId="33" applyNumberFormat="1" applyFont="1" applyFill="1" applyBorder="1" applyAlignment="1">
      <alignment horizontal="right" wrapText="1"/>
      <protection/>
    </xf>
    <xf numFmtId="0" fontId="9" fillId="0" borderId="13" xfId="33" applyNumberFormat="1" applyFont="1" applyFill="1" applyBorder="1" applyAlignment="1">
      <alignment horizontal="center" wrapText="1"/>
      <protection/>
    </xf>
    <xf numFmtId="0" fontId="9" fillId="0" borderId="14" xfId="33" applyNumberFormat="1" applyFont="1" applyFill="1" applyBorder="1" applyAlignment="1">
      <alignment horizontal="center" wrapText="1"/>
      <protection/>
    </xf>
    <xf numFmtId="0" fontId="7" fillId="0" borderId="14" xfId="33" applyNumberFormat="1" applyFont="1" applyFill="1" applyBorder="1" applyAlignment="1">
      <alignment horizontal="left" vertical="top" wrapText="1"/>
      <protection/>
    </xf>
    <xf numFmtId="41" fontId="11" fillId="0" borderId="14" xfId="33" applyNumberFormat="1" applyFont="1" applyFill="1" applyBorder="1" applyAlignment="1">
      <alignment horizontal="right" wrapText="1"/>
      <protection/>
    </xf>
    <xf numFmtId="41" fontId="11" fillId="0" borderId="13" xfId="33" applyNumberFormat="1" applyFont="1" applyFill="1" applyBorder="1" applyAlignment="1">
      <alignment horizontal="right" wrapText="1"/>
      <protection/>
    </xf>
    <xf numFmtId="41" fontId="11" fillId="0" borderId="16" xfId="33" applyNumberFormat="1" applyFont="1" applyFill="1" applyBorder="1" applyAlignment="1">
      <alignment horizontal="right" wrapText="1"/>
      <protection/>
    </xf>
    <xf numFmtId="0" fontId="9" fillId="0" borderId="0" xfId="33" applyNumberFormat="1" applyFont="1" applyFill="1" applyBorder="1" applyAlignment="1">
      <alignment horizontal="center" wrapText="1"/>
      <protection/>
    </xf>
    <xf numFmtId="0" fontId="7" fillId="0" borderId="0" xfId="33" applyNumberFormat="1" applyFont="1" applyFill="1" applyBorder="1" applyAlignment="1">
      <alignment horizontal="left" vertical="top" wrapText="1"/>
      <protection/>
    </xf>
    <xf numFmtId="41" fontId="11" fillId="0" borderId="0" xfId="33" applyNumberFormat="1" applyFont="1" applyFill="1" applyBorder="1" applyAlignment="1">
      <alignment horizontal="right" wrapText="1"/>
      <protection/>
    </xf>
    <xf numFmtId="41" fontId="11" fillId="0" borderId="10" xfId="33" applyNumberFormat="1" applyFont="1" applyFill="1" applyBorder="1" applyAlignment="1">
      <alignment horizontal="right" wrapText="1"/>
      <protection/>
    </xf>
    <xf numFmtId="0" fontId="2" fillId="0" borderId="0" xfId="33" applyFont="1" applyFill="1" applyBorder="1" applyAlignment="1">
      <alignment horizontal="center" vertical="center" wrapText="1"/>
      <protection/>
    </xf>
    <xf numFmtId="0" fontId="2" fillId="0" borderId="0" xfId="33" applyFont="1" applyFill="1" applyBorder="1" applyAlignment="1">
      <alignment horizontal="left" vertical="center" wrapText="1"/>
      <protection/>
    </xf>
    <xf numFmtId="0" fontId="2" fillId="0" borderId="0" xfId="33" applyFont="1" applyFill="1" applyAlignment="1">
      <alignment vertical="center" wrapText="1"/>
      <protection/>
    </xf>
    <xf numFmtId="0" fontId="5" fillId="0" borderId="0" xfId="33" applyFont="1" applyFill="1" applyBorder="1" applyAlignment="1">
      <alignment horizontal="center" vertical="center" wrapText="1"/>
      <protection/>
    </xf>
    <xf numFmtId="0" fontId="5" fillId="0" borderId="0" xfId="33" applyFont="1" applyFill="1" applyBorder="1" applyAlignment="1">
      <alignment horizontal="left" vertical="center" wrapText="1"/>
      <protection/>
    </xf>
    <xf numFmtId="0" fontId="5" fillId="0" borderId="0" xfId="33" applyFont="1" applyFill="1" applyAlignment="1">
      <alignment vertical="center" wrapText="1"/>
      <protection/>
    </xf>
    <xf numFmtId="0" fontId="6" fillId="0" borderId="0" xfId="33" applyFont="1" applyFill="1" applyBorder="1" applyAlignment="1">
      <alignment horizontal="left" vertical="center" wrapText="1"/>
      <protection/>
    </xf>
    <xf numFmtId="0" fontId="6" fillId="0" borderId="16" xfId="33" applyFont="1" applyFill="1" applyBorder="1" applyAlignment="1">
      <alignment horizontal="left" vertical="center" wrapText="1"/>
      <protection/>
    </xf>
    <xf numFmtId="0" fontId="4" fillId="0" borderId="16" xfId="33" applyNumberFormat="1" applyFont="1" applyFill="1" applyBorder="1" applyAlignment="1">
      <alignment horizontal="right" vertical="center"/>
      <protection/>
    </xf>
    <xf numFmtId="0" fontId="6" fillId="0" borderId="0" xfId="33" applyFont="1" applyFill="1" applyAlignment="1">
      <alignment vertical="center" wrapText="1"/>
      <protection/>
    </xf>
    <xf numFmtId="0" fontId="7" fillId="0" borderId="0" xfId="33" applyFont="1" applyFill="1" applyAlignment="1">
      <alignment vertical="center" wrapText="1"/>
      <protection/>
    </xf>
    <xf numFmtId="0" fontId="1" fillId="0" borderId="10" xfId="33" applyFont="1" applyFill="1" applyBorder="1" applyAlignment="1">
      <alignment vertical="center" wrapText="1"/>
      <protection/>
    </xf>
    <xf numFmtId="0" fontId="9" fillId="0" borderId="10" xfId="33" applyFont="1" applyFill="1" applyBorder="1" applyAlignment="1">
      <alignment horizontal="center" wrapText="1"/>
      <protection/>
    </xf>
    <xf numFmtId="0" fontId="9" fillId="0" borderId="11" xfId="33" applyFont="1" applyFill="1" applyBorder="1" applyAlignment="1">
      <alignment horizontal="center" wrapText="1"/>
      <protection/>
    </xf>
    <xf numFmtId="0" fontId="1" fillId="0" borderId="11" xfId="33" applyFont="1" applyFill="1" applyBorder="1" applyAlignment="1">
      <alignment vertical="center" wrapText="1"/>
      <protection/>
    </xf>
    <xf numFmtId="176" fontId="8" fillId="0" borderId="11" xfId="33" applyNumberFormat="1" applyFont="1" applyFill="1" applyBorder="1" applyAlignment="1">
      <alignment horizontal="right" vertical="center" wrapText="1"/>
      <protection/>
    </xf>
    <xf numFmtId="3" fontId="8" fillId="0" borderId="11" xfId="0" applyNumberFormat="1" applyFont="1" applyFill="1" applyBorder="1" applyAlignment="1">
      <alignment horizontal="right" vertical="center" wrapText="1"/>
    </xf>
    <xf numFmtId="176" fontId="8" fillId="0" borderId="12" xfId="33" applyNumberFormat="1" applyFont="1" applyFill="1" applyBorder="1" applyAlignment="1">
      <alignment horizontal="right" vertical="center" wrapText="1"/>
      <protection/>
    </xf>
    <xf numFmtId="176" fontId="8" fillId="0" borderId="17" xfId="33" applyNumberFormat="1" applyFont="1" applyFill="1" applyBorder="1" applyAlignment="1">
      <alignment horizontal="right" vertical="center" wrapText="1"/>
      <protection/>
    </xf>
    <xf numFmtId="0" fontId="9" fillId="0" borderId="12" xfId="33" applyFont="1" applyFill="1" applyBorder="1" applyAlignment="1">
      <alignment wrapText="1"/>
      <protection/>
    </xf>
    <xf numFmtId="176" fontId="8" fillId="0" borderId="12" xfId="33" applyNumberFormat="1" applyFont="1" applyFill="1" applyBorder="1" applyAlignment="1">
      <alignment vertical="center" wrapText="1"/>
      <protection/>
    </xf>
    <xf numFmtId="176" fontId="8" fillId="0" borderId="18" xfId="33" applyNumberFormat="1" applyFont="1" applyFill="1" applyBorder="1" applyAlignment="1">
      <alignment vertical="center" wrapText="1"/>
      <protection/>
    </xf>
    <xf numFmtId="0" fontId="9" fillId="0" borderId="0" xfId="33" applyFont="1" applyFill="1" applyAlignment="1">
      <alignment wrapText="1"/>
      <protection/>
    </xf>
    <xf numFmtId="0" fontId="1" fillId="0" borderId="10" xfId="0" applyFont="1" applyFill="1" applyBorder="1" applyAlignment="1">
      <alignment vertical="center" wrapText="1"/>
    </xf>
    <xf numFmtId="0" fontId="1" fillId="0" borderId="10" xfId="33" applyFont="1" applyFill="1" applyBorder="1" applyAlignment="1">
      <alignment horizontal="center" vertical="center" wrapText="1"/>
      <protection/>
    </xf>
    <xf numFmtId="0" fontId="54" fillId="0" borderId="11" xfId="33" applyFont="1" applyFill="1" applyBorder="1" applyAlignment="1">
      <alignment horizontal="left" vertical="center" wrapText="1"/>
      <protection/>
    </xf>
    <xf numFmtId="3" fontId="8" fillId="0" borderId="12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176" fontId="13" fillId="0" borderId="12" xfId="33" applyNumberFormat="1" applyFont="1" applyFill="1" applyBorder="1" applyAlignment="1">
      <alignment vertical="center" wrapText="1"/>
      <protection/>
    </xf>
    <xf numFmtId="176" fontId="8" fillId="0" borderId="11" xfId="33" applyNumberFormat="1" applyFont="1" applyFill="1" applyBorder="1" applyAlignment="1">
      <alignment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6" fontId="8" fillId="0" borderId="11" xfId="41" applyNumberFormat="1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vertical="center" wrapText="1"/>
    </xf>
    <xf numFmtId="0" fontId="7" fillId="0" borderId="10" xfId="33" applyFont="1" applyFill="1" applyBorder="1" applyAlignment="1">
      <alignment horizontal="left" vertical="top" wrapText="1"/>
      <protection/>
    </xf>
    <xf numFmtId="176" fontId="11" fillId="0" borderId="11" xfId="33" applyNumberFormat="1" applyFont="1" applyFill="1" applyBorder="1" applyAlignment="1">
      <alignment horizontal="right" wrapText="1"/>
      <protection/>
    </xf>
    <xf numFmtId="176" fontId="11" fillId="0" borderId="10" xfId="33" applyNumberFormat="1" applyFont="1" applyFill="1" applyBorder="1" applyAlignment="1">
      <alignment horizontal="right" wrapText="1"/>
      <protection/>
    </xf>
    <xf numFmtId="176" fontId="11" fillId="0" borderId="12" xfId="33" applyNumberFormat="1" applyFont="1" applyFill="1" applyBorder="1" applyAlignment="1">
      <alignment horizontal="right" wrapText="1"/>
      <protection/>
    </xf>
    <xf numFmtId="176" fontId="8" fillId="0" borderId="12" xfId="41" applyNumberFormat="1" applyFont="1" applyFill="1" applyBorder="1" applyAlignment="1">
      <alignment horizontal="right" vertical="center" wrapText="1"/>
    </xf>
    <xf numFmtId="0" fontId="7" fillId="0" borderId="11" xfId="33" applyFont="1" applyFill="1" applyBorder="1" applyAlignment="1">
      <alignment horizontal="left" vertical="top" wrapText="1"/>
      <protection/>
    </xf>
    <xf numFmtId="41" fontId="8" fillId="0" borderId="11" xfId="41" applyNumberFormat="1" applyFont="1" applyFill="1" applyBorder="1" applyAlignment="1">
      <alignment horizontal="right" vertical="center" wrapText="1"/>
    </xf>
    <xf numFmtId="0" fontId="9" fillId="0" borderId="0" xfId="33" applyFont="1" applyFill="1" applyBorder="1" applyAlignment="1">
      <alignment wrapText="1"/>
      <protection/>
    </xf>
    <xf numFmtId="0" fontId="9" fillId="0" borderId="13" xfId="33" applyFont="1" applyFill="1" applyBorder="1" applyAlignment="1">
      <alignment horizontal="center" wrapText="1"/>
      <protection/>
    </xf>
    <xf numFmtId="0" fontId="9" fillId="0" borderId="14" xfId="33" applyFont="1" applyFill="1" applyBorder="1" applyAlignment="1">
      <alignment horizontal="center" wrapText="1"/>
      <protection/>
    </xf>
    <xf numFmtId="0" fontId="7" fillId="0" borderId="14" xfId="33" applyFont="1" applyFill="1" applyBorder="1" applyAlignment="1">
      <alignment horizontal="left" vertical="top" wrapText="1"/>
      <protection/>
    </xf>
    <xf numFmtId="176" fontId="11" fillId="0" borderId="14" xfId="33" applyNumberFormat="1" applyFont="1" applyFill="1" applyBorder="1" applyAlignment="1">
      <alignment horizontal="right" wrapText="1"/>
      <protection/>
    </xf>
    <xf numFmtId="176" fontId="11" fillId="0" borderId="15" xfId="33" applyNumberFormat="1" applyFont="1" applyFill="1" applyBorder="1" applyAlignment="1">
      <alignment horizontal="right" wrapText="1"/>
      <protection/>
    </xf>
    <xf numFmtId="0" fontId="9" fillId="0" borderId="16" xfId="33" applyFont="1" applyFill="1" applyBorder="1" applyAlignment="1">
      <alignment wrapText="1"/>
      <protection/>
    </xf>
    <xf numFmtId="0" fontId="9" fillId="0" borderId="15" xfId="33" applyFont="1" applyFill="1" applyBorder="1" applyAlignment="1">
      <alignment wrapText="1"/>
      <protection/>
    </xf>
    <xf numFmtId="176" fontId="8" fillId="0" borderId="15" xfId="33" applyNumberFormat="1" applyFont="1" applyFill="1" applyBorder="1" applyAlignment="1">
      <alignment vertical="center" wrapText="1"/>
      <protection/>
    </xf>
    <xf numFmtId="176" fontId="8" fillId="0" borderId="14" xfId="33" applyNumberFormat="1" applyFont="1" applyFill="1" applyBorder="1" applyAlignment="1">
      <alignment vertical="center" wrapText="1"/>
      <protection/>
    </xf>
    <xf numFmtId="41" fontId="2" fillId="0" borderId="0" xfId="33" applyNumberFormat="1" applyFont="1" applyFill="1" applyBorder="1" applyAlignment="1">
      <alignment horizontal="center" vertical="center" wrapText="1"/>
      <protection/>
    </xf>
    <xf numFmtId="41" fontId="2" fillId="0" borderId="0" xfId="33" applyNumberFormat="1" applyFont="1" applyFill="1" applyBorder="1" applyAlignment="1">
      <alignment horizontal="left" vertical="center" wrapText="1"/>
      <protection/>
    </xf>
    <xf numFmtId="41" fontId="4" fillId="0" borderId="0" xfId="33" applyNumberFormat="1" applyFont="1" applyFill="1" applyBorder="1" applyAlignment="1">
      <alignment horizontal="right" vertical="center"/>
      <protection/>
    </xf>
    <xf numFmtId="41" fontId="5" fillId="0" borderId="0" xfId="33" applyNumberFormat="1" applyFont="1" applyFill="1" applyBorder="1" applyAlignment="1">
      <alignment horizontal="center" vertical="center" wrapText="1"/>
      <protection/>
    </xf>
    <xf numFmtId="41" fontId="5" fillId="0" borderId="0" xfId="33" applyNumberFormat="1" applyFont="1" applyFill="1" applyBorder="1" applyAlignment="1">
      <alignment horizontal="left" vertical="center" wrapText="1"/>
      <protection/>
    </xf>
    <xf numFmtId="41" fontId="6" fillId="0" borderId="0" xfId="33" applyNumberFormat="1" applyFont="1" applyFill="1" applyBorder="1" applyAlignment="1">
      <alignment horizontal="left" vertical="center" wrapText="1"/>
      <protection/>
    </xf>
    <xf numFmtId="41" fontId="9" fillId="0" borderId="10" xfId="33" applyNumberFormat="1" applyFont="1" applyFill="1" applyBorder="1" applyAlignment="1">
      <alignment horizontal="center" wrapText="1"/>
      <protection/>
    </xf>
    <xf numFmtId="41" fontId="9" fillId="0" borderId="11" xfId="33" applyNumberFormat="1" applyFont="1" applyFill="1" applyBorder="1" applyAlignment="1">
      <alignment horizontal="center" wrapText="1"/>
      <protection/>
    </xf>
    <xf numFmtId="41" fontId="8" fillId="0" borderId="11" xfId="33" applyNumberFormat="1" applyFont="1" applyFill="1" applyBorder="1" applyAlignment="1">
      <alignment horizontal="right" vertical="center" wrapText="1"/>
      <protection/>
    </xf>
    <xf numFmtId="41" fontId="8" fillId="0" borderId="12" xfId="33" applyNumberFormat="1" applyFont="1" applyFill="1" applyBorder="1" applyAlignment="1">
      <alignment horizontal="right" vertical="center" wrapText="1"/>
      <protection/>
    </xf>
    <xf numFmtId="41" fontId="8" fillId="0" borderId="17" xfId="33" applyNumberFormat="1" applyFont="1" applyFill="1" applyBorder="1" applyAlignment="1">
      <alignment horizontal="right" vertical="center" wrapText="1"/>
      <protection/>
    </xf>
    <xf numFmtId="41" fontId="1" fillId="0" borderId="0" xfId="33" applyNumberFormat="1" applyFont="1" applyFill="1" applyBorder="1" applyAlignment="1">
      <alignment horizontal="center" vertical="center" wrapText="1"/>
      <protection/>
    </xf>
    <xf numFmtId="41" fontId="9" fillId="0" borderId="0" xfId="33" applyNumberFormat="1" applyFont="1" applyFill="1" applyBorder="1" applyAlignment="1">
      <alignment horizontal="center" wrapText="1"/>
      <protection/>
    </xf>
    <xf numFmtId="41" fontId="54" fillId="0" borderId="0" xfId="33" applyNumberFormat="1" applyFont="1" applyFill="1" applyBorder="1" applyAlignment="1">
      <alignment horizontal="left" vertical="center" wrapText="1"/>
      <protection/>
    </xf>
    <xf numFmtId="41" fontId="8" fillId="0" borderId="0" xfId="33" applyNumberFormat="1" applyFont="1" applyFill="1" applyBorder="1" applyAlignment="1">
      <alignment horizontal="right" vertical="center" wrapText="1"/>
      <protection/>
    </xf>
    <xf numFmtId="41" fontId="1" fillId="0" borderId="11" xfId="0" applyNumberFormat="1" applyFont="1" applyFill="1" applyBorder="1" applyAlignment="1">
      <alignment horizontal="center" vertical="center" wrapText="1"/>
    </xf>
    <xf numFmtId="41" fontId="9" fillId="0" borderId="0" xfId="33" applyNumberFormat="1" applyFont="1" applyFill="1" applyBorder="1" applyAlignment="1">
      <alignment horizontal="center" vertical="center" wrapText="1"/>
      <protection/>
    </xf>
    <xf numFmtId="41" fontId="7" fillId="0" borderId="0" xfId="33" applyNumberFormat="1" applyFont="1" applyFill="1" applyBorder="1" applyAlignment="1">
      <alignment horizontal="left" vertical="top" wrapText="1"/>
      <protection/>
    </xf>
    <xf numFmtId="41" fontId="8" fillId="0" borderId="0" xfId="33" applyNumberFormat="1" applyFont="1" applyFill="1" applyBorder="1" applyAlignment="1">
      <alignment horizontal="right" wrapText="1"/>
      <protection/>
    </xf>
    <xf numFmtId="41" fontId="9" fillId="0" borderId="13" xfId="33" applyNumberFormat="1" applyFont="1" applyFill="1" applyBorder="1" applyAlignment="1">
      <alignment horizontal="center" wrapText="1"/>
      <protection/>
    </xf>
    <xf numFmtId="41" fontId="9" fillId="0" borderId="14" xfId="33" applyNumberFormat="1" applyFont="1" applyFill="1" applyBorder="1" applyAlignment="1">
      <alignment horizontal="center" wrapText="1"/>
      <protection/>
    </xf>
    <xf numFmtId="41" fontId="11" fillId="0" borderId="15" xfId="33" applyNumberFormat="1" applyFont="1" applyFill="1" applyBorder="1" applyAlignment="1">
      <alignment horizontal="right" wrapText="1"/>
      <protection/>
    </xf>
    <xf numFmtId="0" fontId="7" fillId="0" borderId="19" xfId="33" applyFont="1" applyBorder="1" applyAlignment="1">
      <alignment horizontal="center" vertical="center" textRotation="255" wrapText="1"/>
      <protection/>
    </xf>
    <xf numFmtId="0" fontId="6" fillId="0" borderId="20" xfId="33" applyFont="1" applyBorder="1" applyAlignment="1">
      <alignment horizontal="distributed" vertical="center" wrapText="1"/>
      <protection/>
    </xf>
    <xf numFmtId="177" fontId="6" fillId="0" borderId="20" xfId="33" applyNumberFormat="1" applyFont="1" applyBorder="1" applyAlignment="1">
      <alignment horizontal="distributed" vertical="center" wrapText="1"/>
      <protection/>
    </xf>
    <xf numFmtId="177" fontId="6" fillId="0" borderId="21" xfId="33" applyNumberFormat="1" applyFont="1" applyBorder="1" applyAlignment="1">
      <alignment horizontal="distributed" vertical="center" wrapText="1"/>
      <protection/>
    </xf>
    <xf numFmtId="49" fontId="14" fillId="0" borderId="0" xfId="33" applyNumberFormat="1" applyFont="1" applyBorder="1" applyAlignment="1">
      <alignment vertical="center" wrapText="1"/>
      <protection/>
    </xf>
    <xf numFmtId="49" fontId="15" fillId="0" borderId="10" xfId="33" applyNumberFormat="1" applyFont="1" applyBorder="1" applyAlignment="1">
      <alignment horizontal="center" wrapText="1"/>
      <protection/>
    </xf>
    <xf numFmtId="49" fontId="54" fillId="0" borderId="0" xfId="33" applyNumberFormat="1" applyFont="1" applyBorder="1" applyAlignment="1">
      <alignment horizontal="left" wrapText="1"/>
      <protection/>
    </xf>
    <xf numFmtId="3" fontId="16" fillId="0" borderId="12" xfId="33" applyNumberFormat="1" applyFont="1" applyBorder="1" applyAlignment="1">
      <alignment horizontal="right" wrapText="1"/>
      <protection/>
    </xf>
    <xf numFmtId="177" fontId="16" fillId="0" borderId="12" xfId="33" applyNumberFormat="1" applyFont="1" applyBorder="1" applyAlignment="1">
      <alignment horizontal="right" wrapText="1"/>
      <protection/>
    </xf>
    <xf numFmtId="41" fontId="16" fillId="0" borderId="12" xfId="33" applyNumberFormat="1" applyFont="1" applyBorder="1" applyAlignment="1">
      <alignment horizontal="right" wrapText="1"/>
      <protection/>
    </xf>
    <xf numFmtId="178" fontId="17" fillId="0" borderId="0" xfId="33" applyNumberFormat="1" applyFont="1" applyBorder="1" applyAlignment="1">
      <alignment vertical="center" wrapText="1"/>
      <protection/>
    </xf>
    <xf numFmtId="49" fontId="18" fillId="0" borderId="0" xfId="33" applyNumberFormat="1" applyFont="1" applyBorder="1" applyAlignment="1">
      <alignment vertical="center" wrapText="1"/>
      <protection/>
    </xf>
    <xf numFmtId="0" fontId="19" fillId="0" borderId="10" xfId="33" applyFont="1" applyBorder="1" applyAlignment="1">
      <alignment horizontal="center" vertical="center"/>
      <protection/>
    </xf>
    <xf numFmtId="49" fontId="7" fillId="0" borderId="0" xfId="33" applyNumberFormat="1" applyFont="1" applyBorder="1" applyAlignment="1">
      <alignment horizontal="left" wrapText="1"/>
      <protection/>
    </xf>
    <xf numFmtId="4" fontId="16" fillId="0" borderId="12" xfId="33" applyNumberFormat="1" applyFont="1" applyBorder="1" applyAlignment="1">
      <alignment horizontal="right" wrapText="1"/>
      <protection/>
    </xf>
    <xf numFmtId="49" fontId="15" fillId="0" borderId="10" xfId="33" applyNumberFormat="1" applyFont="1" applyBorder="1" applyAlignment="1">
      <alignment horizontal="center" vertical="top" wrapText="1"/>
      <protection/>
    </xf>
    <xf numFmtId="49" fontId="21" fillId="0" borderId="10" xfId="33" applyNumberFormat="1" applyFont="1" applyBorder="1" applyAlignment="1">
      <alignment horizontal="center" vertical="center" wrapText="1"/>
      <protection/>
    </xf>
    <xf numFmtId="49" fontId="21" fillId="0" borderId="0" xfId="33" applyNumberFormat="1" applyFont="1" applyBorder="1" applyAlignment="1">
      <alignment horizontal="left" vertical="center" wrapText="1"/>
      <protection/>
    </xf>
    <xf numFmtId="4" fontId="16" fillId="0" borderId="12" xfId="33" applyNumberFormat="1" applyFont="1" applyBorder="1" applyAlignment="1">
      <alignment horizontal="right" vertical="center" wrapText="1"/>
      <protection/>
    </xf>
    <xf numFmtId="49" fontId="21" fillId="0" borderId="13" xfId="33" applyNumberFormat="1" applyFont="1" applyBorder="1" applyAlignment="1">
      <alignment horizontal="center" vertical="center" wrapText="1"/>
      <protection/>
    </xf>
    <xf numFmtId="49" fontId="21" fillId="0" borderId="16" xfId="33" applyNumberFormat="1" applyFont="1" applyBorder="1" applyAlignment="1">
      <alignment horizontal="left" vertical="center" wrapText="1"/>
      <protection/>
    </xf>
    <xf numFmtId="4" fontId="16" fillId="0" borderId="15" xfId="33" applyNumberFormat="1" applyFont="1" applyBorder="1" applyAlignment="1">
      <alignment horizontal="right" vertical="center" wrapText="1"/>
      <protection/>
    </xf>
    <xf numFmtId="0" fontId="2" fillId="0" borderId="0" xfId="33" applyNumberFormat="1" applyFont="1" applyFill="1" applyBorder="1" applyAlignment="1">
      <alignment horizontal="right" vertical="center"/>
      <protection/>
    </xf>
    <xf numFmtId="0" fontId="2" fillId="0" borderId="0" xfId="33" applyNumberFormat="1" applyFont="1" applyFill="1" applyAlignment="1">
      <alignment horizontal="right" vertical="center"/>
      <protection/>
    </xf>
    <xf numFmtId="0" fontId="2" fillId="0" borderId="0" xfId="33" applyNumberFormat="1" applyFont="1" applyFill="1" applyBorder="1" applyAlignment="1">
      <alignment horizontal="left" vertical="center"/>
      <protection/>
    </xf>
    <xf numFmtId="41" fontId="2" fillId="0" borderId="0" xfId="33" applyNumberFormat="1" applyFont="1" applyFill="1" applyBorder="1" applyAlignment="1">
      <alignment horizontal="right" vertical="center"/>
      <protection/>
    </xf>
    <xf numFmtId="41" fontId="2" fillId="0" borderId="0" xfId="33" applyNumberFormat="1" applyFont="1" applyFill="1" applyAlignment="1">
      <alignment horizontal="right" vertical="center"/>
      <protection/>
    </xf>
    <xf numFmtId="41" fontId="2" fillId="0" borderId="0" xfId="33" applyNumberFormat="1" applyFont="1" applyFill="1" applyBorder="1" applyAlignment="1">
      <alignment horizontal="left" vertical="center"/>
      <protection/>
    </xf>
    <xf numFmtId="0" fontId="5" fillId="0" borderId="0" xfId="33" applyNumberFormat="1" applyFont="1" applyFill="1" applyBorder="1" applyAlignment="1">
      <alignment horizontal="right" vertical="center"/>
      <protection/>
    </xf>
    <xf numFmtId="0" fontId="5" fillId="0" borderId="0" xfId="33" applyNumberFormat="1" applyFont="1" applyFill="1" applyAlignment="1">
      <alignment horizontal="right" vertical="center"/>
      <protection/>
    </xf>
    <xf numFmtId="0" fontId="5" fillId="0" borderId="0" xfId="33" applyNumberFormat="1" applyFont="1" applyFill="1" applyBorder="1" applyAlignment="1">
      <alignment horizontal="left" vertical="center"/>
      <protection/>
    </xf>
    <xf numFmtId="0" fontId="0" fillId="0" borderId="0" xfId="33" applyNumberFormat="1" applyFill="1" applyAlignment="1">
      <alignment vertical="center"/>
      <protection/>
    </xf>
    <xf numFmtId="41" fontId="5" fillId="0" borderId="0" xfId="33" applyNumberFormat="1" applyFont="1" applyFill="1" applyBorder="1" applyAlignment="1">
      <alignment horizontal="right" vertical="center"/>
      <protection/>
    </xf>
    <xf numFmtId="41" fontId="5" fillId="0" borderId="0" xfId="33" applyNumberFormat="1" applyFont="1" applyFill="1" applyBorder="1" applyAlignment="1">
      <alignment horizontal="left" vertical="center"/>
      <protection/>
    </xf>
    <xf numFmtId="41" fontId="0" fillId="0" borderId="0" xfId="33" applyNumberFormat="1" applyFill="1" applyBorder="1" applyAlignment="1">
      <alignment vertical="center"/>
      <protection/>
    </xf>
    <xf numFmtId="0" fontId="6" fillId="0" borderId="16" xfId="33" applyNumberFormat="1" applyFont="1" applyFill="1" applyBorder="1" applyAlignment="1">
      <alignment horizontal="left" vertical="center" wrapText="1"/>
      <protection/>
    </xf>
    <xf numFmtId="0" fontId="6" fillId="0" borderId="16" xfId="33" applyNumberFormat="1" applyFont="1" applyFill="1" applyBorder="1" applyAlignment="1">
      <alignment horizontal="right" vertical="center"/>
      <protection/>
    </xf>
    <xf numFmtId="0" fontId="1" fillId="0" borderId="16" xfId="33" applyNumberFormat="1" applyFont="1" applyFill="1" applyBorder="1" applyAlignment="1">
      <alignment horizontal="right" vertical="center"/>
      <protection/>
    </xf>
    <xf numFmtId="0" fontId="6" fillId="0" borderId="16" xfId="33" applyNumberFormat="1" applyFont="1" applyFill="1" applyBorder="1" applyAlignment="1">
      <alignment horizontal="left" vertical="center"/>
      <protection/>
    </xf>
    <xf numFmtId="41" fontId="6" fillId="0" borderId="0" xfId="33" applyNumberFormat="1" applyFont="1" applyFill="1" applyBorder="1" applyAlignment="1">
      <alignment horizontal="left" vertical="center" wrapText="1"/>
      <protection/>
    </xf>
    <xf numFmtId="41" fontId="6" fillId="0" borderId="0" xfId="33" applyNumberFormat="1" applyFont="1" applyFill="1" applyBorder="1" applyAlignment="1">
      <alignment horizontal="right" vertical="center"/>
      <protection/>
    </xf>
    <xf numFmtId="41" fontId="1" fillId="0" borderId="0" xfId="33" applyNumberFormat="1" applyFont="1" applyFill="1" applyBorder="1" applyAlignment="1">
      <alignment horizontal="right" vertical="center"/>
      <protection/>
    </xf>
    <xf numFmtId="41" fontId="6" fillId="0" borderId="0" xfId="33" applyNumberFormat="1" applyFont="1" applyFill="1" applyBorder="1" applyAlignment="1">
      <alignment horizontal="distributed" vertical="center" wrapText="1"/>
      <protection/>
    </xf>
    <xf numFmtId="41" fontId="6" fillId="0" borderId="0" xfId="33" applyNumberFormat="1" applyFont="1" applyFill="1" applyBorder="1" applyAlignment="1">
      <alignment horizontal="left" vertical="center"/>
      <protection/>
    </xf>
    <xf numFmtId="0" fontId="7" fillId="0" borderId="22" xfId="33" applyNumberFormat="1" applyFont="1" applyFill="1" applyBorder="1" applyAlignment="1">
      <alignment horizontal="center" vertical="center" wrapText="1"/>
      <protection/>
    </xf>
    <xf numFmtId="0" fontId="55" fillId="0" borderId="0" xfId="33" applyNumberFormat="1" applyFont="1" applyFill="1" applyAlignment="1">
      <alignment horizontal="center" vertical="center" wrapText="1"/>
      <protection/>
    </xf>
    <xf numFmtId="0" fontId="55" fillId="0" borderId="16" xfId="33" applyNumberFormat="1" applyFont="1" applyFill="1" applyBorder="1" applyAlignment="1">
      <alignment horizontal="center" vertical="center" wrapText="1"/>
      <protection/>
    </xf>
    <xf numFmtId="0" fontId="6" fillId="0" borderId="21" xfId="33" applyNumberFormat="1" applyFont="1" applyFill="1" applyBorder="1" applyAlignment="1">
      <alignment horizontal="center" vertical="center" wrapText="1"/>
      <protection/>
    </xf>
    <xf numFmtId="0" fontId="0" fillId="0" borderId="23" xfId="33" applyNumberFormat="1" applyFont="1" applyFill="1" applyBorder="1" applyAlignment="1">
      <alignment horizontal="center" vertical="center" wrapText="1"/>
      <protection/>
    </xf>
    <xf numFmtId="0" fontId="0" fillId="0" borderId="19" xfId="33" applyNumberFormat="1" applyFont="1" applyFill="1" applyBorder="1" applyAlignment="1">
      <alignment horizontal="center" vertical="center" wrapText="1"/>
      <protection/>
    </xf>
    <xf numFmtId="0" fontId="6" fillId="0" borderId="21" xfId="33" applyNumberFormat="1" applyFont="1" applyFill="1" applyBorder="1" applyAlignment="1">
      <alignment horizontal="distributed" vertical="center" wrapText="1"/>
      <protection/>
    </xf>
    <xf numFmtId="0" fontId="6" fillId="0" borderId="19" xfId="33" applyNumberFormat="1" applyFont="1" applyFill="1" applyBorder="1" applyAlignment="1">
      <alignment horizontal="distributed" vertical="center" wrapText="1"/>
      <protection/>
    </xf>
    <xf numFmtId="0" fontId="6" fillId="0" borderId="23" xfId="33" applyNumberFormat="1" applyFont="1" applyFill="1" applyBorder="1" applyAlignment="1">
      <alignment horizontal="distributed" vertical="center" wrapText="1"/>
      <protection/>
    </xf>
    <xf numFmtId="41" fontId="7" fillId="0" borderId="0" xfId="33" applyNumberFormat="1" applyFont="1" applyFill="1" applyBorder="1" applyAlignment="1">
      <alignment horizontal="center" vertical="center" wrapText="1"/>
      <protection/>
    </xf>
    <xf numFmtId="41" fontId="55" fillId="0" borderId="0" xfId="33" applyNumberFormat="1" applyFont="1" applyFill="1" applyBorder="1" applyAlignment="1">
      <alignment horizontal="center" vertical="center" wrapText="1"/>
      <protection/>
    </xf>
    <xf numFmtId="0" fontId="6" fillId="0" borderId="20" xfId="33" applyNumberFormat="1" applyFont="1" applyFill="1" applyBorder="1" applyAlignment="1">
      <alignment horizontal="distributed" vertical="center" wrapText="1"/>
      <protection/>
    </xf>
    <xf numFmtId="41" fontId="6" fillId="0" borderId="0" xfId="33" applyNumberFormat="1" applyFont="1" applyFill="1" applyBorder="1" applyAlignment="1">
      <alignment horizontal="center" vertical="center" wrapText="1"/>
      <protection/>
    </xf>
    <xf numFmtId="41" fontId="0" fillId="0" borderId="0" xfId="33" applyNumberFormat="1" applyFont="1" applyFill="1" applyBorder="1" applyAlignment="1">
      <alignment horizontal="center" vertical="center" wrapText="1"/>
      <protection/>
    </xf>
    <xf numFmtId="0" fontId="7" fillId="0" borderId="18" xfId="33" applyNumberFormat="1" applyFont="1" applyFill="1" applyBorder="1" applyAlignment="1">
      <alignment horizontal="center" vertical="center" wrapText="1"/>
      <protection/>
    </xf>
    <xf numFmtId="0" fontId="7" fillId="0" borderId="14" xfId="33" applyNumberFormat="1" applyFont="1" applyFill="1" applyBorder="1" applyAlignment="1">
      <alignment horizontal="center" vertical="center" wrapText="1"/>
      <protection/>
    </xf>
    <xf numFmtId="0" fontId="7" fillId="0" borderId="20" xfId="33" applyNumberFormat="1" applyFont="1" applyFill="1" applyBorder="1" applyAlignment="1">
      <alignment horizontal="center" vertical="center" wrapText="1"/>
      <protection/>
    </xf>
    <xf numFmtId="0" fontId="6" fillId="0" borderId="18" xfId="33" applyNumberFormat="1" applyFont="1" applyFill="1" applyBorder="1" applyAlignment="1">
      <alignment vertical="center" wrapText="1"/>
      <protection/>
    </xf>
    <xf numFmtId="0" fontId="6" fillId="0" borderId="14" xfId="33" applyNumberFormat="1" applyFont="1" applyFill="1" applyBorder="1" applyAlignment="1">
      <alignment vertical="center" wrapText="1"/>
      <protection/>
    </xf>
    <xf numFmtId="0" fontId="6" fillId="0" borderId="18" xfId="33" applyNumberFormat="1" applyFont="1" applyFill="1" applyBorder="1" applyAlignment="1">
      <alignment horizontal="distributed" vertical="center" wrapText="1"/>
      <protection/>
    </xf>
    <xf numFmtId="0" fontId="6" fillId="0" borderId="14" xfId="33" applyNumberFormat="1" applyFont="1" applyFill="1" applyBorder="1" applyAlignment="1">
      <alignment horizontal="distributed" vertical="center" wrapText="1"/>
      <protection/>
    </xf>
    <xf numFmtId="0" fontId="6" fillId="0" borderId="17" xfId="33" applyNumberFormat="1" applyFont="1" applyFill="1" applyBorder="1" applyAlignment="1">
      <alignment horizontal="distributed" vertical="center" wrapText="1"/>
      <protection/>
    </xf>
    <xf numFmtId="0" fontId="6" fillId="0" borderId="12" xfId="33" applyNumberFormat="1" applyFont="1" applyFill="1" applyBorder="1" applyAlignment="1">
      <alignment horizontal="distributed" vertical="center" wrapText="1"/>
      <protection/>
    </xf>
    <xf numFmtId="41" fontId="6" fillId="0" borderId="0" xfId="33" applyNumberFormat="1" applyFont="1" applyFill="1" applyBorder="1" applyAlignment="1">
      <alignment vertical="center" wrapText="1"/>
      <protection/>
    </xf>
    <xf numFmtId="0" fontId="0" fillId="0" borderId="0" xfId="33" applyFill="1" applyAlignment="1">
      <alignment vertical="center"/>
      <protection/>
    </xf>
    <xf numFmtId="0" fontId="0" fillId="0" borderId="0" xfId="33" applyFill="1" applyBorder="1" applyAlignment="1">
      <alignment vertical="center"/>
      <protection/>
    </xf>
    <xf numFmtId="0" fontId="6" fillId="0" borderId="16" xfId="33" applyFont="1" applyFill="1" applyBorder="1" applyAlignment="1">
      <alignment horizontal="left" vertical="center" wrapText="1"/>
      <protection/>
    </xf>
    <xf numFmtId="0" fontId="6" fillId="0" borderId="15" xfId="33" applyNumberFormat="1" applyFont="1" applyFill="1" applyBorder="1" applyAlignment="1">
      <alignment horizontal="distributed" vertical="center" wrapText="1"/>
      <protection/>
    </xf>
    <xf numFmtId="0" fontId="7" fillId="0" borderId="22" xfId="33" applyFont="1" applyFill="1" applyBorder="1" applyAlignment="1">
      <alignment horizontal="center" vertical="center" wrapText="1"/>
      <protection/>
    </xf>
    <xf numFmtId="0" fontId="55" fillId="0" borderId="0" xfId="33" applyFont="1" applyFill="1" applyAlignment="1">
      <alignment horizontal="center" vertical="center" wrapText="1"/>
      <protection/>
    </xf>
    <xf numFmtId="0" fontId="55" fillId="0" borderId="16" xfId="33" applyFont="1" applyFill="1" applyBorder="1" applyAlignment="1">
      <alignment horizontal="center" vertical="center" wrapText="1"/>
      <protection/>
    </xf>
    <xf numFmtId="0" fontId="6" fillId="0" borderId="21" xfId="33" applyFont="1" applyFill="1" applyBorder="1" applyAlignment="1">
      <alignment horizontal="center" vertical="center" wrapText="1"/>
      <protection/>
    </xf>
    <xf numFmtId="0" fontId="0" fillId="0" borderId="23" xfId="33" applyFont="1" applyFill="1" applyBorder="1" applyAlignment="1">
      <alignment horizontal="center" vertical="center" wrapText="1"/>
      <protection/>
    </xf>
    <xf numFmtId="0" fontId="0" fillId="0" borderId="19" xfId="33" applyFont="1" applyFill="1" applyBorder="1" applyAlignment="1">
      <alignment horizontal="center" vertical="center" wrapText="1"/>
      <protection/>
    </xf>
    <xf numFmtId="0" fontId="0" fillId="0" borderId="13" xfId="33" applyFont="1" applyFill="1" applyBorder="1" applyAlignment="1">
      <alignment horizontal="center" vertical="center" wrapText="1"/>
      <protection/>
    </xf>
    <xf numFmtId="0" fontId="6" fillId="0" borderId="13" xfId="33" applyNumberFormat="1" applyFont="1" applyFill="1" applyBorder="1" applyAlignment="1">
      <alignment horizontal="distributed" vertical="center" wrapText="1"/>
      <protection/>
    </xf>
    <xf numFmtId="0" fontId="7" fillId="0" borderId="18" xfId="33" applyFont="1" applyFill="1" applyBorder="1" applyAlignment="1">
      <alignment horizontal="center" vertical="center" wrapText="1"/>
      <protection/>
    </xf>
    <xf numFmtId="0" fontId="7" fillId="0" borderId="14" xfId="33" applyFont="1" applyFill="1" applyBorder="1" applyAlignment="1">
      <alignment horizontal="center" vertical="center" wrapText="1"/>
      <protection/>
    </xf>
    <xf numFmtId="0" fontId="7" fillId="0" borderId="20" xfId="33" applyFont="1" applyFill="1" applyBorder="1" applyAlignment="1">
      <alignment horizontal="center" vertical="center" wrapText="1"/>
      <protection/>
    </xf>
    <xf numFmtId="0" fontId="6" fillId="0" borderId="18" xfId="33" applyFont="1" applyFill="1" applyBorder="1" applyAlignment="1">
      <alignment vertical="center" wrapText="1"/>
      <protection/>
    </xf>
    <xf numFmtId="0" fontId="6" fillId="0" borderId="14" xfId="33" applyFont="1" applyFill="1" applyBorder="1" applyAlignment="1">
      <alignment vertical="center" wrapText="1"/>
      <protection/>
    </xf>
    <xf numFmtId="0" fontId="7" fillId="0" borderId="21" xfId="33" applyFont="1" applyFill="1" applyBorder="1" applyAlignment="1">
      <alignment horizontal="center" vertical="center" wrapText="1"/>
      <protection/>
    </xf>
    <xf numFmtId="0" fontId="7" fillId="0" borderId="17" xfId="33" applyFont="1" applyFill="1" applyBorder="1" applyAlignment="1">
      <alignment horizontal="center" vertical="center" wrapText="1"/>
      <protection/>
    </xf>
    <xf numFmtId="0" fontId="7" fillId="0" borderId="15" xfId="33" applyFont="1" applyFill="1" applyBorder="1" applyAlignment="1">
      <alignment horizontal="center" vertical="center" wrapText="1"/>
      <protection/>
    </xf>
    <xf numFmtId="0" fontId="6" fillId="0" borderId="20" xfId="33" applyNumberFormat="1" applyFont="1" applyFill="1" applyBorder="1" applyAlignment="1">
      <alignment horizontal="distributed" vertical="center"/>
      <protection/>
    </xf>
    <xf numFmtId="0" fontId="6" fillId="0" borderId="18" xfId="33" applyNumberFormat="1" applyFont="1" applyFill="1" applyBorder="1" applyAlignment="1">
      <alignment horizontal="distributed" vertical="center"/>
      <protection/>
    </xf>
    <xf numFmtId="0" fontId="6" fillId="0" borderId="14" xfId="33" applyNumberFormat="1" applyFont="1" applyFill="1" applyBorder="1" applyAlignment="1">
      <alignment horizontal="distributed" vertical="center"/>
      <protection/>
    </xf>
    <xf numFmtId="0" fontId="0" fillId="0" borderId="0" xfId="33" applyNumberFormat="1" applyFill="1" applyAlignment="1">
      <alignment horizontal="center" vertical="center" wrapText="1"/>
      <protection/>
    </xf>
    <xf numFmtId="0" fontId="0" fillId="0" borderId="16" xfId="33" applyNumberFormat="1" applyFill="1" applyBorder="1" applyAlignment="1">
      <alignment horizontal="center" vertical="center" wrapText="1"/>
      <protection/>
    </xf>
    <xf numFmtId="0" fontId="6" fillId="0" borderId="21" xfId="33" applyNumberFormat="1" applyFont="1" applyFill="1" applyBorder="1" applyAlignment="1">
      <alignment horizontal="distributed" vertical="center"/>
      <protection/>
    </xf>
    <xf numFmtId="0" fontId="6" fillId="0" borderId="19" xfId="33" applyNumberFormat="1" applyFont="1" applyFill="1" applyBorder="1" applyAlignment="1">
      <alignment horizontal="distributed" vertic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7610\Desktop\&#25098;-4-&#21069;&#30651;&#20108;\&#21069;&#30651;2&#32232;&#36655;&#2728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3 (2)"/>
      <sheetName val="01"/>
      <sheetName val="02 "/>
      <sheetName val="03"/>
      <sheetName val="04"/>
    </sheetNames>
    <sheetDataSet>
      <sheetData sheetId="4">
        <row r="9">
          <cell r="G9">
            <v>0</v>
          </cell>
          <cell r="H9">
            <v>51924909</v>
          </cell>
          <cell r="I9">
            <v>0</v>
          </cell>
          <cell r="J9">
            <v>0</v>
          </cell>
          <cell r="K9">
            <v>0</v>
          </cell>
          <cell r="L9">
            <v>51924909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4">
          <cell r="G14">
            <v>472899584</v>
          </cell>
          <cell r="H14">
            <v>1323432542</v>
          </cell>
          <cell r="I14">
            <v>9408304</v>
          </cell>
          <cell r="J14">
            <v>100137492</v>
          </cell>
          <cell r="K14">
            <v>352431362</v>
          </cell>
          <cell r="L14">
            <v>920901351</v>
          </cell>
          <cell r="M14">
            <v>83169833</v>
          </cell>
          <cell r="N14">
            <v>-83169833</v>
          </cell>
          <cell r="O14">
            <v>194229751</v>
          </cell>
          <cell r="P14">
            <v>219223866</v>
          </cell>
        </row>
        <row r="39">
          <cell r="G39">
            <v>180950086</v>
          </cell>
          <cell r="H39">
            <v>1545412678</v>
          </cell>
          <cell r="I39">
            <v>10096426</v>
          </cell>
          <cell r="J39">
            <v>3351514</v>
          </cell>
          <cell r="K39">
            <v>147827754</v>
          </cell>
          <cell r="L39">
            <v>919262253</v>
          </cell>
          <cell r="M39">
            <v>85014305</v>
          </cell>
          <cell r="N39">
            <v>-85014305</v>
          </cell>
          <cell r="O39">
            <v>108040211</v>
          </cell>
          <cell r="P39">
            <v>537784606</v>
          </cell>
        </row>
        <row r="51">
          <cell r="G51">
            <v>867071644</v>
          </cell>
          <cell r="H51">
            <v>1493569444</v>
          </cell>
          <cell r="I51">
            <v>98686340</v>
          </cell>
          <cell r="J51">
            <v>15752921</v>
          </cell>
          <cell r="K51">
            <v>692114154</v>
          </cell>
          <cell r="L51">
            <v>189191902</v>
          </cell>
          <cell r="M51">
            <v>152831400</v>
          </cell>
          <cell r="N51">
            <v>-152831400</v>
          </cell>
          <cell r="O51">
            <v>229102550</v>
          </cell>
          <cell r="P51">
            <v>1135793221</v>
          </cell>
        </row>
        <row r="77">
          <cell r="G77">
            <v>0</v>
          </cell>
          <cell r="H77">
            <v>3785224218</v>
          </cell>
          <cell r="I77">
            <v>0</v>
          </cell>
          <cell r="J77">
            <v>34158566</v>
          </cell>
          <cell r="K77">
            <v>0</v>
          </cell>
          <cell r="L77">
            <v>1441283716</v>
          </cell>
          <cell r="M77">
            <v>0</v>
          </cell>
          <cell r="N77">
            <v>0</v>
          </cell>
          <cell r="O77">
            <v>0</v>
          </cell>
          <cell r="P77">
            <v>2309781936</v>
          </cell>
        </row>
        <row r="100">
          <cell r="G100">
            <v>26411091</v>
          </cell>
          <cell r="H100">
            <v>83968245</v>
          </cell>
          <cell r="I100">
            <v>213785</v>
          </cell>
          <cell r="J100">
            <v>467394</v>
          </cell>
          <cell r="K100">
            <v>16057084</v>
          </cell>
          <cell r="L100">
            <v>50574449</v>
          </cell>
          <cell r="M100">
            <v>248181</v>
          </cell>
          <cell r="N100">
            <v>-248181</v>
          </cell>
          <cell r="O100">
            <v>10388403</v>
          </cell>
          <cell r="P100">
            <v>32678221</v>
          </cell>
        </row>
        <row r="113">
          <cell r="G113">
            <v>0</v>
          </cell>
          <cell r="H113">
            <v>3358676486</v>
          </cell>
          <cell r="I113">
            <v>0</v>
          </cell>
          <cell r="J113">
            <v>33037330</v>
          </cell>
          <cell r="K113">
            <v>0</v>
          </cell>
          <cell r="L113">
            <v>868457884</v>
          </cell>
          <cell r="M113">
            <v>0</v>
          </cell>
          <cell r="N113">
            <v>0</v>
          </cell>
          <cell r="O113">
            <v>0</v>
          </cell>
          <cell r="P113">
            <v>2457181272</v>
          </cell>
        </row>
        <row r="132">
          <cell r="G132">
            <v>764117454</v>
          </cell>
          <cell r="H132">
            <v>16502741</v>
          </cell>
          <cell r="I132">
            <v>21453607</v>
          </cell>
          <cell r="J132">
            <v>0</v>
          </cell>
          <cell r="K132">
            <v>430355479</v>
          </cell>
          <cell r="L132">
            <v>9860568</v>
          </cell>
          <cell r="M132">
            <v>5682173</v>
          </cell>
          <cell r="N132">
            <v>-5682173</v>
          </cell>
          <cell r="O132">
            <v>317990541</v>
          </cell>
          <cell r="P132">
            <v>960000</v>
          </cell>
        </row>
        <row r="138">
          <cell r="G138">
            <v>13581839</v>
          </cell>
          <cell r="H138">
            <v>811331764</v>
          </cell>
          <cell r="I138">
            <v>736</v>
          </cell>
          <cell r="J138">
            <v>66094548</v>
          </cell>
          <cell r="K138">
            <v>7589837</v>
          </cell>
          <cell r="L138">
            <v>535663401</v>
          </cell>
          <cell r="M138">
            <v>744630</v>
          </cell>
          <cell r="N138">
            <v>-744630</v>
          </cell>
          <cell r="O138">
            <v>6735896</v>
          </cell>
          <cell r="P138">
            <v>208829185</v>
          </cell>
        </row>
        <row r="157">
          <cell r="G157">
            <v>0</v>
          </cell>
          <cell r="H157">
            <v>2835000</v>
          </cell>
          <cell r="I157">
            <v>0</v>
          </cell>
          <cell r="J157">
            <v>0</v>
          </cell>
          <cell r="K157">
            <v>0</v>
          </cell>
          <cell r="L157">
            <v>2835000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="130" zoomScaleNormal="130" zoomScaleSheetLayoutView="100" zoomScalePageLayoutView="0" workbookViewId="0" topLeftCell="A1">
      <selection activeCell="F3" sqref="F3"/>
    </sheetView>
  </sheetViews>
  <sheetFormatPr defaultColWidth="9.00390625" defaultRowHeight="26.25" customHeight="1"/>
  <cols>
    <col min="1" max="1" width="4.50390625" style="145" customWidth="1"/>
    <col min="2" max="2" width="13.625" style="146" customWidth="1"/>
    <col min="3" max="3" width="16.50390625" style="147" customWidth="1"/>
    <col min="4" max="4" width="18.00390625" style="147" customWidth="1"/>
    <col min="5" max="5" width="16.50390625" style="147" customWidth="1"/>
    <col min="6" max="6" width="17.00390625" style="147" customWidth="1"/>
    <col min="7" max="7" width="36.25390625" style="140" customWidth="1"/>
    <col min="8" max="16384" width="9.00390625" style="140" customWidth="1"/>
  </cols>
  <sheetData>
    <row r="1" spans="1:6" s="133" customFormat="1" ht="48" customHeight="1">
      <c r="A1" s="129" t="s">
        <v>129</v>
      </c>
      <c r="B1" s="130" t="s">
        <v>130</v>
      </c>
      <c r="C1" s="131" t="s">
        <v>12</v>
      </c>
      <c r="D1" s="131" t="s">
        <v>131</v>
      </c>
      <c r="E1" s="131" t="s">
        <v>14</v>
      </c>
      <c r="F1" s="132" t="s">
        <v>16</v>
      </c>
    </row>
    <row r="2" spans="1:7" ht="27.75" customHeight="1">
      <c r="A2" s="134" t="s">
        <v>132</v>
      </c>
      <c r="B2" s="135" t="s">
        <v>133</v>
      </c>
      <c r="C2" s="136">
        <v>11688089808</v>
      </c>
      <c r="D2" s="137">
        <v>392858963</v>
      </c>
      <c r="E2" s="138">
        <v>0</v>
      </c>
      <c r="F2" s="136">
        <v>11295230845</v>
      </c>
      <c r="G2" s="139"/>
    </row>
    <row r="3" spans="1:6" ht="27.75" customHeight="1">
      <c r="A3" s="141" t="s">
        <v>134</v>
      </c>
      <c r="B3" s="142"/>
      <c r="C3" s="143"/>
      <c r="D3" s="143"/>
      <c r="E3" s="143"/>
      <c r="F3" s="143"/>
    </row>
    <row r="4" spans="1:6" ht="27.75" customHeight="1">
      <c r="A4" s="144" t="s">
        <v>135</v>
      </c>
      <c r="B4" s="142"/>
      <c r="C4" s="143"/>
      <c r="D4" s="143"/>
      <c r="E4" s="143"/>
      <c r="F4" s="143"/>
    </row>
    <row r="5" ht="27.75" customHeight="1"/>
    <row r="6" ht="27.75" customHeight="1"/>
    <row r="7" ht="27.75" customHeight="1"/>
    <row r="8" ht="27.75" customHeight="1"/>
    <row r="9" ht="27.75" customHeight="1"/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spans="1:6" ht="27.75" customHeight="1">
      <c r="A24" s="148"/>
      <c r="B24" s="149"/>
      <c r="C24" s="150"/>
      <c r="D24" s="150"/>
      <c r="E24" s="150"/>
      <c r="F24" s="150"/>
    </row>
  </sheetData>
  <sheetProtection/>
  <printOptions horizontalCentered="1"/>
  <pageMargins left="0.7480314960629921" right="0.7480314960629921" top="1.8110236220472442" bottom="0.8661417322834646" header="0.7086614173228347" footer="0.7086614173228347"/>
  <pageSetup firstPageNumber="1" useFirstPageNumber="1" horizontalDpi="600" verticalDpi="600" orientation="portrait" pageOrder="overThenDown" paperSize="9" r:id="rId1"/>
  <headerFooter>
    <oddHeader xml:space="preserve">&amp;C&amp;"標楷體,標準"&amp;15中央政府總決算
&amp;16中央政府前瞻基礎建設計畫第2期特別決算
以前年度融資調度轉入數決算表&amp;14
&amp;12中華民國111年度&amp;R
&amp;"標楷體,標準"單位：新臺幣元&amp;10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27"/>
  <sheetViews>
    <sheetView zoomScaleSheetLayoutView="100" zoomScalePageLayoutView="0" workbookViewId="0" topLeftCell="A1">
      <selection activeCell="F21" sqref="F21"/>
    </sheetView>
  </sheetViews>
  <sheetFormatPr defaultColWidth="9.00390625" defaultRowHeight="31.5" customHeight="1"/>
  <cols>
    <col min="1" max="1" width="3.875" style="113" customWidth="1"/>
    <col min="2" max="2" width="3.00390625" style="113" customWidth="1"/>
    <col min="3" max="5" width="3.00390625" style="114" customWidth="1"/>
    <col min="6" max="6" width="20.00390625" style="41" customWidth="1"/>
    <col min="7" max="7" width="12.375" style="42" customWidth="1"/>
    <col min="8" max="8" width="13.25390625" style="42" customWidth="1"/>
    <col min="9" max="10" width="12.50390625" style="42" customWidth="1"/>
    <col min="11" max="15" width="14.50390625" style="42" customWidth="1"/>
    <col min="16" max="16" width="14.50390625" style="43" customWidth="1"/>
    <col min="17" max="17" width="3.875" style="18" customWidth="1"/>
    <col min="18" max="21" width="2.625" style="18" customWidth="1"/>
    <col min="22" max="22" width="18.125" style="18" customWidth="1"/>
    <col min="23" max="26" width="13.625" style="18" customWidth="1"/>
    <col min="27" max="32" width="14.50390625" style="18" customWidth="1"/>
    <col min="33" max="16384" width="9.00390625" style="18" customWidth="1"/>
  </cols>
  <sheetData>
    <row r="1" spans="1:32" s="4" customFormat="1" ht="21">
      <c r="A1" s="1"/>
      <c r="B1" s="1"/>
      <c r="C1" s="1"/>
      <c r="D1" s="1"/>
      <c r="E1" s="1"/>
      <c r="F1" s="2"/>
      <c r="G1" s="151" t="s">
        <v>0</v>
      </c>
      <c r="H1" s="152"/>
      <c r="I1" s="152"/>
      <c r="J1" s="152"/>
      <c r="K1" s="153" t="s">
        <v>1</v>
      </c>
      <c r="L1" s="153"/>
      <c r="M1" s="153"/>
      <c r="N1" s="3"/>
      <c r="O1" s="3"/>
      <c r="P1" s="3"/>
      <c r="Q1" s="107"/>
      <c r="R1" s="107"/>
      <c r="S1" s="107"/>
      <c r="T1" s="107"/>
      <c r="U1" s="107"/>
      <c r="V1" s="108"/>
      <c r="W1" s="154"/>
      <c r="X1" s="155"/>
      <c r="Y1" s="155"/>
      <c r="Z1" s="155"/>
      <c r="AA1" s="156"/>
      <c r="AB1" s="156"/>
      <c r="AC1" s="156"/>
      <c r="AD1" s="109"/>
      <c r="AE1" s="109"/>
      <c r="AF1" s="109"/>
    </row>
    <row r="2" spans="1:32" s="7" customFormat="1" ht="21.75">
      <c r="A2" s="5"/>
      <c r="B2" s="5"/>
      <c r="C2" s="5"/>
      <c r="D2" s="5"/>
      <c r="E2" s="5"/>
      <c r="F2" s="6"/>
      <c r="G2" s="157" t="s">
        <v>120</v>
      </c>
      <c r="H2" s="157"/>
      <c r="I2" s="158"/>
      <c r="J2" s="158"/>
      <c r="K2" s="159" t="s">
        <v>121</v>
      </c>
      <c r="L2" s="159"/>
      <c r="M2" s="160"/>
      <c r="N2" s="3"/>
      <c r="O2" s="3"/>
      <c r="P2" s="3"/>
      <c r="Q2" s="110"/>
      <c r="R2" s="110"/>
      <c r="S2" s="110"/>
      <c r="T2" s="110"/>
      <c r="U2" s="110"/>
      <c r="V2" s="111"/>
      <c r="W2" s="161"/>
      <c r="X2" s="161"/>
      <c r="Y2" s="161"/>
      <c r="Z2" s="161"/>
      <c r="AA2" s="162"/>
      <c r="AB2" s="162"/>
      <c r="AC2" s="163"/>
      <c r="AD2" s="109"/>
      <c r="AE2" s="109"/>
      <c r="AF2" s="109"/>
    </row>
    <row r="3" spans="1:32" s="7" customFormat="1" ht="20.25" customHeight="1">
      <c r="A3" s="5"/>
      <c r="B3" s="5"/>
      <c r="C3" s="5"/>
      <c r="D3" s="5"/>
      <c r="E3" s="5"/>
      <c r="F3" s="6"/>
      <c r="G3" s="157" t="s">
        <v>4</v>
      </c>
      <c r="H3" s="157"/>
      <c r="I3" s="158"/>
      <c r="J3" s="158"/>
      <c r="K3" s="159" t="s">
        <v>122</v>
      </c>
      <c r="L3" s="159"/>
      <c r="M3" s="3"/>
      <c r="N3" s="3"/>
      <c r="O3" s="3"/>
      <c r="P3" s="3"/>
      <c r="Q3" s="110"/>
      <c r="R3" s="110"/>
      <c r="S3" s="110"/>
      <c r="T3" s="110"/>
      <c r="U3" s="110"/>
      <c r="V3" s="111"/>
      <c r="W3" s="161"/>
      <c r="X3" s="161"/>
      <c r="Y3" s="161"/>
      <c r="Z3" s="161"/>
      <c r="AA3" s="162"/>
      <c r="AB3" s="162"/>
      <c r="AC3" s="109"/>
      <c r="AD3" s="109"/>
      <c r="AE3" s="109"/>
      <c r="AF3" s="109"/>
    </row>
    <row r="4" spans="1:32" s="9" customFormat="1" ht="15.75">
      <c r="A4" s="164" t="s">
        <v>6</v>
      </c>
      <c r="B4" s="164"/>
      <c r="C4" s="164"/>
      <c r="D4" s="164"/>
      <c r="E4" s="164"/>
      <c r="F4" s="8"/>
      <c r="G4" s="3"/>
      <c r="H4" s="3"/>
      <c r="I4" s="165" t="s">
        <v>7</v>
      </c>
      <c r="J4" s="166"/>
      <c r="K4" s="167" t="s">
        <v>124</v>
      </c>
      <c r="L4" s="167"/>
      <c r="M4" s="3"/>
      <c r="N4" s="3"/>
      <c r="O4" s="165" t="s">
        <v>9</v>
      </c>
      <c r="P4" s="165"/>
      <c r="Q4" s="168"/>
      <c r="R4" s="168"/>
      <c r="S4" s="168"/>
      <c r="T4" s="168"/>
      <c r="U4" s="168"/>
      <c r="V4" s="112"/>
      <c r="W4" s="109"/>
      <c r="X4" s="109"/>
      <c r="Y4" s="169"/>
      <c r="Z4" s="170"/>
      <c r="AA4" s="172"/>
      <c r="AB4" s="172"/>
      <c r="AC4" s="109"/>
      <c r="AD4" s="109"/>
      <c r="AE4" s="169"/>
      <c r="AF4" s="169"/>
    </row>
    <row r="5" spans="1:32" s="10" customFormat="1" ht="26.25" customHeight="1">
      <c r="A5" s="173" t="s">
        <v>10</v>
      </c>
      <c r="B5" s="176" t="s">
        <v>11</v>
      </c>
      <c r="C5" s="177"/>
      <c r="D5" s="177"/>
      <c r="E5" s="177"/>
      <c r="F5" s="178"/>
      <c r="G5" s="179" t="s">
        <v>12</v>
      </c>
      <c r="H5" s="180"/>
      <c r="I5" s="179" t="s">
        <v>13</v>
      </c>
      <c r="J5" s="180"/>
      <c r="K5" s="179" t="s">
        <v>14</v>
      </c>
      <c r="L5" s="180"/>
      <c r="M5" s="179" t="s">
        <v>15</v>
      </c>
      <c r="N5" s="180"/>
      <c r="O5" s="179" t="s">
        <v>16</v>
      </c>
      <c r="P5" s="181"/>
      <c r="Q5" s="182"/>
      <c r="R5" s="185"/>
      <c r="S5" s="186"/>
      <c r="T5" s="186"/>
      <c r="U5" s="186"/>
      <c r="V5" s="186"/>
      <c r="W5" s="171"/>
      <c r="X5" s="171"/>
      <c r="Y5" s="171"/>
      <c r="Z5" s="171"/>
      <c r="AA5" s="171"/>
      <c r="AB5" s="171"/>
      <c r="AC5" s="171"/>
      <c r="AD5" s="171"/>
      <c r="AE5" s="171"/>
      <c r="AF5" s="171"/>
    </row>
    <row r="6" spans="1:32" s="10" customFormat="1" ht="12.75" customHeight="1">
      <c r="A6" s="174"/>
      <c r="B6" s="187" t="s">
        <v>17</v>
      </c>
      <c r="C6" s="189" t="s">
        <v>18</v>
      </c>
      <c r="D6" s="189" t="s">
        <v>19</v>
      </c>
      <c r="E6" s="189" t="s">
        <v>20</v>
      </c>
      <c r="F6" s="190" t="s">
        <v>126</v>
      </c>
      <c r="G6" s="184" t="s">
        <v>22</v>
      </c>
      <c r="H6" s="184" t="s">
        <v>23</v>
      </c>
      <c r="I6" s="184" t="s">
        <v>22</v>
      </c>
      <c r="J6" s="184" t="s">
        <v>23</v>
      </c>
      <c r="K6" s="184" t="s">
        <v>22</v>
      </c>
      <c r="L6" s="192" t="s">
        <v>23</v>
      </c>
      <c r="M6" s="192" t="s">
        <v>22</v>
      </c>
      <c r="N6" s="184" t="s">
        <v>23</v>
      </c>
      <c r="O6" s="192" t="s">
        <v>22</v>
      </c>
      <c r="P6" s="194" t="s">
        <v>23</v>
      </c>
      <c r="Q6" s="183"/>
      <c r="R6" s="182"/>
      <c r="S6" s="182"/>
      <c r="T6" s="182"/>
      <c r="U6" s="182"/>
      <c r="V6" s="196"/>
      <c r="W6" s="171"/>
      <c r="X6" s="171"/>
      <c r="Y6" s="171"/>
      <c r="Z6" s="171"/>
      <c r="AA6" s="171"/>
      <c r="AB6" s="171"/>
      <c r="AC6" s="171"/>
      <c r="AD6" s="171"/>
      <c r="AE6" s="171"/>
      <c r="AF6" s="171"/>
    </row>
    <row r="7" spans="1:32" s="10" customFormat="1" ht="12.75" customHeight="1">
      <c r="A7" s="175"/>
      <c r="B7" s="188"/>
      <c r="C7" s="189"/>
      <c r="D7" s="189"/>
      <c r="E7" s="189"/>
      <c r="F7" s="191"/>
      <c r="G7" s="184"/>
      <c r="H7" s="184"/>
      <c r="I7" s="184"/>
      <c r="J7" s="184"/>
      <c r="K7" s="184"/>
      <c r="L7" s="193"/>
      <c r="M7" s="193"/>
      <c r="N7" s="184"/>
      <c r="O7" s="193"/>
      <c r="P7" s="195"/>
      <c r="Q7" s="183"/>
      <c r="R7" s="182"/>
      <c r="S7" s="182"/>
      <c r="T7" s="182"/>
      <c r="U7" s="182"/>
      <c r="V7" s="196"/>
      <c r="W7" s="171"/>
      <c r="X7" s="171"/>
      <c r="Y7" s="171"/>
      <c r="Z7" s="171"/>
      <c r="AA7" s="171"/>
      <c r="AB7" s="171"/>
      <c r="AC7" s="171"/>
      <c r="AD7" s="171"/>
      <c r="AE7" s="171"/>
      <c r="AF7" s="171"/>
    </row>
    <row r="8" spans="1:32" ht="31.5" customHeight="1">
      <c r="A8" s="11">
        <v>108</v>
      </c>
      <c r="F8" s="12" t="s">
        <v>127</v>
      </c>
      <c r="G8" s="115">
        <f>SUM(G9:G18)</f>
        <v>2325031698</v>
      </c>
      <c r="H8" s="115">
        <f aca="true" t="shared" si="0" ref="H8:P8">SUM(H9:H18)</f>
        <v>12472878027</v>
      </c>
      <c r="I8" s="115">
        <f t="shared" si="0"/>
        <v>139859198</v>
      </c>
      <c r="J8" s="115">
        <f t="shared" si="0"/>
        <v>252999765</v>
      </c>
      <c r="K8" s="115">
        <f t="shared" si="0"/>
        <v>1646375670</v>
      </c>
      <c r="L8" s="115">
        <f t="shared" si="0"/>
        <v>4989955433</v>
      </c>
      <c r="M8" s="115">
        <f t="shared" si="0"/>
        <v>327690522</v>
      </c>
      <c r="N8" s="69">
        <f t="shared" si="0"/>
        <v>-327690522</v>
      </c>
      <c r="O8" s="116">
        <f t="shared" si="0"/>
        <v>866487352</v>
      </c>
      <c r="P8" s="117">
        <f t="shared" si="0"/>
        <v>6902232307</v>
      </c>
      <c r="Q8" s="118"/>
      <c r="R8" s="119"/>
      <c r="S8" s="119"/>
      <c r="T8" s="119"/>
      <c r="U8" s="119"/>
      <c r="V8" s="120"/>
      <c r="W8" s="121"/>
      <c r="X8" s="121"/>
      <c r="Y8" s="121"/>
      <c r="Z8" s="121"/>
      <c r="AA8" s="121"/>
      <c r="AB8" s="121"/>
      <c r="AC8" s="121"/>
      <c r="AD8" s="121"/>
      <c r="AE8" s="121"/>
      <c r="AF8" s="121"/>
    </row>
    <row r="9" spans="1:32" ht="31.5" customHeight="1">
      <c r="A9" s="19" t="s">
        <v>25</v>
      </c>
      <c r="B9" s="20" t="s">
        <v>26</v>
      </c>
      <c r="C9" s="122" t="s">
        <v>27</v>
      </c>
      <c r="D9" s="122" t="s">
        <v>27</v>
      </c>
      <c r="E9" s="122" t="s">
        <v>27</v>
      </c>
      <c r="F9" s="22" t="s">
        <v>28</v>
      </c>
      <c r="G9" s="115">
        <f>'[1]04'!G9</f>
        <v>0</v>
      </c>
      <c r="H9" s="115">
        <f>'[1]04'!H9</f>
        <v>51924909</v>
      </c>
      <c r="I9" s="115">
        <f>'[1]04'!I9</f>
        <v>0</v>
      </c>
      <c r="J9" s="115">
        <f>'[1]04'!J9</f>
        <v>0</v>
      </c>
      <c r="K9" s="115">
        <f>'[1]04'!K9</f>
        <v>0</v>
      </c>
      <c r="L9" s="115">
        <f>'[1]04'!L9</f>
        <v>51924909</v>
      </c>
      <c r="M9" s="115">
        <f>'[1]04'!M9</f>
        <v>0</v>
      </c>
      <c r="N9" s="115">
        <f>'[1]04'!N9</f>
        <v>0</v>
      </c>
      <c r="O9" s="116">
        <f>'[1]04'!O9</f>
        <v>0</v>
      </c>
      <c r="P9" s="116">
        <f>'[1]04'!P9</f>
        <v>0</v>
      </c>
      <c r="Q9" s="123"/>
      <c r="R9" s="118"/>
      <c r="S9" s="119"/>
      <c r="T9" s="119"/>
      <c r="U9" s="119"/>
      <c r="V9" s="120"/>
      <c r="W9" s="121"/>
      <c r="X9" s="121"/>
      <c r="Y9" s="121"/>
      <c r="Z9" s="121"/>
      <c r="AA9" s="121"/>
      <c r="AB9" s="121"/>
      <c r="AC9" s="121"/>
      <c r="AD9" s="121"/>
      <c r="AE9" s="121"/>
      <c r="AF9" s="121"/>
    </row>
    <row r="10" spans="1:32" ht="31.5" customHeight="1">
      <c r="A10" s="19">
        <v>109</v>
      </c>
      <c r="B10" s="20" t="s">
        <v>35</v>
      </c>
      <c r="C10" s="122" t="s">
        <v>27</v>
      </c>
      <c r="D10" s="122" t="s">
        <v>27</v>
      </c>
      <c r="E10" s="122" t="s">
        <v>27</v>
      </c>
      <c r="F10" s="22" t="s">
        <v>36</v>
      </c>
      <c r="G10" s="115">
        <f>'[1]04'!G14</f>
        <v>472899584</v>
      </c>
      <c r="H10" s="115">
        <f>'[1]04'!H14</f>
        <v>1323432542</v>
      </c>
      <c r="I10" s="115">
        <f>'[1]04'!I14</f>
        <v>9408304</v>
      </c>
      <c r="J10" s="115">
        <f>'[1]04'!J14</f>
        <v>100137492</v>
      </c>
      <c r="K10" s="115">
        <f>'[1]04'!K14</f>
        <v>352431362</v>
      </c>
      <c r="L10" s="115">
        <f>'[1]04'!L14</f>
        <v>920901351</v>
      </c>
      <c r="M10" s="115">
        <f>'[1]04'!M14</f>
        <v>83169833</v>
      </c>
      <c r="N10" s="69">
        <f>'[1]04'!N14</f>
        <v>-83169833</v>
      </c>
      <c r="O10" s="116">
        <f>'[1]04'!O14</f>
        <v>194229751</v>
      </c>
      <c r="P10" s="116">
        <f>'[1]04'!P14</f>
        <v>219223866</v>
      </c>
      <c r="Q10" s="118"/>
      <c r="R10" s="118"/>
      <c r="S10" s="119"/>
      <c r="T10" s="119"/>
      <c r="U10" s="119"/>
      <c r="V10" s="120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</row>
    <row r="11" spans="2:32" ht="31.5" customHeight="1">
      <c r="B11" s="20" t="s">
        <v>52</v>
      </c>
      <c r="C11" s="122" t="s">
        <v>27</v>
      </c>
      <c r="D11" s="122" t="s">
        <v>27</v>
      </c>
      <c r="E11" s="122" t="s">
        <v>27</v>
      </c>
      <c r="F11" s="22" t="s">
        <v>53</v>
      </c>
      <c r="G11" s="115">
        <f>'[1]04'!G39</f>
        <v>180950086</v>
      </c>
      <c r="H11" s="115">
        <f>'[1]04'!H39</f>
        <v>1545412678</v>
      </c>
      <c r="I11" s="115">
        <f>'[1]04'!I39</f>
        <v>10096426</v>
      </c>
      <c r="J11" s="115">
        <f>'[1]04'!J39</f>
        <v>3351514</v>
      </c>
      <c r="K11" s="115">
        <f>'[1]04'!K39</f>
        <v>147827754</v>
      </c>
      <c r="L11" s="115">
        <f>'[1]04'!L39</f>
        <v>919262253</v>
      </c>
      <c r="M11" s="115">
        <f>'[1]04'!M39</f>
        <v>85014305</v>
      </c>
      <c r="N11" s="69">
        <f>'[1]04'!N39</f>
        <v>-85014305</v>
      </c>
      <c r="O11" s="116">
        <f>'[1]04'!O39</f>
        <v>108040211</v>
      </c>
      <c r="P11" s="116">
        <f>'[1]04'!P39</f>
        <v>537784606</v>
      </c>
      <c r="Q11" s="119"/>
      <c r="R11" s="119"/>
      <c r="S11" s="119"/>
      <c r="T11" s="119"/>
      <c r="U11" s="119"/>
      <c r="V11" s="124"/>
      <c r="W11" s="125"/>
      <c r="X11" s="125"/>
      <c r="Y11" s="52"/>
      <c r="Z11" s="52"/>
      <c r="AA11" s="52"/>
      <c r="AB11" s="52"/>
      <c r="AC11" s="52"/>
      <c r="AD11" s="52"/>
      <c r="AE11" s="52"/>
      <c r="AF11" s="52"/>
    </row>
    <row r="12" spans="2:32" ht="31.5" customHeight="1">
      <c r="B12" s="20" t="s">
        <v>60</v>
      </c>
      <c r="C12" s="122" t="s">
        <v>27</v>
      </c>
      <c r="D12" s="122" t="s">
        <v>27</v>
      </c>
      <c r="E12" s="122" t="s">
        <v>27</v>
      </c>
      <c r="F12" s="22" t="s">
        <v>61</v>
      </c>
      <c r="G12" s="115">
        <f>'[1]04'!G51</f>
        <v>867071644</v>
      </c>
      <c r="H12" s="115">
        <f>'[1]04'!H51</f>
        <v>1493569444</v>
      </c>
      <c r="I12" s="115">
        <f>'[1]04'!I51</f>
        <v>98686340</v>
      </c>
      <c r="J12" s="115">
        <f>'[1]04'!J51</f>
        <v>15752921</v>
      </c>
      <c r="K12" s="115">
        <f>'[1]04'!K51</f>
        <v>692114154</v>
      </c>
      <c r="L12" s="115">
        <f>'[1]04'!L51</f>
        <v>189191902</v>
      </c>
      <c r="M12" s="115">
        <f>'[1]04'!M51</f>
        <v>152831400</v>
      </c>
      <c r="N12" s="69">
        <f>'[1]04'!N51</f>
        <v>-152831400</v>
      </c>
      <c r="O12" s="116">
        <f>'[1]04'!O51</f>
        <v>229102550</v>
      </c>
      <c r="P12" s="116">
        <f>'[1]04'!P51</f>
        <v>1135793221</v>
      </c>
      <c r="Q12" s="119"/>
      <c r="R12" s="119"/>
      <c r="S12" s="119"/>
      <c r="T12" s="119"/>
      <c r="U12" s="119"/>
      <c r="V12" s="124"/>
      <c r="W12" s="52"/>
      <c r="X12" s="52"/>
      <c r="Y12" s="52"/>
      <c r="Z12" s="52"/>
      <c r="AA12" s="52"/>
      <c r="AB12" s="52"/>
      <c r="AC12" s="52"/>
      <c r="AD12" s="52"/>
      <c r="AE12" s="52"/>
      <c r="AF12" s="52"/>
    </row>
    <row r="13" spans="2:32" ht="31.5" customHeight="1">
      <c r="B13" s="20" t="s">
        <v>73</v>
      </c>
      <c r="C13" s="122" t="s">
        <v>27</v>
      </c>
      <c r="D13" s="122" t="s">
        <v>27</v>
      </c>
      <c r="E13" s="122" t="s">
        <v>27</v>
      </c>
      <c r="F13" s="22" t="s">
        <v>77</v>
      </c>
      <c r="G13" s="115">
        <f>'[1]04'!G77</f>
        <v>0</v>
      </c>
      <c r="H13" s="115">
        <f>'[1]04'!H77</f>
        <v>3785224218</v>
      </c>
      <c r="I13" s="115">
        <f>'[1]04'!I77</f>
        <v>0</v>
      </c>
      <c r="J13" s="115">
        <f>'[1]04'!J77</f>
        <v>34158566</v>
      </c>
      <c r="K13" s="115">
        <f>'[1]04'!K77</f>
        <v>0</v>
      </c>
      <c r="L13" s="115">
        <f>'[1]04'!L77</f>
        <v>1441283716</v>
      </c>
      <c r="M13" s="115">
        <f>'[1]04'!M77</f>
        <v>0</v>
      </c>
      <c r="N13" s="115">
        <f>'[1]04'!N77</f>
        <v>0</v>
      </c>
      <c r="O13" s="116">
        <f>'[1]04'!O77</f>
        <v>0</v>
      </c>
      <c r="P13" s="116">
        <f>'[1]04'!P77</f>
        <v>2309781936</v>
      </c>
      <c r="Q13" s="119"/>
      <c r="R13" s="119"/>
      <c r="S13" s="119"/>
      <c r="T13" s="119"/>
      <c r="U13" s="119"/>
      <c r="V13" s="124"/>
      <c r="W13" s="52"/>
      <c r="X13" s="52"/>
      <c r="Y13" s="52"/>
      <c r="Z13" s="52"/>
      <c r="AA13" s="52"/>
      <c r="AB13" s="52"/>
      <c r="AC13" s="52"/>
      <c r="AD13" s="52"/>
      <c r="AE13" s="52"/>
      <c r="AF13" s="52"/>
    </row>
    <row r="14" spans="2:32" ht="31.5" customHeight="1">
      <c r="B14" s="20" t="s">
        <v>90</v>
      </c>
      <c r="C14" s="122" t="s">
        <v>27</v>
      </c>
      <c r="D14" s="122" t="s">
        <v>27</v>
      </c>
      <c r="E14" s="122" t="s">
        <v>27</v>
      </c>
      <c r="F14" s="22" t="s">
        <v>91</v>
      </c>
      <c r="G14" s="115">
        <f>'[1]04'!G100</f>
        <v>26411091</v>
      </c>
      <c r="H14" s="115">
        <f>'[1]04'!H100</f>
        <v>83968245</v>
      </c>
      <c r="I14" s="115">
        <f>'[1]04'!I100</f>
        <v>213785</v>
      </c>
      <c r="J14" s="115">
        <f>'[1]04'!J100</f>
        <v>467394</v>
      </c>
      <c r="K14" s="115">
        <f>'[1]04'!K100</f>
        <v>16057084</v>
      </c>
      <c r="L14" s="115">
        <f>'[1]04'!L100</f>
        <v>50574449</v>
      </c>
      <c r="M14" s="115">
        <f>'[1]04'!M100</f>
        <v>248181</v>
      </c>
      <c r="N14" s="69">
        <f>'[1]04'!N100</f>
        <v>-248181</v>
      </c>
      <c r="O14" s="116">
        <f>'[1]04'!O100</f>
        <v>10388403</v>
      </c>
      <c r="P14" s="116">
        <f>'[1]04'!P100</f>
        <v>32678221</v>
      </c>
      <c r="Q14" s="119"/>
      <c r="R14" s="119"/>
      <c r="S14" s="119"/>
      <c r="T14" s="119"/>
      <c r="U14" s="119"/>
      <c r="V14" s="124"/>
      <c r="W14" s="52"/>
      <c r="X14" s="52"/>
      <c r="Y14" s="52"/>
      <c r="Z14" s="52"/>
      <c r="AA14" s="52"/>
      <c r="AB14" s="52"/>
      <c r="AC14" s="52"/>
      <c r="AD14" s="52"/>
      <c r="AE14" s="52"/>
      <c r="AF14" s="52"/>
    </row>
    <row r="15" spans="2:32" ht="31.5" customHeight="1">
      <c r="B15" s="20" t="s">
        <v>95</v>
      </c>
      <c r="C15" s="122" t="s">
        <v>27</v>
      </c>
      <c r="D15" s="122" t="s">
        <v>27</v>
      </c>
      <c r="E15" s="122" t="s">
        <v>27</v>
      </c>
      <c r="F15" s="22" t="s">
        <v>96</v>
      </c>
      <c r="G15" s="115">
        <f>'[1]04'!G113</f>
        <v>0</v>
      </c>
      <c r="H15" s="115">
        <f>'[1]04'!H113</f>
        <v>3358676486</v>
      </c>
      <c r="I15" s="115">
        <f>'[1]04'!I113</f>
        <v>0</v>
      </c>
      <c r="J15" s="115">
        <f>'[1]04'!J113</f>
        <v>33037330</v>
      </c>
      <c r="K15" s="115">
        <f>'[1]04'!K113</f>
        <v>0</v>
      </c>
      <c r="L15" s="115">
        <f>'[1]04'!L113</f>
        <v>868457884</v>
      </c>
      <c r="M15" s="115">
        <f>'[1]04'!M113</f>
        <v>0</v>
      </c>
      <c r="N15" s="115">
        <f>'[1]04'!N113</f>
        <v>0</v>
      </c>
      <c r="O15" s="116">
        <f>'[1]04'!O113</f>
        <v>0</v>
      </c>
      <c r="P15" s="116">
        <f>'[1]04'!P113</f>
        <v>2457181272</v>
      </c>
      <c r="Q15" s="119"/>
      <c r="R15" s="119"/>
      <c r="S15" s="119"/>
      <c r="T15" s="119"/>
      <c r="U15" s="119"/>
      <c r="V15" s="124"/>
      <c r="W15" s="52"/>
      <c r="X15" s="52"/>
      <c r="Y15" s="52"/>
      <c r="Z15" s="52"/>
      <c r="AA15" s="52"/>
      <c r="AB15" s="52"/>
      <c r="AC15" s="52"/>
      <c r="AD15" s="52"/>
      <c r="AE15" s="52"/>
      <c r="AF15" s="52"/>
    </row>
    <row r="16" spans="2:32" ht="31.5" customHeight="1">
      <c r="B16" s="20" t="s">
        <v>105</v>
      </c>
      <c r="C16" s="122" t="s">
        <v>27</v>
      </c>
      <c r="D16" s="122" t="s">
        <v>27</v>
      </c>
      <c r="E16" s="122" t="s">
        <v>27</v>
      </c>
      <c r="F16" s="22" t="s">
        <v>106</v>
      </c>
      <c r="G16" s="115">
        <f>'[1]04'!G132</f>
        <v>764117454</v>
      </c>
      <c r="H16" s="115">
        <f>'[1]04'!H132</f>
        <v>16502741</v>
      </c>
      <c r="I16" s="115">
        <f>'[1]04'!I132</f>
        <v>21453607</v>
      </c>
      <c r="J16" s="115">
        <f>'[1]04'!J132</f>
        <v>0</v>
      </c>
      <c r="K16" s="115">
        <f>'[1]04'!K132</f>
        <v>430355479</v>
      </c>
      <c r="L16" s="115">
        <f>'[1]04'!L132</f>
        <v>9860568</v>
      </c>
      <c r="M16" s="115">
        <f>'[1]04'!M132</f>
        <v>5682173</v>
      </c>
      <c r="N16" s="69">
        <f>'[1]04'!N132</f>
        <v>-5682173</v>
      </c>
      <c r="O16" s="116">
        <f>'[1]04'!O132</f>
        <v>317990541</v>
      </c>
      <c r="P16" s="116">
        <f>'[1]04'!P132</f>
        <v>960000</v>
      </c>
      <c r="Q16" s="119"/>
      <c r="R16" s="119"/>
      <c r="S16" s="119"/>
      <c r="T16" s="119"/>
      <c r="U16" s="119"/>
      <c r="V16" s="124"/>
      <c r="W16" s="52"/>
      <c r="X16" s="52"/>
      <c r="Y16" s="52"/>
      <c r="Z16" s="52"/>
      <c r="AA16" s="52"/>
      <c r="AB16" s="52"/>
      <c r="AC16" s="52"/>
      <c r="AD16" s="52"/>
      <c r="AE16" s="52"/>
      <c r="AF16" s="52"/>
    </row>
    <row r="17" spans="2:32" ht="31.5" customHeight="1">
      <c r="B17" s="20" t="s">
        <v>108</v>
      </c>
      <c r="C17" s="122" t="s">
        <v>27</v>
      </c>
      <c r="D17" s="122" t="s">
        <v>27</v>
      </c>
      <c r="E17" s="122" t="s">
        <v>27</v>
      </c>
      <c r="F17" s="22" t="s">
        <v>109</v>
      </c>
      <c r="G17" s="115">
        <f>'[1]04'!G138</f>
        <v>13581839</v>
      </c>
      <c r="H17" s="115">
        <f>'[1]04'!H138</f>
        <v>811331764</v>
      </c>
      <c r="I17" s="115">
        <f>'[1]04'!I138</f>
        <v>736</v>
      </c>
      <c r="J17" s="115">
        <f>'[1]04'!J138</f>
        <v>66094548</v>
      </c>
      <c r="K17" s="115">
        <f>'[1]04'!K138</f>
        <v>7589837</v>
      </c>
      <c r="L17" s="115">
        <f>'[1]04'!L138</f>
        <v>535663401</v>
      </c>
      <c r="M17" s="115">
        <f>'[1]04'!M138</f>
        <v>744630</v>
      </c>
      <c r="N17" s="69">
        <f>'[1]04'!N138</f>
        <v>-744630</v>
      </c>
      <c r="O17" s="116">
        <f>'[1]04'!O138</f>
        <v>6735896</v>
      </c>
      <c r="P17" s="116">
        <f>'[1]04'!P138</f>
        <v>208829185</v>
      </c>
      <c r="Q17" s="119"/>
      <c r="R17" s="119"/>
      <c r="S17" s="119"/>
      <c r="T17" s="119"/>
      <c r="U17" s="119"/>
      <c r="V17" s="124"/>
      <c r="W17" s="52"/>
      <c r="X17" s="52"/>
      <c r="Y17" s="52"/>
      <c r="Z17" s="52"/>
      <c r="AA17" s="52"/>
      <c r="AB17" s="52"/>
      <c r="AC17" s="52"/>
      <c r="AD17" s="52"/>
      <c r="AE17" s="52"/>
      <c r="AF17" s="52"/>
    </row>
    <row r="18" spans="2:32" ht="55.5" customHeight="1">
      <c r="B18" s="20" t="s">
        <v>116</v>
      </c>
      <c r="C18" s="122" t="s">
        <v>27</v>
      </c>
      <c r="D18" s="122" t="s">
        <v>27</v>
      </c>
      <c r="E18" s="122" t="s">
        <v>27</v>
      </c>
      <c r="F18" s="22" t="s">
        <v>117</v>
      </c>
      <c r="G18" s="115">
        <f>'[1]04'!G157</f>
        <v>0</v>
      </c>
      <c r="H18" s="115">
        <f>'[1]04'!H157</f>
        <v>2835000</v>
      </c>
      <c r="I18" s="115">
        <f>'[1]04'!I157</f>
        <v>0</v>
      </c>
      <c r="J18" s="115">
        <f>'[1]04'!J157</f>
        <v>0</v>
      </c>
      <c r="K18" s="115">
        <f>'[1]04'!K157</f>
        <v>0</v>
      </c>
      <c r="L18" s="115">
        <f>'[1]04'!L157</f>
        <v>2835000</v>
      </c>
      <c r="M18" s="115">
        <f>'[1]04'!M157</f>
        <v>0</v>
      </c>
      <c r="N18" s="115">
        <f>'[1]04'!N157</f>
        <v>0</v>
      </c>
      <c r="O18" s="116">
        <f>'[1]04'!O157</f>
        <v>0</v>
      </c>
      <c r="P18" s="116">
        <f>'[1]04'!P157</f>
        <v>0</v>
      </c>
      <c r="Q18" s="119"/>
      <c r="R18" s="119"/>
      <c r="S18" s="119"/>
      <c r="T18" s="119"/>
      <c r="U18" s="119"/>
      <c r="V18" s="124"/>
      <c r="W18" s="52"/>
      <c r="X18" s="52"/>
      <c r="Y18" s="52"/>
      <c r="Z18" s="52"/>
      <c r="AA18" s="52"/>
      <c r="AB18" s="52"/>
      <c r="AC18" s="52"/>
      <c r="AD18" s="52"/>
      <c r="AE18" s="52"/>
      <c r="AF18" s="52"/>
    </row>
    <row r="19" spans="7:32" ht="17.25" customHeight="1">
      <c r="G19" s="115"/>
      <c r="H19" s="115"/>
      <c r="I19" s="115"/>
      <c r="J19" s="115"/>
      <c r="K19" s="115"/>
      <c r="L19" s="115"/>
      <c r="M19" s="115"/>
      <c r="N19" s="115"/>
      <c r="O19" s="116"/>
      <c r="P19" s="116"/>
      <c r="Q19" s="119"/>
      <c r="R19" s="119"/>
      <c r="S19" s="119"/>
      <c r="T19" s="119"/>
      <c r="U19" s="119"/>
      <c r="V19" s="124"/>
      <c r="W19" s="52"/>
      <c r="X19" s="52"/>
      <c r="Y19" s="52"/>
      <c r="Z19" s="52"/>
      <c r="AA19" s="52"/>
      <c r="AB19" s="52"/>
      <c r="AC19" s="52"/>
      <c r="AD19" s="52"/>
      <c r="AE19" s="52"/>
      <c r="AF19" s="52"/>
    </row>
    <row r="20" spans="15:32" ht="31.5" customHeight="1">
      <c r="O20" s="43"/>
      <c r="Q20" s="119"/>
      <c r="R20" s="119"/>
      <c r="S20" s="119"/>
      <c r="T20" s="119"/>
      <c r="U20" s="119"/>
      <c r="V20" s="124"/>
      <c r="W20" s="52"/>
      <c r="X20" s="52"/>
      <c r="Y20" s="52"/>
      <c r="Z20" s="52"/>
      <c r="AA20" s="52"/>
      <c r="AB20" s="52"/>
      <c r="AC20" s="52"/>
      <c r="AD20" s="52"/>
      <c r="AE20" s="52"/>
      <c r="AF20" s="52"/>
    </row>
    <row r="21" spans="15:32" ht="31.5" customHeight="1">
      <c r="O21" s="43"/>
      <c r="Q21" s="119"/>
      <c r="R21" s="119"/>
      <c r="S21" s="119"/>
      <c r="T21" s="119"/>
      <c r="U21" s="119"/>
      <c r="V21" s="124"/>
      <c r="W21" s="52"/>
      <c r="X21" s="52"/>
      <c r="Y21" s="52"/>
      <c r="Z21" s="52"/>
      <c r="AA21" s="52"/>
      <c r="AB21" s="52"/>
      <c r="AC21" s="52"/>
      <c r="AD21" s="52"/>
      <c r="AE21" s="52"/>
      <c r="AF21" s="52"/>
    </row>
    <row r="22" spans="15:32" ht="31.5" customHeight="1">
      <c r="O22" s="43"/>
      <c r="Q22" s="119"/>
      <c r="R22" s="119"/>
      <c r="S22" s="119"/>
      <c r="T22" s="119"/>
      <c r="U22" s="119"/>
      <c r="V22" s="124"/>
      <c r="W22" s="52"/>
      <c r="X22" s="52"/>
      <c r="Y22" s="52"/>
      <c r="Z22" s="52"/>
      <c r="AA22" s="52"/>
      <c r="AB22" s="52"/>
      <c r="AC22" s="52"/>
      <c r="AD22" s="52"/>
      <c r="AE22" s="52"/>
      <c r="AF22" s="52"/>
    </row>
    <row r="23" spans="17:32" ht="31.5" customHeight="1">
      <c r="Q23" s="119"/>
      <c r="R23" s="119"/>
      <c r="S23" s="119"/>
      <c r="T23" s="119"/>
      <c r="U23" s="119"/>
      <c r="V23" s="124"/>
      <c r="W23" s="52"/>
      <c r="X23" s="52"/>
      <c r="Y23" s="52"/>
      <c r="Z23" s="52"/>
      <c r="AA23" s="52"/>
      <c r="AB23" s="52"/>
      <c r="AC23" s="52"/>
      <c r="AD23" s="52"/>
      <c r="AE23" s="52"/>
      <c r="AF23" s="52"/>
    </row>
    <row r="24" spans="17:32" ht="31.5" customHeight="1">
      <c r="Q24" s="119"/>
      <c r="R24" s="119"/>
      <c r="S24" s="119"/>
      <c r="T24" s="119"/>
      <c r="U24" s="119"/>
      <c r="V24" s="124"/>
      <c r="W24" s="52"/>
      <c r="X24" s="52"/>
      <c r="Y24" s="52"/>
      <c r="Z24" s="52"/>
      <c r="AA24" s="52"/>
      <c r="AB24" s="52"/>
      <c r="AC24" s="52"/>
      <c r="AD24" s="52"/>
      <c r="AE24" s="52"/>
      <c r="AF24" s="52"/>
    </row>
    <row r="25" spans="17:32" ht="31.5" customHeight="1">
      <c r="Q25" s="119"/>
      <c r="R25" s="119"/>
      <c r="S25" s="119"/>
      <c r="T25" s="119"/>
      <c r="U25" s="119"/>
      <c r="V25" s="124"/>
      <c r="W25" s="52"/>
      <c r="X25" s="52"/>
      <c r="Y25" s="52"/>
      <c r="Z25" s="52"/>
      <c r="AA25" s="52"/>
      <c r="AB25" s="52"/>
      <c r="AC25" s="52"/>
      <c r="AD25" s="52"/>
      <c r="AE25" s="52"/>
      <c r="AF25" s="52"/>
    </row>
    <row r="26" spans="17:32" ht="31.5" customHeight="1">
      <c r="Q26" s="119"/>
      <c r="R26" s="119"/>
      <c r="S26" s="119"/>
      <c r="T26" s="119"/>
      <c r="U26" s="119"/>
      <c r="V26" s="124"/>
      <c r="W26" s="52"/>
      <c r="X26" s="52"/>
      <c r="Y26" s="52"/>
      <c r="Z26" s="52"/>
      <c r="AA26" s="52"/>
      <c r="AB26" s="52"/>
      <c r="AC26" s="52"/>
      <c r="AD26" s="52"/>
      <c r="AE26" s="52"/>
      <c r="AF26" s="52"/>
    </row>
    <row r="27" spans="1:32" ht="31.5" customHeight="1">
      <c r="A27" s="126"/>
      <c r="B27" s="126"/>
      <c r="C27" s="127"/>
      <c r="D27" s="127"/>
      <c r="E27" s="127"/>
      <c r="F27" s="46"/>
      <c r="G27" s="47"/>
      <c r="H27" s="47"/>
      <c r="I27" s="47"/>
      <c r="J27" s="47"/>
      <c r="K27" s="47"/>
      <c r="L27" s="47"/>
      <c r="M27" s="47"/>
      <c r="N27" s="47"/>
      <c r="O27" s="47"/>
      <c r="P27" s="128"/>
      <c r="Q27" s="119"/>
      <c r="R27" s="119"/>
      <c r="S27" s="119"/>
      <c r="T27" s="119"/>
      <c r="U27" s="119"/>
      <c r="V27" s="124"/>
      <c r="W27" s="52"/>
      <c r="X27" s="52"/>
      <c r="Y27" s="52"/>
      <c r="Z27" s="52"/>
      <c r="AA27" s="52"/>
      <c r="AB27" s="52"/>
      <c r="AC27" s="52"/>
      <c r="AD27" s="52"/>
      <c r="AE27" s="52"/>
      <c r="AF27" s="52"/>
    </row>
  </sheetData>
  <sheetProtection/>
  <mergeCells count="64">
    <mergeCell ref="R6:R7"/>
    <mergeCell ref="S6:S7"/>
    <mergeCell ref="AF6:AF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A5:AB5"/>
    <mergeCell ref="B6:B7"/>
    <mergeCell ref="C6:C7"/>
    <mergeCell ref="D6:D7"/>
    <mergeCell ref="E6:E7"/>
    <mergeCell ref="F6:F7"/>
    <mergeCell ref="T6:T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AC5:AD5"/>
    <mergeCell ref="AE5:AF5"/>
    <mergeCell ref="AA4:AB4"/>
    <mergeCell ref="AE4:AF4"/>
    <mergeCell ref="A5:A7"/>
    <mergeCell ref="B5:F5"/>
    <mergeCell ref="G5:H5"/>
    <mergeCell ref="I5:J5"/>
    <mergeCell ref="K5:L5"/>
    <mergeCell ref="M5:N5"/>
    <mergeCell ref="O5:P5"/>
    <mergeCell ref="Q5:Q7"/>
    <mergeCell ref="G6:G7"/>
    <mergeCell ref="R5:V5"/>
    <mergeCell ref="W5:X5"/>
    <mergeCell ref="Y5:Z5"/>
    <mergeCell ref="G3:J3"/>
    <mergeCell ref="K3:L3"/>
    <mergeCell ref="W3:Z3"/>
    <mergeCell ref="AA3:AB3"/>
    <mergeCell ref="A4:E4"/>
    <mergeCell ref="I4:J4"/>
    <mergeCell ref="K4:L4"/>
    <mergeCell ref="O4:P4"/>
    <mergeCell ref="Q4:U4"/>
    <mergeCell ref="Y4:Z4"/>
    <mergeCell ref="G1:J1"/>
    <mergeCell ref="K1:M1"/>
    <mergeCell ref="W1:Z1"/>
    <mergeCell ref="AA1:AC1"/>
    <mergeCell ref="G2:J2"/>
    <mergeCell ref="K2:M2"/>
    <mergeCell ref="W2:Z2"/>
    <mergeCell ref="AA2:AC2"/>
  </mergeCells>
  <printOptions/>
  <pageMargins left="0.7086614173228347" right="0.7086614173228347" top="0.7480314960629921" bottom="0.7480314960629921" header="0.31496062992125984" footer="0.31496062992125984"/>
  <pageSetup firstPageNumber="2" useFirstPageNumber="1" horizontalDpi="600" verticalDpi="600" orientation="portrait" pageOrder="overThenDown" paperSize="9" r:id="rId1"/>
  <colBreaks count="2" manualBreakCount="2">
    <brk id="10" max="65535" man="1"/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G27"/>
  <sheetViews>
    <sheetView zoomScaleSheetLayoutView="96" zoomScalePageLayoutView="0" workbookViewId="0" topLeftCell="A1">
      <selection activeCell="AF19" sqref="AF19"/>
    </sheetView>
  </sheetViews>
  <sheetFormatPr defaultColWidth="9.00390625" defaultRowHeight="31.5" customHeight="1"/>
  <cols>
    <col min="1" max="1" width="3.875" style="76" customWidth="1"/>
    <col min="2" max="5" width="3.00390625" style="76" customWidth="1"/>
    <col min="6" max="6" width="20.00390625" style="76" customWidth="1"/>
    <col min="7" max="10" width="12.50390625" style="76" customWidth="1"/>
    <col min="11" max="16" width="14.50390625" style="76" customWidth="1"/>
    <col min="17" max="17" width="3.875" style="76" customWidth="1"/>
    <col min="18" max="21" width="3.00390625" style="73" customWidth="1"/>
    <col min="22" max="22" width="18.125" style="73" customWidth="1"/>
    <col min="23" max="23" width="12.375" style="73" customWidth="1"/>
    <col min="24" max="24" width="13.00390625" style="73" customWidth="1"/>
    <col min="25" max="26" width="12.50390625" style="73" customWidth="1"/>
    <col min="27" max="32" width="14.375" style="73" customWidth="1"/>
    <col min="33" max="16384" width="9.00390625" style="76" customWidth="1"/>
  </cols>
  <sheetData>
    <row r="1" spans="1:32" s="56" customFormat="1" ht="21">
      <c r="A1" s="54"/>
      <c r="B1" s="54"/>
      <c r="C1" s="54"/>
      <c r="D1" s="54"/>
      <c r="E1" s="54"/>
      <c r="F1" s="55"/>
      <c r="G1" s="151" t="s">
        <v>0</v>
      </c>
      <c r="H1" s="152"/>
      <c r="I1" s="152"/>
      <c r="J1" s="152"/>
      <c r="K1" s="153" t="s">
        <v>1</v>
      </c>
      <c r="L1" s="153"/>
      <c r="M1" s="153"/>
      <c r="N1" s="3"/>
      <c r="O1" s="3"/>
      <c r="P1" s="3"/>
      <c r="Q1" s="54"/>
      <c r="R1" s="54"/>
      <c r="S1" s="54"/>
      <c r="T1" s="54"/>
      <c r="U1" s="54"/>
      <c r="V1" s="55"/>
      <c r="W1" s="151" t="s">
        <v>0</v>
      </c>
      <c r="X1" s="151"/>
      <c r="Y1" s="151"/>
      <c r="Z1" s="151"/>
      <c r="AA1" s="153" t="s">
        <v>1</v>
      </c>
      <c r="AB1" s="153"/>
      <c r="AC1" s="153"/>
      <c r="AD1" s="3"/>
      <c r="AE1" s="3"/>
      <c r="AF1" s="3"/>
    </row>
    <row r="2" spans="1:32" s="59" customFormat="1" ht="21.75">
      <c r="A2" s="57"/>
      <c r="B2" s="57"/>
      <c r="C2" s="57"/>
      <c r="D2" s="57"/>
      <c r="E2" s="57"/>
      <c r="F2" s="58"/>
      <c r="G2" s="157" t="s">
        <v>120</v>
      </c>
      <c r="H2" s="157"/>
      <c r="I2" s="158"/>
      <c r="J2" s="158"/>
      <c r="K2" s="159" t="s">
        <v>121</v>
      </c>
      <c r="L2" s="159"/>
      <c r="M2" s="197"/>
      <c r="N2" s="3"/>
      <c r="O2" s="3"/>
      <c r="P2" s="3"/>
      <c r="Q2" s="57"/>
      <c r="R2" s="57"/>
      <c r="S2" s="57"/>
      <c r="T2" s="57"/>
      <c r="U2" s="57"/>
      <c r="V2" s="58"/>
      <c r="W2" s="157" t="s">
        <v>120</v>
      </c>
      <c r="X2" s="157"/>
      <c r="Y2" s="157"/>
      <c r="Z2" s="157"/>
      <c r="AA2" s="159" t="s">
        <v>121</v>
      </c>
      <c r="AB2" s="159"/>
      <c r="AC2" s="198"/>
      <c r="AD2" s="3"/>
      <c r="AE2" s="3"/>
      <c r="AF2" s="3"/>
    </row>
    <row r="3" spans="1:32" s="59" customFormat="1" ht="20.25" customHeight="1">
      <c r="A3" s="57"/>
      <c r="B3" s="57"/>
      <c r="C3" s="57"/>
      <c r="D3" s="57"/>
      <c r="E3" s="57"/>
      <c r="F3" s="58"/>
      <c r="G3" s="157" t="s">
        <v>4</v>
      </c>
      <c r="H3" s="157"/>
      <c r="I3" s="158"/>
      <c r="J3" s="158"/>
      <c r="K3" s="159" t="s">
        <v>122</v>
      </c>
      <c r="L3" s="159"/>
      <c r="M3" s="3"/>
      <c r="N3" s="3"/>
      <c r="O3" s="3"/>
      <c r="P3" s="3"/>
      <c r="Q3" s="57"/>
      <c r="R3" s="57"/>
      <c r="S3" s="57"/>
      <c r="T3" s="57"/>
      <c r="U3" s="57"/>
      <c r="V3" s="58"/>
      <c r="W3" s="157" t="s">
        <v>4</v>
      </c>
      <c r="X3" s="157"/>
      <c r="Y3" s="157"/>
      <c r="Z3" s="157"/>
      <c r="AA3" s="159" t="s">
        <v>122</v>
      </c>
      <c r="AB3" s="159"/>
      <c r="AC3" s="3"/>
      <c r="AD3" s="3"/>
      <c r="AE3" s="3"/>
      <c r="AF3" s="3"/>
    </row>
    <row r="4" spans="1:32" s="63" customFormat="1" ht="16.5" customHeight="1">
      <c r="A4" s="199" t="s">
        <v>123</v>
      </c>
      <c r="B4" s="199"/>
      <c r="C4" s="199"/>
      <c r="D4" s="199"/>
      <c r="E4" s="199"/>
      <c r="F4" s="60"/>
      <c r="G4" s="3"/>
      <c r="H4" s="3"/>
      <c r="I4" s="165" t="s">
        <v>7</v>
      </c>
      <c r="J4" s="166"/>
      <c r="K4" s="167" t="s">
        <v>124</v>
      </c>
      <c r="L4" s="167"/>
      <c r="M4" s="3"/>
      <c r="N4" s="3"/>
      <c r="O4" s="165" t="s">
        <v>9</v>
      </c>
      <c r="P4" s="165"/>
      <c r="Q4" s="199" t="s">
        <v>125</v>
      </c>
      <c r="R4" s="199"/>
      <c r="S4" s="199"/>
      <c r="T4" s="199"/>
      <c r="U4" s="199"/>
      <c r="V4" s="61"/>
      <c r="W4" s="62"/>
      <c r="X4" s="62"/>
      <c r="Y4" s="165" t="s">
        <v>7</v>
      </c>
      <c r="Z4" s="166"/>
      <c r="AA4" s="167" t="s">
        <v>124</v>
      </c>
      <c r="AB4" s="167"/>
      <c r="AC4" s="62"/>
      <c r="AD4" s="3"/>
      <c r="AE4" s="165" t="s">
        <v>9</v>
      </c>
      <c r="AF4" s="165"/>
    </row>
    <row r="5" spans="1:32" s="64" customFormat="1" ht="26.25" customHeight="1">
      <c r="A5" s="201" t="s">
        <v>10</v>
      </c>
      <c r="B5" s="204" t="s">
        <v>11</v>
      </c>
      <c r="C5" s="205"/>
      <c r="D5" s="205"/>
      <c r="E5" s="205"/>
      <c r="F5" s="206"/>
      <c r="G5" s="179" t="s">
        <v>12</v>
      </c>
      <c r="H5" s="180"/>
      <c r="I5" s="179" t="s">
        <v>13</v>
      </c>
      <c r="J5" s="180"/>
      <c r="K5" s="179" t="s">
        <v>14</v>
      </c>
      <c r="L5" s="180"/>
      <c r="M5" s="179" t="s">
        <v>15</v>
      </c>
      <c r="N5" s="180"/>
      <c r="O5" s="179" t="s">
        <v>16</v>
      </c>
      <c r="P5" s="181"/>
      <c r="Q5" s="201" t="s">
        <v>10</v>
      </c>
      <c r="R5" s="204" t="s">
        <v>11</v>
      </c>
      <c r="S5" s="205"/>
      <c r="T5" s="205"/>
      <c r="U5" s="205"/>
      <c r="V5" s="207"/>
      <c r="W5" s="200" t="s">
        <v>12</v>
      </c>
      <c r="X5" s="208"/>
      <c r="Y5" s="179" t="s">
        <v>13</v>
      </c>
      <c r="Z5" s="180"/>
      <c r="AA5" s="179" t="s">
        <v>14</v>
      </c>
      <c r="AB5" s="180"/>
      <c r="AC5" s="200" t="s">
        <v>15</v>
      </c>
      <c r="AD5" s="180"/>
      <c r="AE5" s="179" t="s">
        <v>16</v>
      </c>
      <c r="AF5" s="181"/>
    </row>
    <row r="6" spans="1:32" s="64" customFormat="1" ht="12.75" customHeight="1">
      <c r="A6" s="202"/>
      <c r="B6" s="209" t="s">
        <v>17</v>
      </c>
      <c r="C6" s="211" t="s">
        <v>18</v>
      </c>
      <c r="D6" s="211" t="s">
        <v>19</v>
      </c>
      <c r="E6" s="211" t="s">
        <v>20</v>
      </c>
      <c r="F6" s="212" t="s">
        <v>126</v>
      </c>
      <c r="G6" s="184" t="s">
        <v>22</v>
      </c>
      <c r="H6" s="184" t="s">
        <v>23</v>
      </c>
      <c r="I6" s="184" t="s">
        <v>22</v>
      </c>
      <c r="J6" s="184" t="s">
        <v>23</v>
      </c>
      <c r="K6" s="184" t="s">
        <v>22</v>
      </c>
      <c r="L6" s="192" t="s">
        <v>23</v>
      </c>
      <c r="M6" s="192" t="s">
        <v>22</v>
      </c>
      <c r="N6" s="184" t="s">
        <v>23</v>
      </c>
      <c r="O6" s="192" t="s">
        <v>22</v>
      </c>
      <c r="P6" s="194" t="s">
        <v>23</v>
      </c>
      <c r="Q6" s="202"/>
      <c r="R6" s="215" t="s">
        <v>17</v>
      </c>
      <c r="S6" s="214" t="s">
        <v>18</v>
      </c>
      <c r="T6" s="214" t="s">
        <v>19</v>
      </c>
      <c r="U6" s="214" t="s">
        <v>20</v>
      </c>
      <c r="V6" s="212" t="s">
        <v>126</v>
      </c>
      <c r="W6" s="179" t="s">
        <v>22</v>
      </c>
      <c r="X6" s="179" t="s">
        <v>23</v>
      </c>
      <c r="Y6" s="179" t="s">
        <v>22</v>
      </c>
      <c r="Z6" s="184" t="s">
        <v>23</v>
      </c>
      <c r="AA6" s="179" t="s">
        <v>22</v>
      </c>
      <c r="AB6" s="194" t="s">
        <v>23</v>
      </c>
      <c r="AC6" s="194" t="s">
        <v>22</v>
      </c>
      <c r="AD6" s="179" t="s">
        <v>23</v>
      </c>
      <c r="AE6" s="194" t="s">
        <v>22</v>
      </c>
      <c r="AF6" s="194" t="s">
        <v>23</v>
      </c>
    </row>
    <row r="7" spans="1:32" s="64" customFormat="1" ht="12.75" customHeight="1">
      <c r="A7" s="203"/>
      <c r="B7" s="210"/>
      <c r="C7" s="211"/>
      <c r="D7" s="211"/>
      <c r="E7" s="211"/>
      <c r="F7" s="213"/>
      <c r="G7" s="184"/>
      <c r="H7" s="184"/>
      <c r="I7" s="184"/>
      <c r="J7" s="184"/>
      <c r="K7" s="184"/>
      <c r="L7" s="193"/>
      <c r="M7" s="193"/>
      <c r="N7" s="184"/>
      <c r="O7" s="193"/>
      <c r="P7" s="195"/>
      <c r="Q7" s="203"/>
      <c r="R7" s="216"/>
      <c r="S7" s="214"/>
      <c r="T7" s="214"/>
      <c r="U7" s="214"/>
      <c r="V7" s="213"/>
      <c r="W7" s="179"/>
      <c r="X7" s="179"/>
      <c r="Y7" s="179"/>
      <c r="Z7" s="184"/>
      <c r="AA7" s="179"/>
      <c r="AB7" s="200"/>
      <c r="AC7" s="200"/>
      <c r="AD7" s="179"/>
      <c r="AE7" s="200"/>
      <c r="AF7" s="200"/>
    </row>
    <row r="8" spans="1:32" ht="31.5" customHeight="1">
      <c r="A8" s="65">
        <v>108</v>
      </c>
      <c r="B8" s="66"/>
      <c r="C8" s="67"/>
      <c r="D8" s="67"/>
      <c r="E8" s="67"/>
      <c r="F8" s="68" t="s">
        <v>127</v>
      </c>
      <c r="G8" s="69">
        <f>SUM(G9:G13)</f>
        <v>60848893</v>
      </c>
      <c r="H8" s="69">
        <f aca="true" t="shared" si="0" ref="H8:P8">SUM(H9:H13)</f>
        <v>294998505</v>
      </c>
      <c r="I8" s="69">
        <f t="shared" si="0"/>
        <v>3047031</v>
      </c>
      <c r="J8" s="69">
        <f t="shared" si="0"/>
        <v>57888994</v>
      </c>
      <c r="K8" s="69">
        <f t="shared" si="0"/>
        <v>30683480</v>
      </c>
      <c r="L8" s="69">
        <f t="shared" si="0"/>
        <v>192233839</v>
      </c>
      <c r="M8" s="70" t="s">
        <v>128</v>
      </c>
      <c r="N8" s="70" t="s">
        <v>128</v>
      </c>
      <c r="O8" s="71">
        <f t="shared" si="0"/>
        <v>27118382</v>
      </c>
      <c r="P8" s="72">
        <f t="shared" si="0"/>
        <v>44875672</v>
      </c>
      <c r="Q8" s="65">
        <v>108</v>
      </c>
      <c r="V8" s="68" t="s">
        <v>127</v>
      </c>
      <c r="W8" s="74">
        <f>SUM(W9:W17)</f>
        <v>2264182805</v>
      </c>
      <c r="X8" s="74">
        <f aca="true" t="shared" si="1" ref="X8:AF8">SUM(X9:X17)</f>
        <v>12177879522</v>
      </c>
      <c r="Y8" s="74">
        <f t="shared" si="1"/>
        <v>136812167</v>
      </c>
      <c r="Z8" s="75">
        <f t="shared" si="1"/>
        <v>195110771</v>
      </c>
      <c r="AA8" s="74">
        <f t="shared" si="1"/>
        <v>1615692190</v>
      </c>
      <c r="AB8" s="74">
        <f t="shared" si="1"/>
        <v>4797721594</v>
      </c>
      <c r="AC8" s="74">
        <f t="shared" si="1"/>
        <v>327690522</v>
      </c>
      <c r="AD8" s="74">
        <f t="shared" si="1"/>
        <v>-327690522</v>
      </c>
      <c r="AE8" s="74">
        <f t="shared" si="1"/>
        <v>839368970</v>
      </c>
      <c r="AF8" s="74">
        <f t="shared" si="1"/>
        <v>6857356635</v>
      </c>
    </row>
    <row r="9" spans="1:32" ht="31.5" customHeight="1">
      <c r="A9" s="77" t="s">
        <v>25</v>
      </c>
      <c r="B9" s="78">
        <v>3</v>
      </c>
      <c r="C9" s="67"/>
      <c r="D9" s="67"/>
      <c r="E9" s="67"/>
      <c r="F9" s="79" t="s">
        <v>36</v>
      </c>
      <c r="G9" s="69">
        <v>685110</v>
      </c>
      <c r="H9" s="71">
        <v>61017167</v>
      </c>
      <c r="I9" s="70" t="s">
        <v>128</v>
      </c>
      <c r="J9" s="69">
        <v>31732701</v>
      </c>
      <c r="K9" s="69">
        <v>685110</v>
      </c>
      <c r="L9" s="69">
        <v>29284466</v>
      </c>
      <c r="M9" s="70" t="s">
        <v>128</v>
      </c>
      <c r="N9" s="70" t="s">
        <v>128</v>
      </c>
      <c r="O9" s="80" t="s">
        <v>128</v>
      </c>
      <c r="P9" s="80" t="s">
        <v>128</v>
      </c>
      <c r="Q9" s="77" t="s">
        <v>25</v>
      </c>
      <c r="R9" s="81" t="s">
        <v>26</v>
      </c>
      <c r="S9" s="81" t="s">
        <v>27</v>
      </c>
      <c r="T9" s="81" t="s">
        <v>27</v>
      </c>
      <c r="U9" s="81" t="s">
        <v>27</v>
      </c>
      <c r="V9" s="82" t="s">
        <v>28</v>
      </c>
      <c r="W9" s="15">
        <f>'[1]04'!G9</f>
        <v>0</v>
      </c>
      <c r="X9" s="15">
        <f>'[1]04'!H9</f>
        <v>51924909</v>
      </c>
      <c r="Y9" s="15">
        <f>'[1]04'!I9</f>
        <v>0</v>
      </c>
      <c r="Z9" s="13">
        <f>'[1]04'!J9</f>
        <v>0</v>
      </c>
      <c r="AA9" s="15">
        <f>'[1]04'!K9</f>
        <v>0</v>
      </c>
      <c r="AB9" s="15">
        <f>'[1]04'!L9</f>
        <v>51924909</v>
      </c>
      <c r="AC9" s="15">
        <f>'[1]04'!M9</f>
        <v>0</v>
      </c>
      <c r="AD9" s="15">
        <f>'[1]04'!N9</f>
        <v>0</v>
      </c>
      <c r="AE9" s="15">
        <f>'[1]04'!O9</f>
        <v>0</v>
      </c>
      <c r="AF9" s="15">
        <f>'[1]04'!P9</f>
        <v>0</v>
      </c>
    </row>
    <row r="10" spans="1:32" ht="31.5" customHeight="1">
      <c r="A10" s="77">
        <v>109</v>
      </c>
      <c r="B10" s="78">
        <v>5</v>
      </c>
      <c r="C10" s="67"/>
      <c r="D10" s="67"/>
      <c r="E10" s="67"/>
      <c r="F10" s="79" t="s">
        <v>53</v>
      </c>
      <c r="G10" s="69">
        <v>900000</v>
      </c>
      <c r="H10" s="70" t="s">
        <v>128</v>
      </c>
      <c r="I10" s="70" t="s">
        <v>128</v>
      </c>
      <c r="J10" s="70" t="s">
        <v>128</v>
      </c>
      <c r="K10" s="69">
        <v>900000</v>
      </c>
      <c r="L10" s="70" t="s">
        <v>128</v>
      </c>
      <c r="M10" s="70" t="s">
        <v>128</v>
      </c>
      <c r="N10" s="70" t="s">
        <v>128</v>
      </c>
      <c r="O10" s="80" t="s">
        <v>128</v>
      </c>
      <c r="P10" s="80" t="s">
        <v>128</v>
      </c>
      <c r="Q10" s="77">
        <v>109</v>
      </c>
      <c r="R10" s="81">
        <v>3</v>
      </c>
      <c r="S10" s="83"/>
      <c r="T10" s="83"/>
      <c r="U10" s="83"/>
      <c r="V10" s="82" t="s">
        <v>36</v>
      </c>
      <c r="W10" s="74">
        <f>'[1]04'!G14-'經資'!G9</f>
        <v>472214474</v>
      </c>
      <c r="X10" s="84">
        <f>'[1]04'!H14-'經資'!H9</f>
        <v>1262415375</v>
      </c>
      <c r="Y10" s="74">
        <f>'[1]04'!I14-0</f>
        <v>9408304</v>
      </c>
      <c r="Z10" s="85">
        <f>'[1]04'!J14-'經資'!J9</f>
        <v>68404791</v>
      </c>
      <c r="AA10" s="74">
        <f>'[1]04'!K14-'經資'!K9</f>
        <v>351746252</v>
      </c>
      <c r="AB10" s="74">
        <f>'[1]04'!L14-'經資'!L9</f>
        <v>891616885</v>
      </c>
      <c r="AC10" s="74">
        <f>'[1]04'!M14-0</f>
        <v>83169833</v>
      </c>
      <c r="AD10" s="74">
        <f>'[1]04'!N14-0</f>
        <v>-83169833</v>
      </c>
      <c r="AE10" s="74">
        <f>'[1]04'!O14-0</f>
        <v>194229751</v>
      </c>
      <c r="AF10" s="74">
        <f>'[1]04'!P14-0</f>
        <v>219223866</v>
      </c>
    </row>
    <row r="11" spans="1:32" ht="31.5" customHeight="1">
      <c r="A11" s="66"/>
      <c r="B11" s="78">
        <v>7</v>
      </c>
      <c r="C11" s="67"/>
      <c r="D11" s="67"/>
      <c r="E11" s="67"/>
      <c r="F11" s="79" t="s">
        <v>61</v>
      </c>
      <c r="G11" s="69">
        <f>0+13555009+45543774+0</f>
        <v>59098783</v>
      </c>
      <c r="H11" s="69">
        <f>25660000+9546922+0+172131</f>
        <v>35379053</v>
      </c>
      <c r="I11" s="69">
        <f>3047031</f>
        <v>3047031</v>
      </c>
      <c r="J11" s="69">
        <f>139131</f>
        <v>139131</v>
      </c>
      <c r="K11" s="69">
        <f>4448000+24485370</f>
        <v>28933370</v>
      </c>
      <c r="L11" s="69">
        <f>1140869</f>
        <v>1140869</v>
      </c>
      <c r="M11" s="70" t="s">
        <v>128</v>
      </c>
      <c r="N11" s="70" t="s">
        <v>128</v>
      </c>
      <c r="O11" s="71">
        <f>9107009+18011373</f>
        <v>27118382</v>
      </c>
      <c r="P11" s="71">
        <f>25660000+8266922+172131</f>
        <v>34099053</v>
      </c>
      <c r="R11" s="81">
        <v>5</v>
      </c>
      <c r="S11" s="83"/>
      <c r="T11" s="83"/>
      <c r="U11" s="83"/>
      <c r="V11" s="82" t="s">
        <v>53</v>
      </c>
      <c r="W11" s="74">
        <f>'[1]04'!G39-'經資'!G10</f>
        <v>180050086</v>
      </c>
      <c r="X11" s="74">
        <f>'[1]04'!H39-0</f>
        <v>1545412678</v>
      </c>
      <c r="Y11" s="74">
        <f>'[1]04'!I39-0</f>
        <v>10096426</v>
      </c>
      <c r="Z11" s="85">
        <f>'[1]04'!J39-0</f>
        <v>3351514</v>
      </c>
      <c r="AA11" s="74">
        <f>'[1]04'!K39-'經資'!K10</f>
        <v>146927754</v>
      </c>
      <c r="AB11" s="74">
        <f>'[1]04'!L39-0</f>
        <v>919262253</v>
      </c>
      <c r="AC11" s="74">
        <f>'[1]04'!M39-0</f>
        <v>85014305</v>
      </c>
      <c r="AD11" s="74">
        <f>'[1]04'!N39-0</f>
        <v>-85014305</v>
      </c>
      <c r="AE11" s="74">
        <f>'[1]04'!O39-0</f>
        <v>108040211</v>
      </c>
      <c r="AF11" s="74">
        <f>'[1]04'!P39-0</f>
        <v>537784606</v>
      </c>
    </row>
    <row r="12" spans="1:32" ht="31.5" customHeight="1">
      <c r="A12" s="66"/>
      <c r="B12" s="78">
        <v>13</v>
      </c>
      <c r="C12" s="67"/>
      <c r="D12" s="67"/>
      <c r="E12" s="67"/>
      <c r="F12" s="79" t="s">
        <v>109</v>
      </c>
      <c r="G12" s="69">
        <v>165000</v>
      </c>
      <c r="H12" s="69">
        <f>328000+125491250+44119011+25829024</f>
        <v>195767285</v>
      </c>
      <c r="I12" s="70" t="s">
        <v>128</v>
      </c>
      <c r="J12" s="69">
        <f>0+21011400+1147473+3858289</f>
        <v>26017162</v>
      </c>
      <c r="K12" s="69">
        <v>165000</v>
      </c>
      <c r="L12" s="69">
        <f>17900116+42971538+98101850</f>
        <v>158973504</v>
      </c>
      <c r="M12" s="70" t="s">
        <v>128</v>
      </c>
      <c r="N12" s="70" t="s">
        <v>128</v>
      </c>
      <c r="O12" s="70" t="s">
        <v>128</v>
      </c>
      <c r="P12" s="71">
        <f>4070619+6378000+328000</f>
        <v>10776619</v>
      </c>
      <c r="R12" s="81">
        <v>7</v>
      </c>
      <c r="S12" s="83"/>
      <c r="T12" s="83"/>
      <c r="U12" s="83"/>
      <c r="V12" s="82" t="s">
        <v>61</v>
      </c>
      <c r="W12" s="74">
        <f>'[1]04'!G51-'經資'!G11</f>
        <v>807972861</v>
      </c>
      <c r="X12" s="74">
        <f>'[1]04'!H51-'經資'!H11</f>
        <v>1458190391</v>
      </c>
      <c r="Y12" s="74">
        <f>'[1]04'!I51-'經資'!I11</f>
        <v>95639309</v>
      </c>
      <c r="Z12" s="85">
        <f>'[1]04'!J51-'經資'!J11</f>
        <v>15613790</v>
      </c>
      <c r="AA12" s="74">
        <f>'[1]04'!K51-'經資'!K11</f>
        <v>663180784</v>
      </c>
      <c r="AB12" s="74">
        <f>'[1]04'!L51-'經資'!L11</f>
        <v>188051033</v>
      </c>
      <c r="AC12" s="74">
        <f>'[1]04'!M51-0</f>
        <v>152831400</v>
      </c>
      <c r="AD12" s="74">
        <f>'[1]04'!N51-0</f>
        <v>-152831400</v>
      </c>
      <c r="AE12" s="74">
        <f>'[1]04'!O51-'經資'!O11</f>
        <v>201984168</v>
      </c>
      <c r="AF12" s="74">
        <f>'[1]04'!P51-'經資'!P11</f>
        <v>1101694168</v>
      </c>
    </row>
    <row r="13" spans="1:32" ht="47.25" customHeight="1">
      <c r="A13" s="66"/>
      <c r="B13" s="86" t="s">
        <v>116</v>
      </c>
      <c r="C13" s="87" t="s">
        <v>27</v>
      </c>
      <c r="D13" s="87" t="s">
        <v>27</v>
      </c>
      <c r="E13" s="87" t="s">
        <v>27</v>
      </c>
      <c r="F13" s="22" t="s">
        <v>117</v>
      </c>
      <c r="G13" s="70" t="s">
        <v>128</v>
      </c>
      <c r="H13" s="88">
        <v>2835000</v>
      </c>
      <c r="I13" s="70" t="s">
        <v>128</v>
      </c>
      <c r="J13" s="70" t="s">
        <v>128</v>
      </c>
      <c r="K13" s="70" t="s">
        <v>128</v>
      </c>
      <c r="L13" s="88">
        <v>2835000</v>
      </c>
      <c r="M13" s="70" t="s">
        <v>128</v>
      </c>
      <c r="N13" s="70" t="s">
        <v>128</v>
      </c>
      <c r="O13" s="80" t="s">
        <v>128</v>
      </c>
      <c r="P13" s="80" t="s">
        <v>128</v>
      </c>
      <c r="R13" s="87" t="s">
        <v>73</v>
      </c>
      <c r="S13" s="87" t="s">
        <v>27</v>
      </c>
      <c r="T13" s="87" t="s">
        <v>27</v>
      </c>
      <c r="U13" s="87" t="s">
        <v>27</v>
      </c>
      <c r="V13" s="89" t="s">
        <v>77</v>
      </c>
      <c r="W13" s="15">
        <f>'[1]04'!G77</f>
        <v>0</v>
      </c>
      <c r="X13" s="15">
        <f>'[1]04'!H77</f>
        <v>3785224218</v>
      </c>
      <c r="Y13" s="15">
        <f>'[1]04'!I77</f>
        <v>0</v>
      </c>
      <c r="Z13" s="13">
        <f>'[1]04'!J77</f>
        <v>34158566</v>
      </c>
      <c r="AA13" s="15">
        <f>'[1]04'!K77</f>
        <v>0</v>
      </c>
      <c r="AB13" s="15">
        <f>'[1]04'!L77</f>
        <v>1441283716</v>
      </c>
      <c r="AC13" s="15">
        <f>'[1]04'!M77</f>
        <v>0</v>
      </c>
      <c r="AD13" s="15">
        <f>'[1]04'!N77</f>
        <v>0</v>
      </c>
      <c r="AE13" s="15">
        <f>'[1]04'!O77</f>
        <v>0</v>
      </c>
      <c r="AF13" s="80">
        <f>'[1]04'!P77</f>
        <v>2309781936</v>
      </c>
    </row>
    <row r="14" spans="1:32" ht="22.5" customHeight="1">
      <c r="A14" s="66"/>
      <c r="B14" s="66"/>
      <c r="C14" s="67"/>
      <c r="D14" s="67"/>
      <c r="E14" s="67"/>
      <c r="F14" s="90"/>
      <c r="G14" s="91"/>
      <c r="H14" s="92"/>
      <c r="I14" s="91"/>
      <c r="J14" s="91"/>
      <c r="K14" s="91"/>
      <c r="L14" s="91"/>
      <c r="M14" s="91"/>
      <c r="N14" s="91"/>
      <c r="O14" s="91"/>
      <c r="P14" s="93"/>
      <c r="R14" s="87" t="s">
        <v>90</v>
      </c>
      <c r="S14" s="87" t="s">
        <v>27</v>
      </c>
      <c r="T14" s="87" t="s">
        <v>27</v>
      </c>
      <c r="U14" s="87" t="s">
        <v>27</v>
      </c>
      <c r="V14" s="89" t="s">
        <v>91</v>
      </c>
      <c r="W14" s="88">
        <f>'[1]04'!G100</f>
        <v>26411091</v>
      </c>
      <c r="X14" s="88">
        <f>'[1]04'!H100</f>
        <v>83968245</v>
      </c>
      <c r="Y14" s="88">
        <f>'[1]04'!I100</f>
        <v>213785</v>
      </c>
      <c r="Z14" s="88">
        <f>'[1]04'!J100</f>
        <v>467394</v>
      </c>
      <c r="AA14" s="88">
        <f>'[1]04'!K100</f>
        <v>16057084</v>
      </c>
      <c r="AB14" s="88">
        <f>'[1]04'!L100</f>
        <v>50574449</v>
      </c>
      <c r="AC14" s="88">
        <f>'[1]04'!M100</f>
        <v>248181</v>
      </c>
      <c r="AD14" s="88">
        <f>'[1]04'!N100</f>
        <v>-248181</v>
      </c>
      <c r="AE14" s="88">
        <f>'[1]04'!O100</f>
        <v>10388403</v>
      </c>
      <c r="AF14" s="94">
        <f>'[1]04'!P100</f>
        <v>32678221</v>
      </c>
    </row>
    <row r="15" spans="1:32" ht="31.5" customHeight="1">
      <c r="A15" s="66"/>
      <c r="B15" s="67"/>
      <c r="C15" s="67"/>
      <c r="D15" s="67"/>
      <c r="E15" s="67"/>
      <c r="F15" s="90"/>
      <c r="G15" s="91"/>
      <c r="H15" s="92"/>
      <c r="I15" s="91"/>
      <c r="J15" s="91"/>
      <c r="K15" s="91"/>
      <c r="L15" s="91"/>
      <c r="M15" s="91"/>
      <c r="N15" s="91"/>
      <c r="O15" s="91"/>
      <c r="P15" s="93"/>
      <c r="R15" s="87" t="s">
        <v>95</v>
      </c>
      <c r="S15" s="87" t="s">
        <v>27</v>
      </c>
      <c r="T15" s="87" t="s">
        <v>27</v>
      </c>
      <c r="U15" s="87" t="s">
        <v>27</v>
      </c>
      <c r="V15" s="89" t="s">
        <v>96</v>
      </c>
      <c r="W15" s="15">
        <f>'[1]04'!G113</f>
        <v>0</v>
      </c>
      <c r="X15" s="15">
        <f>'[1]04'!H113</f>
        <v>3358676486</v>
      </c>
      <c r="Y15" s="15">
        <f>'[1]04'!I113</f>
        <v>0</v>
      </c>
      <c r="Z15" s="13">
        <f>'[1]04'!J113</f>
        <v>33037330</v>
      </c>
      <c r="AA15" s="15">
        <f>'[1]04'!K113</f>
        <v>0</v>
      </c>
      <c r="AB15" s="15">
        <f>'[1]04'!L113</f>
        <v>868457884</v>
      </c>
      <c r="AC15" s="15">
        <f>'[1]04'!M113</f>
        <v>0</v>
      </c>
      <c r="AD15" s="15">
        <f>'[1]04'!N113</f>
        <v>0</v>
      </c>
      <c r="AE15" s="15">
        <f>'[1]04'!O113</f>
        <v>0</v>
      </c>
      <c r="AF15" s="80">
        <f>'[1]04'!P113</f>
        <v>2457181272</v>
      </c>
    </row>
    <row r="16" spans="1:33" ht="31.5" customHeight="1">
      <c r="A16" s="66"/>
      <c r="B16" s="66"/>
      <c r="C16" s="67"/>
      <c r="D16" s="67"/>
      <c r="E16" s="67"/>
      <c r="F16" s="95"/>
      <c r="G16" s="91"/>
      <c r="H16" s="92"/>
      <c r="I16" s="91"/>
      <c r="J16" s="91"/>
      <c r="K16" s="91"/>
      <c r="L16" s="91"/>
      <c r="M16" s="91"/>
      <c r="N16" s="91"/>
      <c r="O16" s="91"/>
      <c r="P16" s="93"/>
      <c r="R16" s="87" t="s">
        <v>105</v>
      </c>
      <c r="S16" s="87" t="s">
        <v>27</v>
      </c>
      <c r="T16" s="87" t="s">
        <v>27</v>
      </c>
      <c r="U16" s="87" t="s">
        <v>27</v>
      </c>
      <c r="V16" s="89" t="s">
        <v>106</v>
      </c>
      <c r="W16" s="88">
        <f>'[1]04'!G132</f>
        <v>764117454</v>
      </c>
      <c r="X16" s="88">
        <f>'[1]04'!H132</f>
        <v>16502741</v>
      </c>
      <c r="Y16" s="88">
        <f>'[1]04'!I132</f>
        <v>21453607</v>
      </c>
      <c r="Z16" s="96">
        <f>'[1]04'!J132</f>
        <v>0</v>
      </c>
      <c r="AA16" s="88">
        <f>'[1]04'!K132</f>
        <v>430355479</v>
      </c>
      <c r="AB16" s="88">
        <f>'[1]04'!L132</f>
        <v>9860568</v>
      </c>
      <c r="AC16" s="88">
        <f>'[1]04'!M132</f>
        <v>5682173</v>
      </c>
      <c r="AD16" s="88">
        <f>'[1]04'!N132</f>
        <v>-5682173</v>
      </c>
      <c r="AE16" s="88">
        <f>'[1]04'!O132</f>
        <v>317990541</v>
      </c>
      <c r="AF16" s="94">
        <f>'[1]04'!P132</f>
        <v>960000</v>
      </c>
      <c r="AG16" s="97"/>
    </row>
    <row r="17" spans="1:32" ht="31.5" customHeight="1">
      <c r="A17" s="66"/>
      <c r="B17" s="66"/>
      <c r="C17" s="67"/>
      <c r="D17" s="67"/>
      <c r="E17" s="67"/>
      <c r="F17" s="95"/>
      <c r="G17" s="91"/>
      <c r="H17" s="91"/>
      <c r="I17" s="91"/>
      <c r="J17" s="91"/>
      <c r="K17" s="91"/>
      <c r="L17" s="91"/>
      <c r="M17" s="91"/>
      <c r="N17" s="91"/>
      <c r="O17" s="91"/>
      <c r="P17" s="93"/>
      <c r="R17" s="83">
        <v>13</v>
      </c>
      <c r="S17" s="83"/>
      <c r="T17" s="83"/>
      <c r="U17" s="83"/>
      <c r="V17" s="82" t="s">
        <v>109</v>
      </c>
      <c r="W17" s="74">
        <f>'[1]04'!G138-'經資'!G12</f>
        <v>13416839</v>
      </c>
      <c r="X17" s="74">
        <f>'[1]04'!H138-'經資'!H12</f>
        <v>615564479</v>
      </c>
      <c r="Y17" s="74">
        <f>'[1]04'!I138-0</f>
        <v>736</v>
      </c>
      <c r="Z17" s="85">
        <f>'[1]04'!J138-'經資'!J12</f>
        <v>40077386</v>
      </c>
      <c r="AA17" s="74">
        <f>'[1]04'!K138-'經資'!K12</f>
        <v>7424837</v>
      </c>
      <c r="AB17" s="74">
        <f>'[1]04'!L138-'經資'!L12</f>
        <v>376689897</v>
      </c>
      <c r="AC17" s="74">
        <f>'[1]04'!M138-0</f>
        <v>744630</v>
      </c>
      <c r="AD17" s="74">
        <f>'[1]04'!N138-0</f>
        <v>-744630</v>
      </c>
      <c r="AE17" s="74">
        <f>'[1]04'!O138-0</f>
        <v>6735896</v>
      </c>
      <c r="AF17" s="74">
        <f>'[1]04'!P138-'經資'!P12</f>
        <v>198052566</v>
      </c>
    </row>
    <row r="18" spans="1:32" ht="31.5" customHeight="1">
      <c r="A18" s="66"/>
      <c r="B18" s="66"/>
      <c r="C18" s="67"/>
      <c r="D18" s="67"/>
      <c r="E18" s="67"/>
      <c r="F18" s="95"/>
      <c r="G18" s="91"/>
      <c r="H18" s="91"/>
      <c r="I18" s="91"/>
      <c r="J18" s="91"/>
      <c r="K18" s="91"/>
      <c r="L18" s="91"/>
      <c r="M18" s="91"/>
      <c r="N18" s="91"/>
      <c r="O18" s="91"/>
      <c r="P18" s="93"/>
      <c r="R18" s="83"/>
      <c r="S18" s="83"/>
      <c r="T18" s="83"/>
      <c r="U18" s="83"/>
      <c r="V18" s="83"/>
      <c r="W18" s="74"/>
      <c r="X18" s="74"/>
      <c r="Y18" s="74"/>
      <c r="Z18" s="85"/>
      <c r="AA18" s="74"/>
      <c r="AB18" s="74"/>
      <c r="AC18" s="74"/>
      <c r="AD18" s="74"/>
      <c r="AE18" s="74"/>
      <c r="AF18" s="74"/>
    </row>
    <row r="19" spans="1:32" ht="31.5" customHeight="1">
      <c r="A19" s="66"/>
      <c r="B19" s="66"/>
      <c r="C19" s="67"/>
      <c r="D19" s="67"/>
      <c r="E19" s="67"/>
      <c r="F19" s="95"/>
      <c r="G19" s="91"/>
      <c r="H19" s="91"/>
      <c r="I19" s="91"/>
      <c r="J19" s="91"/>
      <c r="K19" s="91"/>
      <c r="L19" s="91"/>
      <c r="M19" s="91"/>
      <c r="N19" s="91"/>
      <c r="O19" s="91"/>
      <c r="P19" s="93"/>
      <c r="R19" s="83"/>
      <c r="S19" s="83"/>
      <c r="T19" s="83"/>
      <c r="U19" s="83"/>
      <c r="V19" s="83"/>
      <c r="W19" s="74"/>
      <c r="X19" s="74"/>
      <c r="Y19" s="74"/>
      <c r="Z19" s="85"/>
      <c r="AA19" s="74"/>
      <c r="AB19" s="74"/>
      <c r="AC19" s="74"/>
      <c r="AD19" s="74"/>
      <c r="AE19" s="74"/>
      <c r="AF19" s="74"/>
    </row>
    <row r="20" spans="1:32" ht="31.5" customHeight="1">
      <c r="A20" s="66"/>
      <c r="B20" s="66"/>
      <c r="C20" s="67"/>
      <c r="D20" s="67"/>
      <c r="E20" s="67"/>
      <c r="F20" s="95"/>
      <c r="G20" s="91"/>
      <c r="H20" s="91"/>
      <c r="I20" s="91"/>
      <c r="J20" s="91"/>
      <c r="K20" s="91"/>
      <c r="L20" s="91"/>
      <c r="M20" s="91"/>
      <c r="N20" s="91"/>
      <c r="O20" s="91"/>
      <c r="P20" s="93"/>
      <c r="R20" s="83"/>
      <c r="S20" s="83"/>
      <c r="T20" s="83"/>
      <c r="U20" s="83"/>
      <c r="V20" s="83"/>
      <c r="W20" s="74"/>
      <c r="X20" s="74"/>
      <c r="Y20" s="74"/>
      <c r="Z20" s="85"/>
      <c r="AA20" s="74"/>
      <c r="AB20" s="74"/>
      <c r="AC20" s="74"/>
      <c r="AD20" s="74"/>
      <c r="AE20" s="74"/>
      <c r="AF20" s="74"/>
    </row>
    <row r="21" spans="1:32" ht="31.5" customHeight="1">
      <c r="A21" s="66"/>
      <c r="B21" s="66"/>
      <c r="C21" s="67"/>
      <c r="D21" s="67"/>
      <c r="E21" s="67"/>
      <c r="F21" s="95"/>
      <c r="G21" s="91"/>
      <c r="H21" s="91"/>
      <c r="I21" s="91"/>
      <c r="J21" s="91"/>
      <c r="K21" s="91"/>
      <c r="L21" s="91"/>
      <c r="M21" s="91"/>
      <c r="N21" s="91"/>
      <c r="O21" s="91"/>
      <c r="P21" s="93"/>
      <c r="R21" s="83"/>
      <c r="S21" s="83"/>
      <c r="T21" s="83"/>
      <c r="U21" s="83"/>
      <c r="V21" s="83"/>
      <c r="W21" s="74"/>
      <c r="X21" s="74"/>
      <c r="Y21" s="74"/>
      <c r="Z21" s="85"/>
      <c r="AA21" s="74"/>
      <c r="AB21" s="74"/>
      <c r="AC21" s="74"/>
      <c r="AD21" s="74"/>
      <c r="AE21" s="74"/>
      <c r="AF21" s="74"/>
    </row>
    <row r="22" spans="1:32" ht="31.5" customHeight="1">
      <c r="A22" s="66"/>
      <c r="B22" s="66"/>
      <c r="C22" s="67"/>
      <c r="D22" s="67"/>
      <c r="E22" s="67"/>
      <c r="F22" s="95"/>
      <c r="G22" s="91"/>
      <c r="H22" s="91"/>
      <c r="I22" s="91"/>
      <c r="J22" s="91"/>
      <c r="K22" s="91"/>
      <c r="L22" s="91"/>
      <c r="M22" s="91"/>
      <c r="N22" s="91"/>
      <c r="O22" s="91"/>
      <c r="P22" s="93"/>
      <c r="W22" s="74"/>
      <c r="X22" s="74"/>
      <c r="Y22" s="74"/>
      <c r="Z22" s="85"/>
      <c r="AA22" s="74"/>
      <c r="AB22" s="74"/>
      <c r="AC22" s="74"/>
      <c r="AD22" s="74"/>
      <c r="AE22" s="74"/>
      <c r="AF22" s="74"/>
    </row>
    <row r="23" spans="1:32" ht="31.5" customHeight="1">
      <c r="A23" s="66"/>
      <c r="B23" s="66"/>
      <c r="C23" s="67"/>
      <c r="D23" s="67"/>
      <c r="E23" s="67"/>
      <c r="F23" s="95"/>
      <c r="G23" s="91"/>
      <c r="H23" s="91"/>
      <c r="I23" s="91"/>
      <c r="J23" s="91"/>
      <c r="K23" s="91"/>
      <c r="L23" s="91"/>
      <c r="M23" s="91"/>
      <c r="N23" s="91"/>
      <c r="O23" s="91"/>
      <c r="P23" s="93"/>
      <c r="W23" s="74"/>
      <c r="X23" s="74"/>
      <c r="Y23" s="74"/>
      <c r="Z23" s="85"/>
      <c r="AA23" s="74"/>
      <c r="AB23" s="74"/>
      <c r="AC23" s="74"/>
      <c r="AD23" s="74"/>
      <c r="AE23" s="74"/>
      <c r="AF23" s="74"/>
    </row>
    <row r="24" spans="1:32" ht="31.5" customHeight="1">
      <c r="A24" s="66"/>
      <c r="B24" s="66"/>
      <c r="C24" s="67"/>
      <c r="D24" s="67"/>
      <c r="E24" s="67"/>
      <c r="F24" s="95"/>
      <c r="G24" s="91"/>
      <c r="H24" s="91"/>
      <c r="I24" s="91"/>
      <c r="J24" s="91"/>
      <c r="K24" s="91"/>
      <c r="L24" s="91"/>
      <c r="M24" s="91"/>
      <c r="N24" s="91"/>
      <c r="O24" s="91"/>
      <c r="P24" s="93"/>
      <c r="W24" s="74"/>
      <c r="X24" s="74"/>
      <c r="Y24" s="74"/>
      <c r="Z24" s="85"/>
      <c r="AA24" s="74"/>
      <c r="AB24" s="74"/>
      <c r="AC24" s="74"/>
      <c r="AD24" s="74"/>
      <c r="AE24" s="74"/>
      <c r="AF24" s="74"/>
    </row>
    <row r="25" spans="1:32" ht="31.5" customHeight="1">
      <c r="A25" s="66"/>
      <c r="B25" s="66"/>
      <c r="C25" s="67"/>
      <c r="D25" s="67"/>
      <c r="E25" s="67"/>
      <c r="F25" s="95"/>
      <c r="G25" s="91"/>
      <c r="H25" s="91"/>
      <c r="I25" s="91"/>
      <c r="J25" s="91"/>
      <c r="K25" s="91"/>
      <c r="L25" s="91"/>
      <c r="M25" s="91"/>
      <c r="N25" s="91"/>
      <c r="O25" s="91"/>
      <c r="P25" s="93"/>
      <c r="W25" s="74"/>
      <c r="X25" s="74"/>
      <c r="Y25" s="74"/>
      <c r="Z25" s="85"/>
      <c r="AA25" s="74"/>
      <c r="AB25" s="74"/>
      <c r="AC25" s="74"/>
      <c r="AD25" s="74"/>
      <c r="AE25" s="74"/>
      <c r="AF25" s="74"/>
    </row>
    <row r="26" spans="1:32" ht="31.5" customHeight="1">
      <c r="A26" s="66"/>
      <c r="B26" s="66"/>
      <c r="C26" s="67"/>
      <c r="D26" s="67"/>
      <c r="E26" s="67"/>
      <c r="F26" s="95"/>
      <c r="G26" s="91"/>
      <c r="H26" s="91"/>
      <c r="I26" s="91"/>
      <c r="J26" s="91"/>
      <c r="K26" s="91"/>
      <c r="L26" s="91"/>
      <c r="M26" s="91"/>
      <c r="N26" s="91"/>
      <c r="O26" s="91"/>
      <c r="P26" s="93"/>
      <c r="W26" s="74"/>
      <c r="X26" s="74"/>
      <c r="Y26" s="74"/>
      <c r="Z26" s="85"/>
      <c r="AA26" s="74"/>
      <c r="AB26" s="74"/>
      <c r="AC26" s="74"/>
      <c r="AD26" s="74"/>
      <c r="AE26" s="74"/>
      <c r="AF26" s="74"/>
    </row>
    <row r="27" spans="1:32" ht="31.5" customHeight="1">
      <c r="A27" s="98"/>
      <c r="B27" s="98"/>
      <c r="C27" s="99"/>
      <c r="D27" s="99"/>
      <c r="E27" s="99"/>
      <c r="F27" s="100"/>
      <c r="G27" s="101"/>
      <c r="H27" s="101"/>
      <c r="I27" s="101"/>
      <c r="J27" s="101"/>
      <c r="K27" s="101"/>
      <c r="L27" s="101"/>
      <c r="M27" s="101"/>
      <c r="N27" s="101"/>
      <c r="O27" s="101"/>
      <c r="P27" s="102"/>
      <c r="Q27" s="103"/>
      <c r="R27" s="104"/>
      <c r="S27" s="104"/>
      <c r="T27" s="104"/>
      <c r="U27" s="104"/>
      <c r="V27" s="104"/>
      <c r="W27" s="105"/>
      <c r="X27" s="105"/>
      <c r="Y27" s="105"/>
      <c r="Z27" s="106"/>
      <c r="AA27" s="105"/>
      <c r="AB27" s="105"/>
      <c r="AC27" s="105"/>
      <c r="AD27" s="105"/>
      <c r="AE27" s="105"/>
      <c r="AF27" s="105"/>
    </row>
  </sheetData>
  <sheetProtection/>
  <mergeCells count="64">
    <mergeCell ref="R6:R7"/>
    <mergeCell ref="S6:S7"/>
    <mergeCell ref="AF6:AF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A5:AB5"/>
    <mergeCell ref="B6:B7"/>
    <mergeCell ref="C6:C7"/>
    <mergeCell ref="D6:D7"/>
    <mergeCell ref="E6:E7"/>
    <mergeCell ref="F6:F7"/>
    <mergeCell ref="T6:T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AC5:AD5"/>
    <mergeCell ref="AE5:AF5"/>
    <mergeCell ref="AA4:AB4"/>
    <mergeCell ref="AE4:AF4"/>
    <mergeCell ref="A5:A7"/>
    <mergeCell ref="B5:F5"/>
    <mergeCell ref="G5:H5"/>
    <mergeCell ref="I5:J5"/>
    <mergeCell ref="K5:L5"/>
    <mergeCell ref="M5:N5"/>
    <mergeCell ref="O5:P5"/>
    <mergeCell ref="Q5:Q7"/>
    <mergeCell ref="G6:G7"/>
    <mergeCell ref="R5:V5"/>
    <mergeCell ref="W5:X5"/>
    <mergeCell ref="Y5:Z5"/>
    <mergeCell ref="G3:J3"/>
    <mergeCell ref="K3:L3"/>
    <mergeCell ref="W3:Z3"/>
    <mergeCell ref="AA3:AB3"/>
    <mergeCell ref="A4:E4"/>
    <mergeCell ref="I4:J4"/>
    <mergeCell ref="K4:L4"/>
    <mergeCell ref="O4:P4"/>
    <mergeCell ref="Q4:U4"/>
    <mergeCell ref="Y4:Z4"/>
    <mergeCell ref="G1:J1"/>
    <mergeCell ref="K1:M1"/>
    <mergeCell ref="W1:Z1"/>
    <mergeCell ref="AA1:AC1"/>
    <mergeCell ref="G2:J2"/>
    <mergeCell ref="K2:M2"/>
    <mergeCell ref="W2:Z2"/>
    <mergeCell ref="AA2:AC2"/>
  </mergeCells>
  <printOptions/>
  <pageMargins left="0.7086614173228347" right="0.7086614173228347" top="0.7480314960629921" bottom="0.7480314960629921" header="0.31496062992125984" footer="0.31496062992125984"/>
  <pageSetup firstPageNumber="2" useFirstPageNumber="1" horizontalDpi="600" verticalDpi="600" orientation="portrait" pageOrder="overThenDown" paperSize="9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169"/>
  <sheetViews>
    <sheetView zoomScalePageLayoutView="95" workbookViewId="0" topLeftCell="A1">
      <selection activeCell="G166" sqref="G166"/>
    </sheetView>
  </sheetViews>
  <sheetFormatPr defaultColWidth="9.00390625" defaultRowHeight="31.5" customHeight="1"/>
  <cols>
    <col min="1" max="1" width="4.125" style="39" customWidth="1"/>
    <col min="2" max="2" width="3.00390625" style="39" customWidth="1"/>
    <col min="3" max="5" width="3.00390625" style="40" customWidth="1"/>
    <col min="6" max="6" width="20.00390625" style="41" customWidth="1"/>
    <col min="7" max="7" width="13.25390625" style="42" customWidth="1"/>
    <col min="8" max="8" width="14.00390625" style="42" customWidth="1"/>
    <col min="9" max="9" width="11.75390625" style="42" customWidth="1"/>
    <col min="10" max="10" width="12.00390625" style="42" customWidth="1"/>
    <col min="11" max="15" width="14.50390625" style="42" customWidth="1"/>
    <col min="16" max="16" width="14.50390625" style="43" customWidth="1"/>
    <col min="17" max="18" width="9.00390625" style="18" customWidth="1"/>
    <col min="19" max="19" width="15.00390625" style="18" customWidth="1"/>
    <col min="20" max="20" width="17.125" style="18" customWidth="1"/>
    <col min="21" max="16384" width="9.00390625" style="18" customWidth="1"/>
  </cols>
  <sheetData>
    <row r="1" spans="1:16" s="4" customFormat="1" ht="21">
      <c r="A1" s="1"/>
      <c r="B1" s="1"/>
      <c r="C1" s="1"/>
      <c r="D1" s="1"/>
      <c r="E1" s="1"/>
      <c r="F1" s="2"/>
      <c r="G1" s="151" t="s">
        <v>0</v>
      </c>
      <c r="H1" s="152"/>
      <c r="I1" s="152"/>
      <c r="J1" s="152"/>
      <c r="K1" s="153" t="s">
        <v>1</v>
      </c>
      <c r="L1" s="153"/>
      <c r="M1" s="153"/>
      <c r="N1" s="3"/>
      <c r="O1" s="3"/>
      <c r="P1" s="3"/>
    </row>
    <row r="2" spans="1:16" s="7" customFormat="1" ht="21.75">
      <c r="A2" s="5"/>
      <c r="B2" s="5"/>
      <c r="C2" s="5"/>
      <c r="D2" s="5"/>
      <c r="E2" s="5"/>
      <c r="F2" s="6"/>
      <c r="G2" s="157" t="s">
        <v>2</v>
      </c>
      <c r="H2" s="157"/>
      <c r="I2" s="158"/>
      <c r="J2" s="158"/>
      <c r="K2" s="159" t="s">
        <v>3</v>
      </c>
      <c r="L2" s="159"/>
      <c r="M2" s="160"/>
      <c r="N2" s="3"/>
      <c r="O2" s="3"/>
      <c r="P2" s="3"/>
    </row>
    <row r="3" spans="1:16" s="7" customFormat="1" ht="20.25" customHeight="1">
      <c r="A3" s="5"/>
      <c r="B3" s="5"/>
      <c r="C3" s="5"/>
      <c r="D3" s="5"/>
      <c r="E3" s="5"/>
      <c r="F3" s="6"/>
      <c r="G3" s="157" t="s">
        <v>4</v>
      </c>
      <c r="H3" s="157"/>
      <c r="I3" s="158"/>
      <c r="J3" s="158"/>
      <c r="K3" s="159" t="s">
        <v>5</v>
      </c>
      <c r="L3" s="159"/>
      <c r="M3" s="3"/>
      <c r="N3" s="3"/>
      <c r="O3" s="3"/>
      <c r="P3" s="3"/>
    </row>
    <row r="4" spans="1:16" s="9" customFormat="1" ht="15.75">
      <c r="A4" s="164" t="s">
        <v>6</v>
      </c>
      <c r="B4" s="164"/>
      <c r="C4" s="164"/>
      <c r="D4" s="164"/>
      <c r="E4" s="164"/>
      <c r="F4" s="8"/>
      <c r="G4" s="3"/>
      <c r="H4" s="3"/>
      <c r="I4" s="165" t="s">
        <v>7</v>
      </c>
      <c r="J4" s="166"/>
      <c r="K4" s="167" t="s">
        <v>8</v>
      </c>
      <c r="L4" s="167"/>
      <c r="M4" s="3"/>
      <c r="N4" s="3"/>
      <c r="O4" s="165" t="s">
        <v>9</v>
      </c>
      <c r="P4" s="165"/>
    </row>
    <row r="5" spans="1:16" s="10" customFormat="1" ht="26.25" customHeight="1">
      <c r="A5" s="173" t="s">
        <v>10</v>
      </c>
      <c r="B5" s="176" t="s">
        <v>11</v>
      </c>
      <c r="C5" s="177"/>
      <c r="D5" s="177"/>
      <c r="E5" s="177"/>
      <c r="F5" s="178"/>
      <c r="G5" s="222" t="s">
        <v>12</v>
      </c>
      <c r="H5" s="223"/>
      <c r="I5" s="222" t="s">
        <v>13</v>
      </c>
      <c r="J5" s="223"/>
      <c r="K5" s="222" t="s">
        <v>14</v>
      </c>
      <c r="L5" s="223"/>
      <c r="M5" s="222" t="s">
        <v>15</v>
      </c>
      <c r="N5" s="223"/>
      <c r="O5" s="179" t="s">
        <v>16</v>
      </c>
      <c r="P5" s="181"/>
    </row>
    <row r="6" spans="1:16" s="10" customFormat="1" ht="12.75" customHeight="1">
      <c r="A6" s="220"/>
      <c r="B6" s="187" t="s">
        <v>17</v>
      </c>
      <c r="C6" s="189" t="s">
        <v>18</v>
      </c>
      <c r="D6" s="189" t="s">
        <v>19</v>
      </c>
      <c r="E6" s="189" t="s">
        <v>20</v>
      </c>
      <c r="F6" s="190" t="s">
        <v>21</v>
      </c>
      <c r="G6" s="217" t="s">
        <v>22</v>
      </c>
      <c r="H6" s="217" t="s">
        <v>23</v>
      </c>
      <c r="I6" s="217" t="s">
        <v>22</v>
      </c>
      <c r="J6" s="217" t="s">
        <v>23</v>
      </c>
      <c r="K6" s="217" t="s">
        <v>22</v>
      </c>
      <c r="L6" s="218" t="s">
        <v>23</v>
      </c>
      <c r="M6" s="218" t="s">
        <v>22</v>
      </c>
      <c r="N6" s="217" t="s">
        <v>23</v>
      </c>
      <c r="O6" s="192" t="s">
        <v>22</v>
      </c>
      <c r="P6" s="194" t="s">
        <v>23</v>
      </c>
    </row>
    <row r="7" spans="1:16" s="10" customFormat="1" ht="12.75" customHeight="1">
      <c r="A7" s="221"/>
      <c r="B7" s="188"/>
      <c r="C7" s="189"/>
      <c r="D7" s="189"/>
      <c r="E7" s="189"/>
      <c r="F7" s="191"/>
      <c r="G7" s="217"/>
      <c r="H7" s="217"/>
      <c r="I7" s="217"/>
      <c r="J7" s="217"/>
      <c r="K7" s="217"/>
      <c r="L7" s="219"/>
      <c r="M7" s="219"/>
      <c r="N7" s="217"/>
      <c r="O7" s="193"/>
      <c r="P7" s="200"/>
    </row>
    <row r="8" spans="1:20" ht="31.5" customHeight="1">
      <c r="A8" s="11">
        <v>108</v>
      </c>
      <c r="B8" s="11"/>
      <c r="C8" s="12"/>
      <c r="D8" s="12"/>
      <c r="E8" s="12"/>
      <c r="F8" s="12" t="s">
        <v>24</v>
      </c>
      <c r="G8" s="13">
        <f aca="true" t="shared" si="0" ref="G8:N8">G9+G14+G39+G51+G77+G100+G113+G132+G138+G157</f>
        <v>2325031698</v>
      </c>
      <c r="H8" s="13">
        <f t="shared" si="0"/>
        <v>12472878027</v>
      </c>
      <c r="I8" s="13">
        <f t="shared" si="0"/>
        <v>139859198</v>
      </c>
      <c r="J8" s="13">
        <f t="shared" si="0"/>
        <v>252999765</v>
      </c>
      <c r="K8" s="13">
        <f t="shared" si="0"/>
        <v>1646375670</v>
      </c>
      <c r="L8" s="13">
        <f t="shared" si="0"/>
        <v>4989955433</v>
      </c>
      <c r="M8" s="13">
        <f t="shared" si="0"/>
        <v>327690522</v>
      </c>
      <c r="N8" s="14">
        <f t="shared" si="0"/>
        <v>-327690522</v>
      </c>
      <c r="O8" s="13">
        <f>O9+O14+O39+O51+O77+O100+O113+O132+O138+O157</f>
        <v>866487352</v>
      </c>
      <c r="P8" s="15">
        <f>P9+P14+P39+P51+P77+P100+P113+P132+P138+P157</f>
        <v>6902232307</v>
      </c>
      <c r="Q8" s="16"/>
      <c r="R8" s="17"/>
      <c r="S8" s="17"/>
      <c r="T8" s="17"/>
    </row>
    <row r="9" spans="1:16" ht="31.5" customHeight="1">
      <c r="A9" s="19" t="s">
        <v>25</v>
      </c>
      <c r="B9" s="20" t="s">
        <v>26</v>
      </c>
      <c r="C9" s="21" t="s">
        <v>27</v>
      </c>
      <c r="D9" s="21" t="s">
        <v>27</v>
      </c>
      <c r="E9" s="21" t="s">
        <v>27</v>
      </c>
      <c r="F9" s="22" t="s">
        <v>28</v>
      </c>
      <c r="G9" s="13">
        <f aca="true" t="shared" si="1" ref="G9:O12">G10</f>
        <v>0</v>
      </c>
      <c r="H9" s="13">
        <f t="shared" si="1"/>
        <v>51924909</v>
      </c>
      <c r="I9" s="13">
        <f t="shared" si="1"/>
        <v>0</v>
      </c>
      <c r="J9" s="13">
        <f t="shared" si="1"/>
        <v>0</v>
      </c>
      <c r="K9" s="13">
        <f t="shared" si="1"/>
        <v>0</v>
      </c>
      <c r="L9" s="13">
        <f t="shared" si="1"/>
        <v>51924909</v>
      </c>
      <c r="M9" s="13">
        <f t="shared" si="1"/>
        <v>0</v>
      </c>
      <c r="N9" s="13">
        <f t="shared" si="1"/>
        <v>0</v>
      </c>
      <c r="O9" s="13">
        <f>O10</f>
        <v>0</v>
      </c>
      <c r="P9" s="15">
        <f>P10</f>
        <v>0</v>
      </c>
    </row>
    <row r="10" spans="1:16" ht="31.5" customHeight="1">
      <c r="A10" s="19">
        <v>109</v>
      </c>
      <c r="B10" s="20" t="s">
        <v>27</v>
      </c>
      <c r="C10" s="21" t="s">
        <v>29</v>
      </c>
      <c r="D10" s="21" t="s">
        <v>27</v>
      </c>
      <c r="E10" s="21" t="s">
        <v>27</v>
      </c>
      <c r="F10" s="22" t="s">
        <v>30</v>
      </c>
      <c r="G10" s="13">
        <f t="shared" si="1"/>
        <v>0</v>
      </c>
      <c r="H10" s="13">
        <f t="shared" si="1"/>
        <v>51924909</v>
      </c>
      <c r="I10" s="13">
        <f t="shared" si="1"/>
        <v>0</v>
      </c>
      <c r="J10" s="13">
        <f t="shared" si="1"/>
        <v>0</v>
      </c>
      <c r="K10" s="13">
        <f t="shared" si="1"/>
        <v>0</v>
      </c>
      <c r="L10" s="13">
        <f t="shared" si="1"/>
        <v>51924909</v>
      </c>
      <c r="M10" s="13">
        <f t="shared" si="1"/>
        <v>0</v>
      </c>
      <c r="N10" s="13">
        <f t="shared" si="1"/>
        <v>0</v>
      </c>
      <c r="O10" s="13">
        <f t="shared" si="1"/>
        <v>0</v>
      </c>
      <c r="P10" s="15">
        <f>P11</f>
        <v>0</v>
      </c>
    </row>
    <row r="11" spans="1:16" ht="31.5" customHeight="1">
      <c r="A11" s="19" t="s">
        <v>27</v>
      </c>
      <c r="B11" s="20" t="s">
        <v>27</v>
      </c>
      <c r="C11" s="21" t="s">
        <v>27</v>
      </c>
      <c r="D11" s="21" t="s">
        <v>27</v>
      </c>
      <c r="E11" s="21" t="s">
        <v>27</v>
      </c>
      <c r="F11" s="22" t="s">
        <v>31</v>
      </c>
      <c r="G11" s="13">
        <f t="shared" si="1"/>
        <v>0</v>
      </c>
      <c r="H11" s="13">
        <f t="shared" si="1"/>
        <v>51924909</v>
      </c>
      <c r="I11" s="13">
        <f t="shared" si="1"/>
        <v>0</v>
      </c>
      <c r="J11" s="13">
        <f t="shared" si="1"/>
        <v>0</v>
      </c>
      <c r="K11" s="13">
        <f t="shared" si="1"/>
        <v>0</v>
      </c>
      <c r="L11" s="13">
        <f t="shared" si="1"/>
        <v>51924909</v>
      </c>
      <c r="M11" s="13">
        <f t="shared" si="1"/>
        <v>0</v>
      </c>
      <c r="N11" s="13">
        <f t="shared" si="1"/>
        <v>0</v>
      </c>
      <c r="O11" s="13">
        <f t="shared" si="1"/>
        <v>0</v>
      </c>
      <c r="P11" s="15">
        <f>P12</f>
        <v>0</v>
      </c>
    </row>
    <row r="12" spans="1:16" ht="31.5" customHeight="1">
      <c r="A12" s="19" t="s">
        <v>27</v>
      </c>
      <c r="B12" s="20" t="s">
        <v>27</v>
      </c>
      <c r="C12" s="21" t="s">
        <v>27</v>
      </c>
      <c r="D12" s="21" t="s">
        <v>26</v>
      </c>
      <c r="E12" s="21" t="s">
        <v>27</v>
      </c>
      <c r="F12" s="22" t="s">
        <v>32</v>
      </c>
      <c r="G12" s="13">
        <f t="shared" si="1"/>
        <v>0</v>
      </c>
      <c r="H12" s="13">
        <f t="shared" si="1"/>
        <v>51924909</v>
      </c>
      <c r="I12" s="13">
        <f t="shared" si="1"/>
        <v>0</v>
      </c>
      <c r="J12" s="13">
        <f t="shared" si="1"/>
        <v>0</v>
      </c>
      <c r="K12" s="13">
        <f t="shared" si="1"/>
        <v>0</v>
      </c>
      <c r="L12" s="13">
        <f t="shared" si="1"/>
        <v>51924909</v>
      </c>
      <c r="M12" s="13">
        <f t="shared" si="1"/>
        <v>0</v>
      </c>
      <c r="N12" s="13">
        <f t="shared" si="1"/>
        <v>0</v>
      </c>
      <c r="O12" s="13">
        <f t="shared" si="1"/>
        <v>0</v>
      </c>
      <c r="P12" s="15">
        <f>P13</f>
        <v>0</v>
      </c>
    </row>
    <row r="13" spans="1:16" ht="31.5" customHeight="1">
      <c r="A13" s="19" t="s">
        <v>27</v>
      </c>
      <c r="B13" s="20" t="s">
        <v>27</v>
      </c>
      <c r="C13" s="21" t="s">
        <v>27</v>
      </c>
      <c r="D13" s="21" t="s">
        <v>27</v>
      </c>
      <c r="E13" s="21" t="s">
        <v>33</v>
      </c>
      <c r="F13" s="22" t="s">
        <v>34</v>
      </c>
      <c r="G13" s="13">
        <v>0</v>
      </c>
      <c r="H13" s="13">
        <v>51924909</v>
      </c>
      <c r="I13" s="13">
        <v>0</v>
      </c>
      <c r="J13" s="13">
        <v>0</v>
      </c>
      <c r="K13" s="13">
        <v>0</v>
      </c>
      <c r="L13" s="13">
        <v>51924909</v>
      </c>
      <c r="M13" s="13">
        <v>0</v>
      </c>
      <c r="N13" s="13">
        <v>0</v>
      </c>
      <c r="O13" s="13">
        <v>0</v>
      </c>
      <c r="P13" s="15">
        <v>0</v>
      </c>
    </row>
    <row r="14" spans="1:20" ht="31.5" customHeight="1">
      <c r="A14" s="19" t="s">
        <v>27</v>
      </c>
      <c r="B14" s="20" t="s">
        <v>35</v>
      </c>
      <c r="C14" s="21" t="s">
        <v>27</v>
      </c>
      <c r="D14" s="21" t="s">
        <v>27</v>
      </c>
      <c r="E14" s="21" t="s">
        <v>27</v>
      </c>
      <c r="F14" s="22" t="s">
        <v>36</v>
      </c>
      <c r="G14" s="13">
        <f aca="true" t="shared" si="2" ref="G14:N14">G15+G19+G29+G33</f>
        <v>472899584</v>
      </c>
      <c r="H14" s="13">
        <f t="shared" si="2"/>
        <v>1323432542</v>
      </c>
      <c r="I14" s="13">
        <f t="shared" si="2"/>
        <v>9408304</v>
      </c>
      <c r="J14" s="13">
        <f t="shared" si="2"/>
        <v>100137492</v>
      </c>
      <c r="K14" s="13">
        <f t="shared" si="2"/>
        <v>352431362</v>
      </c>
      <c r="L14" s="13">
        <f t="shared" si="2"/>
        <v>920901351</v>
      </c>
      <c r="M14" s="13">
        <f t="shared" si="2"/>
        <v>83169833</v>
      </c>
      <c r="N14" s="14">
        <f t="shared" si="2"/>
        <v>-83169833</v>
      </c>
      <c r="O14" s="13">
        <f>O15+O19+O29+O33</f>
        <v>194229751</v>
      </c>
      <c r="P14" s="15">
        <f>P15+P19+P29+P33</f>
        <v>219223866</v>
      </c>
      <c r="S14" s="17"/>
      <c r="T14" s="17"/>
    </row>
    <row r="15" spans="1:16" ht="31.5" customHeight="1">
      <c r="A15" s="19" t="s">
        <v>27</v>
      </c>
      <c r="B15" s="20" t="s">
        <v>27</v>
      </c>
      <c r="C15" s="21" t="s">
        <v>33</v>
      </c>
      <c r="D15" s="21" t="s">
        <v>27</v>
      </c>
      <c r="E15" s="21" t="s">
        <v>27</v>
      </c>
      <c r="F15" s="22" t="s">
        <v>37</v>
      </c>
      <c r="G15" s="13">
        <f aca="true" t="shared" si="3" ref="G15:P17">G16</f>
        <v>20202000</v>
      </c>
      <c r="H15" s="13">
        <f t="shared" si="3"/>
        <v>549850729</v>
      </c>
      <c r="I15" s="13">
        <f t="shared" si="3"/>
        <v>279077</v>
      </c>
      <c r="J15" s="13">
        <f t="shared" si="3"/>
        <v>0</v>
      </c>
      <c r="K15" s="13">
        <f t="shared" si="3"/>
        <v>12202923</v>
      </c>
      <c r="L15" s="13">
        <f t="shared" si="3"/>
        <v>350254088</v>
      </c>
      <c r="M15" s="13">
        <f t="shared" si="3"/>
        <v>31004037</v>
      </c>
      <c r="N15" s="14">
        <f t="shared" si="3"/>
        <v>-31004037</v>
      </c>
      <c r="O15" s="13">
        <f t="shared" si="3"/>
        <v>38724037</v>
      </c>
      <c r="P15" s="15">
        <f t="shared" si="3"/>
        <v>168592604</v>
      </c>
    </row>
    <row r="16" spans="1:16" ht="31.5" customHeight="1">
      <c r="A16" s="19" t="s">
        <v>27</v>
      </c>
      <c r="B16" s="20" t="s">
        <v>27</v>
      </c>
      <c r="C16" s="21" t="s">
        <v>27</v>
      </c>
      <c r="D16" s="21" t="s">
        <v>27</v>
      </c>
      <c r="E16" s="21" t="s">
        <v>27</v>
      </c>
      <c r="F16" s="22" t="s">
        <v>31</v>
      </c>
      <c r="G16" s="13">
        <f t="shared" si="3"/>
        <v>20202000</v>
      </c>
      <c r="H16" s="13">
        <f t="shared" si="3"/>
        <v>549850729</v>
      </c>
      <c r="I16" s="13">
        <f t="shared" si="3"/>
        <v>279077</v>
      </c>
      <c r="J16" s="13">
        <f t="shared" si="3"/>
        <v>0</v>
      </c>
      <c r="K16" s="13">
        <f t="shared" si="3"/>
        <v>12202923</v>
      </c>
      <c r="L16" s="13">
        <f t="shared" si="3"/>
        <v>350254088</v>
      </c>
      <c r="M16" s="13">
        <f t="shared" si="3"/>
        <v>31004037</v>
      </c>
      <c r="N16" s="14">
        <f t="shared" si="3"/>
        <v>-31004037</v>
      </c>
      <c r="O16" s="13">
        <f t="shared" si="3"/>
        <v>38724037</v>
      </c>
      <c r="P16" s="15">
        <f t="shared" si="3"/>
        <v>168592604</v>
      </c>
    </row>
    <row r="17" spans="1:16" ht="31.5" customHeight="1">
      <c r="A17" s="19" t="s">
        <v>27</v>
      </c>
      <c r="B17" s="20" t="s">
        <v>27</v>
      </c>
      <c r="C17" s="21" t="s">
        <v>27</v>
      </c>
      <c r="D17" s="21" t="s">
        <v>26</v>
      </c>
      <c r="E17" s="21" t="s">
        <v>27</v>
      </c>
      <c r="F17" s="22" t="s">
        <v>32</v>
      </c>
      <c r="G17" s="13">
        <f t="shared" si="3"/>
        <v>20202000</v>
      </c>
      <c r="H17" s="13">
        <f t="shared" si="3"/>
        <v>549850729</v>
      </c>
      <c r="I17" s="13">
        <f t="shared" si="3"/>
        <v>279077</v>
      </c>
      <c r="J17" s="13">
        <f t="shared" si="3"/>
        <v>0</v>
      </c>
      <c r="K17" s="13">
        <f t="shared" si="3"/>
        <v>12202923</v>
      </c>
      <c r="L17" s="13">
        <f t="shared" si="3"/>
        <v>350254088</v>
      </c>
      <c r="M17" s="13">
        <f t="shared" si="3"/>
        <v>31004037</v>
      </c>
      <c r="N17" s="14">
        <f t="shared" si="3"/>
        <v>-31004037</v>
      </c>
      <c r="O17" s="13">
        <f>O18</f>
        <v>38724037</v>
      </c>
      <c r="P17" s="15">
        <f>P18</f>
        <v>168592604</v>
      </c>
    </row>
    <row r="18" spans="1:17" ht="31.5" customHeight="1">
      <c r="A18" s="19" t="s">
        <v>27</v>
      </c>
      <c r="B18" s="20" t="s">
        <v>27</v>
      </c>
      <c r="C18" s="21" t="s">
        <v>27</v>
      </c>
      <c r="D18" s="21" t="s">
        <v>27</v>
      </c>
      <c r="E18" s="21" t="s">
        <v>33</v>
      </c>
      <c r="F18" s="22" t="s">
        <v>38</v>
      </c>
      <c r="G18" s="13">
        <v>20202000</v>
      </c>
      <c r="H18" s="13">
        <v>549850729</v>
      </c>
      <c r="I18" s="13">
        <v>279077</v>
      </c>
      <c r="J18" s="13">
        <v>0</v>
      </c>
      <c r="K18" s="13">
        <v>12202923</v>
      </c>
      <c r="L18" s="13">
        <v>350254088</v>
      </c>
      <c r="M18" s="13">
        <v>31004037</v>
      </c>
      <c r="N18" s="14">
        <v>-31004037</v>
      </c>
      <c r="O18" s="13">
        <v>38724037</v>
      </c>
      <c r="P18" s="15">
        <v>168592604</v>
      </c>
      <c r="Q18" s="23"/>
    </row>
    <row r="19" spans="1:17" ht="31.5" customHeight="1">
      <c r="A19" s="19" t="s">
        <v>27</v>
      </c>
      <c r="B19" s="20" t="s">
        <v>27</v>
      </c>
      <c r="C19" s="21" t="s">
        <v>26</v>
      </c>
      <c r="D19" s="21" t="s">
        <v>27</v>
      </c>
      <c r="E19" s="21" t="s">
        <v>27</v>
      </c>
      <c r="F19" s="22" t="s">
        <v>39</v>
      </c>
      <c r="G19" s="13">
        <f aca="true" t="shared" si="4" ref="G19:N19">G26+G23+G20</f>
        <v>79924303</v>
      </c>
      <c r="H19" s="13">
        <f t="shared" si="4"/>
        <v>454669829</v>
      </c>
      <c r="I19" s="13">
        <f t="shared" si="4"/>
        <v>8328496</v>
      </c>
      <c r="J19" s="13">
        <f t="shared" si="4"/>
        <v>100031990</v>
      </c>
      <c r="K19" s="13">
        <f t="shared" si="4"/>
        <v>71595807</v>
      </c>
      <c r="L19" s="13">
        <f t="shared" si="4"/>
        <v>354637839</v>
      </c>
      <c r="M19" s="13">
        <f t="shared" si="4"/>
        <v>0</v>
      </c>
      <c r="N19" s="13">
        <f t="shared" si="4"/>
        <v>0</v>
      </c>
      <c r="O19" s="13">
        <f>O26+O23+O20</f>
        <v>0</v>
      </c>
      <c r="P19" s="15">
        <f>P26+P23+P20</f>
        <v>0</v>
      </c>
      <c r="Q19" s="23"/>
    </row>
    <row r="20" spans="1:17" ht="31.5" customHeight="1">
      <c r="A20" s="19" t="s">
        <v>27</v>
      </c>
      <c r="B20" s="20" t="s">
        <v>27</v>
      </c>
      <c r="C20" s="21" t="s">
        <v>27</v>
      </c>
      <c r="D20" s="21" t="s">
        <v>27</v>
      </c>
      <c r="E20" s="21" t="s">
        <v>27</v>
      </c>
      <c r="F20" s="22" t="s">
        <v>40</v>
      </c>
      <c r="G20" s="13">
        <f aca="true" t="shared" si="5" ref="G20:N21">G21</f>
        <v>0</v>
      </c>
      <c r="H20" s="13">
        <f t="shared" si="5"/>
        <v>21994140</v>
      </c>
      <c r="I20" s="13">
        <f t="shared" si="5"/>
        <v>0</v>
      </c>
      <c r="J20" s="13">
        <f t="shared" si="5"/>
        <v>5975190</v>
      </c>
      <c r="K20" s="13">
        <f t="shared" si="5"/>
        <v>0</v>
      </c>
      <c r="L20" s="13">
        <f t="shared" si="5"/>
        <v>16018950</v>
      </c>
      <c r="M20" s="13">
        <f t="shared" si="5"/>
        <v>0</v>
      </c>
      <c r="N20" s="13">
        <f t="shared" si="5"/>
        <v>0</v>
      </c>
      <c r="O20" s="13">
        <f>O21</f>
        <v>0</v>
      </c>
      <c r="P20" s="15">
        <f>P21</f>
        <v>0</v>
      </c>
      <c r="Q20" s="23"/>
    </row>
    <row r="21" spans="1:17" ht="31.5" customHeight="1">
      <c r="A21" s="19" t="s">
        <v>27</v>
      </c>
      <c r="B21" s="20" t="s">
        <v>27</v>
      </c>
      <c r="C21" s="21" t="s">
        <v>27</v>
      </c>
      <c r="D21" s="21" t="s">
        <v>33</v>
      </c>
      <c r="E21" s="21" t="s">
        <v>27</v>
      </c>
      <c r="F21" s="22" t="s">
        <v>32</v>
      </c>
      <c r="G21" s="13">
        <f t="shared" si="5"/>
        <v>0</v>
      </c>
      <c r="H21" s="13">
        <f t="shared" si="5"/>
        <v>21994140</v>
      </c>
      <c r="I21" s="13">
        <f t="shared" si="5"/>
        <v>0</v>
      </c>
      <c r="J21" s="13">
        <f t="shared" si="5"/>
        <v>5975190</v>
      </c>
      <c r="K21" s="13">
        <f t="shared" si="5"/>
        <v>0</v>
      </c>
      <c r="L21" s="13">
        <f t="shared" si="5"/>
        <v>16018950</v>
      </c>
      <c r="M21" s="13">
        <f t="shared" si="5"/>
        <v>0</v>
      </c>
      <c r="N21" s="13">
        <f t="shared" si="5"/>
        <v>0</v>
      </c>
      <c r="O21" s="13">
        <f>O22</f>
        <v>0</v>
      </c>
      <c r="P21" s="15">
        <f>P22</f>
        <v>0</v>
      </c>
      <c r="Q21" s="23"/>
    </row>
    <row r="22" spans="1:16" ht="31.5" customHeight="1">
      <c r="A22" s="19" t="s">
        <v>27</v>
      </c>
      <c r="B22" s="20" t="s">
        <v>27</v>
      </c>
      <c r="C22" s="21" t="s">
        <v>27</v>
      </c>
      <c r="D22" s="21" t="s">
        <v>27</v>
      </c>
      <c r="E22" s="21" t="s">
        <v>33</v>
      </c>
      <c r="F22" s="22" t="s">
        <v>41</v>
      </c>
      <c r="G22" s="13">
        <v>0</v>
      </c>
      <c r="H22" s="13">
        <v>21994140</v>
      </c>
      <c r="I22" s="13">
        <v>0</v>
      </c>
      <c r="J22" s="13">
        <v>5975190</v>
      </c>
      <c r="K22" s="13">
        <v>0</v>
      </c>
      <c r="L22" s="13">
        <v>16018950</v>
      </c>
      <c r="M22" s="13">
        <v>0</v>
      </c>
      <c r="N22" s="13">
        <v>0</v>
      </c>
      <c r="O22" s="13">
        <v>0</v>
      </c>
      <c r="P22" s="15">
        <v>0</v>
      </c>
    </row>
    <row r="23" spans="1:16" ht="31.5" customHeight="1">
      <c r="A23" s="19" t="s">
        <v>27</v>
      </c>
      <c r="B23" s="20" t="s">
        <v>27</v>
      </c>
      <c r="C23" s="21" t="s">
        <v>27</v>
      </c>
      <c r="D23" s="21" t="s">
        <v>27</v>
      </c>
      <c r="E23" s="21" t="s">
        <v>27</v>
      </c>
      <c r="F23" s="22" t="s">
        <v>42</v>
      </c>
      <c r="G23" s="13">
        <f aca="true" t="shared" si="6" ref="G23:N24">G24</f>
        <v>30130317</v>
      </c>
      <c r="H23" s="13">
        <f t="shared" si="6"/>
        <v>43461076</v>
      </c>
      <c r="I23" s="13">
        <f t="shared" si="6"/>
        <v>0</v>
      </c>
      <c r="J23" s="13">
        <f t="shared" si="6"/>
        <v>13337367</v>
      </c>
      <c r="K23" s="13">
        <f t="shared" si="6"/>
        <v>30130317</v>
      </c>
      <c r="L23" s="13">
        <f t="shared" si="6"/>
        <v>30123709</v>
      </c>
      <c r="M23" s="13">
        <f t="shared" si="6"/>
        <v>0</v>
      </c>
      <c r="N23" s="13">
        <f t="shared" si="6"/>
        <v>0</v>
      </c>
      <c r="O23" s="13">
        <f>O24</f>
        <v>0</v>
      </c>
      <c r="P23" s="15">
        <f>P24</f>
        <v>0</v>
      </c>
    </row>
    <row r="24" spans="1:16" ht="31.5" customHeight="1">
      <c r="A24" s="19" t="s">
        <v>27</v>
      </c>
      <c r="B24" s="20" t="s">
        <v>27</v>
      </c>
      <c r="C24" s="21" t="s">
        <v>27</v>
      </c>
      <c r="D24" s="21" t="s">
        <v>26</v>
      </c>
      <c r="E24" s="21" t="s">
        <v>27</v>
      </c>
      <c r="F24" s="22" t="s">
        <v>32</v>
      </c>
      <c r="G24" s="13">
        <f t="shared" si="6"/>
        <v>30130317</v>
      </c>
      <c r="H24" s="13">
        <f t="shared" si="6"/>
        <v>43461076</v>
      </c>
      <c r="I24" s="13">
        <f t="shared" si="6"/>
        <v>0</v>
      </c>
      <c r="J24" s="13">
        <f t="shared" si="6"/>
        <v>13337367</v>
      </c>
      <c r="K24" s="13">
        <f t="shared" si="6"/>
        <v>30130317</v>
      </c>
      <c r="L24" s="13">
        <f t="shared" si="6"/>
        <v>30123709</v>
      </c>
      <c r="M24" s="13">
        <f t="shared" si="6"/>
        <v>0</v>
      </c>
      <c r="N24" s="13">
        <f t="shared" si="6"/>
        <v>0</v>
      </c>
      <c r="O24" s="13">
        <f>O25</f>
        <v>0</v>
      </c>
      <c r="P24" s="15">
        <f>P25</f>
        <v>0</v>
      </c>
    </row>
    <row r="25" spans="1:16" ht="31.5" customHeight="1">
      <c r="A25" s="19" t="s">
        <v>27</v>
      </c>
      <c r="B25" s="20" t="s">
        <v>27</v>
      </c>
      <c r="C25" s="21" t="s">
        <v>27</v>
      </c>
      <c r="D25" s="21" t="s">
        <v>27</v>
      </c>
      <c r="E25" s="21" t="s">
        <v>33</v>
      </c>
      <c r="F25" s="22" t="s">
        <v>43</v>
      </c>
      <c r="G25" s="13">
        <v>30130317</v>
      </c>
      <c r="H25" s="13">
        <v>43461076</v>
      </c>
      <c r="I25" s="13">
        <v>0</v>
      </c>
      <c r="J25" s="13">
        <v>13337367</v>
      </c>
      <c r="K25" s="13">
        <v>30130317</v>
      </c>
      <c r="L25" s="13">
        <v>30123709</v>
      </c>
      <c r="M25" s="13">
        <v>0</v>
      </c>
      <c r="N25" s="13">
        <v>0</v>
      </c>
      <c r="O25" s="13">
        <v>0</v>
      </c>
      <c r="P25" s="15">
        <v>0</v>
      </c>
    </row>
    <row r="26" spans="1:16" ht="31.5" customHeight="1">
      <c r="A26" s="19" t="s">
        <v>27</v>
      </c>
      <c r="B26" s="20" t="s">
        <v>27</v>
      </c>
      <c r="C26" s="21" t="s">
        <v>27</v>
      </c>
      <c r="D26" s="21" t="s">
        <v>27</v>
      </c>
      <c r="E26" s="21" t="s">
        <v>27</v>
      </c>
      <c r="F26" s="22" t="s">
        <v>44</v>
      </c>
      <c r="G26" s="13">
        <f aca="true" t="shared" si="7" ref="G26:N27">G27</f>
        <v>49793986</v>
      </c>
      <c r="H26" s="13">
        <f t="shared" si="7"/>
        <v>389214613</v>
      </c>
      <c r="I26" s="13">
        <f t="shared" si="7"/>
        <v>8328496</v>
      </c>
      <c r="J26" s="13">
        <f t="shared" si="7"/>
        <v>80719433</v>
      </c>
      <c r="K26" s="13">
        <f t="shared" si="7"/>
        <v>41465490</v>
      </c>
      <c r="L26" s="13">
        <f t="shared" si="7"/>
        <v>308495180</v>
      </c>
      <c r="M26" s="13">
        <f t="shared" si="7"/>
        <v>0</v>
      </c>
      <c r="N26" s="13">
        <f t="shared" si="7"/>
        <v>0</v>
      </c>
      <c r="O26" s="13">
        <f>O27</f>
        <v>0</v>
      </c>
      <c r="P26" s="15">
        <f>P27</f>
        <v>0</v>
      </c>
    </row>
    <row r="27" spans="1:16" ht="31.5" customHeight="1">
      <c r="A27" s="24" t="s">
        <v>27</v>
      </c>
      <c r="B27" s="25" t="s">
        <v>27</v>
      </c>
      <c r="C27" s="26" t="s">
        <v>27</v>
      </c>
      <c r="D27" s="26" t="s">
        <v>35</v>
      </c>
      <c r="E27" s="26" t="s">
        <v>27</v>
      </c>
      <c r="F27" s="27" t="s">
        <v>45</v>
      </c>
      <c r="G27" s="28">
        <f t="shared" si="7"/>
        <v>49793986</v>
      </c>
      <c r="H27" s="28">
        <f t="shared" si="7"/>
        <v>389214613</v>
      </c>
      <c r="I27" s="28">
        <f t="shared" si="7"/>
        <v>8328496</v>
      </c>
      <c r="J27" s="28">
        <f t="shared" si="7"/>
        <v>80719433</v>
      </c>
      <c r="K27" s="28">
        <f t="shared" si="7"/>
        <v>41465490</v>
      </c>
      <c r="L27" s="28">
        <f t="shared" si="7"/>
        <v>308495180</v>
      </c>
      <c r="M27" s="28">
        <f t="shared" si="7"/>
        <v>0</v>
      </c>
      <c r="N27" s="28">
        <f t="shared" si="7"/>
        <v>0</v>
      </c>
      <c r="O27" s="28">
        <f>O28</f>
        <v>0</v>
      </c>
      <c r="P27" s="29">
        <f>P28</f>
        <v>0</v>
      </c>
    </row>
    <row r="28" spans="1:16" ht="31.5" customHeight="1">
      <c r="A28" s="19" t="s">
        <v>27</v>
      </c>
      <c r="B28" s="20" t="s">
        <v>27</v>
      </c>
      <c r="C28" s="21" t="s">
        <v>27</v>
      </c>
      <c r="D28" s="21" t="s">
        <v>27</v>
      </c>
      <c r="E28" s="21" t="s">
        <v>26</v>
      </c>
      <c r="F28" s="22" t="s">
        <v>46</v>
      </c>
      <c r="G28" s="13">
        <v>49793986</v>
      </c>
      <c r="H28" s="13">
        <v>389214613</v>
      </c>
      <c r="I28" s="13">
        <v>8328496</v>
      </c>
      <c r="J28" s="13">
        <v>80719433</v>
      </c>
      <c r="K28" s="13">
        <v>41465490</v>
      </c>
      <c r="L28" s="13">
        <v>308495180</v>
      </c>
      <c r="M28" s="13">
        <v>0</v>
      </c>
      <c r="N28" s="13">
        <v>0</v>
      </c>
      <c r="O28" s="13">
        <v>0</v>
      </c>
      <c r="P28" s="15">
        <v>0</v>
      </c>
    </row>
    <row r="29" spans="1:16" ht="31.5" customHeight="1">
      <c r="A29" s="19" t="s">
        <v>27</v>
      </c>
      <c r="B29" s="20" t="s">
        <v>27</v>
      </c>
      <c r="C29" s="21" t="s">
        <v>35</v>
      </c>
      <c r="D29" s="21" t="s">
        <v>27</v>
      </c>
      <c r="E29" s="21" t="s">
        <v>27</v>
      </c>
      <c r="F29" s="22" t="s">
        <v>47</v>
      </c>
      <c r="G29" s="13">
        <f aca="true" t="shared" si="8" ref="G29:P31">G30</f>
        <v>328349105</v>
      </c>
      <c r="H29" s="13">
        <f t="shared" si="8"/>
        <v>302195171</v>
      </c>
      <c r="I29" s="13">
        <f t="shared" si="8"/>
        <v>0</v>
      </c>
      <c r="J29" s="13">
        <f t="shared" si="8"/>
        <v>0</v>
      </c>
      <c r="K29" s="13">
        <f t="shared" si="8"/>
        <v>225009187</v>
      </c>
      <c r="L29" s="13">
        <f t="shared" si="8"/>
        <v>199398113</v>
      </c>
      <c r="M29" s="13">
        <f t="shared" si="8"/>
        <v>52165796</v>
      </c>
      <c r="N29" s="14">
        <f t="shared" si="8"/>
        <v>-52165796</v>
      </c>
      <c r="O29" s="13">
        <f t="shared" si="8"/>
        <v>155505714</v>
      </c>
      <c r="P29" s="15">
        <f t="shared" si="8"/>
        <v>50631262</v>
      </c>
    </row>
    <row r="30" spans="1:16" ht="31.5" customHeight="1">
      <c r="A30" s="19" t="s">
        <v>27</v>
      </c>
      <c r="B30" s="20" t="s">
        <v>27</v>
      </c>
      <c r="C30" s="21" t="s">
        <v>27</v>
      </c>
      <c r="D30" s="21" t="s">
        <v>27</v>
      </c>
      <c r="E30" s="21" t="s">
        <v>27</v>
      </c>
      <c r="F30" s="22" t="s">
        <v>48</v>
      </c>
      <c r="G30" s="13">
        <f t="shared" si="8"/>
        <v>328349105</v>
      </c>
      <c r="H30" s="13">
        <f t="shared" si="8"/>
        <v>302195171</v>
      </c>
      <c r="I30" s="13">
        <f t="shared" si="8"/>
        <v>0</v>
      </c>
      <c r="J30" s="13">
        <f t="shared" si="8"/>
        <v>0</v>
      </c>
      <c r="K30" s="13">
        <f t="shared" si="8"/>
        <v>225009187</v>
      </c>
      <c r="L30" s="13">
        <f t="shared" si="8"/>
        <v>199398113</v>
      </c>
      <c r="M30" s="13">
        <f t="shared" si="8"/>
        <v>52165796</v>
      </c>
      <c r="N30" s="14">
        <f t="shared" si="8"/>
        <v>-52165796</v>
      </c>
      <c r="O30" s="13">
        <f t="shared" si="8"/>
        <v>155505714</v>
      </c>
      <c r="P30" s="15">
        <f t="shared" si="8"/>
        <v>50631262</v>
      </c>
    </row>
    <row r="31" spans="1:16" ht="31.5" customHeight="1">
      <c r="A31" s="19" t="s">
        <v>27</v>
      </c>
      <c r="B31" s="20" t="s">
        <v>27</v>
      </c>
      <c r="C31" s="21" t="s">
        <v>27</v>
      </c>
      <c r="D31" s="21" t="s">
        <v>26</v>
      </c>
      <c r="E31" s="21" t="s">
        <v>27</v>
      </c>
      <c r="F31" s="22" t="s">
        <v>32</v>
      </c>
      <c r="G31" s="13">
        <f t="shared" si="8"/>
        <v>328349105</v>
      </c>
      <c r="H31" s="13">
        <f t="shared" si="8"/>
        <v>302195171</v>
      </c>
      <c r="I31" s="13">
        <f t="shared" si="8"/>
        <v>0</v>
      </c>
      <c r="J31" s="13">
        <f t="shared" si="8"/>
        <v>0</v>
      </c>
      <c r="K31" s="13">
        <f t="shared" si="8"/>
        <v>225009187</v>
      </c>
      <c r="L31" s="13">
        <f t="shared" si="8"/>
        <v>199398113</v>
      </c>
      <c r="M31" s="13">
        <f t="shared" si="8"/>
        <v>52165796</v>
      </c>
      <c r="N31" s="14">
        <f t="shared" si="8"/>
        <v>-52165796</v>
      </c>
      <c r="O31" s="13">
        <f>O32</f>
        <v>155505714</v>
      </c>
      <c r="P31" s="15">
        <f>P32</f>
        <v>50631262</v>
      </c>
    </row>
    <row r="32" spans="1:16" ht="31.5" customHeight="1">
      <c r="A32" s="19" t="s">
        <v>27</v>
      </c>
      <c r="B32" s="20" t="s">
        <v>27</v>
      </c>
      <c r="C32" s="21" t="s">
        <v>27</v>
      </c>
      <c r="D32" s="21" t="s">
        <v>27</v>
      </c>
      <c r="E32" s="21" t="s">
        <v>33</v>
      </c>
      <c r="F32" s="22" t="s">
        <v>38</v>
      </c>
      <c r="G32" s="13">
        <v>328349105</v>
      </c>
      <c r="H32" s="13">
        <v>302195171</v>
      </c>
      <c r="I32" s="13">
        <v>0</v>
      </c>
      <c r="J32" s="13">
        <v>0</v>
      </c>
      <c r="K32" s="13">
        <v>225009187</v>
      </c>
      <c r="L32" s="13">
        <v>199398113</v>
      </c>
      <c r="M32" s="13">
        <v>52165796</v>
      </c>
      <c r="N32" s="14">
        <v>-52165796</v>
      </c>
      <c r="O32" s="13">
        <v>155505714</v>
      </c>
      <c r="P32" s="15">
        <v>50631262</v>
      </c>
    </row>
    <row r="33" spans="1:16" ht="31.5" customHeight="1">
      <c r="A33" s="19" t="s">
        <v>27</v>
      </c>
      <c r="B33" s="20" t="s">
        <v>27</v>
      </c>
      <c r="C33" s="21" t="s">
        <v>29</v>
      </c>
      <c r="D33" s="21" t="s">
        <v>27</v>
      </c>
      <c r="E33" s="21" t="s">
        <v>27</v>
      </c>
      <c r="F33" s="22" t="s">
        <v>49</v>
      </c>
      <c r="G33" s="13">
        <f aca="true" t="shared" si="9" ref="G33:N33">G34</f>
        <v>44424176</v>
      </c>
      <c r="H33" s="13">
        <f t="shared" si="9"/>
        <v>16716813</v>
      </c>
      <c r="I33" s="13">
        <f t="shared" si="9"/>
        <v>800731</v>
      </c>
      <c r="J33" s="13">
        <f t="shared" si="9"/>
        <v>105502</v>
      </c>
      <c r="K33" s="13">
        <f t="shared" si="9"/>
        <v>43623445</v>
      </c>
      <c r="L33" s="13">
        <f t="shared" si="9"/>
        <v>16611311</v>
      </c>
      <c r="M33" s="13">
        <f t="shared" si="9"/>
        <v>0</v>
      </c>
      <c r="N33" s="13">
        <f t="shared" si="9"/>
        <v>0</v>
      </c>
      <c r="O33" s="13">
        <f>O34</f>
        <v>0</v>
      </c>
      <c r="P33" s="15">
        <f>P34</f>
        <v>0</v>
      </c>
    </row>
    <row r="34" spans="1:16" ht="31.5" customHeight="1">
      <c r="A34" s="19" t="s">
        <v>27</v>
      </c>
      <c r="B34" s="20" t="s">
        <v>27</v>
      </c>
      <c r="C34" s="21" t="s">
        <v>27</v>
      </c>
      <c r="D34" s="21" t="s">
        <v>27</v>
      </c>
      <c r="E34" s="21" t="s">
        <v>27</v>
      </c>
      <c r="F34" s="22" t="s">
        <v>31</v>
      </c>
      <c r="G34" s="13">
        <f aca="true" t="shared" si="10" ref="G34:N34">G35+G37</f>
        <v>44424176</v>
      </c>
      <c r="H34" s="13">
        <f t="shared" si="10"/>
        <v>16716813</v>
      </c>
      <c r="I34" s="13">
        <f t="shared" si="10"/>
        <v>800731</v>
      </c>
      <c r="J34" s="13">
        <f t="shared" si="10"/>
        <v>105502</v>
      </c>
      <c r="K34" s="13">
        <f t="shared" si="10"/>
        <v>43623445</v>
      </c>
      <c r="L34" s="13">
        <f t="shared" si="10"/>
        <v>16611311</v>
      </c>
      <c r="M34" s="13">
        <f t="shared" si="10"/>
        <v>0</v>
      </c>
      <c r="N34" s="13">
        <f t="shared" si="10"/>
        <v>0</v>
      </c>
      <c r="O34" s="13">
        <f>O35+O37</f>
        <v>0</v>
      </c>
      <c r="P34" s="15">
        <f>P35+P37</f>
        <v>0</v>
      </c>
    </row>
    <row r="35" spans="1:16" ht="31.5" customHeight="1">
      <c r="A35" s="19" t="s">
        <v>27</v>
      </c>
      <c r="B35" s="20" t="s">
        <v>27</v>
      </c>
      <c r="C35" s="21" t="s">
        <v>27</v>
      </c>
      <c r="D35" s="21" t="s">
        <v>33</v>
      </c>
      <c r="E35" s="21" t="s">
        <v>27</v>
      </c>
      <c r="F35" s="22" t="s">
        <v>50</v>
      </c>
      <c r="G35" s="13">
        <f aca="true" t="shared" si="11" ref="G35:N35">G36</f>
        <v>16000000</v>
      </c>
      <c r="H35" s="13">
        <f t="shared" si="11"/>
        <v>723144</v>
      </c>
      <c r="I35" s="13">
        <f t="shared" si="11"/>
        <v>800731</v>
      </c>
      <c r="J35" s="13">
        <f t="shared" si="11"/>
        <v>105502</v>
      </c>
      <c r="K35" s="13">
        <f t="shared" si="11"/>
        <v>15199269</v>
      </c>
      <c r="L35" s="13">
        <f t="shared" si="11"/>
        <v>617642</v>
      </c>
      <c r="M35" s="13">
        <f t="shared" si="11"/>
        <v>0</v>
      </c>
      <c r="N35" s="13">
        <f t="shared" si="11"/>
        <v>0</v>
      </c>
      <c r="O35" s="13">
        <f>O36</f>
        <v>0</v>
      </c>
      <c r="P35" s="15">
        <f>P36</f>
        <v>0</v>
      </c>
    </row>
    <row r="36" spans="1:16" ht="31.5" customHeight="1">
      <c r="A36" s="19" t="s">
        <v>27</v>
      </c>
      <c r="B36" s="20" t="s">
        <v>27</v>
      </c>
      <c r="C36" s="21" t="s">
        <v>27</v>
      </c>
      <c r="D36" s="21" t="s">
        <v>27</v>
      </c>
      <c r="E36" s="21" t="s">
        <v>26</v>
      </c>
      <c r="F36" s="22" t="s">
        <v>51</v>
      </c>
      <c r="G36" s="13">
        <v>16000000</v>
      </c>
      <c r="H36" s="13">
        <v>723144</v>
      </c>
      <c r="I36" s="13">
        <v>800731</v>
      </c>
      <c r="J36" s="13">
        <v>105502</v>
      </c>
      <c r="K36" s="13">
        <v>15199269</v>
      </c>
      <c r="L36" s="13">
        <v>617642</v>
      </c>
      <c r="M36" s="13">
        <v>0</v>
      </c>
      <c r="N36" s="13">
        <v>0</v>
      </c>
      <c r="O36" s="13">
        <v>0</v>
      </c>
      <c r="P36" s="15">
        <v>0</v>
      </c>
    </row>
    <row r="37" spans="1:16" ht="31.5" customHeight="1">
      <c r="A37" s="19" t="s">
        <v>27</v>
      </c>
      <c r="B37" s="20" t="s">
        <v>27</v>
      </c>
      <c r="C37" s="21" t="s">
        <v>27</v>
      </c>
      <c r="D37" s="21" t="s">
        <v>26</v>
      </c>
      <c r="E37" s="21" t="s">
        <v>27</v>
      </c>
      <c r="F37" s="22" t="s">
        <v>32</v>
      </c>
      <c r="G37" s="13">
        <f aca="true" t="shared" si="12" ref="G37:N37">G38</f>
        <v>28424176</v>
      </c>
      <c r="H37" s="13">
        <f t="shared" si="12"/>
        <v>15993669</v>
      </c>
      <c r="I37" s="13">
        <f t="shared" si="12"/>
        <v>0</v>
      </c>
      <c r="J37" s="13">
        <f t="shared" si="12"/>
        <v>0</v>
      </c>
      <c r="K37" s="13">
        <f t="shared" si="12"/>
        <v>28424176</v>
      </c>
      <c r="L37" s="13">
        <f t="shared" si="12"/>
        <v>15993669</v>
      </c>
      <c r="M37" s="13">
        <f t="shared" si="12"/>
        <v>0</v>
      </c>
      <c r="N37" s="13">
        <f t="shared" si="12"/>
        <v>0</v>
      </c>
      <c r="O37" s="13">
        <f>O38</f>
        <v>0</v>
      </c>
      <c r="P37" s="15">
        <f>P38</f>
        <v>0</v>
      </c>
    </row>
    <row r="38" spans="1:16" ht="31.5" customHeight="1">
      <c r="A38" s="19" t="s">
        <v>27</v>
      </c>
      <c r="B38" s="20" t="s">
        <v>27</v>
      </c>
      <c r="C38" s="21" t="s">
        <v>27</v>
      </c>
      <c r="D38" s="21" t="s">
        <v>27</v>
      </c>
      <c r="E38" s="21" t="s">
        <v>33</v>
      </c>
      <c r="F38" s="22" t="s">
        <v>38</v>
      </c>
      <c r="G38" s="13">
        <v>28424176</v>
      </c>
      <c r="H38" s="13">
        <v>15993669</v>
      </c>
      <c r="I38" s="13">
        <v>0</v>
      </c>
      <c r="J38" s="13">
        <v>0</v>
      </c>
      <c r="K38" s="13">
        <v>28424176</v>
      </c>
      <c r="L38" s="13">
        <v>15993669</v>
      </c>
      <c r="M38" s="13">
        <v>0</v>
      </c>
      <c r="N38" s="13">
        <v>0</v>
      </c>
      <c r="O38" s="13">
        <v>0</v>
      </c>
      <c r="P38" s="15">
        <v>0</v>
      </c>
    </row>
    <row r="39" spans="1:16" ht="31.5" customHeight="1">
      <c r="A39" s="19" t="s">
        <v>27</v>
      </c>
      <c r="B39" s="20" t="s">
        <v>52</v>
      </c>
      <c r="C39" s="21" t="s">
        <v>27</v>
      </c>
      <c r="D39" s="21" t="s">
        <v>27</v>
      </c>
      <c r="E39" s="21" t="s">
        <v>27</v>
      </c>
      <c r="F39" s="22" t="s">
        <v>53</v>
      </c>
      <c r="G39" s="13">
        <f aca="true" t="shared" si="13" ref="G39:N39">G40+G44</f>
        <v>180950086</v>
      </c>
      <c r="H39" s="13">
        <f t="shared" si="13"/>
        <v>1545412678</v>
      </c>
      <c r="I39" s="13">
        <f t="shared" si="13"/>
        <v>10096426</v>
      </c>
      <c r="J39" s="13">
        <f t="shared" si="13"/>
        <v>3351514</v>
      </c>
      <c r="K39" s="13">
        <f t="shared" si="13"/>
        <v>147827754</v>
      </c>
      <c r="L39" s="13">
        <f t="shared" si="13"/>
        <v>919262253</v>
      </c>
      <c r="M39" s="13">
        <f t="shared" si="13"/>
        <v>85014305</v>
      </c>
      <c r="N39" s="14">
        <f t="shared" si="13"/>
        <v>-85014305</v>
      </c>
      <c r="O39" s="13">
        <f>O40+O44</f>
        <v>108040211</v>
      </c>
      <c r="P39" s="15">
        <f>P40+P44</f>
        <v>537784606</v>
      </c>
    </row>
    <row r="40" spans="1:16" ht="31.5" customHeight="1">
      <c r="A40" s="19" t="s">
        <v>27</v>
      </c>
      <c r="B40" s="20" t="s">
        <v>27</v>
      </c>
      <c r="C40" s="21" t="s">
        <v>33</v>
      </c>
      <c r="D40" s="21" t="s">
        <v>27</v>
      </c>
      <c r="E40" s="21" t="s">
        <v>27</v>
      </c>
      <c r="F40" s="22" t="s">
        <v>54</v>
      </c>
      <c r="G40" s="13">
        <f aca="true" t="shared" si="14" ref="G40:N42">G41</f>
        <v>0</v>
      </c>
      <c r="H40" s="13">
        <f t="shared" si="14"/>
        <v>11480222</v>
      </c>
      <c r="I40" s="13">
        <f t="shared" si="14"/>
        <v>0</v>
      </c>
      <c r="J40" s="13">
        <f t="shared" si="14"/>
        <v>0</v>
      </c>
      <c r="K40" s="13">
        <f t="shared" si="14"/>
        <v>0</v>
      </c>
      <c r="L40" s="13">
        <f t="shared" si="14"/>
        <v>11480222</v>
      </c>
      <c r="M40" s="13">
        <f t="shared" si="14"/>
        <v>0</v>
      </c>
      <c r="N40" s="13">
        <f t="shared" si="14"/>
        <v>0</v>
      </c>
      <c r="O40" s="13">
        <f>O41</f>
        <v>0</v>
      </c>
      <c r="P40" s="15">
        <f>P41</f>
        <v>0</v>
      </c>
    </row>
    <row r="41" spans="1:16" ht="31.5" customHeight="1">
      <c r="A41" s="19" t="s">
        <v>27</v>
      </c>
      <c r="B41" s="20" t="s">
        <v>27</v>
      </c>
      <c r="C41" s="21" t="s">
        <v>27</v>
      </c>
      <c r="D41" s="21" t="s">
        <v>27</v>
      </c>
      <c r="E41" s="21" t="s">
        <v>27</v>
      </c>
      <c r="F41" s="22" t="s">
        <v>55</v>
      </c>
      <c r="G41" s="13">
        <f t="shared" si="14"/>
        <v>0</v>
      </c>
      <c r="H41" s="13">
        <f t="shared" si="14"/>
        <v>11480222</v>
      </c>
      <c r="I41" s="13">
        <f t="shared" si="14"/>
        <v>0</v>
      </c>
      <c r="J41" s="13">
        <f t="shared" si="14"/>
        <v>0</v>
      </c>
      <c r="K41" s="13">
        <f t="shared" si="14"/>
        <v>0</v>
      </c>
      <c r="L41" s="13">
        <f t="shared" si="14"/>
        <v>11480222</v>
      </c>
      <c r="M41" s="13">
        <f t="shared" si="14"/>
        <v>0</v>
      </c>
      <c r="N41" s="13">
        <f t="shared" si="14"/>
        <v>0</v>
      </c>
      <c r="O41" s="13">
        <f>O42</f>
        <v>0</v>
      </c>
      <c r="P41" s="15">
        <f>P42</f>
        <v>0</v>
      </c>
    </row>
    <row r="42" spans="1:16" ht="31.5" customHeight="1">
      <c r="A42" s="19" t="s">
        <v>27</v>
      </c>
      <c r="B42" s="20" t="s">
        <v>27</v>
      </c>
      <c r="C42" s="21" t="s">
        <v>27</v>
      </c>
      <c r="D42" s="21" t="s">
        <v>33</v>
      </c>
      <c r="E42" s="21" t="s">
        <v>27</v>
      </c>
      <c r="F42" s="22" t="s">
        <v>50</v>
      </c>
      <c r="G42" s="13">
        <f t="shared" si="14"/>
        <v>0</v>
      </c>
      <c r="H42" s="13">
        <f t="shared" si="14"/>
        <v>11480222</v>
      </c>
      <c r="I42" s="13">
        <f t="shared" si="14"/>
        <v>0</v>
      </c>
      <c r="J42" s="13">
        <f t="shared" si="14"/>
        <v>0</v>
      </c>
      <c r="K42" s="13">
        <f t="shared" si="14"/>
        <v>0</v>
      </c>
      <c r="L42" s="13">
        <f t="shared" si="14"/>
        <v>11480222</v>
      </c>
      <c r="M42" s="13">
        <f t="shared" si="14"/>
        <v>0</v>
      </c>
      <c r="N42" s="13">
        <f t="shared" si="14"/>
        <v>0</v>
      </c>
      <c r="O42" s="13">
        <f>O43</f>
        <v>0</v>
      </c>
      <c r="P42" s="15">
        <f>P43</f>
        <v>0</v>
      </c>
    </row>
    <row r="43" spans="1:16" ht="31.5" customHeight="1">
      <c r="A43" s="19" t="s">
        <v>27</v>
      </c>
      <c r="B43" s="20" t="s">
        <v>27</v>
      </c>
      <c r="C43" s="21" t="s">
        <v>27</v>
      </c>
      <c r="D43" s="21" t="s">
        <v>27</v>
      </c>
      <c r="E43" s="21" t="s">
        <v>33</v>
      </c>
      <c r="F43" s="22" t="s">
        <v>51</v>
      </c>
      <c r="G43" s="13">
        <v>0</v>
      </c>
      <c r="H43" s="13">
        <v>11480222</v>
      </c>
      <c r="I43" s="13">
        <v>0</v>
      </c>
      <c r="J43" s="13">
        <v>0</v>
      </c>
      <c r="K43" s="13">
        <v>0</v>
      </c>
      <c r="L43" s="13">
        <v>11480222</v>
      </c>
      <c r="M43" s="13">
        <v>0</v>
      </c>
      <c r="N43" s="13">
        <v>0</v>
      </c>
      <c r="O43" s="13">
        <v>0</v>
      </c>
      <c r="P43" s="15">
        <v>0</v>
      </c>
    </row>
    <row r="44" spans="1:16" ht="31.5" customHeight="1">
      <c r="A44" s="19" t="s">
        <v>27</v>
      </c>
      <c r="B44" s="20" t="s">
        <v>27</v>
      </c>
      <c r="C44" s="21" t="s">
        <v>35</v>
      </c>
      <c r="D44" s="21" t="s">
        <v>27</v>
      </c>
      <c r="E44" s="21" t="s">
        <v>27</v>
      </c>
      <c r="F44" s="22" t="s">
        <v>56</v>
      </c>
      <c r="G44" s="13">
        <f aca="true" t="shared" si="15" ref="G44:N44">G45+G48</f>
        <v>180950086</v>
      </c>
      <c r="H44" s="13">
        <f t="shared" si="15"/>
        <v>1533932456</v>
      </c>
      <c r="I44" s="13">
        <f t="shared" si="15"/>
        <v>10096426</v>
      </c>
      <c r="J44" s="13">
        <f t="shared" si="15"/>
        <v>3351514</v>
      </c>
      <c r="K44" s="13">
        <f t="shared" si="15"/>
        <v>147827754</v>
      </c>
      <c r="L44" s="13">
        <f t="shared" si="15"/>
        <v>907782031</v>
      </c>
      <c r="M44" s="13">
        <f t="shared" si="15"/>
        <v>85014305</v>
      </c>
      <c r="N44" s="14">
        <f t="shared" si="15"/>
        <v>-85014305</v>
      </c>
      <c r="O44" s="13">
        <f>O45+O48</f>
        <v>108040211</v>
      </c>
      <c r="P44" s="15">
        <f>P45+P48</f>
        <v>537784606</v>
      </c>
    </row>
    <row r="45" spans="1:16" ht="31.5" customHeight="1">
      <c r="A45" s="19" t="s">
        <v>27</v>
      </c>
      <c r="B45" s="20" t="s">
        <v>27</v>
      </c>
      <c r="C45" s="21" t="s">
        <v>27</v>
      </c>
      <c r="D45" s="21" t="s">
        <v>27</v>
      </c>
      <c r="E45" s="21" t="s">
        <v>27</v>
      </c>
      <c r="F45" s="22" t="s">
        <v>55</v>
      </c>
      <c r="G45" s="13">
        <f aca="true" t="shared" si="16" ref="G45:N46">G46</f>
        <v>0</v>
      </c>
      <c r="H45" s="13">
        <f t="shared" si="16"/>
        <v>7560000</v>
      </c>
      <c r="I45" s="13">
        <f t="shared" si="16"/>
        <v>0</v>
      </c>
      <c r="J45" s="13">
        <f t="shared" si="16"/>
        <v>0</v>
      </c>
      <c r="K45" s="13">
        <f t="shared" si="16"/>
        <v>0</v>
      </c>
      <c r="L45" s="13">
        <f t="shared" si="16"/>
        <v>5400000</v>
      </c>
      <c r="M45" s="13">
        <f t="shared" si="16"/>
        <v>0</v>
      </c>
      <c r="N45" s="13">
        <f t="shared" si="16"/>
        <v>0</v>
      </c>
      <c r="O45" s="13">
        <f>O46</f>
        <v>0</v>
      </c>
      <c r="P45" s="15">
        <f>P46</f>
        <v>2160000</v>
      </c>
    </row>
    <row r="46" spans="1:16" ht="31.5" customHeight="1">
      <c r="A46" s="19" t="s">
        <v>27</v>
      </c>
      <c r="B46" s="20" t="s">
        <v>27</v>
      </c>
      <c r="C46" s="21" t="s">
        <v>27</v>
      </c>
      <c r="D46" s="21" t="s">
        <v>33</v>
      </c>
      <c r="E46" s="21" t="s">
        <v>27</v>
      </c>
      <c r="F46" s="22" t="s">
        <v>32</v>
      </c>
      <c r="G46" s="13">
        <f t="shared" si="16"/>
        <v>0</v>
      </c>
      <c r="H46" s="13">
        <f t="shared" si="16"/>
        <v>7560000</v>
      </c>
      <c r="I46" s="13">
        <f t="shared" si="16"/>
        <v>0</v>
      </c>
      <c r="J46" s="13">
        <f t="shared" si="16"/>
        <v>0</v>
      </c>
      <c r="K46" s="13">
        <f t="shared" si="16"/>
        <v>0</v>
      </c>
      <c r="L46" s="13">
        <f t="shared" si="16"/>
        <v>5400000</v>
      </c>
      <c r="M46" s="13">
        <f t="shared" si="16"/>
        <v>0</v>
      </c>
      <c r="N46" s="13">
        <f t="shared" si="16"/>
        <v>0</v>
      </c>
      <c r="O46" s="13">
        <f>O47</f>
        <v>0</v>
      </c>
      <c r="P46" s="15">
        <f>P47</f>
        <v>2160000</v>
      </c>
    </row>
    <row r="47" spans="1:16" ht="31.5" customHeight="1">
      <c r="A47" s="24"/>
      <c r="B47" s="25" t="s">
        <v>27</v>
      </c>
      <c r="C47" s="26" t="s">
        <v>27</v>
      </c>
      <c r="D47" s="26" t="s">
        <v>27</v>
      </c>
      <c r="E47" s="26" t="s">
        <v>33</v>
      </c>
      <c r="F47" s="27" t="s">
        <v>57</v>
      </c>
      <c r="G47" s="28">
        <v>0</v>
      </c>
      <c r="H47" s="28">
        <v>7560000</v>
      </c>
      <c r="I47" s="28">
        <v>0</v>
      </c>
      <c r="J47" s="28">
        <v>0</v>
      </c>
      <c r="K47" s="28">
        <v>0</v>
      </c>
      <c r="L47" s="28">
        <v>5400000</v>
      </c>
      <c r="M47" s="28">
        <v>0</v>
      </c>
      <c r="N47" s="28">
        <v>0</v>
      </c>
      <c r="O47" s="28">
        <v>0</v>
      </c>
      <c r="P47" s="29">
        <v>2160000</v>
      </c>
    </row>
    <row r="48" spans="1:16" ht="31.5" customHeight="1">
      <c r="A48" s="19" t="s">
        <v>27</v>
      </c>
      <c r="B48" s="20" t="s">
        <v>27</v>
      </c>
      <c r="C48" s="21" t="s">
        <v>27</v>
      </c>
      <c r="D48" s="21" t="s">
        <v>27</v>
      </c>
      <c r="E48" s="21" t="s">
        <v>27</v>
      </c>
      <c r="F48" s="22" t="s">
        <v>58</v>
      </c>
      <c r="G48" s="13">
        <f aca="true" t="shared" si="17" ref="G48:N49">G49</f>
        <v>180950086</v>
      </c>
      <c r="H48" s="13">
        <f t="shared" si="17"/>
        <v>1526372456</v>
      </c>
      <c r="I48" s="13">
        <f t="shared" si="17"/>
        <v>10096426</v>
      </c>
      <c r="J48" s="13">
        <f t="shared" si="17"/>
        <v>3351514</v>
      </c>
      <c r="K48" s="13">
        <f t="shared" si="17"/>
        <v>147827754</v>
      </c>
      <c r="L48" s="13">
        <f t="shared" si="17"/>
        <v>902382031</v>
      </c>
      <c r="M48" s="13">
        <f t="shared" si="17"/>
        <v>85014305</v>
      </c>
      <c r="N48" s="14">
        <f t="shared" si="17"/>
        <v>-85014305</v>
      </c>
      <c r="O48" s="13">
        <f>O49</f>
        <v>108040211</v>
      </c>
      <c r="P48" s="15">
        <f>P49</f>
        <v>535624606</v>
      </c>
    </row>
    <row r="49" spans="1:16" ht="31.5" customHeight="1">
      <c r="A49" s="19" t="s">
        <v>27</v>
      </c>
      <c r="B49" s="20" t="s">
        <v>27</v>
      </c>
      <c r="C49" s="21" t="s">
        <v>27</v>
      </c>
      <c r="D49" s="21" t="s">
        <v>26</v>
      </c>
      <c r="E49" s="21" t="s">
        <v>27</v>
      </c>
      <c r="F49" s="22" t="s">
        <v>32</v>
      </c>
      <c r="G49" s="13">
        <f t="shared" si="17"/>
        <v>180950086</v>
      </c>
      <c r="H49" s="13">
        <f t="shared" si="17"/>
        <v>1526372456</v>
      </c>
      <c r="I49" s="13">
        <f t="shared" si="17"/>
        <v>10096426</v>
      </c>
      <c r="J49" s="13">
        <f t="shared" si="17"/>
        <v>3351514</v>
      </c>
      <c r="K49" s="13">
        <f t="shared" si="17"/>
        <v>147827754</v>
      </c>
      <c r="L49" s="13">
        <f t="shared" si="17"/>
        <v>902382031</v>
      </c>
      <c r="M49" s="13">
        <f t="shared" si="17"/>
        <v>85014305</v>
      </c>
      <c r="N49" s="14">
        <f t="shared" si="17"/>
        <v>-85014305</v>
      </c>
      <c r="O49" s="13">
        <f>O50</f>
        <v>108040211</v>
      </c>
      <c r="P49" s="15">
        <f>P50</f>
        <v>535624606</v>
      </c>
    </row>
    <row r="50" spans="1:16" ht="31.5" customHeight="1">
      <c r="A50" s="19" t="s">
        <v>27</v>
      </c>
      <c r="B50" s="20" t="s">
        <v>27</v>
      </c>
      <c r="C50" s="21" t="s">
        <v>27</v>
      </c>
      <c r="D50" s="21" t="s">
        <v>27</v>
      </c>
      <c r="E50" s="21" t="s">
        <v>33</v>
      </c>
      <c r="F50" s="22" t="s">
        <v>59</v>
      </c>
      <c r="G50" s="13">
        <v>180950086</v>
      </c>
      <c r="H50" s="13">
        <v>1526372456</v>
      </c>
      <c r="I50" s="13">
        <v>10096426</v>
      </c>
      <c r="J50" s="13">
        <v>3351514</v>
      </c>
      <c r="K50" s="13">
        <v>147827754</v>
      </c>
      <c r="L50" s="13">
        <v>902382031</v>
      </c>
      <c r="M50" s="13">
        <v>85014305</v>
      </c>
      <c r="N50" s="14">
        <v>-85014305</v>
      </c>
      <c r="O50" s="13">
        <v>108040211</v>
      </c>
      <c r="P50" s="15">
        <v>535624606</v>
      </c>
    </row>
    <row r="51" spans="1:16" ht="31.5" customHeight="1">
      <c r="A51" s="19" t="s">
        <v>27</v>
      </c>
      <c r="B51" s="20" t="s">
        <v>60</v>
      </c>
      <c r="C51" s="21" t="s">
        <v>27</v>
      </c>
      <c r="D51" s="21" t="s">
        <v>27</v>
      </c>
      <c r="E51" s="21" t="s">
        <v>27</v>
      </c>
      <c r="F51" s="22" t="s">
        <v>61</v>
      </c>
      <c r="G51" s="13">
        <f aca="true" t="shared" si="18" ref="G51:N51">G52+G56+G60+G69+G73</f>
        <v>867071644</v>
      </c>
      <c r="H51" s="13">
        <f t="shared" si="18"/>
        <v>1493569444</v>
      </c>
      <c r="I51" s="13">
        <f t="shared" si="18"/>
        <v>98686340</v>
      </c>
      <c r="J51" s="13">
        <f t="shared" si="18"/>
        <v>15752921</v>
      </c>
      <c r="K51" s="13">
        <f t="shared" si="18"/>
        <v>692114154</v>
      </c>
      <c r="L51" s="13">
        <f t="shared" si="18"/>
        <v>189191902</v>
      </c>
      <c r="M51" s="13">
        <f t="shared" si="18"/>
        <v>152831400</v>
      </c>
      <c r="N51" s="14">
        <f t="shared" si="18"/>
        <v>-152831400</v>
      </c>
      <c r="O51" s="13">
        <f>O52+O56+O60+O69+O73</f>
        <v>229102550</v>
      </c>
      <c r="P51" s="15">
        <f>P52+P56+P60+P69+P73</f>
        <v>1135793221</v>
      </c>
    </row>
    <row r="52" spans="1:16" ht="31.5" customHeight="1">
      <c r="A52" s="19" t="s">
        <v>27</v>
      </c>
      <c r="B52" s="20" t="s">
        <v>27</v>
      </c>
      <c r="C52" s="21" t="s">
        <v>33</v>
      </c>
      <c r="D52" s="21" t="s">
        <v>27</v>
      </c>
      <c r="E52" s="21" t="s">
        <v>27</v>
      </c>
      <c r="F52" s="22" t="s">
        <v>62</v>
      </c>
      <c r="G52" s="13">
        <f aca="true" t="shared" si="19" ref="G52:P54">G53</f>
        <v>91473181</v>
      </c>
      <c r="H52" s="13">
        <f t="shared" si="19"/>
        <v>114330404</v>
      </c>
      <c r="I52" s="13">
        <f t="shared" si="19"/>
        <v>2414065</v>
      </c>
      <c r="J52" s="13">
        <f t="shared" si="19"/>
        <v>4945491</v>
      </c>
      <c r="K52" s="13">
        <f t="shared" si="19"/>
        <v>81590184</v>
      </c>
      <c r="L52" s="13">
        <f t="shared" si="19"/>
        <v>78884894</v>
      </c>
      <c r="M52" s="13">
        <f t="shared" si="19"/>
        <v>3110861</v>
      </c>
      <c r="N52" s="14">
        <f t="shared" si="19"/>
        <v>-3110861</v>
      </c>
      <c r="O52" s="13">
        <f t="shared" si="19"/>
        <v>10579793</v>
      </c>
      <c r="P52" s="15">
        <f t="shared" si="19"/>
        <v>27389158</v>
      </c>
    </row>
    <row r="53" spans="1:16" ht="31.5" customHeight="1">
      <c r="A53" s="19" t="s">
        <v>27</v>
      </c>
      <c r="B53" s="20" t="s">
        <v>27</v>
      </c>
      <c r="C53" s="21" t="s">
        <v>27</v>
      </c>
      <c r="D53" s="21" t="s">
        <v>27</v>
      </c>
      <c r="E53" s="21" t="s">
        <v>27</v>
      </c>
      <c r="F53" s="22" t="s">
        <v>63</v>
      </c>
      <c r="G53" s="13">
        <f t="shared" si="19"/>
        <v>91473181</v>
      </c>
      <c r="H53" s="13">
        <f t="shared" si="19"/>
        <v>114330404</v>
      </c>
      <c r="I53" s="13">
        <f t="shared" si="19"/>
        <v>2414065</v>
      </c>
      <c r="J53" s="13">
        <f t="shared" si="19"/>
        <v>4945491</v>
      </c>
      <c r="K53" s="13">
        <f t="shared" si="19"/>
        <v>81590184</v>
      </c>
      <c r="L53" s="13">
        <f t="shared" si="19"/>
        <v>78884894</v>
      </c>
      <c r="M53" s="13">
        <f t="shared" si="19"/>
        <v>3110861</v>
      </c>
      <c r="N53" s="14">
        <f t="shared" si="19"/>
        <v>-3110861</v>
      </c>
      <c r="O53" s="13">
        <f t="shared" si="19"/>
        <v>10579793</v>
      </c>
      <c r="P53" s="15">
        <f t="shared" si="19"/>
        <v>27389158</v>
      </c>
    </row>
    <row r="54" spans="1:16" s="34" customFormat="1" ht="31.5" customHeight="1">
      <c r="A54" s="30" t="s">
        <v>27</v>
      </c>
      <c r="B54" s="31" t="s">
        <v>27</v>
      </c>
      <c r="C54" s="32" t="s">
        <v>27</v>
      </c>
      <c r="D54" s="32" t="s">
        <v>26</v>
      </c>
      <c r="E54" s="32" t="s">
        <v>27</v>
      </c>
      <c r="F54" s="33" t="s">
        <v>32</v>
      </c>
      <c r="G54" s="13">
        <f t="shared" si="19"/>
        <v>91473181</v>
      </c>
      <c r="H54" s="13">
        <f t="shared" si="19"/>
        <v>114330404</v>
      </c>
      <c r="I54" s="13">
        <f t="shared" si="19"/>
        <v>2414065</v>
      </c>
      <c r="J54" s="13">
        <f t="shared" si="19"/>
        <v>4945491</v>
      </c>
      <c r="K54" s="13">
        <f t="shared" si="19"/>
        <v>81590184</v>
      </c>
      <c r="L54" s="13">
        <f t="shared" si="19"/>
        <v>78884894</v>
      </c>
      <c r="M54" s="13">
        <f t="shared" si="19"/>
        <v>3110861</v>
      </c>
      <c r="N54" s="14">
        <f t="shared" si="19"/>
        <v>-3110861</v>
      </c>
      <c r="O54" s="13">
        <f>O55</f>
        <v>10579793</v>
      </c>
      <c r="P54" s="15">
        <f>P55</f>
        <v>27389158</v>
      </c>
    </row>
    <row r="55" spans="1:16" ht="31.5" customHeight="1">
      <c r="A55" s="19" t="s">
        <v>27</v>
      </c>
      <c r="B55" s="20" t="s">
        <v>27</v>
      </c>
      <c r="C55" s="21" t="s">
        <v>27</v>
      </c>
      <c r="D55" s="21" t="s">
        <v>27</v>
      </c>
      <c r="E55" s="21" t="s">
        <v>33</v>
      </c>
      <c r="F55" s="22" t="s">
        <v>38</v>
      </c>
      <c r="G55" s="13">
        <v>91473181</v>
      </c>
      <c r="H55" s="13">
        <v>114330404</v>
      </c>
      <c r="I55" s="13">
        <v>2414065</v>
      </c>
      <c r="J55" s="13">
        <v>4945491</v>
      </c>
      <c r="K55" s="13">
        <v>81590184</v>
      </c>
      <c r="L55" s="13">
        <v>78884894</v>
      </c>
      <c r="M55" s="13">
        <v>3110861</v>
      </c>
      <c r="N55" s="14">
        <v>-3110861</v>
      </c>
      <c r="O55" s="13">
        <v>10579793</v>
      </c>
      <c r="P55" s="15">
        <v>27389158</v>
      </c>
    </row>
    <row r="56" spans="1:16" ht="31.5" customHeight="1">
      <c r="A56" s="19" t="s">
        <v>27</v>
      </c>
      <c r="B56" s="20" t="s">
        <v>27</v>
      </c>
      <c r="C56" s="21" t="s">
        <v>26</v>
      </c>
      <c r="D56" s="21" t="s">
        <v>27</v>
      </c>
      <c r="E56" s="21" t="s">
        <v>27</v>
      </c>
      <c r="F56" s="22" t="s">
        <v>64</v>
      </c>
      <c r="G56" s="13">
        <f aca="true" t="shared" si="20" ref="G56:P58">G57</f>
        <v>0</v>
      </c>
      <c r="H56" s="13">
        <f t="shared" si="20"/>
        <v>31649298</v>
      </c>
      <c r="I56" s="13">
        <f t="shared" si="20"/>
        <v>0</v>
      </c>
      <c r="J56" s="13">
        <f t="shared" si="20"/>
        <v>8940277</v>
      </c>
      <c r="K56" s="13">
        <f t="shared" si="20"/>
        <v>0</v>
      </c>
      <c r="L56" s="13">
        <f t="shared" si="20"/>
        <v>21286264</v>
      </c>
      <c r="M56" s="13">
        <f t="shared" si="20"/>
        <v>0</v>
      </c>
      <c r="N56" s="13">
        <f t="shared" si="20"/>
        <v>0</v>
      </c>
      <c r="O56" s="13">
        <f t="shared" si="20"/>
        <v>0</v>
      </c>
      <c r="P56" s="15">
        <f t="shared" si="20"/>
        <v>1422757</v>
      </c>
    </row>
    <row r="57" spans="1:16" ht="31.5" customHeight="1">
      <c r="A57" s="19" t="s">
        <v>27</v>
      </c>
      <c r="B57" s="20" t="s">
        <v>27</v>
      </c>
      <c r="C57" s="21" t="s">
        <v>27</v>
      </c>
      <c r="D57" s="21" t="s">
        <v>27</v>
      </c>
      <c r="E57" s="21" t="s">
        <v>27</v>
      </c>
      <c r="F57" s="22" t="s">
        <v>40</v>
      </c>
      <c r="G57" s="13">
        <f t="shared" si="20"/>
        <v>0</v>
      </c>
      <c r="H57" s="13">
        <f t="shared" si="20"/>
        <v>31649298</v>
      </c>
      <c r="I57" s="13">
        <f t="shared" si="20"/>
        <v>0</v>
      </c>
      <c r="J57" s="13">
        <f t="shared" si="20"/>
        <v>8940277</v>
      </c>
      <c r="K57" s="13">
        <f t="shared" si="20"/>
        <v>0</v>
      </c>
      <c r="L57" s="13">
        <f t="shared" si="20"/>
        <v>21286264</v>
      </c>
      <c r="M57" s="13">
        <f t="shared" si="20"/>
        <v>0</v>
      </c>
      <c r="N57" s="13">
        <f t="shared" si="20"/>
        <v>0</v>
      </c>
      <c r="O57" s="13">
        <f t="shared" si="20"/>
        <v>0</v>
      </c>
      <c r="P57" s="15">
        <f t="shared" si="20"/>
        <v>1422757</v>
      </c>
    </row>
    <row r="58" spans="1:16" ht="31.5" customHeight="1">
      <c r="A58" s="19" t="s">
        <v>27</v>
      </c>
      <c r="B58" s="20" t="s">
        <v>27</v>
      </c>
      <c r="C58" s="21" t="s">
        <v>27</v>
      </c>
      <c r="D58" s="21" t="s">
        <v>35</v>
      </c>
      <c r="E58" s="21" t="s">
        <v>27</v>
      </c>
      <c r="F58" s="22" t="s">
        <v>32</v>
      </c>
      <c r="G58" s="13">
        <f t="shared" si="20"/>
        <v>0</v>
      </c>
      <c r="H58" s="13">
        <f t="shared" si="20"/>
        <v>31649298</v>
      </c>
      <c r="I58" s="13">
        <f t="shared" si="20"/>
        <v>0</v>
      </c>
      <c r="J58" s="13">
        <f t="shared" si="20"/>
        <v>8940277</v>
      </c>
      <c r="K58" s="13">
        <f t="shared" si="20"/>
        <v>0</v>
      </c>
      <c r="L58" s="13">
        <f t="shared" si="20"/>
        <v>21286264</v>
      </c>
      <c r="M58" s="13">
        <f t="shared" si="20"/>
        <v>0</v>
      </c>
      <c r="N58" s="13">
        <f t="shared" si="20"/>
        <v>0</v>
      </c>
      <c r="O58" s="13">
        <f>O59</f>
        <v>0</v>
      </c>
      <c r="P58" s="15">
        <f>P59</f>
        <v>1422757</v>
      </c>
    </row>
    <row r="59" spans="1:16" ht="31.5" customHeight="1">
      <c r="A59" s="19" t="s">
        <v>27</v>
      </c>
      <c r="B59" s="20" t="s">
        <v>27</v>
      </c>
      <c r="C59" s="21" t="s">
        <v>27</v>
      </c>
      <c r="D59" s="21" t="s">
        <v>27</v>
      </c>
      <c r="E59" s="21" t="s">
        <v>33</v>
      </c>
      <c r="F59" s="22" t="s">
        <v>65</v>
      </c>
      <c r="G59" s="13">
        <v>0</v>
      </c>
      <c r="H59" s="13">
        <v>31649298</v>
      </c>
      <c r="I59" s="13">
        <v>0</v>
      </c>
      <c r="J59" s="13">
        <v>8940277</v>
      </c>
      <c r="K59" s="13">
        <v>0</v>
      </c>
      <c r="L59" s="13">
        <v>21286264</v>
      </c>
      <c r="M59" s="13">
        <v>0</v>
      </c>
      <c r="N59" s="13">
        <v>0</v>
      </c>
      <c r="O59" s="13">
        <v>0</v>
      </c>
      <c r="P59" s="15">
        <v>1422757</v>
      </c>
    </row>
    <row r="60" spans="1:16" ht="31.5" customHeight="1">
      <c r="A60" s="19" t="s">
        <v>27</v>
      </c>
      <c r="B60" s="20" t="s">
        <v>27</v>
      </c>
      <c r="C60" s="21" t="s">
        <v>52</v>
      </c>
      <c r="D60" s="21" t="s">
        <v>27</v>
      </c>
      <c r="E60" s="21" t="s">
        <v>27</v>
      </c>
      <c r="F60" s="22" t="s">
        <v>66</v>
      </c>
      <c r="G60" s="13">
        <f aca="true" t="shared" si="21" ref="G60:N60">G61+G64</f>
        <v>644043093</v>
      </c>
      <c r="H60" s="13">
        <f t="shared" si="21"/>
        <v>0</v>
      </c>
      <c r="I60" s="13">
        <f t="shared" si="21"/>
        <v>96272075</v>
      </c>
      <c r="J60" s="13">
        <f t="shared" si="21"/>
        <v>0</v>
      </c>
      <c r="K60" s="13">
        <f t="shared" si="21"/>
        <v>520672288</v>
      </c>
      <c r="L60" s="13">
        <f t="shared" si="21"/>
        <v>0</v>
      </c>
      <c r="M60" s="13">
        <f t="shared" si="21"/>
        <v>0</v>
      </c>
      <c r="N60" s="13">
        <f t="shared" si="21"/>
        <v>0</v>
      </c>
      <c r="O60" s="13">
        <f>O61+O64</f>
        <v>27098730</v>
      </c>
      <c r="P60" s="15">
        <f>P61+P64</f>
        <v>0</v>
      </c>
    </row>
    <row r="61" spans="1:16" ht="31.5" customHeight="1">
      <c r="A61" s="19" t="s">
        <v>27</v>
      </c>
      <c r="B61" s="20" t="s">
        <v>27</v>
      </c>
      <c r="C61" s="21" t="s">
        <v>27</v>
      </c>
      <c r="D61" s="21" t="s">
        <v>27</v>
      </c>
      <c r="E61" s="21" t="s">
        <v>27</v>
      </c>
      <c r="F61" s="22" t="s">
        <v>67</v>
      </c>
      <c r="G61" s="13">
        <f aca="true" t="shared" si="22" ref="G61:N62">G62</f>
        <v>417561</v>
      </c>
      <c r="H61" s="13">
        <f t="shared" si="22"/>
        <v>0</v>
      </c>
      <c r="I61" s="13">
        <f t="shared" si="22"/>
        <v>0</v>
      </c>
      <c r="J61" s="13">
        <f t="shared" si="22"/>
        <v>0</v>
      </c>
      <c r="K61" s="13">
        <f t="shared" si="22"/>
        <v>417561</v>
      </c>
      <c r="L61" s="13">
        <f t="shared" si="22"/>
        <v>0</v>
      </c>
      <c r="M61" s="13">
        <f t="shared" si="22"/>
        <v>0</v>
      </c>
      <c r="N61" s="13">
        <f t="shared" si="22"/>
        <v>0</v>
      </c>
      <c r="O61" s="13">
        <f>O62</f>
        <v>0</v>
      </c>
      <c r="P61" s="15">
        <f>P62</f>
        <v>0</v>
      </c>
    </row>
    <row r="62" spans="1:16" ht="31.5" customHeight="1">
      <c r="A62" s="19" t="s">
        <v>27</v>
      </c>
      <c r="B62" s="20" t="s">
        <v>27</v>
      </c>
      <c r="C62" s="21" t="s">
        <v>27</v>
      </c>
      <c r="D62" s="21" t="s">
        <v>33</v>
      </c>
      <c r="E62" s="21" t="s">
        <v>27</v>
      </c>
      <c r="F62" s="22" t="s">
        <v>50</v>
      </c>
      <c r="G62" s="13">
        <f t="shared" si="22"/>
        <v>417561</v>
      </c>
      <c r="H62" s="13">
        <f t="shared" si="22"/>
        <v>0</v>
      </c>
      <c r="I62" s="13">
        <f t="shared" si="22"/>
        <v>0</v>
      </c>
      <c r="J62" s="13">
        <f t="shared" si="22"/>
        <v>0</v>
      </c>
      <c r="K62" s="13">
        <f t="shared" si="22"/>
        <v>417561</v>
      </c>
      <c r="L62" s="13">
        <f t="shared" si="22"/>
        <v>0</v>
      </c>
      <c r="M62" s="13">
        <f t="shared" si="22"/>
        <v>0</v>
      </c>
      <c r="N62" s="13">
        <f t="shared" si="22"/>
        <v>0</v>
      </c>
      <c r="O62" s="13">
        <f>O63</f>
        <v>0</v>
      </c>
      <c r="P62" s="15">
        <f>P63</f>
        <v>0</v>
      </c>
    </row>
    <row r="63" spans="1:16" ht="31.5" customHeight="1">
      <c r="A63" s="19" t="s">
        <v>27</v>
      </c>
      <c r="B63" s="20" t="s">
        <v>27</v>
      </c>
      <c r="C63" s="21" t="s">
        <v>27</v>
      </c>
      <c r="D63" s="21" t="s">
        <v>27</v>
      </c>
      <c r="E63" s="21" t="s">
        <v>33</v>
      </c>
      <c r="F63" s="22" t="s">
        <v>51</v>
      </c>
      <c r="G63" s="13">
        <v>417561</v>
      </c>
      <c r="H63" s="13">
        <v>0</v>
      </c>
      <c r="I63" s="13">
        <v>0</v>
      </c>
      <c r="J63" s="13">
        <v>0</v>
      </c>
      <c r="K63" s="13">
        <v>417561</v>
      </c>
      <c r="L63" s="13">
        <v>0</v>
      </c>
      <c r="M63" s="13">
        <v>0</v>
      </c>
      <c r="N63" s="13">
        <v>0</v>
      </c>
      <c r="O63" s="13">
        <v>0</v>
      </c>
      <c r="P63" s="15">
        <v>0</v>
      </c>
    </row>
    <row r="64" spans="1:16" ht="31.5" customHeight="1">
      <c r="A64" s="19" t="s">
        <v>27</v>
      </c>
      <c r="B64" s="20" t="s">
        <v>27</v>
      </c>
      <c r="C64" s="21" t="s">
        <v>27</v>
      </c>
      <c r="D64" s="21" t="s">
        <v>27</v>
      </c>
      <c r="E64" s="21" t="s">
        <v>27</v>
      </c>
      <c r="F64" s="22" t="s">
        <v>68</v>
      </c>
      <c r="G64" s="13">
        <f aca="true" t="shared" si="23" ref="G64:N64">G65</f>
        <v>643625532</v>
      </c>
      <c r="H64" s="13">
        <f t="shared" si="23"/>
        <v>0</v>
      </c>
      <c r="I64" s="13">
        <f t="shared" si="23"/>
        <v>96272075</v>
      </c>
      <c r="J64" s="13">
        <f t="shared" si="23"/>
        <v>0</v>
      </c>
      <c r="K64" s="13">
        <f t="shared" si="23"/>
        <v>520254727</v>
      </c>
      <c r="L64" s="13">
        <f t="shared" si="23"/>
        <v>0</v>
      </c>
      <c r="M64" s="13">
        <f t="shared" si="23"/>
        <v>0</v>
      </c>
      <c r="N64" s="13">
        <f t="shared" si="23"/>
        <v>0</v>
      </c>
      <c r="O64" s="13">
        <f>O65</f>
        <v>27098730</v>
      </c>
      <c r="P64" s="15">
        <f>P65</f>
        <v>0</v>
      </c>
    </row>
    <row r="65" spans="1:16" ht="31.5" customHeight="1">
      <c r="A65" s="19" t="s">
        <v>27</v>
      </c>
      <c r="B65" s="20" t="s">
        <v>27</v>
      </c>
      <c r="C65" s="21" t="s">
        <v>27</v>
      </c>
      <c r="D65" s="21" t="s">
        <v>26</v>
      </c>
      <c r="E65" s="21" t="s">
        <v>27</v>
      </c>
      <c r="F65" s="22" t="s">
        <v>45</v>
      </c>
      <c r="G65" s="13">
        <f aca="true" t="shared" si="24" ref="G65:N65">G66+G67+G68</f>
        <v>643625532</v>
      </c>
      <c r="H65" s="13">
        <f t="shared" si="24"/>
        <v>0</v>
      </c>
      <c r="I65" s="13">
        <f t="shared" si="24"/>
        <v>96272075</v>
      </c>
      <c r="J65" s="13">
        <f t="shared" si="24"/>
        <v>0</v>
      </c>
      <c r="K65" s="13">
        <f t="shared" si="24"/>
        <v>520254727</v>
      </c>
      <c r="L65" s="13">
        <f t="shared" si="24"/>
        <v>0</v>
      </c>
      <c r="M65" s="13">
        <f t="shared" si="24"/>
        <v>0</v>
      </c>
      <c r="N65" s="13">
        <f t="shared" si="24"/>
        <v>0</v>
      </c>
      <c r="O65" s="13">
        <f>O66+O67+O68</f>
        <v>27098730</v>
      </c>
      <c r="P65" s="15">
        <f>P66+P67+P68</f>
        <v>0</v>
      </c>
    </row>
    <row r="66" spans="1:16" ht="31.5" customHeight="1">
      <c r="A66" s="19" t="s">
        <v>27</v>
      </c>
      <c r="B66" s="20" t="s">
        <v>27</v>
      </c>
      <c r="C66" s="21" t="s">
        <v>27</v>
      </c>
      <c r="D66" s="21" t="s">
        <v>27</v>
      </c>
      <c r="E66" s="21" t="s">
        <v>33</v>
      </c>
      <c r="F66" s="22" t="s">
        <v>69</v>
      </c>
      <c r="G66" s="13">
        <v>77684485</v>
      </c>
      <c r="H66" s="13">
        <v>0</v>
      </c>
      <c r="I66" s="13">
        <v>6566987</v>
      </c>
      <c r="J66" s="13">
        <v>0</v>
      </c>
      <c r="K66" s="13">
        <v>69417498</v>
      </c>
      <c r="L66" s="13">
        <v>0</v>
      </c>
      <c r="M66" s="13">
        <v>0</v>
      </c>
      <c r="N66" s="13">
        <v>0</v>
      </c>
      <c r="O66" s="13">
        <v>1700000</v>
      </c>
      <c r="P66" s="15">
        <v>0</v>
      </c>
    </row>
    <row r="67" spans="1:16" ht="31.5" customHeight="1">
      <c r="A67" s="24" t="s">
        <v>27</v>
      </c>
      <c r="B67" s="25" t="s">
        <v>27</v>
      </c>
      <c r="C67" s="26" t="s">
        <v>27</v>
      </c>
      <c r="D67" s="26" t="s">
        <v>27</v>
      </c>
      <c r="E67" s="26" t="s">
        <v>26</v>
      </c>
      <c r="F67" s="27" t="s">
        <v>46</v>
      </c>
      <c r="G67" s="28">
        <v>141258365</v>
      </c>
      <c r="H67" s="28">
        <v>0</v>
      </c>
      <c r="I67" s="28">
        <v>6407179</v>
      </c>
      <c r="J67" s="28">
        <v>0</v>
      </c>
      <c r="K67" s="28">
        <v>109452456</v>
      </c>
      <c r="L67" s="28">
        <v>0</v>
      </c>
      <c r="M67" s="28">
        <v>0</v>
      </c>
      <c r="N67" s="28">
        <v>0</v>
      </c>
      <c r="O67" s="28">
        <v>25398730</v>
      </c>
      <c r="P67" s="29">
        <v>0</v>
      </c>
    </row>
    <row r="68" spans="1:16" ht="31.5" customHeight="1">
      <c r="A68" s="19" t="s">
        <v>27</v>
      </c>
      <c r="B68" s="20" t="s">
        <v>27</v>
      </c>
      <c r="C68" s="21" t="s">
        <v>27</v>
      </c>
      <c r="D68" s="21" t="s">
        <v>27</v>
      </c>
      <c r="E68" s="21" t="s">
        <v>35</v>
      </c>
      <c r="F68" s="22" t="s">
        <v>70</v>
      </c>
      <c r="G68" s="13">
        <v>424682682</v>
      </c>
      <c r="H68" s="13">
        <v>0</v>
      </c>
      <c r="I68" s="13">
        <v>83297909</v>
      </c>
      <c r="J68" s="13">
        <v>0</v>
      </c>
      <c r="K68" s="13">
        <v>341384773</v>
      </c>
      <c r="L68" s="13">
        <v>0</v>
      </c>
      <c r="M68" s="13">
        <v>0</v>
      </c>
      <c r="N68" s="13">
        <v>0</v>
      </c>
      <c r="O68" s="13">
        <v>0</v>
      </c>
      <c r="P68" s="15">
        <v>0</v>
      </c>
    </row>
    <row r="69" spans="1:16" ht="31.5" customHeight="1">
      <c r="A69" s="19" t="s">
        <v>27</v>
      </c>
      <c r="B69" s="20" t="s">
        <v>27</v>
      </c>
      <c r="C69" s="21" t="s">
        <v>71</v>
      </c>
      <c r="D69" s="21" t="s">
        <v>27</v>
      </c>
      <c r="E69" s="21" t="s">
        <v>27</v>
      </c>
      <c r="F69" s="22" t="s">
        <v>72</v>
      </c>
      <c r="G69" s="13">
        <f aca="true" t="shared" si="25" ref="G69:P71">G70</f>
        <v>52504982</v>
      </c>
      <c r="H69" s="13">
        <f t="shared" si="25"/>
        <v>277048746</v>
      </c>
      <c r="I69" s="13">
        <f t="shared" si="25"/>
        <v>0</v>
      </c>
      <c r="J69" s="13">
        <f t="shared" si="25"/>
        <v>1867153</v>
      </c>
      <c r="K69" s="13">
        <f t="shared" si="25"/>
        <v>10801494</v>
      </c>
      <c r="L69" s="13">
        <f t="shared" si="25"/>
        <v>55480190</v>
      </c>
      <c r="M69" s="13">
        <f t="shared" si="25"/>
        <v>3693608</v>
      </c>
      <c r="N69" s="14">
        <f t="shared" si="25"/>
        <v>-3693608</v>
      </c>
      <c r="O69" s="13">
        <f t="shared" si="25"/>
        <v>45397096</v>
      </c>
      <c r="P69" s="15">
        <f t="shared" si="25"/>
        <v>216007795</v>
      </c>
    </row>
    <row r="70" spans="1:16" ht="31.5" customHeight="1">
      <c r="A70" s="19" t="s">
        <v>27</v>
      </c>
      <c r="B70" s="20" t="s">
        <v>27</v>
      </c>
      <c r="C70" s="21" t="s">
        <v>27</v>
      </c>
      <c r="D70" s="21" t="s">
        <v>27</v>
      </c>
      <c r="E70" s="21" t="s">
        <v>27</v>
      </c>
      <c r="F70" s="22" t="s">
        <v>63</v>
      </c>
      <c r="G70" s="13">
        <f t="shared" si="25"/>
        <v>52504982</v>
      </c>
      <c r="H70" s="13">
        <f t="shared" si="25"/>
        <v>277048746</v>
      </c>
      <c r="I70" s="13">
        <f t="shared" si="25"/>
        <v>0</v>
      </c>
      <c r="J70" s="13">
        <f t="shared" si="25"/>
        <v>1867153</v>
      </c>
      <c r="K70" s="13">
        <f t="shared" si="25"/>
        <v>10801494</v>
      </c>
      <c r="L70" s="13">
        <f t="shared" si="25"/>
        <v>55480190</v>
      </c>
      <c r="M70" s="13">
        <f t="shared" si="25"/>
        <v>3693608</v>
      </c>
      <c r="N70" s="14">
        <f t="shared" si="25"/>
        <v>-3693608</v>
      </c>
      <c r="O70" s="13">
        <f t="shared" si="25"/>
        <v>45397096</v>
      </c>
      <c r="P70" s="15">
        <f t="shared" si="25"/>
        <v>216007795</v>
      </c>
    </row>
    <row r="71" spans="1:16" ht="31.5" customHeight="1">
      <c r="A71" s="19" t="s">
        <v>27</v>
      </c>
      <c r="B71" s="20" t="s">
        <v>27</v>
      </c>
      <c r="C71" s="21" t="s">
        <v>27</v>
      </c>
      <c r="D71" s="21" t="s">
        <v>26</v>
      </c>
      <c r="E71" s="21" t="s">
        <v>27</v>
      </c>
      <c r="F71" s="22" t="s">
        <v>32</v>
      </c>
      <c r="G71" s="13">
        <f t="shared" si="25"/>
        <v>52504982</v>
      </c>
      <c r="H71" s="13">
        <f t="shared" si="25"/>
        <v>277048746</v>
      </c>
      <c r="I71" s="13">
        <f t="shared" si="25"/>
        <v>0</v>
      </c>
      <c r="J71" s="13">
        <f t="shared" si="25"/>
        <v>1867153</v>
      </c>
      <c r="K71" s="13">
        <f t="shared" si="25"/>
        <v>10801494</v>
      </c>
      <c r="L71" s="13">
        <f t="shared" si="25"/>
        <v>55480190</v>
      </c>
      <c r="M71" s="13">
        <f t="shared" si="25"/>
        <v>3693608</v>
      </c>
      <c r="N71" s="14">
        <f t="shared" si="25"/>
        <v>-3693608</v>
      </c>
      <c r="O71" s="13">
        <f t="shared" si="25"/>
        <v>45397096</v>
      </c>
      <c r="P71" s="15">
        <f t="shared" si="25"/>
        <v>216007795</v>
      </c>
    </row>
    <row r="72" spans="1:16" ht="34.5" customHeight="1">
      <c r="A72" s="19" t="s">
        <v>27</v>
      </c>
      <c r="B72" s="20" t="s">
        <v>27</v>
      </c>
      <c r="C72" s="21" t="s">
        <v>27</v>
      </c>
      <c r="D72" s="21" t="s">
        <v>27</v>
      </c>
      <c r="E72" s="21" t="s">
        <v>33</v>
      </c>
      <c r="F72" s="22" t="s">
        <v>65</v>
      </c>
      <c r="G72" s="13">
        <v>52504982</v>
      </c>
      <c r="H72" s="13">
        <v>277048746</v>
      </c>
      <c r="I72" s="13">
        <v>0</v>
      </c>
      <c r="J72" s="13">
        <v>1867153</v>
      </c>
      <c r="K72" s="13">
        <v>10801494</v>
      </c>
      <c r="L72" s="13">
        <v>55480190</v>
      </c>
      <c r="M72" s="13">
        <v>3693608</v>
      </c>
      <c r="N72" s="14">
        <v>-3693608</v>
      </c>
      <c r="O72" s="13">
        <v>45397096</v>
      </c>
      <c r="P72" s="15">
        <v>216007795</v>
      </c>
    </row>
    <row r="73" spans="1:16" ht="30.75" customHeight="1">
      <c r="A73" s="19" t="s">
        <v>27</v>
      </c>
      <c r="B73" s="20" t="s">
        <v>27</v>
      </c>
      <c r="C73" s="21" t="s">
        <v>73</v>
      </c>
      <c r="D73" s="21" t="s">
        <v>27</v>
      </c>
      <c r="E73" s="21" t="s">
        <v>27</v>
      </c>
      <c r="F73" s="22" t="s">
        <v>74</v>
      </c>
      <c r="G73" s="13">
        <f aca="true" t="shared" si="26" ref="G73:P75">G74</f>
        <v>79050388</v>
      </c>
      <c r="H73" s="13">
        <f t="shared" si="26"/>
        <v>1070540996</v>
      </c>
      <c r="I73" s="13">
        <f t="shared" si="26"/>
        <v>200</v>
      </c>
      <c r="J73" s="13">
        <f t="shared" si="26"/>
        <v>0</v>
      </c>
      <c r="K73" s="13">
        <f t="shared" si="26"/>
        <v>79050188</v>
      </c>
      <c r="L73" s="13">
        <f t="shared" si="26"/>
        <v>33540554</v>
      </c>
      <c r="M73" s="13">
        <f t="shared" si="26"/>
        <v>146026931</v>
      </c>
      <c r="N73" s="14">
        <f t="shared" si="26"/>
        <v>-146026931</v>
      </c>
      <c r="O73" s="13">
        <f t="shared" si="26"/>
        <v>146026931</v>
      </c>
      <c r="P73" s="15">
        <f t="shared" si="26"/>
        <v>890973511</v>
      </c>
    </row>
    <row r="74" spans="1:16" ht="31.5" customHeight="1">
      <c r="A74" s="19" t="s">
        <v>27</v>
      </c>
      <c r="B74" s="20" t="s">
        <v>27</v>
      </c>
      <c r="C74" s="21" t="s">
        <v>27</v>
      </c>
      <c r="D74" s="21" t="s">
        <v>27</v>
      </c>
      <c r="E74" s="21" t="s">
        <v>27</v>
      </c>
      <c r="F74" s="22" t="s">
        <v>40</v>
      </c>
      <c r="G74" s="13">
        <f t="shared" si="26"/>
        <v>79050388</v>
      </c>
      <c r="H74" s="13">
        <f t="shared" si="26"/>
        <v>1070540996</v>
      </c>
      <c r="I74" s="13">
        <f t="shared" si="26"/>
        <v>200</v>
      </c>
      <c r="J74" s="13">
        <f t="shared" si="26"/>
        <v>0</v>
      </c>
      <c r="K74" s="13">
        <f t="shared" si="26"/>
        <v>79050188</v>
      </c>
      <c r="L74" s="13">
        <f t="shared" si="26"/>
        <v>33540554</v>
      </c>
      <c r="M74" s="13">
        <f t="shared" si="26"/>
        <v>146026931</v>
      </c>
      <c r="N74" s="14">
        <f t="shared" si="26"/>
        <v>-146026931</v>
      </c>
      <c r="O74" s="13">
        <f t="shared" si="26"/>
        <v>146026931</v>
      </c>
      <c r="P74" s="15">
        <f t="shared" si="26"/>
        <v>890973511</v>
      </c>
    </row>
    <row r="75" spans="1:16" ht="31.5" customHeight="1">
      <c r="A75" s="19" t="s">
        <v>27</v>
      </c>
      <c r="B75" s="20" t="s">
        <v>27</v>
      </c>
      <c r="C75" s="21" t="s">
        <v>27</v>
      </c>
      <c r="D75" s="21" t="s">
        <v>33</v>
      </c>
      <c r="E75" s="21" t="s">
        <v>27</v>
      </c>
      <c r="F75" s="22" t="s">
        <v>75</v>
      </c>
      <c r="G75" s="13">
        <f t="shared" si="26"/>
        <v>79050388</v>
      </c>
      <c r="H75" s="13">
        <f t="shared" si="26"/>
        <v>1070540996</v>
      </c>
      <c r="I75" s="13">
        <f t="shared" si="26"/>
        <v>200</v>
      </c>
      <c r="J75" s="13">
        <f t="shared" si="26"/>
        <v>0</v>
      </c>
      <c r="K75" s="13">
        <f t="shared" si="26"/>
        <v>79050188</v>
      </c>
      <c r="L75" s="13">
        <f t="shared" si="26"/>
        <v>33540554</v>
      </c>
      <c r="M75" s="13">
        <f t="shared" si="26"/>
        <v>146026931</v>
      </c>
      <c r="N75" s="14">
        <f t="shared" si="26"/>
        <v>-146026931</v>
      </c>
      <c r="O75" s="13">
        <f t="shared" si="26"/>
        <v>146026931</v>
      </c>
      <c r="P75" s="15">
        <f t="shared" si="26"/>
        <v>890973511</v>
      </c>
    </row>
    <row r="76" spans="1:16" ht="31.5" customHeight="1">
      <c r="A76" s="19" t="s">
        <v>27</v>
      </c>
      <c r="B76" s="20" t="s">
        <v>27</v>
      </c>
      <c r="C76" s="21" t="s">
        <v>27</v>
      </c>
      <c r="D76" s="21" t="s">
        <v>27</v>
      </c>
      <c r="E76" s="21" t="s">
        <v>33</v>
      </c>
      <c r="F76" s="22" t="s">
        <v>76</v>
      </c>
      <c r="G76" s="13">
        <v>79050388</v>
      </c>
      <c r="H76" s="13">
        <v>1070540996</v>
      </c>
      <c r="I76" s="13">
        <v>200</v>
      </c>
      <c r="J76" s="13">
        <v>0</v>
      </c>
      <c r="K76" s="13">
        <v>79050188</v>
      </c>
      <c r="L76" s="13">
        <v>33540554</v>
      </c>
      <c r="M76" s="13">
        <v>146026931</v>
      </c>
      <c r="N76" s="14">
        <v>-146026931</v>
      </c>
      <c r="O76" s="13">
        <v>146026931</v>
      </c>
      <c r="P76" s="15">
        <v>890973511</v>
      </c>
    </row>
    <row r="77" spans="1:20" ht="31.5" customHeight="1">
      <c r="A77" s="19" t="s">
        <v>27</v>
      </c>
      <c r="B77" s="20" t="s">
        <v>73</v>
      </c>
      <c r="C77" s="21" t="s">
        <v>27</v>
      </c>
      <c r="D77" s="21" t="s">
        <v>27</v>
      </c>
      <c r="E77" s="21" t="s">
        <v>27</v>
      </c>
      <c r="F77" s="22" t="s">
        <v>77</v>
      </c>
      <c r="G77" s="13">
        <f aca="true" t="shared" si="27" ref="G77:N77">G78+G85+G89+G93</f>
        <v>0</v>
      </c>
      <c r="H77" s="13">
        <f t="shared" si="27"/>
        <v>3785224218</v>
      </c>
      <c r="I77" s="13">
        <f t="shared" si="27"/>
        <v>0</v>
      </c>
      <c r="J77" s="13">
        <f t="shared" si="27"/>
        <v>34158566</v>
      </c>
      <c r="K77" s="13">
        <f t="shared" si="27"/>
        <v>0</v>
      </c>
      <c r="L77" s="13">
        <f t="shared" si="27"/>
        <v>1441283716</v>
      </c>
      <c r="M77" s="13">
        <f t="shared" si="27"/>
        <v>0</v>
      </c>
      <c r="N77" s="13">
        <f t="shared" si="27"/>
        <v>0</v>
      </c>
      <c r="O77" s="13">
        <f>O78+O85+O89+O93</f>
        <v>0</v>
      </c>
      <c r="P77" s="15">
        <f>P78+P85+P89+P93</f>
        <v>2309781936</v>
      </c>
      <c r="T77" s="17"/>
    </row>
    <row r="78" spans="1:20" ht="31.5" customHeight="1">
      <c r="A78" s="19" t="s">
        <v>27</v>
      </c>
      <c r="B78" s="20" t="s">
        <v>27</v>
      </c>
      <c r="C78" s="21" t="s">
        <v>33</v>
      </c>
      <c r="D78" s="21" t="s">
        <v>27</v>
      </c>
      <c r="E78" s="21" t="s">
        <v>27</v>
      </c>
      <c r="F78" s="22" t="s">
        <v>78</v>
      </c>
      <c r="G78" s="13">
        <f aca="true" t="shared" si="28" ref="G78:N78">G79</f>
        <v>0</v>
      </c>
      <c r="H78" s="13">
        <f t="shared" si="28"/>
        <v>2592994141</v>
      </c>
      <c r="I78" s="13">
        <f t="shared" si="28"/>
        <v>0</v>
      </c>
      <c r="J78" s="13">
        <f t="shared" si="28"/>
        <v>4858566</v>
      </c>
      <c r="K78" s="13">
        <f t="shared" si="28"/>
        <v>0</v>
      </c>
      <c r="L78" s="13">
        <f t="shared" si="28"/>
        <v>749208293</v>
      </c>
      <c r="M78" s="13">
        <f t="shared" si="28"/>
        <v>0</v>
      </c>
      <c r="N78" s="13">
        <f t="shared" si="28"/>
        <v>0</v>
      </c>
      <c r="O78" s="13">
        <f>O79</f>
        <v>0</v>
      </c>
      <c r="P78" s="15">
        <f>P79</f>
        <v>1838927282</v>
      </c>
      <c r="T78" s="16"/>
    </row>
    <row r="79" spans="1:20" ht="31.5" customHeight="1">
      <c r="A79" s="19" t="s">
        <v>27</v>
      </c>
      <c r="B79" s="20" t="s">
        <v>27</v>
      </c>
      <c r="C79" s="21" t="s">
        <v>27</v>
      </c>
      <c r="D79" s="21" t="s">
        <v>27</v>
      </c>
      <c r="E79" s="21" t="s">
        <v>27</v>
      </c>
      <c r="F79" s="22" t="s">
        <v>42</v>
      </c>
      <c r="G79" s="13">
        <f aca="true" t="shared" si="29" ref="G79:N79">G80+G82</f>
        <v>0</v>
      </c>
      <c r="H79" s="13">
        <f t="shared" si="29"/>
        <v>2592994141</v>
      </c>
      <c r="I79" s="13">
        <f t="shared" si="29"/>
        <v>0</v>
      </c>
      <c r="J79" s="13">
        <f t="shared" si="29"/>
        <v>4858566</v>
      </c>
      <c r="K79" s="13">
        <f t="shared" si="29"/>
        <v>0</v>
      </c>
      <c r="L79" s="13">
        <f t="shared" si="29"/>
        <v>749208293</v>
      </c>
      <c r="M79" s="13">
        <f t="shared" si="29"/>
        <v>0</v>
      </c>
      <c r="N79" s="13">
        <f t="shared" si="29"/>
        <v>0</v>
      </c>
      <c r="O79" s="13">
        <f>O80+O82</f>
        <v>0</v>
      </c>
      <c r="P79" s="15">
        <f>P80+P82</f>
        <v>1838927282</v>
      </c>
      <c r="T79" s="17"/>
    </row>
    <row r="80" spans="1:16" ht="31.5" customHeight="1">
      <c r="A80" s="19" t="s">
        <v>27</v>
      </c>
      <c r="B80" s="20" t="s">
        <v>27</v>
      </c>
      <c r="C80" s="21" t="s">
        <v>27</v>
      </c>
      <c r="D80" s="21" t="s">
        <v>26</v>
      </c>
      <c r="E80" s="21" t="s">
        <v>27</v>
      </c>
      <c r="F80" s="22" t="s">
        <v>79</v>
      </c>
      <c r="G80" s="13">
        <f aca="true" t="shared" si="30" ref="G80:N80">G81</f>
        <v>0</v>
      </c>
      <c r="H80" s="13">
        <f t="shared" si="30"/>
        <v>129990775</v>
      </c>
      <c r="I80" s="13">
        <f t="shared" si="30"/>
        <v>0</v>
      </c>
      <c r="J80" s="13">
        <f t="shared" si="30"/>
        <v>0</v>
      </c>
      <c r="K80" s="13">
        <f t="shared" si="30"/>
        <v>0</v>
      </c>
      <c r="L80" s="13">
        <f t="shared" si="30"/>
        <v>119030411</v>
      </c>
      <c r="M80" s="13">
        <f t="shared" si="30"/>
        <v>0</v>
      </c>
      <c r="N80" s="13">
        <f t="shared" si="30"/>
        <v>0</v>
      </c>
      <c r="O80" s="13">
        <f>O81</f>
        <v>0</v>
      </c>
      <c r="P80" s="15">
        <f>P81</f>
        <v>10960364</v>
      </c>
    </row>
    <row r="81" spans="1:16" ht="31.5" customHeight="1">
      <c r="A81" s="19" t="s">
        <v>27</v>
      </c>
      <c r="B81" s="20" t="s">
        <v>27</v>
      </c>
      <c r="C81" s="21" t="s">
        <v>27</v>
      </c>
      <c r="D81" s="21" t="s">
        <v>27</v>
      </c>
      <c r="E81" s="21" t="s">
        <v>33</v>
      </c>
      <c r="F81" s="22" t="s">
        <v>80</v>
      </c>
      <c r="G81" s="13">
        <v>0</v>
      </c>
      <c r="H81" s="13">
        <v>129990775</v>
      </c>
      <c r="I81" s="13">
        <v>0</v>
      </c>
      <c r="J81" s="13">
        <v>0</v>
      </c>
      <c r="K81" s="13">
        <v>0</v>
      </c>
      <c r="L81" s="13">
        <v>119030411</v>
      </c>
      <c r="M81" s="13">
        <v>0</v>
      </c>
      <c r="N81" s="13">
        <v>0</v>
      </c>
      <c r="O81" s="13">
        <v>0</v>
      </c>
      <c r="P81" s="15">
        <v>10960364</v>
      </c>
    </row>
    <row r="82" spans="1:16" ht="31.5" customHeight="1">
      <c r="A82" s="19" t="s">
        <v>27</v>
      </c>
      <c r="B82" s="20" t="s">
        <v>27</v>
      </c>
      <c r="C82" s="21" t="s">
        <v>27</v>
      </c>
      <c r="D82" s="21" t="s">
        <v>29</v>
      </c>
      <c r="E82" s="21" t="s">
        <v>27</v>
      </c>
      <c r="F82" s="22" t="s">
        <v>81</v>
      </c>
      <c r="G82" s="13">
        <f aca="true" t="shared" si="31" ref="G82:N82">G83+G84</f>
        <v>0</v>
      </c>
      <c r="H82" s="13">
        <f t="shared" si="31"/>
        <v>2463003366</v>
      </c>
      <c r="I82" s="13">
        <f t="shared" si="31"/>
        <v>0</v>
      </c>
      <c r="J82" s="13">
        <f t="shared" si="31"/>
        <v>4858566</v>
      </c>
      <c r="K82" s="13">
        <f t="shared" si="31"/>
        <v>0</v>
      </c>
      <c r="L82" s="13">
        <f t="shared" si="31"/>
        <v>630177882</v>
      </c>
      <c r="M82" s="13">
        <f t="shared" si="31"/>
        <v>0</v>
      </c>
      <c r="N82" s="13">
        <f t="shared" si="31"/>
        <v>0</v>
      </c>
      <c r="O82" s="13">
        <f>O83+O84</f>
        <v>0</v>
      </c>
      <c r="P82" s="15">
        <f>P83+P84</f>
        <v>1827966918</v>
      </c>
    </row>
    <row r="83" spans="1:16" ht="31.5" customHeight="1">
      <c r="A83" s="19" t="s">
        <v>27</v>
      </c>
      <c r="B83" s="20" t="s">
        <v>27</v>
      </c>
      <c r="C83" s="21" t="s">
        <v>27</v>
      </c>
      <c r="D83" s="21" t="s">
        <v>27</v>
      </c>
      <c r="E83" s="21" t="s">
        <v>33</v>
      </c>
      <c r="F83" s="22" t="s">
        <v>82</v>
      </c>
      <c r="G83" s="13">
        <v>0</v>
      </c>
      <c r="H83" s="13">
        <v>24000000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5">
        <v>24000000</v>
      </c>
    </row>
    <row r="84" spans="1:16" ht="31.5" customHeight="1">
      <c r="A84" s="19" t="s">
        <v>27</v>
      </c>
      <c r="B84" s="20" t="s">
        <v>27</v>
      </c>
      <c r="C84" s="21" t="s">
        <v>27</v>
      </c>
      <c r="D84" s="21" t="s">
        <v>27</v>
      </c>
      <c r="E84" s="21" t="s">
        <v>26</v>
      </c>
      <c r="F84" s="22" t="s">
        <v>83</v>
      </c>
      <c r="G84" s="13">
        <v>0</v>
      </c>
      <c r="H84" s="13">
        <v>2439003366</v>
      </c>
      <c r="I84" s="13">
        <v>0</v>
      </c>
      <c r="J84" s="13">
        <v>4858566</v>
      </c>
      <c r="K84" s="13">
        <v>0</v>
      </c>
      <c r="L84" s="13">
        <v>630177882</v>
      </c>
      <c r="M84" s="13">
        <v>0</v>
      </c>
      <c r="N84" s="13">
        <v>0</v>
      </c>
      <c r="O84" s="13">
        <v>0</v>
      </c>
      <c r="P84" s="15">
        <v>1803966918</v>
      </c>
    </row>
    <row r="85" spans="1:16" ht="31.5" customHeight="1">
      <c r="A85" s="19" t="s">
        <v>27</v>
      </c>
      <c r="B85" s="20" t="s">
        <v>27</v>
      </c>
      <c r="C85" s="21" t="s">
        <v>35</v>
      </c>
      <c r="D85" s="21" t="s">
        <v>27</v>
      </c>
      <c r="E85" s="21" t="s">
        <v>27</v>
      </c>
      <c r="F85" s="22" t="s">
        <v>84</v>
      </c>
      <c r="G85" s="15">
        <f aca="true" t="shared" si="32" ref="G85:N87">G86</f>
        <v>0</v>
      </c>
      <c r="H85" s="15">
        <f t="shared" si="32"/>
        <v>7494605</v>
      </c>
      <c r="I85" s="15">
        <f t="shared" si="32"/>
        <v>0</v>
      </c>
      <c r="J85" s="13">
        <f t="shared" si="32"/>
        <v>0</v>
      </c>
      <c r="K85" s="15">
        <f t="shared" si="32"/>
        <v>0</v>
      </c>
      <c r="L85" s="15">
        <f t="shared" si="32"/>
        <v>7494605</v>
      </c>
      <c r="M85" s="15">
        <f t="shared" si="32"/>
        <v>0</v>
      </c>
      <c r="N85" s="15">
        <f t="shared" si="32"/>
        <v>0</v>
      </c>
      <c r="O85" s="15">
        <f>O86</f>
        <v>0</v>
      </c>
      <c r="P85" s="15">
        <f>P86</f>
        <v>0</v>
      </c>
    </row>
    <row r="86" spans="1:16" ht="31.5" customHeight="1">
      <c r="A86" s="19" t="s">
        <v>27</v>
      </c>
      <c r="B86" s="21" t="s">
        <v>27</v>
      </c>
      <c r="C86" s="21" t="s">
        <v>27</v>
      </c>
      <c r="D86" s="21" t="s">
        <v>27</v>
      </c>
      <c r="E86" s="21" t="s">
        <v>27</v>
      </c>
      <c r="F86" s="35" t="s">
        <v>63</v>
      </c>
      <c r="G86" s="15">
        <f t="shared" si="32"/>
        <v>0</v>
      </c>
      <c r="H86" s="15">
        <f t="shared" si="32"/>
        <v>7494605</v>
      </c>
      <c r="I86" s="15">
        <f t="shared" si="32"/>
        <v>0</v>
      </c>
      <c r="J86" s="13">
        <f t="shared" si="32"/>
        <v>0</v>
      </c>
      <c r="K86" s="15">
        <f t="shared" si="32"/>
        <v>0</v>
      </c>
      <c r="L86" s="15">
        <f t="shared" si="32"/>
        <v>7494605</v>
      </c>
      <c r="M86" s="15">
        <f t="shared" si="32"/>
        <v>0</v>
      </c>
      <c r="N86" s="15">
        <f t="shared" si="32"/>
        <v>0</v>
      </c>
      <c r="O86" s="15">
        <f>O87</f>
        <v>0</v>
      </c>
      <c r="P86" s="15">
        <f>P87</f>
        <v>0</v>
      </c>
    </row>
    <row r="87" spans="1:16" ht="31.5" customHeight="1">
      <c r="A87" s="24" t="s">
        <v>27</v>
      </c>
      <c r="B87" s="25" t="s">
        <v>27</v>
      </c>
      <c r="C87" s="26" t="s">
        <v>27</v>
      </c>
      <c r="D87" s="26" t="s">
        <v>33</v>
      </c>
      <c r="E87" s="26" t="s">
        <v>27</v>
      </c>
      <c r="F87" s="27" t="s">
        <v>45</v>
      </c>
      <c r="G87" s="28">
        <f t="shared" si="32"/>
        <v>0</v>
      </c>
      <c r="H87" s="28">
        <f t="shared" si="32"/>
        <v>7494605</v>
      </c>
      <c r="I87" s="28">
        <f t="shared" si="32"/>
        <v>0</v>
      </c>
      <c r="J87" s="28">
        <f t="shared" si="32"/>
        <v>0</v>
      </c>
      <c r="K87" s="28">
        <f t="shared" si="32"/>
        <v>0</v>
      </c>
      <c r="L87" s="28">
        <f t="shared" si="32"/>
        <v>7494605</v>
      </c>
      <c r="M87" s="28">
        <f t="shared" si="32"/>
        <v>0</v>
      </c>
      <c r="N87" s="28">
        <f t="shared" si="32"/>
        <v>0</v>
      </c>
      <c r="O87" s="28">
        <f>O88</f>
        <v>0</v>
      </c>
      <c r="P87" s="29">
        <f>P88</f>
        <v>0</v>
      </c>
    </row>
    <row r="88" spans="1:16" ht="31.5" customHeight="1">
      <c r="A88" s="19" t="s">
        <v>27</v>
      </c>
      <c r="B88" s="20" t="s">
        <v>27</v>
      </c>
      <c r="C88" s="21" t="s">
        <v>27</v>
      </c>
      <c r="D88" s="21" t="s">
        <v>27</v>
      </c>
      <c r="E88" s="21" t="s">
        <v>33</v>
      </c>
      <c r="F88" s="22" t="s">
        <v>70</v>
      </c>
      <c r="G88" s="13">
        <v>0</v>
      </c>
      <c r="H88" s="13">
        <v>7494605</v>
      </c>
      <c r="I88" s="13">
        <v>0</v>
      </c>
      <c r="J88" s="13">
        <v>0</v>
      </c>
      <c r="K88" s="13">
        <v>0</v>
      </c>
      <c r="L88" s="13">
        <v>7494605</v>
      </c>
      <c r="M88" s="13">
        <v>0</v>
      </c>
      <c r="N88" s="13">
        <v>0</v>
      </c>
      <c r="O88" s="13">
        <v>0</v>
      </c>
      <c r="P88" s="15">
        <v>0</v>
      </c>
    </row>
    <row r="89" spans="1:16" ht="31.5" customHeight="1">
      <c r="A89" s="19" t="s">
        <v>27</v>
      </c>
      <c r="B89" s="20" t="s">
        <v>27</v>
      </c>
      <c r="C89" s="21" t="s">
        <v>29</v>
      </c>
      <c r="D89" s="21" t="s">
        <v>27</v>
      </c>
      <c r="E89" s="21" t="s">
        <v>27</v>
      </c>
      <c r="F89" s="22" t="s">
        <v>85</v>
      </c>
      <c r="G89" s="13">
        <f aca="true" t="shared" si="33" ref="G89:P91">G90</f>
        <v>0</v>
      </c>
      <c r="H89" s="13">
        <f t="shared" si="33"/>
        <v>43082646</v>
      </c>
      <c r="I89" s="13">
        <f t="shared" si="33"/>
        <v>0</v>
      </c>
      <c r="J89" s="13">
        <f t="shared" si="33"/>
        <v>0</v>
      </c>
      <c r="K89" s="13">
        <f t="shared" si="33"/>
        <v>0</v>
      </c>
      <c r="L89" s="13">
        <f t="shared" si="33"/>
        <v>43082646</v>
      </c>
      <c r="M89" s="13">
        <f t="shared" si="33"/>
        <v>0</v>
      </c>
      <c r="N89" s="13">
        <f t="shared" si="33"/>
        <v>0</v>
      </c>
      <c r="O89" s="13">
        <f t="shared" si="33"/>
        <v>0</v>
      </c>
      <c r="P89" s="15">
        <f t="shared" si="33"/>
        <v>0</v>
      </c>
    </row>
    <row r="90" spans="1:16" ht="31.5" customHeight="1">
      <c r="A90" s="19" t="s">
        <v>27</v>
      </c>
      <c r="B90" s="20" t="s">
        <v>27</v>
      </c>
      <c r="C90" s="21" t="s">
        <v>27</v>
      </c>
      <c r="D90" s="21" t="s">
        <v>27</v>
      </c>
      <c r="E90" s="21" t="s">
        <v>27</v>
      </c>
      <c r="F90" s="22" t="s">
        <v>42</v>
      </c>
      <c r="G90" s="13">
        <f t="shared" si="33"/>
        <v>0</v>
      </c>
      <c r="H90" s="13">
        <f t="shared" si="33"/>
        <v>43082646</v>
      </c>
      <c r="I90" s="13">
        <f t="shared" si="33"/>
        <v>0</v>
      </c>
      <c r="J90" s="13">
        <f t="shared" si="33"/>
        <v>0</v>
      </c>
      <c r="K90" s="13">
        <f t="shared" si="33"/>
        <v>0</v>
      </c>
      <c r="L90" s="13">
        <f t="shared" si="33"/>
        <v>43082646</v>
      </c>
      <c r="M90" s="13">
        <f t="shared" si="33"/>
        <v>0</v>
      </c>
      <c r="N90" s="13">
        <f t="shared" si="33"/>
        <v>0</v>
      </c>
      <c r="O90" s="13">
        <f t="shared" si="33"/>
        <v>0</v>
      </c>
      <c r="P90" s="15">
        <f t="shared" si="33"/>
        <v>0</v>
      </c>
    </row>
    <row r="91" spans="1:16" ht="31.5" customHeight="1">
      <c r="A91" s="19" t="s">
        <v>27</v>
      </c>
      <c r="B91" s="20" t="s">
        <v>27</v>
      </c>
      <c r="C91" s="21" t="s">
        <v>27</v>
      </c>
      <c r="D91" s="21" t="s">
        <v>26</v>
      </c>
      <c r="E91" s="21" t="s">
        <v>27</v>
      </c>
      <c r="F91" s="22" t="s">
        <v>32</v>
      </c>
      <c r="G91" s="13">
        <f t="shared" si="33"/>
        <v>0</v>
      </c>
      <c r="H91" s="13">
        <f t="shared" si="33"/>
        <v>43082646</v>
      </c>
      <c r="I91" s="13">
        <f t="shared" si="33"/>
        <v>0</v>
      </c>
      <c r="J91" s="13">
        <f t="shared" si="33"/>
        <v>0</v>
      </c>
      <c r="K91" s="13">
        <f t="shared" si="33"/>
        <v>0</v>
      </c>
      <c r="L91" s="13">
        <f t="shared" si="33"/>
        <v>43082646</v>
      </c>
      <c r="M91" s="13">
        <f t="shared" si="33"/>
        <v>0</v>
      </c>
      <c r="N91" s="13">
        <f t="shared" si="33"/>
        <v>0</v>
      </c>
      <c r="O91" s="13">
        <f>O92</f>
        <v>0</v>
      </c>
      <c r="P91" s="15">
        <f>P92</f>
        <v>0</v>
      </c>
    </row>
    <row r="92" spans="1:16" ht="31.5" customHeight="1">
      <c r="A92" s="19" t="s">
        <v>27</v>
      </c>
      <c r="B92" s="20" t="s">
        <v>27</v>
      </c>
      <c r="C92" s="21" t="s">
        <v>27</v>
      </c>
      <c r="D92" s="21" t="s">
        <v>27</v>
      </c>
      <c r="E92" s="21" t="s">
        <v>33</v>
      </c>
      <c r="F92" s="22" t="s">
        <v>86</v>
      </c>
      <c r="G92" s="13">
        <v>0</v>
      </c>
      <c r="H92" s="13">
        <v>43082646</v>
      </c>
      <c r="I92" s="13">
        <v>0</v>
      </c>
      <c r="J92" s="13">
        <v>0</v>
      </c>
      <c r="K92" s="13">
        <v>0</v>
      </c>
      <c r="L92" s="13">
        <v>43082646</v>
      </c>
      <c r="M92" s="13">
        <v>0</v>
      </c>
      <c r="N92" s="13">
        <v>0</v>
      </c>
      <c r="O92" s="13">
        <v>0</v>
      </c>
      <c r="P92" s="15">
        <v>0</v>
      </c>
    </row>
    <row r="93" spans="1:16" ht="31.5" customHeight="1">
      <c r="A93" s="19" t="s">
        <v>27</v>
      </c>
      <c r="B93" s="20" t="s">
        <v>27</v>
      </c>
      <c r="C93" s="21" t="s">
        <v>52</v>
      </c>
      <c r="D93" s="21" t="s">
        <v>27</v>
      </c>
      <c r="E93" s="21" t="s">
        <v>27</v>
      </c>
      <c r="F93" s="22" t="s">
        <v>87</v>
      </c>
      <c r="G93" s="13">
        <f aca="true" t="shared" si="34" ref="G93:N94">G94</f>
        <v>0</v>
      </c>
      <c r="H93" s="13">
        <f t="shared" si="34"/>
        <v>1141652826</v>
      </c>
      <c r="I93" s="13">
        <f t="shared" si="34"/>
        <v>0</v>
      </c>
      <c r="J93" s="13">
        <f t="shared" si="34"/>
        <v>29300000</v>
      </c>
      <c r="K93" s="13">
        <f t="shared" si="34"/>
        <v>0</v>
      </c>
      <c r="L93" s="13">
        <f t="shared" si="34"/>
        <v>641498172</v>
      </c>
      <c r="M93" s="13">
        <f t="shared" si="34"/>
        <v>0</v>
      </c>
      <c r="N93" s="13">
        <f t="shared" si="34"/>
        <v>0</v>
      </c>
      <c r="O93" s="13">
        <f>O94</f>
        <v>0</v>
      </c>
      <c r="P93" s="15">
        <f>P94</f>
        <v>470854654</v>
      </c>
    </row>
    <row r="94" spans="1:16" ht="31.5" customHeight="1">
      <c r="A94" s="19" t="s">
        <v>27</v>
      </c>
      <c r="B94" s="20" t="s">
        <v>27</v>
      </c>
      <c r="C94" s="21" t="s">
        <v>27</v>
      </c>
      <c r="D94" s="21" t="s">
        <v>27</v>
      </c>
      <c r="E94" s="21" t="s">
        <v>27</v>
      </c>
      <c r="F94" s="22" t="s">
        <v>42</v>
      </c>
      <c r="G94" s="13">
        <f t="shared" si="34"/>
        <v>0</v>
      </c>
      <c r="H94" s="13">
        <f t="shared" si="34"/>
        <v>1141652826</v>
      </c>
      <c r="I94" s="13">
        <f t="shared" si="34"/>
        <v>0</v>
      </c>
      <c r="J94" s="13">
        <f t="shared" si="34"/>
        <v>29300000</v>
      </c>
      <c r="K94" s="13">
        <f t="shared" si="34"/>
        <v>0</v>
      </c>
      <c r="L94" s="13">
        <f t="shared" si="34"/>
        <v>641498172</v>
      </c>
      <c r="M94" s="13">
        <f t="shared" si="34"/>
        <v>0</v>
      </c>
      <c r="N94" s="13">
        <f t="shared" si="34"/>
        <v>0</v>
      </c>
      <c r="O94" s="13">
        <f>O95</f>
        <v>0</v>
      </c>
      <c r="P94" s="15">
        <f>P95</f>
        <v>470854654</v>
      </c>
    </row>
    <row r="95" spans="1:16" ht="31.5" customHeight="1">
      <c r="A95" s="19" t="s">
        <v>27</v>
      </c>
      <c r="B95" s="20" t="s">
        <v>27</v>
      </c>
      <c r="C95" s="21" t="s">
        <v>27</v>
      </c>
      <c r="D95" s="21" t="s">
        <v>33</v>
      </c>
      <c r="E95" s="21" t="s">
        <v>27</v>
      </c>
      <c r="F95" s="22" t="s">
        <v>81</v>
      </c>
      <c r="G95" s="13">
        <f aca="true" t="shared" si="35" ref="G95:N95">G96+G97+G98+G99</f>
        <v>0</v>
      </c>
      <c r="H95" s="13">
        <f t="shared" si="35"/>
        <v>1141652826</v>
      </c>
      <c r="I95" s="13">
        <f t="shared" si="35"/>
        <v>0</v>
      </c>
      <c r="J95" s="13">
        <f t="shared" si="35"/>
        <v>29300000</v>
      </c>
      <c r="K95" s="13">
        <f t="shared" si="35"/>
        <v>0</v>
      </c>
      <c r="L95" s="13">
        <f t="shared" si="35"/>
        <v>641498172</v>
      </c>
      <c r="M95" s="13">
        <f t="shared" si="35"/>
        <v>0</v>
      </c>
      <c r="N95" s="13">
        <f t="shared" si="35"/>
        <v>0</v>
      </c>
      <c r="O95" s="13">
        <f>O96+O97+O98+O99</f>
        <v>0</v>
      </c>
      <c r="P95" s="15">
        <f>SUM(P96:P99)</f>
        <v>470854654</v>
      </c>
    </row>
    <row r="96" spans="1:16" ht="48" customHeight="1">
      <c r="A96" s="19" t="s">
        <v>27</v>
      </c>
      <c r="B96" s="20" t="s">
        <v>27</v>
      </c>
      <c r="C96" s="21" t="s">
        <v>27</v>
      </c>
      <c r="D96" s="21" t="s">
        <v>27</v>
      </c>
      <c r="E96" s="21" t="s">
        <v>26</v>
      </c>
      <c r="F96" s="22" t="s">
        <v>88</v>
      </c>
      <c r="G96" s="13">
        <v>0</v>
      </c>
      <c r="H96" s="13">
        <v>593271220</v>
      </c>
      <c r="I96" s="13">
        <v>0</v>
      </c>
      <c r="J96" s="13">
        <v>0</v>
      </c>
      <c r="K96" s="13">
        <v>0</v>
      </c>
      <c r="L96" s="13">
        <v>593271220</v>
      </c>
      <c r="M96" s="13">
        <v>0</v>
      </c>
      <c r="N96" s="13">
        <v>0</v>
      </c>
      <c r="O96" s="13">
        <v>0</v>
      </c>
      <c r="P96" s="15">
        <v>0</v>
      </c>
    </row>
    <row r="97" spans="1:16" ht="41.25" customHeight="1">
      <c r="A97" s="19" t="s">
        <v>27</v>
      </c>
      <c r="B97" s="20" t="s">
        <v>27</v>
      </c>
      <c r="C97" s="21" t="s">
        <v>27</v>
      </c>
      <c r="D97" s="21" t="s">
        <v>27</v>
      </c>
      <c r="E97" s="21" t="s">
        <v>35</v>
      </c>
      <c r="F97" s="22" t="s">
        <v>82</v>
      </c>
      <c r="G97" s="13">
        <v>0</v>
      </c>
      <c r="H97" s="13">
        <v>91000000</v>
      </c>
      <c r="I97" s="13">
        <v>0</v>
      </c>
      <c r="J97" s="13">
        <v>29300000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5">
        <v>61700000</v>
      </c>
    </row>
    <row r="98" spans="1:16" ht="31.5" customHeight="1">
      <c r="A98" s="19" t="s">
        <v>27</v>
      </c>
      <c r="B98" s="20" t="s">
        <v>27</v>
      </c>
      <c r="C98" s="21" t="s">
        <v>27</v>
      </c>
      <c r="D98" s="21" t="s">
        <v>27</v>
      </c>
      <c r="E98" s="21" t="s">
        <v>29</v>
      </c>
      <c r="F98" s="22" t="s">
        <v>83</v>
      </c>
      <c r="G98" s="13">
        <v>0</v>
      </c>
      <c r="H98" s="13">
        <v>402381606</v>
      </c>
      <c r="I98" s="13">
        <v>0</v>
      </c>
      <c r="J98" s="13">
        <v>0</v>
      </c>
      <c r="K98" s="13">
        <v>0</v>
      </c>
      <c r="L98" s="13">
        <v>48226952</v>
      </c>
      <c r="M98" s="13">
        <v>0</v>
      </c>
      <c r="N98" s="13">
        <v>0</v>
      </c>
      <c r="O98" s="13">
        <v>0</v>
      </c>
      <c r="P98" s="15">
        <v>354154654</v>
      </c>
    </row>
    <row r="99" spans="1:19" ht="31.5" customHeight="1">
      <c r="A99" s="19" t="s">
        <v>27</v>
      </c>
      <c r="B99" s="20" t="s">
        <v>27</v>
      </c>
      <c r="C99" s="21" t="s">
        <v>27</v>
      </c>
      <c r="D99" s="21" t="s">
        <v>27</v>
      </c>
      <c r="E99" s="21" t="s">
        <v>52</v>
      </c>
      <c r="F99" s="22" t="s">
        <v>89</v>
      </c>
      <c r="G99" s="13">
        <v>0</v>
      </c>
      <c r="H99" s="13">
        <v>55000000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5">
        <v>55000000</v>
      </c>
      <c r="R99" s="16"/>
      <c r="S99" s="16"/>
    </row>
    <row r="100" spans="1:19" ht="31.5" customHeight="1">
      <c r="A100" s="19" t="s">
        <v>27</v>
      </c>
      <c r="B100" s="20" t="s">
        <v>90</v>
      </c>
      <c r="C100" s="21" t="s">
        <v>27</v>
      </c>
      <c r="D100" s="21" t="s">
        <v>27</v>
      </c>
      <c r="E100" s="21" t="s">
        <v>27</v>
      </c>
      <c r="F100" s="22" t="s">
        <v>91</v>
      </c>
      <c r="G100" s="13">
        <f aca="true" t="shared" si="36" ref="G100:N100">G101+G105+G109</f>
        <v>26411091</v>
      </c>
      <c r="H100" s="13">
        <f t="shared" si="36"/>
        <v>83968245</v>
      </c>
      <c r="I100" s="13">
        <f t="shared" si="36"/>
        <v>213785</v>
      </c>
      <c r="J100" s="13">
        <f t="shared" si="36"/>
        <v>467394</v>
      </c>
      <c r="K100" s="13">
        <f t="shared" si="36"/>
        <v>16057084</v>
      </c>
      <c r="L100" s="13">
        <f t="shared" si="36"/>
        <v>50574449</v>
      </c>
      <c r="M100" s="13">
        <f t="shared" si="36"/>
        <v>248181</v>
      </c>
      <c r="N100" s="14">
        <f t="shared" si="36"/>
        <v>-248181</v>
      </c>
      <c r="O100" s="13">
        <f>O101+O105+O109</f>
        <v>10388403</v>
      </c>
      <c r="P100" s="15">
        <f>P101+P105+P109</f>
        <v>32678221</v>
      </c>
      <c r="R100" s="16"/>
      <c r="S100" s="17"/>
    </row>
    <row r="101" spans="1:16" ht="31.5" customHeight="1">
      <c r="A101" s="19" t="s">
        <v>27</v>
      </c>
      <c r="B101" s="20" t="s">
        <v>27</v>
      </c>
      <c r="C101" s="21" t="s">
        <v>33</v>
      </c>
      <c r="D101" s="21" t="s">
        <v>27</v>
      </c>
      <c r="E101" s="21" t="s">
        <v>27</v>
      </c>
      <c r="F101" s="22" t="s">
        <v>92</v>
      </c>
      <c r="G101" s="13">
        <f aca="true" t="shared" si="37" ref="G101:N103">G102</f>
        <v>0</v>
      </c>
      <c r="H101" s="13">
        <f t="shared" si="37"/>
        <v>2740000</v>
      </c>
      <c r="I101" s="13">
        <f t="shared" si="37"/>
        <v>0</v>
      </c>
      <c r="J101" s="13">
        <f t="shared" si="37"/>
        <v>0</v>
      </c>
      <c r="K101" s="13">
        <f t="shared" si="37"/>
        <v>0</v>
      </c>
      <c r="L101" s="13">
        <f t="shared" si="37"/>
        <v>0</v>
      </c>
      <c r="M101" s="13">
        <f t="shared" si="37"/>
        <v>0</v>
      </c>
      <c r="N101" s="13">
        <f t="shared" si="37"/>
        <v>0</v>
      </c>
      <c r="O101" s="13">
        <f>O102</f>
        <v>0</v>
      </c>
      <c r="P101" s="15">
        <f>P102</f>
        <v>2740000</v>
      </c>
    </row>
    <row r="102" spans="1:16" ht="31.5" customHeight="1">
      <c r="A102" s="19" t="s">
        <v>27</v>
      </c>
      <c r="B102" s="20" t="s">
        <v>27</v>
      </c>
      <c r="C102" s="21" t="s">
        <v>27</v>
      </c>
      <c r="D102" s="21" t="s">
        <v>27</v>
      </c>
      <c r="E102" s="21" t="s">
        <v>27</v>
      </c>
      <c r="F102" s="22" t="s">
        <v>68</v>
      </c>
      <c r="G102" s="13">
        <f t="shared" si="37"/>
        <v>0</v>
      </c>
      <c r="H102" s="13">
        <f t="shared" si="37"/>
        <v>2740000</v>
      </c>
      <c r="I102" s="13">
        <f t="shared" si="37"/>
        <v>0</v>
      </c>
      <c r="J102" s="13">
        <f t="shared" si="37"/>
        <v>0</v>
      </c>
      <c r="K102" s="13">
        <f t="shared" si="37"/>
        <v>0</v>
      </c>
      <c r="L102" s="13">
        <f t="shared" si="37"/>
        <v>0</v>
      </c>
      <c r="M102" s="13">
        <f t="shared" si="37"/>
        <v>0</v>
      </c>
      <c r="N102" s="13">
        <f t="shared" si="37"/>
        <v>0</v>
      </c>
      <c r="O102" s="13">
        <f>O103</f>
        <v>0</v>
      </c>
      <c r="P102" s="15">
        <f>P103</f>
        <v>2740000</v>
      </c>
    </row>
    <row r="103" spans="1:16" ht="31.5" customHeight="1">
      <c r="A103" s="19" t="s">
        <v>27</v>
      </c>
      <c r="B103" s="20" t="s">
        <v>27</v>
      </c>
      <c r="C103" s="21" t="s">
        <v>27</v>
      </c>
      <c r="D103" s="21" t="s">
        <v>33</v>
      </c>
      <c r="E103" s="21" t="s">
        <v>27</v>
      </c>
      <c r="F103" s="22" t="s">
        <v>45</v>
      </c>
      <c r="G103" s="13">
        <f t="shared" si="37"/>
        <v>0</v>
      </c>
      <c r="H103" s="13">
        <f t="shared" si="37"/>
        <v>2740000</v>
      </c>
      <c r="I103" s="13">
        <f t="shared" si="37"/>
        <v>0</v>
      </c>
      <c r="J103" s="13">
        <f t="shared" si="37"/>
        <v>0</v>
      </c>
      <c r="K103" s="13">
        <f t="shared" si="37"/>
        <v>0</v>
      </c>
      <c r="L103" s="13">
        <f t="shared" si="37"/>
        <v>0</v>
      </c>
      <c r="M103" s="13">
        <f t="shared" si="37"/>
        <v>0</v>
      </c>
      <c r="N103" s="13">
        <f t="shared" si="37"/>
        <v>0</v>
      </c>
      <c r="O103" s="13">
        <f>O104</f>
        <v>0</v>
      </c>
      <c r="P103" s="15">
        <f>P104</f>
        <v>2740000</v>
      </c>
    </row>
    <row r="104" spans="1:16" ht="31.5" customHeight="1">
      <c r="A104" s="19" t="s">
        <v>27</v>
      </c>
      <c r="B104" s="20" t="s">
        <v>27</v>
      </c>
      <c r="C104" s="21" t="s">
        <v>27</v>
      </c>
      <c r="D104" s="21" t="s">
        <v>27</v>
      </c>
      <c r="E104" s="21" t="s">
        <v>26</v>
      </c>
      <c r="F104" s="22" t="s">
        <v>70</v>
      </c>
      <c r="G104" s="13">
        <v>0</v>
      </c>
      <c r="H104" s="13">
        <v>2740000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5">
        <v>2740000</v>
      </c>
    </row>
    <row r="105" spans="1:16" ht="31.5" customHeight="1">
      <c r="A105" s="19" t="s">
        <v>27</v>
      </c>
      <c r="B105" s="21" t="s">
        <v>27</v>
      </c>
      <c r="C105" s="21" t="s">
        <v>26</v>
      </c>
      <c r="D105" s="21" t="s">
        <v>27</v>
      </c>
      <c r="E105" s="21" t="s">
        <v>27</v>
      </c>
      <c r="F105" s="35" t="s">
        <v>93</v>
      </c>
      <c r="G105" s="13">
        <f aca="true" t="shared" si="38" ref="G105:P107">G106</f>
        <v>0</v>
      </c>
      <c r="H105" s="13">
        <f t="shared" si="38"/>
        <v>74384185</v>
      </c>
      <c r="I105" s="13">
        <f t="shared" si="38"/>
        <v>0</v>
      </c>
      <c r="J105" s="13">
        <f t="shared" si="38"/>
        <v>402328</v>
      </c>
      <c r="K105" s="13">
        <f t="shared" si="38"/>
        <v>0</v>
      </c>
      <c r="L105" s="13">
        <f t="shared" si="38"/>
        <v>50151689</v>
      </c>
      <c r="M105" s="13">
        <f t="shared" si="38"/>
        <v>0</v>
      </c>
      <c r="N105" s="13">
        <f t="shared" si="38"/>
        <v>0</v>
      </c>
      <c r="O105" s="13">
        <f t="shared" si="38"/>
        <v>0</v>
      </c>
      <c r="P105" s="17">
        <f t="shared" si="38"/>
        <v>23830168</v>
      </c>
    </row>
    <row r="106" spans="1:16" ht="31.5" customHeight="1">
      <c r="A106" s="24" t="s">
        <v>27</v>
      </c>
      <c r="B106" s="25" t="s">
        <v>27</v>
      </c>
      <c r="C106" s="26" t="s">
        <v>27</v>
      </c>
      <c r="D106" s="26" t="s">
        <v>27</v>
      </c>
      <c r="E106" s="26" t="s">
        <v>27</v>
      </c>
      <c r="F106" s="27" t="s">
        <v>68</v>
      </c>
      <c r="G106" s="28">
        <f t="shared" si="38"/>
        <v>0</v>
      </c>
      <c r="H106" s="28">
        <f t="shared" si="38"/>
        <v>74384185</v>
      </c>
      <c r="I106" s="28">
        <f t="shared" si="38"/>
        <v>0</v>
      </c>
      <c r="J106" s="28">
        <f t="shared" si="38"/>
        <v>402328</v>
      </c>
      <c r="K106" s="28">
        <f t="shared" si="38"/>
        <v>0</v>
      </c>
      <c r="L106" s="28">
        <f t="shared" si="38"/>
        <v>50151689</v>
      </c>
      <c r="M106" s="28">
        <f t="shared" si="38"/>
        <v>0</v>
      </c>
      <c r="N106" s="28">
        <f t="shared" si="38"/>
        <v>0</v>
      </c>
      <c r="O106" s="28">
        <f t="shared" si="38"/>
        <v>0</v>
      </c>
      <c r="P106" s="29">
        <f t="shared" si="38"/>
        <v>23830168</v>
      </c>
    </row>
    <row r="107" spans="1:17" ht="31.5" customHeight="1">
      <c r="A107" s="19" t="s">
        <v>27</v>
      </c>
      <c r="B107" s="21" t="s">
        <v>27</v>
      </c>
      <c r="C107" s="21" t="s">
        <v>27</v>
      </c>
      <c r="D107" s="21" t="s">
        <v>33</v>
      </c>
      <c r="E107" s="21" t="s">
        <v>27</v>
      </c>
      <c r="F107" s="22" t="s">
        <v>81</v>
      </c>
      <c r="G107" s="13">
        <f t="shared" si="38"/>
        <v>0</v>
      </c>
      <c r="H107" s="13">
        <f t="shared" si="38"/>
        <v>74384185</v>
      </c>
      <c r="I107" s="13">
        <f t="shared" si="38"/>
        <v>0</v>
      </c>
      <c r="J107" s="13">
        <f t="shared" si="38"/>
        <v>402328</v>
      </c>
      <c r="K107" s="13">
        <f t="shared" si="38"/>
        <v>0</v>
      </c>
      <c r="L107" s="13">
        <f t="shared" si="38"/>
        <v>50151689</v>
      </c>
      <c r="M107" s="13">
        <f t="shared" si="38"/>
        <v>0</v>
      </c>
      <c r="N107" s="13">
        <f t="shared" si="38"/>
        <v>0</v>
      </c>
      <c r="O107" s="13">
        <f>O108</f>
        <v>0</v>
      </c>
      <c r="P107" s="17">
        <f>P108</f>
        <v>23830168</v>
      </c>
      <c r="Q107" s="16"/>
    </row>
    <row r="108" spans="1:17" ht="31.5" customHeight="1">
      <c r="A108" s="19" t="s">
        <v>27</v>
      </c>
      <c r="B108" s="20" t="s">
        <v>27</v>
      </c>
      <c r="C108" s="21" t="s">
        <v>27</v>
      </c>
      <c r="D108" s="21" t="s">
        <v>27</v>
      </c>
      <c r="E108" s="21" t="s">
        <v>33</v>
      </c>
      <c r="F108" s="22" t="s">
        <v>89</v>
      </c>
      <c r="G108" s="13">
        <v>0</v>
      </c>
      <c r="H108" s="13">
        <v>74384185</v>
      </c>
      <c r="I108" s="13">
        <v>0</v>
      </c>
      <c r="J108" s="13">
        <v>402328</v>
      </c>
      <c r="K108" s="13">
        <v>0</v>
      </c>
      <c r="L108" s="13">
        <v>50151689</v>
      </c>
      <c r="M108" s="13">
        <v>0</v>
      </c>
      <c r="N108" s="13">
        <v>0</v>
      </c>
      <c r="O108" s="13">
        <v>0</v>
      </c>
      <c r="P108" s="17">
        <v>23830168</v>
      </c>
      <c r="Q108" s="16"/>
    </row>
    <row r="109" spans="1:16" ht="31.5" customHeight="1">
      <c r="A109" s="19" t="s">
        <v>27</v>
      </c>
      <c r="B109" s="20" t="s">
        <v>27</v>
      </c>
      <c r="C109" s="21" t="s">
        <v>29</v>
      </c>
      <c r="D109" s="21" t="s">
        <v>27</v>
      </c>
      <c r="E109" s="21" t="s">
        <v>27</v>
      </c>
      <c r="F109" s="22" t="s">
        <v>94</v>
      </c>
      <c r="G109" s="13">
        <f aca="true" t="shared" si="39" ref="G109:P111">G110</f>
        <v>26411091</v>
      </c>
      <c r="H109" s="13">
        <f t="shared" si="39"/>
        <v>6844060</v>
      </c>
      <c r="I109" s="13">
        <f t="shared" si="39"/>
        <v>213785</v>
      </c>
      <c r="J109" s="13">
        <f t="shared" si="39"/>
        <v>65066</v>
      </c>
      <c r="K109" s="13">
        <f t="shared" si="39"/>
        <v>16057084</v>
      </c>
      <c r="L109" s="13">
        <f t="shared" si="39"/>
        <v>422760</v>
      </c>
      <c r="M109" s="13">
        <f t="shared" si="39"/>
        <v>248181</v>
      </c>
      <c r="N109" s="14">
        <f t="shared" si="39"/>
        <v>-248181</v>
      </c>
      <c r="O109" s="13">
        <f t="shared" si="39"/>
        <v>10388403</v>
      </c>
      <c r="P109" s="15">
        <f t="shared" si="39"/>
        <v>6108053</v>
      </c>
    </row>
    <row r="110" spans="1:16" ht="31.5" customHeight="1">
      <c r="A110" s="19" t="s">
        <v>27</v>
      </c>
      <c r="B110" s="20" t="s">
        <v>27</v>
      </c>
      <c r="C110" s="21" t="s">
        <v>27</v>
      </c>
      <c r="D110" s="21" t="s">
        <v>27</v>
      </c>
      <c r="E110" s="21" t="s">
        <v>27</v>
      </c>
      <c r="F110" s="22" t="s">
        <v>68</v>
      </c>
      <c r="G110" s="13">
        <f t="shared" si="39"/>
        <v>26411091</v>
      </c>
      <c r="H110" s="13">
        <f t="shared" si="39"/>
        <v>6844060</v>
      </c>
      <c r="I110" s="13">
        <f t="shared" si="39"/>
        <v>213785</v>
      </c>
      <c r="J110" s="13">
        <f t="shared" si="39"/>
        <v>65066</v>
      </c>
      <c r="K110" s="13">
        <f t="shared" si="39"/>
        <v>16057084</v>
      </c>
      <c r="L110" s="13">
        <f t="shared" si="39"/>
        <v>422760</v>
      </c>
      <c r="M110" s="13">
        <f t="shared" si="39"/>
        <v>248181</v>
      </c>
      <c r="N110" s="14">
        <f t="shared" si="39"/>
        <v>-248181</v>
      </c>
      <c r="O110" s="13">
        <f t="shared" si="39"/>
        <v>10388403</v>
      </c>
      <c r="P110" s="15">
        <f t="shared" si="39"/>
        <v>6108053</v>
      </c>
    </row>
    <row r="111" spans="1:16" ht="31.5" customHeight="1">
      <c r="A111" s="19" t="s">
        <v>27</v>
      </c>
      <c r="B111" s="20" t="s">
        <v>27</v>
      </c>
      <c r="C111" s="21" t="s">
        <v>27</v>
      </c>
      <c r="D111" s="21" t="s">
        <v>33</v>
      </c>
      <c r="E111" s="21" t="s">
        <v>27</v>
      </c>
      <c r="F111" s="22" t="s">
        <v>45</v>
      </c>
      <c r="G111" s="13">
        <f t="shared" si="39"/>
        <v>26411091</v>
      </c>
      <c r="H111" s="13">
        <f t="shared" si="39"/>
        <v>6844060</v>
      </c>
      <c r="I111" s="13">
        <f t="shared" si="39"/>
        <v>213785</v>
      </c>
      <c r="J111" s="13">
        <f t="shared" si="39"/>
        <v>65066</v>
      </c>
      <c r="K111" s="13">
        <f t="shared" si="39"/>
        <v>16057084</v>
      </c>
      <c r="L111" s="13">
        <f t="shared" si="39"/>
        <v>422760</v>
      </c>
      <c r="M111" s="13">
        <f t="shared" si="39"/>
        <v>248181</v>
      </c>
      <c r="N111" s="14">
        <f t="shared" si="39"/>
        <v>-248181</v>
      </c>
      <c r="O111" s="13">
        <f>O112</f>
        <v>10388403</v>
      </c>
      <c r="P111" s="15">
        <f>P112</f>
        <v>6108053</v>
      </c>
    </row>
    <row r="112" spans="1:16" ht="31.5" customHeight="1">
      <c r="A112" s="19" t="s">
        <v>27</v>
      </c>
      <c r="B112" s="20" t="s">
        <v>27</v>
      </c>
      <c r="C112" s="21" t="s">
        <v>27</v>
      </c>
      <c r="D112" s="21" t="s">
        <v>27</v>
      </c>
      <c r="E112" s="21" t="s">
        <v>33</v>
      </c>
      <c r="F112" s="22" t="s">
        <v>70</v>
      </c>
      <c r="G112" s="13">
        <v>26411091</v>
      </c>
      <c r="H112" s="13">
        <v>6844060</v>
      </c>
      <c r="I112" s="13">
        <v>213785</v>
      </c>
      <c r="J112" s="13">
        <v>65066</v>
      </c>
      <c r="K112" s="13">
        <v>16057084</v>
      </c>
      <c r="L112" s="13">
        <v>422760</v>
      </c>
      <c r="M112" s="13">
        <v>248181</v>
      </c>
      <c r="N112" s="14">
        <v>-248181</v>
      </c>
      <c r="O112" s="13">
        <v>10388403</v>
      </c>
      <c r="P112" s="15">
        <v>6108053</v>
      </c>
    </row>
    <row r="113" spans="1:19" ht="31.5" customHeight="1">
      <c r="A113" s="19" t="s">
        <v>27</v>
      </c>
      <c r="B113" s="20" t="s">
        <v>95</v>
      </c>
      <c r="C113" s="21" t="s">
        <v>27</v>
      </c>
      <c r="D113" s="21" t="s">
        <v>27</v>
      </c>
      <c r="E113" s="21" t="s">
        <v>27</v>
      </c>
      <c r="F113" s="22" t="s">
        <v>96</v>
      </c>
      <c r="G113" s="13">
        <f aca="true" t="shared" si="40" ref="G113:N113">G114+G120+G123+G127</f>
        <v>0</v>
      </c>
      <c r="H113" s="13">
        <f t="shared" si="40"/>
        <v>3358676486</v>
      </c>
      <c r="I113" s="13">
        <f t="shared" si="40"/>
        <v>0</v>
      </c>
      <c r="J113" s="13">
        <f t="shared" si="40"/>
        <v>33037330</v>
      </c>
      <c r="K113" s="13">
        <f t="shared" si="40"/>
        <v>0</v>
      </c>
      <c r="L113" s="13">
        <f t="shared" si="40"/>
        <v>868457884</v>
      </c>
      <c r="M113" s="13">
        <f t="shared" si="40"/>
        <v>0</v>
      </c>
      <c r="N113" s="13">
        <f t="shared" si="40"/>
        <v>0</v>
      </c>
      <c r="O113" s="13">
        <f>O114+O120+O123+O127</f>
        <v>0</v>
      </c>
      <c r="P113" s="15">
        <f>P114+P120+P123+P127</f>
        <v>2457181272</v>
      </c>
      <c r="R113" s="16"/>
      <c r="S113" s="17"/>
    </row>
    <row r="114" spans="1:19" ht="31.5" customHeight="1">
      <c r="A114" s="19" t="s">
        <v>27</v>
      </c>
      <c r="B114" s="20" t="s">
        <v>27</v>
      </c>
      <c r="C114" s="21" t="s">
        <v>33</v>
      </c>
      <c r="D114" s="21" t="s">
        <v>27</v>
      </c>
      <c r="E114" s="21" t="s">
        <v>27</v>
      </c>
      <c r="F114" s="22" t="s">
        <v>97</v>
      </c>
      <c r="G114" s="13">
        <f aca="true" t="shared" si="41" ref="G114:N114">G115</f>
        <v>0</v>
      </c>
      <c r="H114" s="13">
        <f t="shared" si="41"/>
        <v>2362610955</v>
      </c>
      <c r="I114" s="13">
        <f t="shared" si="41"/>
        <v>0</v>
      </c>
      <c r="J114" s="13">
        <f t="shared" si="41"/>
        <v>25768052</v>
      </c>
      <c r="K114" s="13">
        <f t="shared" si="41"/>
        <v>0</v>
      </c>
      <c r="L114" s="13">
        <f t="shared" si="41"/>
        <v>534992229</v>
      </c>
      <c r="M114" s="13">
        <f t="shared" si="41"/>
        <v>0</v>
      </c>
      <c r="N114" s="13">
        <f t="shared" si="41"/>
        <v>0</v>
      </c>
      <c r="O114" s="13">
        <f>O115</f>
        <v>0</v>
      </c>
      <c r="P114" s="15">
        <f>P115</f>
        <v>1801850674</v>
      </c>
      <c r="R114" s="16"/>
      <c r="S114" s="16"/>
    </row>
    <row r="115" spans="1:16" ht="31.5" customHeight="1">
      <c r="A115" s="19" t="s">
        <v>27</v>
      </c>
      <c r="B115" s="20" t="s">
        <v>27</v>
      </c>
      <c r="C115" s="21" t="s">
        <v>27</v>
      </c>
      <c r="D115" s="21" t="s">
        <v>27</v>
      </c>
      <c r="E115" s="21" t="s">
        <v>27</v>
      </c>
      <c r="F115" s="22" t="s">
        <v>98</v>
      </c>
      <c r="G115" s="13">
        <f aca="true" t="shared" si="42" ref="G115:N115">G116+G118</f>
        <v>0</v>
      </c>
      <c r="H115" s="13">
        <f t="shared" si="42"/>
        <v>2362610955</v>
      </c>
      <c r="I115" s="13">
        <f t="shared" si="42"/>
        <v>0</v>
      </c>
      <c r="J115" s="13">
        <f t="shared" si="42"/>
        <v>25768052</v>
      </c>
      <c r="K115" s="13">
        <f t="shared" si="42"/>
        <v>0</v>
      </c>
      <c r="L115" s="13">
        <f t="shared" si="42"/>
        <v>534992229</v>
      </c>
      <c r="M115" s="13">
        <f t="shared" si="42"/>
        <v>0</v>
      </c>
      <c r="N115" s="13">
        <f t="shared" si="42"/>
        <v>0</v>
      </c>
      <c r="O115" s="13">
        <f>O116+O118</f>
        <v>0</v>
      </c>
      <c r="P115" s="15">
        <f>P116+P118</f>
        <v>1801850674</v>
      </c>
    </row>
    <row r="116" spans="1:16" ht="31.5" customHeight="1">
      <c r="A116" s="19" t="s">
        <v>27</v>
      </c>
      <c r="B116" s="20" t="s">
        <v>27</v>
      </c>
      <c r="C116" s="21" t="s">
        <v>27</v>
      </c>
      <c r="D116" s="21" t="s">
        <v>33</v>
      </c>
      <c r="E116" s="21" t="s">
        <v>27</v>
      </c>
      <c r="F116" s="22" t="s">
        <v>32</v>
      </c>
      <c r="G116" s="13">
        <f aca="true" t="shared" si="43" ref="G116:N116">G117</f>
        <v>0</v>
      </c>
      <c r="H116" s="13">
        <f t="shared" si="43"/>
        <v>2361750904</v>
      </c>
      <c r="I116" s="13">
        <f t="shared" si="43"/>
        <v>0</v>
      </c>
      <c r="J116" s="13">
        <f t="shared" si="43"/>
        <v>25768052</v>
      </c>
      <c r="K116" s="13">
        <f t="shared" si="43"/>
        <v>0</v>
      </c>
      <c r="L116" s="13">
        <f t="shared" si="43"/>
        <v>534132178</v>
      </c>
      <c r="M116" s="13">
        <f t="shared" si="43"/>
        <v>0</v>
      </c>
      <c r="N116" s="13">
        <f t="shared" si="43"/>
        <v>0</v>
      </c>
      <c r="O116" s="13">
        <f>O117</f>
        <v>0</v>
      </c>
      <c r="P116" s="15">
        <f>P117</f>
        <v>1801850674</v>
      </c>
    </row>
    <row r="117" spans="1:16" ht="31.5" customHeight="1">
      <c r="A117" s="19" t="s">
        <v>27</v>
      </c>
      <c r="B117" s="20" t="s">
        <v>27</v>
      </c>
      <c r="C117" s="21" t="s">
        <v>27</v>
      </c>
      <c r="D117" s="21" t="s">
        <v>27</v>
      </c>
      <c r="E117" s="21" t="s">
        <v>33</v>
      </c>
      <c r="F117" s="22" t="s">
        <v>38</v>
      </c>
      <c r="G117" s="13">
        <v>0</v>
      </c>
      <c r="H117" s="13">
        <v>2361750904</v>
      </c>
      <c r="I117" s="13">
        <v>0</v>
      </c>
      <c r="J117" s="13">
        <v>25768052</v>
      </c>
      <c r="K117" s="13">
        <v>0</v>
      </c>
      <c r="L117" s="13">
        <v>534132178</v>
      </c>
      <c r="M117" s="13">
        <v>0</v>
      </c>
      <c r="N117" s="13">
        <v>0</v>
      </c>
      <c r="O117" s="13">
        <v>0</v>
      </c>
      <c r="P117" s="15">
        <v>1801850674</v>
      </c>
    </row>
    <row r="118" spans="1:16" ht="31.5" customHeight="1">
      <c r="A118" s="19" t="s">
        <v>27</v>
      </c>
      <c r="B118" s="20" t="s">
        <v>27</v>
      </c>
      <c r="C118" s="21" t="s">
        <v>27</v>
      </c>
      <c r="D118" s="21" t="s">
        <v>26</v>
      </c>
      <c r="E118" s="21" t="s">
        <v>27</v>
      </c>
      <c r="F118" s="22" t="s">
        <v>50</v>
      </c>
      <c r="G118" s="13">
        <f aca="true" t="shared" si="44" ref="G118:N118">G119</f>
        <v>0</v>
      </c>
      <c r="H118" s="13">
        <f t="shared" si="44"/>
        <v>860051</v>
      </c>
      <c r="I118" s="13">
        <f t="shared" si="44"/>
        <v>0</v>
      </c>
      <c r="J118" s="13">
        <f t="shared" si="44"/>
        <v>0</v>
      </c>
      <c r="K118" s="13">
        <f t="shared" si="44"/>
        <v>0</v>
      </c>
      <c r="L118" s="13">
        <f t="shared" si="44"/>
        <v>860051</v>
      </c>
      <c r="M118" s="13">
        <f t="shared" si="44"/>
        <v>0</v>
      </c>
      <c r="N118" s="13">
        <f t="shared" si="44"/>
        <v>0</v>
      </c>
      <c r="O118" s="13">
        <f>O119</f>
        <v>0</v>
      </c>
      <c r="P118" s="15">
        <f>P119</f>
        <v>0</v>
      </c>
    </row>
    <row r="119" spans="1:16" ht="31.5" customHeight="1">
      <c r="A119" s="19" t="s">
        <v>27</v>
      </c>
      <c r="B119" s="20" t="s">
        <v>27</v>
      </c>
      <c r="C119" s="21" t="s">
        <v>27</v>
      </c>
      <c r="D119" s="21" t="s">
        <v>27</v>
      </c>
      <c r="E119" s="21" t="s">
        <v>33</v>
      </c>
      <c r="F119" s="22" t="s">
        <v>51</v>
      </c>
      <c r="G119" s="13">
        <v>0</v>
      </c>
      <c r="H119" s="13">
        <v>860051</v>
      </c>
      <c r="I119" s="13">
        <v>0</v>
      </c>
      <c r="J119" s="13">
        <v>0</v>
      </c>
      <c r="K119" s="13">
        <v>0</v>
      </c>
      <c r="L119" s="13">
        <v>860051</v>
      </c>
      <c r="M119" s="13">
        <v>0</v>
      </c>
      <c r="N119" s="13">
        <v>0</v>
      </c>
      <c r="O119" s="13">
        <v>0</v>
      </c>
      <c r="P119" s="15">
        <v>0</v>
      </c>
    </row>
    <row r="120" spans="1:16" ht="31.5" customHeight="1">
      <c r="A120" s="19" t="s">
        <v>27</v>
      </c>
      <c r="B120" s="20" t="s">
        <v>27</v>
      </c>
      <c r="C120" s="21" t="s">
        <v>26</v>
      </c>
      <c r="D120" s="21" t="s">
        <v>27</v>
      </c>
      <c r="E120" s="21" t="s">
        <v>27</v>
      </c>
      <c r="F120" s="22" t="s">
        <v>99</v>
      </c>
      <c r="G120" s="13">
        <f aca="true" t="shared" si="45" ref="G120:N121">G121</f>
        <v>0</v>
      </c>
      <c r="H120" s="13">
        <f t="shared" si="45"/>
        <v>65450000</v>
      </c>
      <c r="I120" s="13">
        <f t="shared" si="45"/>
        <v>0</v>
      </c>
      <c r="J120" s="13">
        <f t="shared" si="45"/>
        <v>0</v>
      </c>
      <c r="K120" s="13">
        <f t="shared" si="45"/>
        <v>0</v>
      </c>
      <c r="L120" s="13">
        <f t="shared" si="45"/>
        <v>15840000</v>
      </c>
      <c r="M120" s="13">
        <f t="shared" si="45"/>
        <v>0</v>
      </c>
      <c r="N120" s="13">
        <f t="shared" si="45"/>
        <v>0</v>
      </c>
      <c r="O120" s="13">
        <f>O121</f>
        <v>0</v>
      </c>
      <c r="P120" s="15">
        <f>P121</f>
        <v>49610000</v>
      </c>
    </row>
    <row r="121" spans="1:16" ht="31.5" customHeight="1">
      <c r="A121" s="19" t="s">
        <v>27</v>
      </c>
      <c r="B121" s="20" t="s">
        <v>27</v>
      </c>
      <c r="C121" s="21" t="s">
        <v>27</v>
      </c>
      <c r="D121" s="21" t="s">
        <v>27</v>
      </c>
      <c r="E121" s="21" t="s">
        <v>27</v>
      </c>
      <c r="F121" s="22" t="s">
        <v>98</v>
      </c>
      <c r="G121" s="13">
        <f t="shared" si="45"/>
        <v>0</v>
      </c>
      <c r="H121" s="13">
        <f t="shared" si="45"/>
        <v>65450000</v>
      </c>
      <c r="I121" s="13">
        <f t="shared" si="45"/>
        <v>0</v>
      </c>
      <c r="J121" s="13">
        <f t="shared" si="45"/>
        <v>0</v>
      </c>
      <c r="K121" s="13">
        <f t="shared" si="45"/>
        <v>0</v>
      </c>
      <c r="L121" s="13">
        <f t="shared" si="45"/>
        <v>15840000</v>
      </c>
      <c r="M121" s="13">
        <f t="shared" si="45"/>
        <v>0</v>
      </c>
      <c r="N121" s="13">
        <f t="shared" si="45"/>
        <v>0</v>
      </c>
      <c r="O121" s="13">
        <f>O122</f>
        <v>0</v>
      </c>
      <c r="P121" s="15">
        <f>P122</f>
        <v>49610000</v>
      </c>
    </row>
    <row r="122" spans="1:16" ht="31.5" customHeight="1">
      <c r="A122" s="19" t="s">
        <v>27</v>
      </c>
      <c r="B122" s="20" t="s">
        <v>27</v>
      </c>
      <c r="C122" s="21" t="s">
        <v>27</v>
      </c>
      <c r="D122" s="21" t="s">
        <v>33</v>
      </c>
      <c r="E122" s="21" t="s">
        <v>27</v>
      </c>
      <c r="F122" s="22" t="s">
        <v>100</v>
      </c>
      <c r="G122" s="13">
        <v>0</v>
      </c>
      <c r="H122" s="13">
        <v>65450000</v>
      </c>
      <c r="I122" s="13">
        <v>0</v>
      </c>
      <c r="J122" s="13">
        <v>0</v>
      </c>
      <c r="K122" s="13">
        <v>0</v>
      </c>
      <c r="L122" s="13">
        <v>15840000</v>
      </c>
      <c r="M122" s="13">
        <v>0</v>
      </c>
      <c r="N122" s="13">
        <v>0</v>
      </c>
      <c r="O122" s="13">
        <v>0</v>
      </c>
      <c r="P122" s="15">
        <v>49610000</v>
      </c>
    </row>
    <row r="123" spans="1:16" ht="31.5" customHeight="1">
      <c r="A123" s="19" t="s">
        <v>27</v>
      </c>
      <c r="B123" s="20" t="s">
        <v>27</v>
      </c>
      <c r="C123" s="21" t="s">
        <v>35</v>
      </c>
      <c r="D123" s="21" t="s">
        <v>27</v>
      </c>
      <c r="E123" s="21" t="s">
        <v>27</v>
      </c>
      <c r="F123" s="22" t="s">
        <v>101</v>
      </c>
      <c r="G123" s="15">
        <f aca="true" t="shared" si="46" ref="G123:P125">G124</f>
        <v>0</v>
      </c>
      <c r="H123" s="15">
        <f t="shared" si="46"/>
        <v>413707670</v>
      </c>
      <c r="I123" s="15">
        <f t="shared" si="46"/>
        <v>0</v>
      </c>
      <c r="J123" s="13">
        <f t="shared" si="46"/>
        <v>1678170</v>
      </c>
      <c r="K123" s="15">
        <f t="shared" si="46"/>
        <v>0</v>
      </c>
      <c r="L123" s="15">
        <f t="shared" si="46"/>
        <v>141783500</v>
      </c>
      <c r="M123" s="15">
        <f t="shared" si="46"/>
        <v>0</v>
      </c>
      <c r="N123" s="15">
        <f t="shared" si="46"/>
        <v>0</v>
      </c>
      <c r="O123" s="15">
        <f t="shared" si="46"/>
        <v>0</v>
      </c>
      <c r="P123" s="15">
        <f t="shared" si="46"/>
        <v>270246000</v>
      </c>
    </row>
    <row r="124" spans="1:16" ht="31.5" customHeight="1">
      <c r="A124" s="19" t="s">
        <v>27</v>
      </c>
      <c r="B124" s="20" t="s">
        <v>27</v>
      </c>
      <c r="C124" s="21" t="s">
        <v>27</v>
      </c>
      <c r="D124" s="21" t="s">
        <v>27</v>
      </c>
      <c r="E124" s="21" t="s">
        <v>27</v>
      </c>
      <c r="F124" s="22" t="s">
        <v>98</v>
      </c>
      <c r="G124" s="15">
        <f t="shared" si="46"/>
        <v>0</v>
      </c>
      <c r="H124" s="15">
        <f t="shared" si="46"/>
        <v>413707670</v>
      </c>
      <c r="I124" s="15">
        <f t="shared" si="46"/>
        <v>0</v>
      </c>
      <c r="J124" s="13">
        <f t="shared" si="46"/>
        <v>1678170</v>
      </c>
      <c r="K124" s="15">
        <f t="shared" si="46"/>
        <v>0</v>
      </c>
      <c r="L124" s="15">
        <f t="shared" si="46"/>
        <v>141783500</v>
      </c>
      <c r="M124" s="15">
        <f t="shared" si="46"/>
        <v>0</v>
      </c>
      <c r="N124" s="15">
        <f t="shared" si="46"/>
        <v>0</v>
      </c>
      <c r="O124" s="15">
        <f t="shared" si="46"/>
        <v>0</v>
      </c>
      <c r="P124" s="15">
        <f t="shared" si="46"/>
        <v>270246000</v>
      </c>
    </row>
    <row r="125" spans="1:16" ht="31.5" customHeight="1">
      <c r="A125" s="19" t="s">
        <v>27</v>
      </c>
      <c r="B125" s="21" t="s">
        <v>27</v>
      </c>
      <c r="C125" s="21" t="s">
        <v>27</v>
      </c>
      <c r="D125" s="21" t="s">
        <v>33</v>
      </c>
      <c r="E125" s="21" t="s">
        <v>27</v>
      </c>
      <c r="F125" s="35" t="s">
        <v>32</v>
      </c>
      <c r="G125" s="15">
        <f t="shared" si="46"/>
        <v>0</v>
      </c>
      <c r="H125" s="15">
        <f t="shared" si="46"/>
        <v>413707670</v>
      </c>
      <c r="I125" s="15">
        <f t="shared" si="46"/>
        <v>0</v>
      </c>
      <c r="J125" s="13">
        <f t="shared" si="46"/>
        <v>1678170</v>
      </c>
      <c r="K125" s="15">
        <f t="shared" si="46"/>
        <v>0</v>
      </c>
      <c r="L125" s="15">
        <f t="shared" si="46"/>
        <v>141783500</v>
      </c>
      <c r="M125" s="15">
        <f t="shared" si="46"/>
        <v>0</v>
      </c>
      <c r="N125" s="15">
        <f t="shared" si="46"/>
        <v>0</v>
      </c>
      <c r="O125" s="15">
        <f>O126</f>
        <v>0</v>
      </c>
      <c r="P125" s="15">
        <f>P126</f>
        <v>270246000</v>
      </c>
    </row>
    <row r="126" spans="1:16" ht="31.5" customHeight="1">
      <c r="A126" s="24" t="s">
        <v>27</v>
      </c>
      <c r="B126" s="25" t="s">
        <v>27</v>
      </c>
      <c r="C126" s="26" t="s">
        <v>27</v>
      </c>
      <c r="D126" s="26" t="s">
        <v>27</v>
      </c>
      <c r="E126" s="26" t="s">
        <v>33</v>
      </c>
      <c r="F126" s="27" t="s">
        <v>38</v>
      </c>
      <c r="G126" s="28">
        <v>0</v>
      </c>
      <c r="H126" s="28">
        <v>413707670</v>
      </c>
      <c r="I126" s="28">
        <v>0</v>
      </c>
      <c r="J126" s="28">
        <v>1678170</v>
      </c>
      <c r="K126" s="28">
        <v>0</v>
      </c>
      <c r="L126" s="28">
        <v>141783500</v>
      </c>
      <c r="M126" s="28">
        <v>0</v>
      </c>
      <c r="N126" s="28">
        <v>0</v>
      </c>
      <c r="O126" s="28">
        <v>0</v>
      </c>
      <c r="P126" s="29">
        <v>270246000</v>
      </c>
    </row>
    <row r="127" spans="1:16" ht="31.5" customHeight="1">
      <c r="A127" s="36" t="s">
        <v>27</v>
      </c>
      <c r="B127" s="37" t="s">
        <v>27</v>
      </c>
      <c r="C127" s="37" t="s">
        <v>29</v>
      </c>
      <c r="D127" s="37" t="s">
        <v>27</v>
      </c>
      <c r="E127" s="37" t="s">
        <v>27</v>
      </c>
      <c r="F127" s="35" t="s">
        <v>102</v>
      </c>
      <c r="G127" s="13">
        <f aca="true" t="shared" si="47" ref="G127:N127">G128</f>
        <v>0</v>
      </c>
      <c r="H127" s="13">
        <f t="shared" si="47"/>
        <v>516907861</v>
      </c>
      <c r="I127" s="13">
        <f t="shared" si="47"/>
        <v>0</v>
      </c>
      <c r="J127" s="13">
        <f t="shared" si="47"/>
        <v>5591108</v>
      </c>
      <c r="K127" s="13">
        <f t="shared" si="47"/>
        <v>0</v>
      </c>
      <c r="L127" s="13">
        <f t="shared" si="47"/>
        <v>175842155</v>
      </c>
      <c r="M127" s="13">
        <f t="shared" si="47"/>
        <v>0</v>
      </c>
      <c r="N127" s="13">
        <f t="shared" si="47"/>
        <v>0</v>
      </c>
      <c r="O127" s="13">
        <f>O128</f>
        <v>0</v>
      </c>
      <c r="P127" s="15">
        <f>P128</f>
        <v>335474598</v>
      </c>
    </row>
    <row r="128" spans="1:16" ht="31.5" customHeight="1">
      <c r="A128" s="19" t="s">
        <v>27</v>
      </c>
      <c r="B128" s="20" t="s">
        <v>27</v>
      </c>
      <c r="C128" s="21" t="s">
        <v>27</v>
      </c>
      <c r="D128" s="21" t="s">
        <v>27</v>
      </c>
      <c r="E128" s="21" t="s">
        <v>27</v>
      </c>
      <c r="F128" s="22" t="s">
        <v>103</v>
      </c>
      <c r="G128" s="13">
        <f aca="true" t="shared" si="48" ref="G128:N128">G129+G131</f>
        <v>0</v>
      </c>
      <c r="H128" s="13">
        <f t="shared" si="48"/>
        <v>516907861</v>
      </c>
      <c r="I128" s="13">
        <f t="shared" si="48"/>
        <v>0</v>
      </c>
      <c r="J128" s="13">
        <f t="shared" si="48"/>
        <v>5591108</v>
      </c>
      <c r="K128" s="13">
        <f t="shared" si="48"/>
        <v>0</v>
      </c>
      <c r="L128" s="13">
        <f t="shared" si="48"/>
        <v>175842155</v>
      </c>
      <c r="M128" s="13">
        <f t="shared" si="48"/>
        <v>0</v>
      </c>
      <c r="N128" s="13">
        <f t="shared" si="48"/>
        <v>0</v>
      </c>
      <c r="O128" s="13">
        <f>O129+O131</f>
        <v>0</v>
      </c>
      <c r="P128" s="15">
        <f>P129+P131</f>
        <v>335474598</v>
      </c>
    </row>
    <row r="129" spans="1:16" ht="31.5" customHeight="1">
      <c r="A129" s="19" t="s">
        <v>27</v>
      </c>
      <c r="B129" s="20" t="s">
        <v>27</v>
      </c>
      <c r="C129" s="21" t="s">
        <v>27</v>
      </c>
      <c r="D129" s="21" t="s">
        <v>33</v>
      </c>
      <c r="E129" s="21" t="s">
        <v>27</v>
      </c>
      <c r="F129" s="22" t="s">
        <v>32</v>
      </c>
      <c r="G129" s="13">
        <f aca="true" t="shared" si="49" ref="G129:N129">G130</f>
        <v>0</v>
      </c>
      <c r="H129" s="13">
        <f t="shared" si="49"/>
        <v>90906855</v>
      </c>
      <c r="I129" s="13">
        <f t="shared" si="49"/>
        <v>0</v>
      </c>
      <c r="J129" s="13">
        <f t="shared" si="49"/>
        <v>105500</v>
      </c>
      <c r="K129" s="13">
        <f t="shared" si="49"/>
        <v>0</v>
      </c>
      <c r="L129" s="13">
        <f t="shared" si="49"/>
        <v>21775253</v>
      </c>
      <c r="M129" s="13">
        <f t="shared" si="49"/>
        <v>0</v>
      </c>
      <c r="N129" s="13">
        <f t="shared" si="49"/>
        <v>0</v>
      </c>
      <c r="O129" s="13">
        <f>O130</f>
        <v>0</v>
      </c>
      <c r="P129" s="15">
        <v>69026102</v>
      </c>
    </row>
    <row r="130" spans="1:16" ht="31.5" customHeight="1">
      <c r="A130" s="19" t="s">
        <v>27</v>
      </c>
      <c r="B130" s="20" t="s">
        <v>27</v>
      </c>
      <c r="C130" s="21" t="s">
        <v>27</v>
      </c>
      <c r="D130" s="21" t="s">
        <v>27</v>
      </c>
      <c r="E130" s="21" t="s">
        <v>33</v>
      </c>
      <c r="F130" s="22" t="s">
        <v>38</v>
      </c>
      <c r="G130" s="13">
        <v>0</v>
      </c>
      <c r="H130" s="13">
        <v>90906855</v>
      </c>
      <c r="I130" s="13">
        <v>0</v>
      </c>
      <c r="J130" s="13">
        <v>105500</v>
      </c>
      <c r="K130" s="13">
        <v>0</v>
      </c>
      <c r="L130" s="13">
        <v>21775253</v>
      </c>
      <c r="M130" s="13">
        <v>0</v>
      </c>
      <c r="N130" s="13">
        <v>0</v>
      </c>
      <c r="O130" s="13">
        <v>0</v>
      </c>
      <c r="P130" s="15">
        <v>69026102</v>
      </c>
    </row>
    <row r="131" spans="1:16" ht="31.5" customHeight="1">
      <c r="A131" s="19" t="s">
        <v>27</v>
      </c>
      <c r="B131" s="20" t="s">
        <v>27</v>
      </c>
      <c r="C131" s="21" t="s">
        <v>27</v>
      </c>
      <c r="D131" s="21" t="s">
        <v>26</v>
      </c>
      <c r="E131" s="21" t="s">
        <v>27</v>
      </c>
      <c r="F131" s="22" t="s">
        <v>104</v>
      </c>
      <c r="G131" s="13">
        <v>0</v>
      </c>
      <c r="H131" s="13">
        <v>426001006</v>
      </c>
      <c r="I131" s="13">
        <v>0</v>
      </c>
      <c r="J131" s="13">
        <v>5485608</v>
      </c>
      <c r="K131" s="13">
        <v>0</v>
      </c>
      <c r="L131" s="13">
        <v>154066902</v>
      </c>
      <c r="M131" s="13">
        <v>0</v>
      </c>
      <c r="N131" s="13">
        <v>0</v>
      </c>
      <c r="O131" s="13">
        <v>0</v>
      </c>
      <c r="P131" s="15">
        <v>266448496</v>
      </c>
    </row>
    <row r="132" spans="1:16" ht="31.5" customHeight="1">
      <c r="A132" s="19" t="s">
        <v>27</v>
      </c>
      <c r="B132" s="20" t="s">
        <v>105</v>
      </c>
      <c r="C132" s="21" t="s">
        <v>27</v>
      </c>
      <c r="D132" s="21" t="s">
        <v>27</v>
      </c>
      <c r="E132" s="21" t="s">
        <v>27</v>
      </c>
      <c r="F132" s="22" t="s">
        <v>106</v>
      </c>
      <c r="G132" s="13">
        <f aca="true" t="shared" si="50" ref="G132:P134">G133</f>
        <v>764117454</v>
      </c>
      <c r="H132" s="13">
        <f t="shared" si="50"/>
        <v>16502741</v>
      </c>
      <c r="I132" s="13">
        <f t="shared" si="50"/>
        <v>21453607</v>
      </c>
      <c r="J132" s="13">
        <f t="shared" si="50"/>
        <v>0</v>
      </c>
      <c r="K132" s="13">
        <f t="shared" si="50"/>
        <v>430355479</v>
      </c>
      <c r="L132" s="13">
        <f t="shared" si="50"/>
        <v>9860568</v>
      </c>
      <c r="M132" s="13">
        <f t="shared" si="50"/>
        <v>5682173</v>
      </c>
      <c r="N132" s="14">
        <f t="shared" si="50"/>
        <v>-5682173</v>
      </c>
      <c r="O132" s="13">
        <f t="shared" si="50"/>
        <v>317990541</v>
      </c>
      <c r="P132" s="15">
        <f t="shared" si="50"/>
        <v>960000</v>
      </c>
    </row>
    <row r="133" spans="1:16" ht="31.5" customHeight="1">
      <c r="A133" s="19" t="s">
        <v>27</v>
      </c>
      <c r="B133" s="20" t="s">
        <v>27</v>
      </c>
      <c r="C133" s="21" t="s">
        <v>33</v>
      </c>
      <c r="D133" s="21" t="s">
        <v>27</v>
      </c>
      <c r="E133" s="21" t="s">
        <v>27</v>
      </c>
      <c r="F133" s="22" t="s">
        <v>107</v>
      </c>
      <c r="G133" s="13">
        <f t="shared" si="50"/>
        <v>764117454</v>
      </c>
      <c r="H133" s="13">
        <f t="shared" si="50"/>
        <v>16502741</v>
      </c>
      <c r="I133" s="13">
        <f t="shared" si="50"/>
        <v>21453607</v>
      </c>
      <c r="J133" s="13">
        <f t="shared" si="50"/>
        <v>0</v>
      </c>
      <c r="K133" s="13">
        <f t="shared" si="50"/>
        <v>430355479</v>
      </c>
      <c r="L133" s="13">
        <f t="shared" si="50"/>
        <v>9860568</v>
      </c>
      <c r="M133" s="13">
        <f t="shared" si="50"/>
        <v>5682173</v>
      </c>
      <c r="N133" s="14">
        <f t="shared" si="50"/>
        <v>-5682173</v>
      </c>
      <c r="O133" s="13">
        <f t="shared" si="50"/>
        <v>317990541</v>
      </c>
      <c r="P133" s="15">
        <f t="shared" si="50"/>
        <v>960000</v>
      </c>
    </row>
    <row r="134" spans="1:16" ht="31.5" customHeight="1">
      <c r="A134" s="19" t="s">
        <v>27</v>
      </c>
      <c r="B134" s="20" t="s">
        <v>27</v>
      </c>
      <c r="C134" s="21" t="s">
        <v>27</v>
      </c>
      <c r="D134" s="21" t="s">
        <v>27</v>
      </c>
      <c r="E134" s="21" t="s">
        <v>27</v>
      </c>
      <c r="F134" s="22" t="s">
        <v>44</v>
      </c>
      <c r="G134" s="13">
        <f t="shared" si="50"/>
        <v>764117454</v>
      </c>
      <c r="H134" s="13">
        <f t="shared" si="50"/>
        <v>16502741</v>
      </c>
      <c r="I134" s="13">
        <f t="shared" si="50"/>
        <v>21453607</v>
      </c>
      <c r="J134" s="13">
        <f t="shared" si="50"/>
        <v>0</v>
      </c>
      <c r="K134" s="13">
        <f t="shared" si="50"/>
        <v>430355479</v>
      </c>
      <c r="L134" s="13">
        <f t="shared" si="50"/>
        <v>9860568</v>
      </c>
      <c r="M134" s="13">
        <f t="shared" si="50"/>
        <v>5682173</v>
      </c>
      <c r="N134" s="14">
        <f t="shared" si="50"/>
        <v>-5682173</v>
      </c>
      <c r="O134" s="13">
        <f t="shared" si="50"/>
        <v>317990541</v>
      </c>
      <c r="P134" s="15">
        <f t="shared" si="50"/>
        <v>960000</v>
      </c>
    </row>
    <row r="135" spans="1:16" ht="31.5" customHeight="1">
      <c r="A135" s="19" t="s">
        <v>27</v>
      </c>
      <c r="B135" s="20" t="s">
        <v>27</v>
      </c>
      <c r="C135" s="21" t="s">
        <v>27</v>
      </c>
      <c r="D135" s="21" t="s">
        <v>33</v>
      </c>
      <c r="E135" s="21" t="s">
        <v>27</v>
      </c>
      <c r="F135" s="22" t="s">
        <v>45</v>
      </c>
      <c r="G135" s="13">
        <f aca="true" t="shared" si="51" ref="G135:N135">G136+G137</f>
        <v>764117454</v>
      </c>
      <c r="H135" s="13">
        <f t="shared" si="51"/>
        <v>16502741</v>
      </c>
      <c r="I135" s="13">
        <f t="shared" si="51"/>
        <v>21453607</v>
      </c>
      <c r="J135" s="13">
        <f t="shared" si="51"/>
        <v>0</v>
      </c>
      <c r="K135" s="13">
        <f t="shared" si="51"/>
        <v>430355479</v>
      </c>
      <c r="L135" s="13">
        <f t="shared" si="51"/>
        <v>9860568</v>
      </c>
      <c r="M135" s="13">
        <f t="shared" si="51"/>
        <v>5682173</v>
      </c>
      <c r="N135" s="14">
        <f t="shared" si="51"/>
        <v>-5682173</v>
      </c>
      <c r="O135" s="13">
        <f>O136+O137</f>
        <v>317990541</v>
      </c>
      <c r="P135" s="15">
        <f>P136+P137</f>
        <v>960000</v>
      </c>
    </row>
    <row r="136" spans="1:16" ht="31.5" customHeight="1">
      <c r="A136" s="19" t="s">
        <v>27</v>
      </c>
      <c r="B136" s="20" t="s">
        <v>27</v>
      </c>
      <c r="C136" s="21" t="s">
        <v>27</v>
      </c>
      <c r="D136" s="21" t="s">
        <v>27</v>
      </c>
      <c r="E136" s="21" t="s">
        <v>33</v>
      </c>
      <c r="F136" s="22" t="s">
        <v>69</v>
      </c>
      <c r="G136" s="13">
        <v>85165495</v>
      </c>
      <c r="H136" s="13">
        <v>0</v>
      </c>
      <c r="I136" s="13">
        <v>4784688</v>
      </c>
      <c r="J136" s="13">
        <v>0</v>
      </c>
      <c r="K136" s="13">
        <v>38314759</v>
      </c>
      <c r="L136" s="13">
        <v>0</v>
      </c>
      <c r="M136" s="13">
        <v>0</v>
      </c>
      <c r="N136" s="13">
        <v>0</v>
      </c>
      <c r="O136" s="13">
        <v>42066048</v>
      </c>
      <c r="P136" s="15">
        <v>0</v>
      </c>
    </row>
    <row r="137" spans="1:16" ht="31.5" customHeight="1">
      <c r="A137" s="19" t="s">
        <v>27</v>
      </c>
      <c r="B137" s="20" t="s">
        <v>27</v>
      </c>
      <c r="C137" s="21" t="s">
        <v>27</v>
      </c>
      <c r="D137" s="21" t="s">
        <v>27</v>
      </c>
      <c r="E137" s="21" t="s">
        <v>26</v>
      </c>
      <c r="F137" s="22" t="s">
        <v>70</v>
      </c>
      <c r="G137" s="13">
        <v>678951959</v>
      </c>
      <c r="H137" s="13">
        <v>16502741</v>
      </c>
      <c r="I137" s="13">
        <v>16668919</v>
      </c>
      <c r="J137" s="13">
        <v>0</v>
      </c>
      <c r="K137" s="13">
        <v>392040720</v>
      </c>
      <c r="L137" s="13">
        <v>9860568</v>
      </c>
      <c r="M137" s="13">
        <v>5682173</v>
      </c>
      <c r="N137" s="14">
        <v>-5682173</v>
      </c>
      <c r="O137" s="13">
        <v>275924493</v>
      </c>
      <c r="P137" s="15">
        <v>960000</v>
      </c>
    </row>
    <row r="138" spans="1:16" ht="31.5" customHeight="1">
      <c r="A138" s="19" t="s">
        <v>27</v>
      </c>
      <c r="B138" s="20" t="s">
        <v>108</v>
      </c>
      <c r="C138" s="21" t="s">
        <v>27</v>
      </c>
      <c r="D138" s="21" t="s">
        <v>27</v>
      </c>
      <c r="E138" s="21" t="s">
        <v>27</v>
      </c>
      <c r="F138" s="22" t="s">
        <v>109</v>
      </c>
      <c r="G138" s="13">
        <f aca="true" t="shared" si="52" ref="G138:N138">G139+G145+G149+G153</f>
        <v>13581839</v>
      </c>
      <c r="H138" s="13">
        <f t="shared" si="52"/>
        <v>811331764</v>
      </c>
      <c r="I138" s="13">
        <f t="shared" si="52"/>
        <v>736</v>
      </c>
      <c r="J138" s="13">
        <f t="shared" si="52"/>
        <v>66094548</v>
      </c>
      <c r="K138" s="13">
        <f t="shared" si="52"/>
        <v>7589837</v>
      </c>
      <c r="L138" s="13">
        <f t="shared" si="52"/>
        <v>535663401</v>
      </c>
      <c r="M138" s="13">
        <f t="shared" si="52"/>
        <v>744630</v>
      </c>
      <c r="N138" s="14">
        <f t="shared" si="52"/>
        <v>-744630</v>
      </c>
      <c r="O138" s="13">
        <f>O139+O145+O149+O153</f>
        <v>6735896</v>
      </c>
      <c r="P138" s="15">
        <f>P139+P145+P149+P153</f>
        <v>208829185</v>
      </c>
    </row>
    <row r="139" spans="1:16" ht="31.5" customHeight="1">
      <c r="A139" s="19" t="s">
        <v>27</v>
      </c>
      <c r="B139" s="20" t="s">
        <v>27</v>
      </c>
      <c r="C139" s="21" t="s">
        <v>33</v>
      </c>
      <c r="D139" s="21" t="s">
        <v>27</v>
      </c>
      <c r="E139" s="21" t="s">
        <v>27</v>
      </c>
      <c r="F139" s="22" t="s">
        <v>110</v>
      </c>
      <c r="G139" s="13">
        <f aca="true" t="shared" si="53" ref="G139:N139">G140</f>
        <v>839730</v>
      </c>
      <c r="H139" s="13">
        <f t="shared" si="53"/>
        <v>318528264</v>
      </c>
      <c r="I139" s="13">
        <f t="shared" si="53"/>
        <v>736</v>
      </c>
      <c r="J139" s="13">
        <f t="shared" si="53"/>
        <v>19706484</v>
      </c>
      <c r="K139" s="13">
        <f t="shared" si="53"/>
        <v>838994</v>
      </c>
      <c r="L139" s="13">
        <f t="shared" si="53"/>
        <v>177159859</v>
      </c>
      <c r="M139" s="13">
        <f t="shared" si="53"/>
        <v>0</v>
      </c>
      <c r="N139" s="13">
        <f t="shared" si="53"/>
        <v>0</v>
      </c>
      <c r="O139" s="13">
        <f>O140</f>
        <v>0</v>
      </c>
      <c r="P139" s="15">
        <f>P140</f>
        <v>121661921</v>
      </c>
    </row>
    <row r="140" spans="1:16" ht="31.5" customHeight="1">
      <c r="A140" s="19" t="s">
        <v>27</v>
      </c>
      <c r="B140" s="20" t="s">
        <v>27</v>
      </c>
      <c r="C140" s="21" t="s">
        <v>27</v>
      </c>
      <c r="D140" s="21" t="s">
        <v>27</v>
      </c>
      <c r="E140" s="21" t="s">
        <v>27</v>
      </c>
      <c r="F140" s="22" t="s">
        <v>58</v>
      </c>
      <c r="G140" s="13">
        <f aca="true" t="shared" si="54" ref="G140:N140">G141+G143</f>
        <v>839730</v>
      </c>
      <c r="H140" s="13">
        <f t="shared" si="54"/>
        <v>318528264</v>
      </c>
      <c r="I140" s="13">
        <f t="shared" si="54"/>
        <v>736</v>
      </c>
      <c r="J140" s="13">
        <f t="shared" si="54"/>
        <v>19706484</v>
      </c>
      <c r="K140" s="13">
        <f t="shared" si="54"/>
        <v>838994</v>
      </c>
      <c r="L140" s="13">
        <f t="shared" si="54"/>
        <v>177159859</v>
      </c>
      <c r="M140" s="13">
        <f t="shared" si="54"/>
        <v>0</v>
      </c>
      <c r="N140" s="13">
        <f t="shared" si="54"/>
        <v>0</v>
      </c>
      <c r="O140" s="13">
        <f>O141+O143</f>
        <v>0</v>
      </c>
      <c r="P140" s="15">
        <f>P141+P143</f>
        <v>121661921</v>
      </c>
    </row>
    <row r="141" spans="1:16" ht="31.5" customHeight="1">
      <c r="A141" s="19" t="s">
        <v>27</v>
      </c>
      <c r="B141" s="20" t="s">
        <v>27</v>
      </c>
      <c r="C141" s="21" t="s">
        <v>27</v>
      </c>
      <c r="D141" s="21" t="s">
        <v>33</v>
      </c>
      <c r="E141" s="21" t="s">
        <v>27</v>
      </c>
      <c r="F141" s="22" t="s">
        <v>50</v>
      </c>
      <c r="G141" s="13">
        <f aca="true" t="shared" si="55" ref="G141:N141">G142</f>
        <v>0</v>
      </c>
      <c r="H141" s="13">
        <f t="shared" si="55"/>
        <v>11189460</v>
      </c>
      <c r="I141" s="13">
        <f t="shared" si="55"/>
        <v>0</v>
      </c>
      <c r="J141" s="13">
        <f t="shared" si="55"/>
        <v>3754651</v>
      </c>
      <c r="K141" s="13">
        <f t="shared" si="55"/>
        <v>0</v>
      </c>
      <c r="L141" s="13">
        <f t="shared" si="55"/>
        <v>7434809</v>
      </c>
      <c r="M141" s="13">
        <f t="shared" si="55"/>
        <v>0</v>
      </c>
      <c r="N141" s="13">
        <f t="shared" si="55"/>
        <v>0</v>
      </c>
      <c r="O141" s="13">
        <f>O142</f>
        <v>0</v>
      </c>
      <c r="P141" s="15">
        <f>P142</f>
        <v>0</v>
      </c>
    </row>
    <row r="142" spans="1:16" ht="31.5" customHeight="1">
      <c r="A142" s="19" t="s">
        <v>27</v>
      </c>
      <c r="B142" s="20" t="s">
        <v>27</v>
      </c>
      <c r="C142" s="21" t="s">
        <v>27</v>
      </c>
      <c r="D142" s="21" t="s">
        <v>27</v>
      </c>
      <c r="E142" s="21" t="s">
        <v>26</v>
      </c>
      <c r="F142" s="22" t="s">
        <v>111</v>
      </c>
      <c r="G142" s="13">
        <v>0</v>
      </c>
      <c r="H142" s="13">
        <v>11189460</v>
      </c>
      <c r="I142" s="13">
        <v>0</v>
      </c>
      <c r="J142" s="13">
        <v>3754651</v>
      </c>
      <c r="K142" s="13">
        <v>0</v>
      </c>
      <c r="L142" s="13">
        <v>7434809</v>
      </c>
      <c r="M142" s="13">
        <v>0</v>
      </c>
      <c r="N142" s="13">
        <v>0</v>
      </c>
      <c r="O142" s="13">
        <v>0</v>
      </c>
      <c r="P142" s="15">
        <v>0</v>
      </c>
    </row>
    <row r="143" spans="1:16" ht="31.5" customHeight="1">
      <c r="A143" s="19" t="s">
        <v>27</v>
      </c>
      <c r="B143" s="20" t="s">
        <v>27</v>
      </c>
      <c r="C143" s="21" t="s">
        <v>27</v>
      </c>
      <c r="D143" s="21" t="s">
        <v>26</v>
      </c>
      <c r="E143" s="21" t="s">
        <v>27</v>
      </c>
      <c r="F143" s="22" t="s">
        <v>32</v>
      </c>
      <c r="G143" s="13">
        <f aca="true" t="shared" si="56" ref="G143:N143">G144</f>
        <v>839730</v>
      </c>
      <c r="H143" s="13">
        <f t="shared" si="56"/>
        <v>307338804</v>
      </c>
      <c r="I143" s="13">
        <f t="shared" si="56"/>
        <v>736</v>
      </c>
      <c r="J143" s="13">
        <f t="shared" si="56"/>
        <v>15951833</v>
      </c>
      <c r="K143" s="13">
        <f t="shared" si="56"/>
        <v>838994</v>
      </c>
      <c r="L143" s="13">
        <f t="shared" si="56"/>
        <v>169725050</v>
      </c>
      <c r="M143" s="13">
        <f t="shared" si="56"/>
        <v>0</v>
      </c>
      <c r="N143" s="13">
        <f t="shared" si="56"/>
        <v>0</v>
      </c>
      <c r="O143" s="13">
        <f>O144</f>
        <v>0</v>
      </c>
      <c r="P143" s="15">
        <f>P144</f>
        <v>121661921</v>
      </c>
    </row>
    <row r="144" spans="1:16" ht="31.5" customHeight="1">
      <c r="A144" s="19" t="s">
        <v>27</v>
      </c>
      <c r="B144" s="21" t="s">
        <v>27</v>
      </c>
      <c r="C144" s="21" t="s">
        <v>27</v>
      </c>
      <c r="D144" s="21" t="s">
        <v>27</v>
      </c>
      <c r="E144" s="21" t="s">
        <v>33</v>
      </c>
      <c r="F144" s="35" t="s">
        <v>112</v>
      </c>
      <c r="G144" s="15">
        <v>839730</v>
      </c>
      <c r="H144" s="15">
        <v>307338804</v>
      </c>
      <c r="I144" s="15">
        <v>736</v>
      </c>
      <c r="J144" s="13">
        <v>15951833</v>
      </c>
      <c r="K144" s="15">
        <v>838994</v>
      </c>
      <c r="L144" s="15">
        <v>169725050</v>
      </c>
      <c r="M144" s="15">
        <v>0</v>
      </c>
      <c r="N144" s="15">
        <v>0</v>
      </c>
      <c r="O144" s="15">
        <v>0</v>
      </c>
      <c r="P144" s="15">
        <v>121661921</v>
      </c>
    </row>
    <row r="145" spans="1:16" ht="31.5" customHeight="1">
      <c r="A145" s="19" t="s">
        <v>27</v>
      </c>
      <c r="B145" s="20" t="s">
        <v>27</v>
      </c>
      <c r="C145" s="21" t="s">
        <v>26</v>
      </c>
      <c r="D145" s="21" t="s">
        <v>27</v>
      </c>
      <c r="E145" s="21" t="s">
        <v>27</v>
      </c>
      <c r="F145" s="22" t="s">
        <v>113</v>
      </c>
      <c r="G145" s="13">
        <f aca="true" t="shared" si="57" ref="G145:P147">G146</f>
        <v>0</v>
      </c>
      <c r="H145" s="13">
        <f t="shared" si="57"/>
        <v>335324363</v>
      </c>
      <c r="I145" s="13">
        <f t="shared" si="57"/>
        <v>0</v>
      </c>
      <c r="J145" s="13">
        <f t="shared" si="57"/>
        <v>25376664</v>
      </c>
      <c r="K145" s="13">
        <f t="shared" si="57"/>
        <v>0</v>
      </c>
      <c r="L145" s="13">
        <f t="shared" si="57"/>
        <v>236179318</v>
      </c>
      <c r="M145" s="13">
        <f t="shared" si="57"/>
        <v>0</v>
      </c>
      <c r="N145" s="13">
        <f t="shared" si="57"/>
        <v>0</v>
      </c>
      <c r="O145" s="13">
        <f>O146</f>
        <v>0</v>
      </c>
      <c r="P145" s="15">
        <f>P146</f>
        <v>73768381</v>
      </c>
    </row>
    <row r="146" spans="1:16" ht="31.5" customHeight="1">
      <c r="A146" s="24" t="s">
        <v>27</v>
      </c>
      <c r="B146" s="25" t="s">
        <v>27</v>
      </c>
      <c r="C146" s="26" t="s">
        <v>27</v>
      </c>
      <c r="D146" s="26" t="s">
        <v>27</v>
      </c>
      <c r="E146" s="26" t="s">
        <v>27</v>
      </c>
      <c r="F146" s="27" t="s">
        <v>58</v>
      </c>
      <c r="G146" s="28">
        <f t="shared" si="57"/>
        <v>0</v>
      </c>
      <c r="H146" s="28">
        <f t="shared" si="57"/>
        <v>335324363</v>
      </c>
      <c r="I146" s="28">
        <f t="shared" si="57"/>
        <v>0</v>
      </c>
      <c r="J146" s="28">
        <f t="shared" si="57"/>
        <v>25376664</v>
      </c>
      <c r="K146" s="28">
        <f t="shared" si="57"/>
        <v>0</v>
      </c>
      <c r="L146" s="28">
        <f t="shared" si="57"/>
        <v>236179318</v>
      </c>
      <c r="M146" s="28">
        <f t="shared" si="57"/>
        <v>0</v>
      </c>
      <c r="N146" s="28">
        <f t="shared" si="57"/>
        <v>0</v>
      </c>
      <c r="O146" s="28">
        <f t="shared" si="57"/>
        <v>0</v>
      </c>
      <c r="P146" s="29">
        <f t="shared" si="57"/>
        <v>73768381</v>
      </c>
    </row>
    <row r="147" spans="1:16" ht="31.5" customHeight="1">
      <c r="A147" s="19" t="s">
        <v>27</v>
      </c>
      <c r="B147" s="38" t="s">
        <v>27</v>
      </c>
      <c r="C147" s="37" t="s">
        <v>27</v>
      </c>
      <c r="D147" s="37" t="s">
        <v>33</v>
      </c>
      <c r="E147" s="37" t="s">
        <v>27</v>
      </c>
      <c r="F147" s="35" t="s">
        <v>32</v>
      </c>
      <c r="G147" s="13">
        <f t="shared" si="57"/>
        <v>0</v>
      </c>
      <c r="H147" s="13">
        <f t="shared" si="57"/>
        <v>335324363</v>
      </c>
      <c r="I147" s="13">
        <f t="shared" si="57"/>
        <v>0</v>
      </c>
      <c r="J147" s="13">
        <f t="shared" si="57"/>
        <v>25376664</v>
      </c>
      <c r="K147" s="13">
        <f t="shared" si="57"/>
        <v>0</v>
      </c>
      <c r="L147" s="13">
        <f t="shared" si="57"/>
        <v>236179318</v>
      </c>
      <c r="M147" s="13">
        <f t="shared" si="57"/>
        <v>0</v>
      </c>
      <c r="N147" s="13">
        <f t="shared" si="57"/>
        <v>0</v>
      </c>
      <c r="O147" s="13">
        <f t="shared" si="57"/>
        <v>0</v>
      </c>
      <c r="P147" s="15">
        <f t="shared" si="57"/>
        <v>73768381</v>
      </c>
    </row>
    <row r="148" spans="1:16" ht="31.5" customHeight="1">
      <c r="A148" s="19" t="s">
        <v>27</v>
      </c>
      <c r="B148" s="20" t="s">
        <v>27</v>
      </c>
      <c r="C148" s="21" t="s">
        <v>27</v>
      </c>
      <c r="D148" s="21" t="s">
        <v>27</v>
      </c>
      <c r="E148" s="21" t="s">
        <v>33</v>
      </c>
      <c r="F148" s="22" t="s">
        <v>112</v>
      </c>
      <c r="G148" s="13">
        <v>0</v>
      </c>
      <c r="H148" s="13">
        <v>335324363</v>
      </c>
      <c r="I148" s="13">
        <v>0</v>
      </c>
      <c r="J148" s="13">
        <v>25376664</v>
      </c>
      <c r="K148" s="13">
        <v>0</v>
      </c>
      <c r="L148" s="13">
        <v>236179318</v>
      </c>
      <c r="M148" s="13">
        <v>0</v>
      </c>
      <c r="N148" s="13">
        <v>0</v>
      </c>
      <c r="O148" s="13">
        <v>0</v>
      </c>
      <c r="P148" s="15">
        <v>73768381</v>
      </c>
    </row>
    <row r="149" spans="1:16" ht="31.5" customHeight="1">
      <c r="A149" s="19" t="s">
        <v>27</v>
      </c>
      <c r="B149" s="20" t="s">
        <v>27</v>
      </c>
      <c r="C149" s="21" t="s">
        <v>35</v>
      </c>
      <c r="D149" s="21" t="s">
        <v>27</v>
      </c>
      <c r="E149" s="21" t="s">
        <v>27</v>
      </c>
      <c r="F149" s="22" t="s">
        <v>114</v>
      </c>
      <c r="G149" s="13">
        <f aca="true" t="shared" si="58" ref="G149:P151">G150</f>
        <v>0</v>
      </c>
      <c r="H149" s="13">
        <f t="shared" si="58"/>
        <v>125491250</v>
      </c>
      <c r="I149" s="13">
        <f t="shared" si="58"/>
        <v>0</v>
      </c>
      <c r="J149" s="13">
        <f t="shared" si="58"/>
        <v>21011400</v>
      </c>
      <c r="K149" s="13">
        <f t="shared" si="58"/>
        <v>0</v>
      </c>
      <c r="L149" s="13">
        <f t="shared" si="58"/>
        <v>98101850</v>
      </c>
      <c r="M149" s="13">
        <f t="shared" si="58"/>
        <v>0</v>
      </c>
      <c r="N149" s="13">
        <f t="shared" si="58"/>
        <v>0</v>
      </c>
      <c r="O149" s="13">
        <f>O150</f>
        <v>0</v>
      </c>
      <c r="P149" s="15">
        <f>P150</f>
        <v>6378000</v>
      </c>
    </row>
    <row r="150" spans="1:16" ht="31.5" customHeight="1">
      <c r="A150" s="19" t="s">
        <v>27</v>
      </c>
      <c r="B150" s="20" t="s">
        <v>27</v>
      </c>
      <c r="C150" s="21" t="s">
        <v>27</v>
      </c>
      <c r="D150" s="21" t="s">
        <v>27</v>
      </c>
      <c r="E150" s="21" t="s">
        <v>27</v>
      </c>
      <c r="F150" s="22" t="s">
        <v>58</v>
      </c>
      <c r="G150" s="13">
        <f t="shared" si="58"/>
        <v>0</v>
      </c>
      <c r="H150" s="13">
        <f t="shared" si="58"/>
        <v>125491250</v>
      </c>
      <c r="I150" s="13">
        <f t="shared" si="58"/>
        <v>0</v>
      </c>
      <c r="J150" s="13">
        <f t="shared" si="58"/>
        <v>21011400</v>
      </c>
      <c r="K150" s="13">
        <f t="shared" si="58"/>
        <v>0</v>
      </c>
      <c r="L150" s="13">
        <f t="shared" si="58"/>
        <v>98101850</v>
      </c>
      <c r="M150" s="13">
        <f t="shared" si="58"/>
        <v>0</v>
      </c>
      <c r="N150" s="13">
        <f t="shared" si="58"/>
        <v>0</v>
      </c>
      <c r="O150" s="13">
        <f t="shared" si="58"/>
        <v>0</v>
      </c>
      <c r="P150" s="15">
        <f t="shared" si="58"/>
        <v>6378000</v>
      </c>
    </row>
    <row r="151" spans="1:16" ht="31.5" customHeight="1">
      <c r="A151" s="19" t="s">
        <v>27</v>
      </c>
      <c r="B151" s="20" t="s">
        <v>27</v>
      </c>
      <c r="C151" s="21" t="s">
        <v>27</v>
      </c>
      <c r="D151" s="21" t="s">
        <v>33</v>
      </c>
      <c r="E151" s="21" t="s">
        <v>27</v>
      </c>
      <c r="F151" s="22" t="s">
        <v>50</v>
      </c>
      <c r="G151" s="13">
        <f t="shared" si="58"/>
        <v>0</v>
      </c>
      <c r="H151" s="13">
        <f t="shared" si="58"/>
        <v>125491250</v>
      </c>
      <c r="I151" s="13">
        <f t="shared" si="58"/>
        <v>0</v>
      </c>
      <c r="J151" s="13">
        <f t="shared" si="58"/>
        <v>21011400</v>
      </c>
      <c r="K151" s="13">
        <f t="shared" si="58"/>
        <v>0</v>
      </c>
      <c r="L151" s="13">
        <f t="shared" si="58"/>
        <v>98101850</v>
      </c>
      <c r="M151" s="13">
        <f t="shared" si="58"/>
        <v>0</v>
      </c>
      <c r="N151" s="13">
        <f t="shared" si="58"/>
        <v>0</v>
      </c>
      <c r="O151" s="13">
        <f t="shared" si="58"/>
        <v>0</v>
      </c>
      <c r="P151" s="15">
        <f t="shared" si="58"/>
        <v>6378000</v>
      </c>
    </row>
    <row r="152" spans="1:16" ht="31.5" customHeight="1">
      <c r="A152" s="19" t="s">
        <v>27</v>
      </c>
      <c r="B152" s="20" t="s">
        <v>27</v>
      </c>
      <c r="C152" s="21" t="s">
        <v>27</v>
      </c>
      <c r="D152" s="21" t="s">
        <v>27</v>
      </c>
      <c r="E152" s="21" t="s">
        <v>33</v>
      </c>
      <c r="F152" s="22" t="s">
        <v>111</v>
      </c>
      <c r="G152" s="13">
        <v>0</v>
      </c>
      <c r="H152" s="13">
        <v>125491250</v>
      </c>
      <c r="I152" s="13">
        <v>0</v>
      </c>
      <c r="J152" s="13">
        <v>21011400</v>
      </c>
      <c r="K152" s="13">
        <v>0</v>
      </c>
      <c r="L152" s="13">
        <v>98101850</v>
      </c>
      <c r="M152" s="13">
        <v>0</v>
      </c>
      <c r="N152" s="13">
        <v>0</v>
      </c>
      <c r="O152" s="13">
        <v>0</v>
      </c>
      <c r="P152" s="15">
        <v>6378000</v>
      </c>
    </row>
    <row r="153" spans="1:16" ht="31.5" customHeight="1">
      <c r="A153" s="19" t="s">
        <v>27</v>
      </c>
      <c r="B153" s="20" t="s">
        <v>27</v>
      </c>
      <c r="C153" s="21" t="s">
        <v>73</v>
      </c>
      <c r="D153" s="21" t="s">
        <v>27</v>
      </c>
      <c r="E153" s="21" t="s">
        <v>27</v>
      </c>
      <c r="F153" s="22" t="s">
        <v>115</v>
      </c>
      <c r="G153" s="13">
        <f aca="true" t="shared" si="59" ref="G153:P155">G154</f>
        <v>12742109</v>
      </c>
      <c r="H153" s="13">
        <f t="shared" si="59"/>
        <v>31987887</v>
      </c>
      <c r="I153" s="13">
        <f t="shared" si="59"/>
        <v>0</v>
      </c>
      <c r="J153" s="13">
        <f t="shared" si="59"/>
        <v>0</v>
      </c>
      <c r="K153" s="13">
        <f t="shared" si="59"/>
        <v>6750843</v>
      </c>
      <c r="L153" s="13">
        <f t="shared" si="59"/>
        <v>24222374</v>
      </c>
      <c r="M153" s="13">
        <f t="shared" si="59"/>
        <v>744630</v>
      </c>
      <c r="N153" s="14">
        <f t="shared" si="59"/>
        <v>-744630</v>
      </c>
      <c r="O153" s="13">
        <f t="shared" si="59"/>
        <v>6735896</v>
      </c>
      <c r="P153" s="15">
        <f t="shared" si="59"/>
        <v>7020883</v>
      </c>
    </row>
    <row r="154" spans="1:16" ht="31.5" customHeight="1">
      <c r="A154" s="19" t="s">
        <v>27</v>
      </c>
      <c r="B154" s="20" t="s">
        <v>27</v>
      </c>
      <c r="C154" s="21" t="s">
        <v>27</v>
      </c>
      <c r="D154" s="21" t="s">
        <v>27</v>
      </c>
      <c r="E154" s="21" t="s">
        <v>27</v>
      </c>
      <c r="F154" s="22" t="s">
        <v>58</v>
      </c>
      <c r="G154" s="13">
        <f t="shared" si="59"/>
        <v>12742109</v>
      </c>
      <c r="H154" s="13">
        <f t="shared" si="59"/>
        <v>31987887</v>
      </c>
      <c r="I154" s="13">
        <f t="shared" si="59"/>
        <v>0</v>
      </c>
      <c r="J154" s="13">
        <f t="shared" si="59"/>
        <v>0</v>
      </c>
      <c r="K154" s="13">
        <f t="shared" si="59"/>
        <v>6750843</v>
      </c>
      <c r="L154" s="13">
        <f t="shared" si="59"/>
        <v>24222374</v>
      </c>
      <c r="M154" s="13">
        <f t="shared" si="59"/>
        <v>744630</v>
      </c>
      <c r="N154" s="14">
        <f t="shared" si="59"/>
        <v>-744630</v>
      </c>
      <c r="O154" s="13">
        <f t="shared" si="59"/>
        <v>6735896</v>
      </c>
      <c r="P154" s="15">
        <f t="shared" si="59"/>
        <v>7020883</v>
      </c>
    </row>
    <row r="155" spans="1:16" ht="31.5" customHeight="1">
      <c r="A155" s="19" t="s">
        <v>27</v>
      </c>
      <c r="B155" s="20" t="s">
        <v>27</v>
      </c>
      <c r="C155" s="21" t="s">
        <v>27</v>
      </c>
      <c r="D155" s="21" t="s">
        <v>26</v>
      </c>
      <c r="E155" s="21" t="s">
        <v>27</v>
      </c>
      <c r="F155" s="22" t="s">
        <v>32</v>
      </c>
      <c r="G155" s="13">
        <f t="shared" si="59"/>
        <v>12742109</v>
      </c>
      <c r="H155" s="13">
        <f t="shared" si="59"/>
        <v>31987887</v>
      </c>
      <c r="I155" s="13">
        <f t="shared" si="59"/>
        <v>0</v>
      </c>
      <c r="J155" s="13">
        <f t="shared" si="59"/>
        <v>0</v>
      </c>
      <c r="K155" s="13">
        <f t="shared" si="59"/>
        <v>6750843</v>
      </c>
      <c r="L155" s="13">
        <f t="shared" si="59"/>
        <v>24222374</v>
      </c>
      <c r="M155" s="13">
        <f t="shared" si="59"/>
        <v>744630</v>
      </c>
      <c r="N155" s="14">
        <f t="shared" si="59"/>
        <v>-744630</v>
      </c>
      <c r="O155" s="13">
        <f>O156</f>
        <v>6735896</v>
      </c>
      <c r="P155" s="15">
        <f>P156</f>
        <v>7020883</v>
      </c>
    </row>
    <row r="156" spans="1:16" ht="31.5" customHeight="1">
      <c r="A156" s="19" t="s">
        <v>27</v>
      </c>
      <c r="B156" s="20" t="s">
        <v>27</v>
      </c>
      <c r="C156" s="21" t="s">
        <v>27</v>
      </c>
      <c r="D156" s="21" t="s">
        <v>27</v>
      </c>
      <c r="E156" s="21" t="s">
        <v>33</v>
      </c>
      <c r="F156" s="22" t="s">
        <v>112</v>
      </c>
      <c r="G156" s="13">
        <v>12742109</v>
      </c>
      <c r="H156" s="13">
        <v>31987887</v>
      </c>
      <c r="I156" s="13">
        <v>0</v>
      </c>
      <c r="J156" s="13">
        <v>0</v>
      </c>
      <c r="K156" s="13">
        <v>6750843</v>
      </c>
      <c r="L156" s="13">
        <v>24222374</v>
      </c>
      <c r="M156" s="13">
        <v>744630</v>
      </c>
      <c r="N156" s="14">
        <v>-744630</v>
      </c>
      <c r="O156" s="13">
        <v>6735896</v>
      </c>
      <c r="P156" s="15">
        <v>7020883</v>
      </c>
    </row>
    <row r="157" spans="1:16" ht="34.5" customHeight="1">
      <c r="A157" s="19" t="s">
        <v>27</v>
      </c>
      <c r="B157" s="20" t="s">
        <v>116</v>
      </c>
      <c r="C157" s="21" t="s">
        <v>27</v>
      </c>
      <c r="D157" s="21" t="s">
        <v>27</v>
      </c>
      <c r="E157" s="21" t="s">
        <v>27</v>
      </c>
      <c r="F157" s="22" t="s">
        <v>117</v>
      </c>
      <c r="G157" s="13">
        <f aca="true" t="shared" si="60" ref="G157:P157">G159</f>
        <v>0</v>
      </c>
      <c r="H157" s="13">
        <f t="shared" si="60"/>
        <v>2835000</v>
      </c>
      <c r="I157" s="13">
        <f t="shared" si="60"/>
        <v>0</v>
      </c>
      <c r="J157" s="13">
        <f t="shared" si="60"/>
        <v>0</v>
      </c>
      <c r="K157" s="13">
        <f t="shared" si="60"/>
        <v>0</v>
      </c>
      <c r="L157" s="13">
        <f t="shared" si="60"/>
        <v>2835000</v>
      </c>
      <c r="M157" s="13">
        <f t="shared" si="60"/>
        <v>0</v>
      </c>
      <c r="N157" s="13">
        <f t="shared" si="60"/>
        <v>0</v>
      </c>
      <c r="O157" s="13">
        <f t="shared" si="60"/>
        <v>0</v>
      </c>
      <c r="P157" s="15">
        <f t="shared" si="60"/>
        <v>0</v>
      </c>
    </row>
    <row r="158" spans="1:16" ht="11.25" customHeight="1">
      <c r="A158" s="19"/>
      <c r="B158" s="20"/>
      <c r="C158" s="21"/>
      <c r="D158" s="21"/>
      <c r="E158" s="21"/>
      <c r="F158" s="22"/>
      <c r="G158" s="13"/>
      <c r="H158" s="13"/>
      <c r="I158" s="13"/>
      <c r="J158" s="13"/>
      <c r="K158" s="13"/>
      <c r="L158" s="13"/>
      <c r="M158" s="13"/>
      <c r="N158" s="13"/>
      <c r="O158" s="13"/>
      <c r="P158" s="15"/>
    </row>
    <row r="159" spans="1:16" ht="31.5" customHeight="1">
      <c r="A159" s="19" t="s">
        <v>27</v>
      </c>
      <c r="B159" s="20" t="s">
        <v>27</v>
      </c>
      <c r="C159" s="21" t="s">
        <v>26</v>
      </c>
      <c r="D159" s="21" t="s">
        <v>27</v>
      </c>
      <c r="E159" s="21" t="s">
        <v>27</v>
      </c>
      <c r="F159" s="22" t="s">
        <v>118</v>
      </c>
      <c r="G159" s="13">
        <f aca="true" t="shared" si="61" ref="G159:P161">G160</f>
        <v>0</v>
      </c>
      <c r="H159" s="13">
        <f t="shared" si="61"/>
        <v>2835000</v>
      </c>
      <c r="I159" s="13">
        <f t="shared" si="61"/>
        <v>0</v>
      </c>
      <c r="J159" s="13">
        <f t="shared" si="61"/>
        <v>0</v>
      </c>
      <c r="K159" s="13">
        <f t="shared" si="61"/>
        <v>0</v>
      </c>
      <c r="L159" s="13">
        <f t="shared" si="61"/>
        <v>2835000</v>
      </c>
      <c r="M159" s="13">
        <f t="shared" si="61"/>
        <v>0</v>
      </c>
      <c r="N159" s="13">
        <f t="shared" si="61"/>
        <v>0</v>
      </c>
      <c r="O159" s="13">
        <f t="shared" si="61"/>
        <v>0</v>
      </c>
      <c r="P159" s="15">
        <f t="shared" si="61"/>
        <v>0</v>
      </c>
    </row>
    <row r="160" spans="1:16" ht="31.5" customHeight="1">
      <c r="A160" s="19" t="s">
        <v>27</v>
      </c>
      <c r="B160" s="20" t="s">
        <v>27</v>
      </c>
      <c r="C160" s="21" t="s">
        <v>27</v>
      </c>
      <c r="D160" s="21" t="s">
        <v>27</v>
      </c>
      <c r="E160" s="21" t="s">
        <v>27</v>
      </c>
      <c r="F160" s="22" t="s">
        <v>67</v>
      </c>
      <c r="G160" s="13">
        <f t="shared" si="61"/>
        <v>0</v>
      </c>
      <c r="H160" s="13">
        <f t="shared" si="61"/>
        <v>2835000</v>
      </c>
      <c r="I160" s="13">
        <f t="shared" si="61"/>
        <v>0</v>
      </c>
      <c r="J160" s="13">
        <f t="shared" si="61"/>
        <v>0</v>
      </c>
      <c r="K160" s="13">
        <f t="shared" si="61"/>
        <v>0</v>
      </c>
      <c r="L160" s="13">
        <f t="shared" si="61"/>
        <v>2835000</v>
      </c>
      <c r="M160" s="13">
        <f t="shared" si="61"/>
        <v>0</v>
      </c>
      <c r="N160" s="13">
        <f t="shared" si="61"/>
        <v>0</v>
      </c>
      <c r="O160" s="13">
        <f t="shared" si="61"/>
        <v>0</v>
      </c>
      <c r="P160" s="15">
        <f t="shared" si="61"/>
        <v>0</v>
      </c>
    </row>
    <row r="161" spans="1:16" ht="31.5" customHeight="1">
      <c r="A161" s="19" t="s">
        <v>27</v>
      </c>
      <c r="B161" s="20" t="s">
        <v>27</v>
      </c>
      <c r="C161" s="21" t="s">
        <v>27</v>
      </c>
      <c r="D161" s="21" t="s">
        <v>33</v>
      </c>
      <c r="E161" s="21" t="s">
        <v>27</v>
      </c>
      <c r="F161" s="22" t="s">
        <v>50</v>
      </c>
      <c r="G161" s="13">
        <f t="shared" si="61"/>
        <v>0</v>
      </c>
      <c r="H161" s="13">
        <f t="shared" si="61"/>
        <v>2835000</v>
      </c>
      <c r="I161" s="13">
        <f t="shared" si="61"/>
        <v>0</v>
      </c>
      <c r="J161" s="13">
        <f t="shared" si="61"/>
        <v>0</v>
      </c>
      <c r="K161" s="13">
        <f t="shared" si="61"/>
        <v>0</v>
      </c>
      <c r="L161" s="13">
        <f t="shared" si="61"/>
        <v>2835000</v>
      </c>
      <c r="M161" s="13">
        <f t="shared" si="61"/>
        <v>0</v>
      </c>
      <c r="N161" s="13">
        <f t="shared" si="61"/>
        <v>0</v>
      </c>
      <c r="O161" s="13">
        <f t="shared" si="61"/>
        <v>0</v>
      </c>
      <c r="P161" s="15">
        <f t="shared" si="61"/>
        <v>0</v>
      </c>
    </row>
    <row r="162" spans="1:16" ht="35.25" customHeight="1">
      <c r="A162" s="19" t="s">
        <v>27</v>
      </c>
      <c r="B162" s="20" t="s">
        <v>27</v>
      </c>
      <c r="C162" s="21" t="s">
        <v>27</v>
      </c>
      <c r="D162" s="21" t="s">
        <v>27</v>
      </c>
      <c r="E162" s="21" t="s">
        <v>33</v>
      </c>
      <c r="F162" s="22" t="s">
        <v>119</v>
      </c>
      <c r="G162" s="13">
        <v>0</v>
      </c>
      <c r="H162" s="13">
        <v>2835000</v>
      </c>
      <c r="I162" s="13">
        <v>0</v>
      </c>
      <c r="J162" s="13">
        <v>0</v>
      </c>
      <c r="K162" s="13">
        <v>0</v>
      </c>
      <c r="L162" s="13">
        <v>2835000</v>
      </c>
      <c r="M162" s="13">
        <v>0</v>
      </c>
      <c r="N162" s="13">
        <v>0</v>
      </c>
      <c r="O162" s="13">
        <v>0</v>
      </c>
      <c r="P162" s="15">
        <v>0</v>
      </c>
    </row>
    <row r="163" ht="20.25" customHeight="1"/>
    <row r="166" spans="2:19" ht="31.5" customHeight="1">
      <c r="B166" s="40"/>
      <c r="Q166" s="16"/>
      <c r="R166" s="16"/>
      <c r="S166" s="16"/>
    </row>
    <row r="167" spans="1:16" ht="31.5" customHeight="1">
      <c r="A167" s="44"/>
      <c r="B167" s="45"/>
      <c r="C167" s="45"/>
      <c r="D167" s="45"/>
      <c r="E167" s="45"/>
      <c r="F167" s="46"/>
      <c r="G167" s="47"/>
      <c r="H167" s="48"/>
      <c r="I167" s="49"/>
      <c r="J167" s="47"/>
      <c r="K167" s="47"/>
      <c r="L167" s="47"/>
      <c r="M167" s="48"/>
      <c r="N167" s="47"/>
      <c r="O167" s="47"/>
      <c r="P167" s="49"/>
    </row>
    <row r="168" spans="1:11" ht="31.5" customHeight="1">
      <c r="A168" s="50"/>
      <c r="B168" s="50"/>
      <c r="C168" s="50"/>
      <c r="D168" s="50"/>
      <c r="E168" s="50"/>
      <c r="F168" s="51"/>
      <c r="G168" s="52"/>
      <c r="H168" s="52"/>
      <c r="I168" s="52"/>
      <c r="J168" s="52"/>
      <c r="K168" s="53"/>
    </row>
    <row r="169" spans="1:11" ht="31.5" customHeight="1">
      <c r="A169" s="50"/>
      <c r="B169" s="50"/>
      <c r="C169" s="50"/>
      <c r="D169" s="50"/>
      <c r="E169" s="50"/>
      <c r="F169" s="51"/>
      <c r="G169" s="52"/>
      <c r="H169" s="52"/>
      <c r="I169" s="52"/>
      <c r="J169" s="52"/>
      <c r="K169" s="53"/>
    </row>
  </sheetData>
  <sheetProtection/>
  <mergeCells count="32">
    <mergeCell ref="G1:J1"/>
    <mergeCell ref="K1:M1"/>
    <mergeCell ref="G2:J2"/>
    <mergeCell ref="K2:M2"/>
    <mergeCell ref="G3:J3"/>
    <mergeCell ref="K3:L3"/>
    <mergeCell ref="A4:E4"/>
    <mergeCell ref="I4:J4"/>
    <mergeCell ref="K4:L4"/>
    <mergeCell ref="O4:P4"/>
    <mergeCell ref="A5:A7"/>
    <mergeCell ref="B5:F5"/>
    <mergeCell ref="G5:H5"/>
    <mergeCell ref="I5:J5"/>
    <mergeCell ref="K5:L5"/>
    <mergeCell ref="M5:N5"/>
    <mergeCell ref="P6:P7"/>
    <mergeCell ref="O5:P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/>
  <pageMargins left="0.7086614173228347" right="0.7086614173228347" top="0.7480314960629921" bottom="0.7480314960629921" header="0.31496062992125984" footer="0.31496062992125984"/>
  <pageSetup firstPageNumber="2" useFirstPageNumber="1" horizontalDpi="600" verticalDpi="600" orientation="portrait" pageOrder="overThenDown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裴利珍</dc:creator>
  <cp:keywords/>
  <dc:description/>
  <cp:lastModifiedBy>陳小玨</cp:lastModifiedBy>
  <dcterms:created xsi:type="dcterms:W3CDTF">2023-03-31T03:32:14Z</dcterms:created>
  <dcterms:modified xsi:type="dcterms:W3CDTF">2023-04-28T03:29:45Z</dcterms:modified>
  <cp:category/>
  <cp:version/>
  <cp:contentType/>
  <cp:contentStatus/>
</cp:coreProperties>
</file>