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11537122\Desktop\審核111決算用\決算表\國安基金及信託基金及行政法人\行政法人(待完成再給佳倫電子檔\19住都\列印陳核\"/>
    </mc:Choice>
  </mc:AlternateContent>
  <bookViews>
    <workbookView xWindow="0" yWindow="0" windowWidth="28800" windowHeight="11265" activeTab="1"/>
  </bookViews>
  <sheets>
    <sheet name="收支營運表及淨值變動表" sheetId="5" r:id="rId1"/>
    <sheet name="現流表及平衡表" sheetId="6" r:id="rId2"/>
  </sheets>
  <definedNames>
    <definedName name="_xlnm.Print_Area" localSheetId="0">收支營運表及淨值變動表!$A$1:$H$48</definedName>
    <definedName name="_xlnm.Print_Area" localSheetId="1">現流表及平衡表!$A$1:$K$60</definedName>
  </definedNames>
  <calcPr calcId="162913"/>
</workbook>
</file>

<file path=xl/calcChain.xml><?xml version="1.0" encoding="utf-8"?>
<calcChain xmlns="http://schemas.openxmlformats.org/spreadsheetml/2006/main">
  <c r="K32" i="6" l="1"/>
  <c r="H19" i="6"/>
  <c r="K19" i="6"/>
  <c r="K18" i="6"/>
  <c r="K14" i="6"/>
  <c r="K17" i="6"/>
  <c r="J24" i="6"/>
  <c r="K24" i="6"/>
  <c r="J25" i="6"/>
  <c r="K25" i="6"/>
  <c r="J26" i="6"/>
  <c r="K26" i="6"/>
  <c r="J27" i="6"/>
  <c r="K27" i="6"/>
  <c r="K30" i="6"/>
  <c r="K33" i="6"/>
  <c r="J7" i="6"/>
  <c r="H11" i="5"/>
  <c r="H10" i="5"/>
  <c r="H8" i="5"/>
  <c r="H7" i="5"/>
  <c r="I14" i="6"/>
  <c r="H14" i="6"/>
  <c r="I13" i="6"/>
  <c r="H13" i="6"/>
  <c r="J13" i="6" s="1"/>
  <c r="K13" i="6" s="1"/>
  <c r="I12" i="6"/>
  <c r="H12" i="6"/>
  <c r="J12" i="6" s="1"/>
  <c r="K12" i="6" s="1"/>
  <c r="I10" i="6"/>
  <c r="H10" i="6"/>
  <c r="J10" i="6" s="1"/>
  <c r="K10" i="6" s="1"/>
  <c r="I8" i="6"/>
  <c r="H8" i="6"/>
  <c r="J8" i="6" s="1"/>
  <c r="K8" i="6" s="1"/>
  <c r="H7" i="6"/>
  <c r="I7" i="6"/>
  <c r="F28" i="6"/>
  <c r="G13" i="5"/>
  <c r="G11" i="5"/>
  <c r="G10" i="5"/>
  <c r="G8" i="5"/>
  <c r="G7" i="5"/>
  <c r="C59" i="6"/>
  <c r="I53" i="6"/>
  <c r="I46" i="6"/>
  <c r="C46" i="6"/>
  <c r="H36" i="6"/>
  <c r="J36" i="6" s="1"/>
  <c r="K36" i="6" s="1"/>
  <c r="F34" i="6"/>
  <c r="D34" i="6"/>
  <c r="H33" i="6"/>
  <c r="H32" i="6"/>
  <c r="H31" i="6"/>
  <c r="J31" i="6" s="1"/>
  <c r="K31" i="6" s="1"/>
  <c r="H30" i="6"/>
  <c r="D28" i="6"/>
  <c r="H27" i="6"/>
  <c r="H26" i="6"/>
  <c r="H25" i="6"/>
  <c r="H24" i="6"/>
  <c r="H23" i="6"/>
  <c r="J23" i="6" s="1"/>
  <c r="K23" i="6" s="1"/>
  <c r="H22" i="6"/>
  <c r="J22" i="6" s="1"/>
  <c r="K22" i="6" s="1"/>
  <c r="H21" i="6"/>
  <c r="J21" i="6" s="1"/>
  <c r="K21" i="6" s="1"/>
  <c r="H20" i="6"/>
  <c r="H18" i="6"/>
  <c r="H17" i="6"/>
  <c r="F9" i="6"/>
  <c r="K9" i="6" s="1"/>
  <c r="D9" i="6"/>
  <c r="D11" i="6"/>
  <c r="E43" i="5"/>
  <c r="D43" i="5"/>
  <c r="C43" i="5"/>
  <c r="G42" i="5"/>
  <c r="G41" i="5"/>
  <c r="E9" i="5"/>
  <c r="C9" i="5"/>
  <c r="E6" i="5"/>
  <c r="E12" i="5" s="1"/>
  <c r="C6" i="5"/>
  <c r="E50" i="6"/>
  <c r="E51" i="6"/>
  <c r="E59" i="6"/>
  <c r="E54" i="6"/>
  <c r="F11" i="6" l="1"/>
  <c r="I11" i="6" s="1"/>
  <c r="H9" i="6"/>
  <c r="C12" i="5"/>
  <c r="C14" i="5" s="1"/>
  <c r="D9" i="5"/>
  <c r="F15" i="6"/>
  <c r="I15" i="6" s="1"/>
  <c r="G9" i="5"/>
  <c r="D13" i="5"/>
  <c r="F9" i="5"/>
  <c r="D8" i="5"/>
  <c r="F7" i="5"/>
  <c r="F11" i="5"/>
  <c r="F8" i="5"/>
  <c r="G43" i="5"/>
  <c r="H34" i="6"/>
  <c r="E57" i="6"/>
  <c r="E47" i="6"/>
  <c r="H11" i="6"/>
  <c r="J11" i="6" s="1"/>
  <c r="K11" i="6" s="1"/>
  <c r="H6" i="5"/>
  <c r="I59" i="6"/>
  <c r="K54" i="6" s="1"/>
  <c r="K7" i="6"/>
  <c r="F12" i="5"/>
  <c r="E14" i="5"/>
  <c r="H14" i="5" s="1"/>
  <c r="G12" i="5"/>
  <c r="J34" i="6"/>
  <c r="K34" i="6" s="1"/>
  <c r="D14" i="5"/>
  <c r="E53" i="6"/>
  <c r="D15" i="6"/>
  <c r="I9" i="6"/>
  <c r="F10" i="5"/>
  <c r="E46" i="6"/>
  <c r="H28" i="6"/>
  <c r="J28" i="6" s="1"/>
  <c r="K28" i="6" s="1"/>
  <c r="D6" i="5"/>
  <c r="D11" i="5"/>
  <c r="H9" i="5"/>
  <c r="E52" i="6"/>
  <c r="D10" i="5"/>
  <c r="G6" i="5"/>
  <c r="D12" i="5"/>
  <c r="H12" i="5"/>
  <c r="D7" i="5"/>
  <c r="E48" i="6"/>
  <c r="F6" i="5"/>
  <c r="K47" i="6" l="1"/>
  <c r="K48" i="6"/>
  <c r="K57" i="6"/>
  <c r="K53" i="6"/>
  <c r="K55" i="6"/>
  <c r="K56" i="6"/>
  <c r="K59" i="6"/>
  <c r="K46" i="6"/>
  <c r="K49" i="6"/>
  <c r="F35" i="6"/>
  <c r="H15" i="6"/>
  <c r="H35" i="6" s="1"/>
  <c r="H37" i="6" s="1"/>
  <c r="D35" i="6"/>
  <c r="D37" i="6" s="1"/>
  <c r="J37" i="6" s="1"/>
  <c r="J15" i="6"/>
  <c r="K15" i="6" s="1"/>
  <c r="G14" i="5"/>
  <c r="F14" i="5"/>
  <c r="F37" i="6" l="1"/>
  <c r="K35" i="6"/>
  <c r="K37" i="6"/>
</calcChain>
</file>

<file path=xl/sharedStrings.xml><?xml version="1.0" encoding="utf-8"?>
<sst xmlns="http://schemas.openxmlformats.org/spreadsheetml/2006/main" count="112" uniqueCount="96">
  <si>
    <t>單位：新臺幣元</t>
  </si>
  <si>
    <t>％</t>
  </si>
  <si>
    <t>金　　　　額</t>
  </si>
  <si>
    <t>科目</t>
    <phoneticPr fontId="1" type="noConversion"/>
  </si>
  <si>
    <t>項目</t>
    <phoneticPr fontId="1" type="noConversion"/>
  </si>
  <si>
    <t>本年度決算數</t>
    <phoneticPr fontId="1" type="noConversion"/>
  </si>
  <si>
    <t>本年度
決算數</t>
    <phoneticPr fontId="2" type="noConversion"/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</si>
  <si>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  <charset val="136"/>
      </rPr>
      <t>額</t>
    </r>
    <phoneticPr fontId="3" type="noConversion"/>
  </si>
  <si>
    <t>業務活動之現金流量</t>
    <phoneticPr fontId="1" type="noConversion"/>
  </si>
  <si>
    <t>投資活動之現金流量</t>
    <phoneticPr fontId="1" type="noConversion"/>
  </si>
  <si>
    <t>期初現金及約當現金</t>
    <phoneticPr fontId="3" type="noConversion"/>
  </si>
  <si>
    <t>期末現金及約當現金</t>
    <phoneticPr fontId="3" type="noConversion"/>
  </si>
  <si>
    <t>科　　　　目</t>
    <phoneticPr fontId="3" type="noConversion"/>
  </si>
  <si>
    <t>金　　　　額</t>
    <phoneticPr fontId="3" type="noConversion"/>
  </si>
  <si>
    <t>％</t>
    <phoneticPr fontId="3" type="noConversion"/>
  </si>
  <si>
    <t>科     　　目</t>
    <phoneticPr fontId="3" type="noConversion"/>
  </si>
  <si>
    <t>資　產</t>
    <phoneticPr fontId="3" type="noConversion"/>
  </si>
  <si>
    <t>流動資產</t>
    <phoneticPr fontId="3" type="noConversion"/>
  </si>
  <si>
    <t>流動負債</t>
    <phoneticPr fontId="3" type="noConversion"/>
  </si>
  <si>
    <t>其他資產</t>
    <phoneticPr fontId="3" type="noConversion"/>
  </si>
  <si>
    <t>淨值</t>
    <phoneticPr fontId="3" type="noConversion"/>
  </si>
  <si>
    <t>合                 計</t>
    <phoneticPr fontId="3" type="noConversion"/>
  </si>
  <si>
    <t>金額</t>
    <phoneticPr fontId="3" type="noConversion"/>
  </si>
  <si>
    <t>本年度預算數</t>
    <phoneticPr fontId="1" type="noConversion"/>
  </si>
  <si>
    <t>收入</t>
    <phoneticPr fontId="1" type="noConversion"/>
  </si>
  <si>
    <t>支出</t>
    <phoneticPr fontId="1" type="noConversion"/>
  </si>
  <si>
    <t>業務收入</t>
    <phoneticPr fontId="1" type="noConversion"/>
  </si>
  <si>
    <t>業務外收入</t>
    <phoneticPr fontId="1" type="noConversion"/>
  </si>
  <si>
    <t>業務成本與費用</t>
    <phoneticPr fontId="1" type="noConversion"/>
  </si>
  <si>
    <t>業務外費用</t>
    <phoneticPr fontId="1" type="noConversion"/>
  </si>
  <si>
    <t>無形資產</t>
    <phoneticPr fontId="3" type="noConversion"/>
  </si>
  <si>
    <t>其他負債</t>
    <phoneticPr fontId="3" type="noConversion"/>
  </si>
  <si>
    <t>增加無形資產及其他資產</t>
    <phoneticPr fontId="3" type="noConversion"/>
  </si>
  <si>
    <t>不動產、廠房及設備</t>
    <phoneticPr fontId="3" type="noConversion"/>
  </si>
  <si>
    <t>利息股利之調整</t>
    <phoneticPr fontId="3" type="noConversion"/>
  </si>
  <si>
    <t>收取利息</t>
    <phoneticPr fontId="3" type="noConversion"/>
  </si>
  <si>
    <r>
      <t>比較增減</t>
    </r>
    <r>
      <rPr>
        <b/>
        <sz val="12"/>
        <rFont val="Times New Roman"/>
        <family val="1"/>
      </rPr>
      <t xml:space="preserve"> </t>
    </r>
    <phoneticPr fontId="3" type="noConversion"/>
  </si>
  <si>
    <r>
      <t>比較增減</t>
    </r>
    <r>
      <rPr>
        <b/>
        <sz val="12"/>
        <rFont val="Times New Roman"/>
        <family val="1"/>
      </rPr>
      <t/>
    </r>
    <phoneticPr fontId="3" type="noConversion"/>
  </si>
  <si>
    <r>
      <rPr>
        <b/>
        <sz val="10"/>
        <rFont val="細明體"/>
        <family val="3"/>
        <charset val="136"/>
      </rP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  <charset val="136"/>
      </rPr>
      <t>　　計</t>
    </r>
    <phoneticPr fontId="3" type="noConversion"/>
  </si>
  <si>
    <t>負　債</t>
    <phoneticPr fontId="3" type="noConversion"/>
  </si>
  <si>
    <t>累積餘絀</t>
    <phoneticPr fontId="3" type="noConversion"/>
  </si>
  <si>
    <t>收取股利</t>
    <phoneticPr fontId="3" type="noConversion"/>
  </si>
  <si>
    <t>基金</t>
    <phoneticPr fontId="3" type="noConversion"/>
  </si>
  <si>
    <t>公積</t>
    <phoneticPr fontId="3" type="noConversion"/>
  </si>
  <si>
    <t>處分備供出售金融資產價款</t>
    <phoneticPr fontId="3" type="noConversion"/>
  </si>
  <si>
    <t>增加短期債務、流動金融負債及其他負債</t>
    <phoneticPr fontId="3" type="noConversion"/>
  </si>
  <si>
    <t xml:space="preserve"> 單位：新臺幣元</t>
    <phoneticPr fontId="3" type="noConversion"/>
  </si>
  <si>
    <t>未計利息股利之現金流入（流出）</t>
    <phoneticPr fontId="3" type="noConversion"/>
  </si>
  <si>
    <t>投資、長期應收款、貸</t>
    <phoneticPr fontId="3" type="noConversion"/>
  </si>
  <si>
    <t xml:space="preserve">    業務活動之淨現金流入（流出）</t>
    <phoneticPr fontId="1" type="noConversion"/>
  </si>
  <si>
    <t xml:space="preserve">    籌資活動之淨現金流入（流出）</t>
    <phoneticPr fontId="3" type="noConversion"/>
  </si>
  <si>
    <t>現金及約當現金之淨增（淨減）</t>
    <phoneticPr fontId="3" type="noConversion"/>
  </si>
  <si>
    <t>籌資活動之現金流量</t>
    <phoneticPr fontId="3" type="noConversion"/>
  </si>
  <si>
    <t xml:space="preserve">    投資活動之淨現金流入（流出）</t>
    <phoneticPr fontId="1" type="noConversion"/>
  </si>
  <si>
    <t>減少短期債務、流動金融負債及其他負債</t>
    <phoneticPr fontId="3" type="noConversion"/>
  </si>
  <si>
    <t>備供出售金融資產未實現</t>
    <phoneticPr fontId="3" type="noConversion"/>
  </si>
  <si>
    <t>損益</t>
    <phoneticPr fontId="3" type="noConversion"/>
  </si>
  <si>
    <t>項　目</t>
  </si>
  <si>
    <t>基金</t>
  </si>
  <si>
    <t>公積</t>
  </si>
  <si>
    <t>合計</t>
  </si>
  <si>
    <t>本年度期初餘額</t>
  </si>
  <si>
    <t>本年度期末餘額</t>
  </si>
  <si>
    <t>其他投資活動之現金流出</t>
    <phoneticPr fontId="3" type="noConversion"/>
  </si>
  <si>
    <t>減少流動金融資產及短期貸墊款</t>
    <phoneticPr fontId="3" type="noConversion"/>
  </si>
  <si>
    <t>累積餘絀</t>
    <phoneticPr fontId="1" type="noConversion"/>
  </si>
  <si>
    <r>
      <rPr>
        <b/>
        <sz val="12"/>
        <rFont val="細明體"/>
        <family val="3"/>
        <charset val="136"/>
      </rPr>
      <t>單位：新臺幣元</t>
    </r>
    <r>
      <rPr>
        <b/>
        <sz val="12"/>
        <rFont val="Times New Roman"/>
        <family val="1"/>
      </rPr>
      <t xml:space="preserve">    </t>
    </r>
    <phoneticPr fontId="1" type="noConversion"/>
  </si>
  <si>
    <t>淨值其他
項目</t>
    <phoneticPr fontId="1" type="noConversion"/>
  </si>
  <si>
    <t>國家住宅及都市更新中心收支營運表</t>
    <phoneticPr fontId="1" type="noConversion"/>
  </si>
  <si>
    <t>國家住宅及都市更新中心淨值變動表</t>
    <phoneticPr fontId="1" type="noConversion"/>
  </si>
  <si>
    <t>國家住宅及都市更新中心現金流量表</t>
    <phoneticPr fontId="2" type="noConversion"/>
  </si>
  <si>
    <t>國家住宅及都市更新中心平衡表</t>
    <phoneticPr fontId="3" type="noConversion"/>
  </si>
  <si>
    <t>所得稅費用</t>
    <phoneticPr fontId="3" type="noConversion"/>
  </si>
  <si>
    <t>投資性不動產</t>
    <phoneticPr fontId="3" type="noConversion"/>
  </si>
  <si>
    <t>長期負債</t>
    <phoneticPr fontId="3" type="noConversion"/>
  </si>
  <si>
    <t>支付利息</t>
    <phoneticPr fontId="3" type="noConversion"/>
  </si>
  <si>
    <t>增加投資性不動產</t>
    <phoneticPr fontId="3" type="noConversion"/>
  </si>
  <si>
    <t>增加長期負債</t>
    <phoneticPr fontId="3" type="noConversion"/>
  </si>
  <si>
    <t>調整項目</t>
    <phoneticPr fontId="1" type="noConversion"/>
  </si>
  <si>
    <t>墊款及準備金</t>
    <phoneticPr fontId="3" type="noConversion"/>
  </si>
  <si>
    <t>增加不動產、廠房及設備、礦產資源</t>
    <phoneticPr fontId="3" type="noConversion"/>
  </si>
  <si>
    <t>返還所得稅</t>
    <phoneticPr fontId="3" type="noConversion"/>
  </si>
  <si>
    <t>未計利息股利之本期賸餘（短絀）</t>
    <phoneticPr fontId="3" type="noConversion"/>
  </si>
  <si>
    <t>稅前賸餘（短絀）</t>
    <phoneticPr fontId="1" type="noConversion"/>
  </si>
  <si>
    <t>稅前本期賸餘（短絀）</t>
    <phoneticPr fontId="3" type="noConversion"/>
  </si>
  <si>
    <t>稅後本期賸餘（短絀）</t>
    <phoneticPr fontId="3" type="noConversion"/>
  </si>
  <si>
    <t>本年度增（減－）數</t>
    <phoneticPr fontId="1" type="noConversion"/>
  </si>
  <si>
    <t>本年度
預算數</t>
    <phoneticPr fontId="2" type="noConversion"/>
  </si>
  <si>
    <t>增加投資、長期應收款、貸墊款及準備金</t>
    <phoneticPr fontId="3" type="noConversion"/>
  </si>
  <si>
    <r>
      <t xml:space="preserve">                                                                   </t>
    </r>
    <r>
      <rPr>
        <b/>
        <sz val="12"/>
        <rFont val="新細明體"/>
        <family val="1"/>
        <charset val="136"/>
      </rPr>
      <t>中華民國</t>
    </r>
    <r>
      <rPr>
        <b/>
        <sz val="12"/>
        <rFont val="Times New Roman"/>
        <family val="1"/>
      </rPr>
      <t>111</t>
    </r>
    <r>
      <rPr>
        <b/>
        <sz val="12"/>
        <rFont val="新細明體"/>
        <family val="1"/>
        <charset val="136"/>
      </rPr>
      <t>年度</t>
    </r>
    <r>
      <rPr>
        <b/>
        <sz val="12"/>
        <rFont val="Times New Roman"/>
        <family val="1"/>
      </rPr>
      <t xml:space="preserve">                                  </t>
    </r>
    <r>
      <rPr>
        <b/>
        <sz val="12"/>
        <rFont val="新細明體"/>
        <family val="1"/>
        <charset val="136"/>
      </rPr>
      <t>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  <charset val="136"/>
      </rPr>
      <t>　</t>
    </r>
    <r>
      <rPr>
        <b/>
        <sz val="10"/>
        <rFont val="Times New Roman"/>
        <family val="1"/>
      </rPr>
      <t xml:space="preserve">               </t>
    </r>
    <r>
      <rPr>
        <b/>
        <sz val="12"/>
        <rFont val="Times New Roman"/>
        <family val="1"/>
      </rPr>
      <t xml:space="preserve">  </t>
    </r>
    <phoneticPr fontId="2" type="noConversion"/>
  </si>
  <si>
    <r>
      <t xml:space="preserve">          </t>
    </r>
    <r>
      <rPr>
        <b/>
        <sz val="12"/>
        <rFont val="新細明體"/>
        <family val="1"/>
        <charset val="136"/>
      </rPr>
      <t>中華民國</t>
    </r>
    <r>
      <rPr>
        <b/>
        <sz val="12"/>
        <rFont val="Times New Roman"/>
        <family val="1"/>
      </rPr>
      <t>111</t>
    </r>
    <r>
      <rPr>
        <b/>
        <sz val="12"/>
        <rFont val="新細明體"/>
        <family val="1"/>
        <charset val="136"/>
      </rPr>
      <t>年度</t>
    </r>
    <phoneticPr fontId="2" type="noConversion"/>
  </si>
  <si>
    <r>
      <t xml:space="preserve">               </t>
    </r>
    <r>
      <rPr>
        <b/>
        <sz val="12"/>
        <rFont val="新細明體"/>
        <family val="1"/>
        <charset val="136"/>
      </rPr>
      <t>中華民國</t>
    </r>
    <r>
      <rPr>
        <b/>
        <sz val="12"/>
        <rFont val="Times New Roman"/>
        <family val="1"/>
      </rPr>
      <t>111</t>
    </r>
    <r>
      <rPr>
        <b/>
        <sz val="12"/>
        <rFont val="新細明體"/>
        <family val="1"/>
        <charset val="136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  <charset val="136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  <charset val="136"/>
      </rPr>
      <t>日</t>
    </r>
    <phoneticPr fontId="3" type="noConversion"/>
  </si>
  <si>
    <t>--</t>
    <phoneticPr fontId="1" type="noConversion"/>
  </si>
  <si>
    <t xml:space="preserve">註：信託代理與保證資產（負債）性質科目，本年度決算核定數為6,869,220,854元。    </t>
    <phoneticPr fontId="3" type="noConversion"/>
  </si>
  <si>
    <t>增加流動金融資產及短期貸墊款</t>
    <phoneticPr fontId="3" type="noConversion"/>
  </si>
  <si>
    <t>減少投資、長期應收款、貸墊款及準備金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</si>
</sst>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76" formatCode="_(* #,##0.00_);_(&quot;  &quot;* #,##0.00_);_(* &quot;&quot;_);_(@_)"/>
    <numFmt numFmtId="177" formatCode="_(* #,##0.00_);_(&quot;-&quot;\ #,##0.00_);_(* &quot;&quot;_);_(@_)"/>
    <numFmt numFmtId="178" formatCode="#,##0.00_ "/>
    <numFmt numFmtId="179" formatCode="_(* #,##0_);_(&quot;-&quot;\ #,##0_);_(* &quot;&quot;_);_(@_)"/>
    <numFmt numFmtId="180" formatCode="#,##0;\-#,##0;_-* &quot;-&quot;_-"/>
  </numFmts>
  <fonts count="18" x14ac:knownFonts="1">
    <font>
      <sz val="12"/>
      <name val="標楷體"/>
      <family val="4"/>
      <charset val="136"/>
    </font>
    <font>
      <sz val="9"/>
      <name val="標楷體"/>
      <family val="4"/>
      <charset val="136"/>
    </font>
    <font>
      <b/>
      <sz val="20"/>
      <name val="新細明體"/>
      <family val="1"/>
      <charset val="136"/>
    </font>
    <font>
      <sz val="9"/>
      <name val="細明體"/>
      <family val="3"/>
      <charset val="136"/>
    </font>
    <font>
      <b/>
      <sz val="12"/>
      <name val="新細明體"/>
      <family val="1"/>
      <charset val="136"/>
    </font>
    <font>
      <sz val="14"/>
      <name val="標楷體"/>
      <family val="4"/>
      <charset val="136"/>
    </font>
    <font>
      <b/>
      <sz val="12"/>
      <name val="Times New Roman"/>
      <family val="1"/>
    </font>
    <font>
      <b/>
      <sz val="9"/>
      <name val="新細明體"/>
      <family val="1"/>
      <charset val="136"/>
    </font>
    <font>
      <b/>
      <sz val="10"/>
      <name val="Times New Roman"/>
      <family val="1"/>
    </font>
    <font>
      <sz val="9"/>
      <name val="新細明體"/>
      <family val="1"/>
      <charset val="136"/>
    </font>
    <font>
      <sz val="10"/>
      <name val="Times New Roman"/>
      <family val="1"/>
    </font>
    <font>
      <b/>
      <sz val="12"/>
      <name val="細明體"/>
      <family val="3"/>
      <charset val="136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b/>
      <sz val="10"/>
      <name val="細明體"/>
      <family val="3"/>
      <charset val="136"/>
    </font>
    <font>
      <b/>
      <sz val="12"/>
      <name val="標楷體"/>
      <family val="4"/>
      <charset val="136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6">
    <xf numFmtId="0" fontId="0" fillId="0" borderId="0" xfId="0">
      <alignment vertical="center"/>
    </xf>
    <xf numFmtId="0" fontId="5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right" vertical="center"/>
    </xf>
    <xf numFmtId="0" fontId="10" fillId="0" borderId="0" xfId="0" applyFont="1">
      <alignment vertical="center"/>
    </xf>
    <xf numFmtId="0" fontId="4" fillId="0" borderId="3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center" vertical="center"/>
    </xf>
    <xf numFmtId="0" fontId="13" fillId="0" borderId="4" xfId="0" applyFont="1" applyBorder="1" applyAlignment="1" applyProtection="1">
      <alignment horizontal="left" vertical="center"/>
      <protection locked="0"/>
    </xf>
    <xf numFmtId="177" fontId="10" fillId="0" borderId="5" xfId="0" applyNumberFormat="1" applyFont="1" applyBorder="1" applyAlignment="1" applyProtection="1">
      <alignment horizontal="left" vertical="center"/>
      <protection locked="0"/>
    </xf>
    <xf numFmtId="177" fontId="10" fillId="0" borderId="5" xfId="0" applyNumberFormat="1" applyFont="1" applyBorder="1" applyAlignment="1">
      <alignment vertical="center" readingOrder="2"/>
    </xf>
    <xf numFmtId="177" fontId="10" fillId="0" borderId="5" xfId="0" applyNumberFormat="1" applyFont="1" applyBorder="1" applyAlignment="1" applyProtection="1">
      <alignment horizontal="center" vertical="center"/>
      <protection locked="0"/>
    </xf>
    <xf numFmtId="177" fontId="10" fillId="0" borderId="5" xfId="0" applyNumberFormat="1" applyFont="1" applyBorder="1" applyAlignment="1">
      <alignment horizontal="right" vertical="center"/>
    </xf>
    <xf numFmtId="177" fontId="8" fillId="0" borderId="5" xfId="0" applyNumberFormat="1" applyFont="1" applyBorder="1" applyAlignment="1">
      <alignment vertical="center" readingOrder="2"/>
    </xf>
    <xf numFmtId="177" fontId="10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77" fontId="10" fillId="0" borderId="6" xfId="0" applyNumberFormat="1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horizontal="left" vertical="center"/>
    </xf>
    <xf numFmtId="177" fontId="8" fillId="0" borderId="6" xfId="0" applyNumberFormat="1" applyFont="1" applyBorder="1" applyAlignment="1">
      <alignment horizontal="right" vertical="center"/>
    </xf>
    <xf numFmtId="177" fontId="10" fillId="0" borderId="6" xfId="0" applyNumberFormat="1" applyFont="1" applyBorder="1" applyAlignment="1">
      <alignment horizontal="right" vertical="center"/>
    </xf>
    <xf numFmtId="0" fontId="13" fillId="0" borderId="0" xfId="0" applyFont="1" applyAlignment="1" applyProtection="1">
      <alignment horizontal="left" vertical="center"/>
      <protection locked="0"/>
    </xf>
    <xf numFmtId="177" fontId="10" fillId="0" borderId="0" xfId="0" applyNumberFormat="1" applyFont="1" applyAlignment="1" applyProtection="1">
      <alignment horizontal="right" vertical="center"/>
      <protection locked="0"/>
    </xf>
    <xf numFmtId="0" fontId="9" fillId="0" borderId="4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179" fontId="10" fillId="0" borderId="5" xfId="0" applyNumberFormat="1" applyFont="1" applyBorder="1" applyAlignment="1" applyProtection="1">
      <alignment horizontal="left" vertical="center"/>
      <protection locked="0"/>
    </xf>
    <xf numFmtId="179" fontId="8" fillId="0" borderId="5" xfId="0" applyNumberFormat="1" applyFont="1" applyBorder="1">
      <alignment vertical="center"/>
    </xf>
    <xf numFmtId="179" fontId="10" fillId="0" borderId="5" xfId="0" applyNumberFormat="1" applyFont="1" applyBorder="1" applyAlignment="1" applyProtection="1">
      <alignment horizontal="center" vertical="center"/>
      <protection locked="0"/>
    </xf>
    <xf numFmtId="179" fontId="10" fillId="0" borderId="5" xfId="0" applyNumberFormat="1" applyFont="1" applyBorder="1" applyAlignment="1">
      <alignment horizontal="right" vertical="center"/>
    </xf>
    <xf numFmtId="179" fontId="10" fillId="0" borderId="6" xfId="0" applyNumberFormat="1" applyFont="1" applyBorder="1" applyAlignment="1" applyProtection="1">
      <alignment horizontal="right" vertical="center"/>
      <protection locked="0"/>
    </xf>
    <xf numFmtId="179" fontId="10" fillId="0" borderId="4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alignment vertical="center"/>
      <protection locked="0"/>
    </xf>
    <xf numFmtId="0" fontId="4" fillId="0" borderId="7" xfId="0" applyFont="1" applyBorder="1" applyAlignment="1">
      <alignment horizontal="center" vertical="center"/>
    </xf>
    <xf numFmtId="0" fontId="14" fillId="0" borderId="0" xfId="0" applyFont="1">
      <alignment vertical="center"/>
    </xf>
    <xf numFmtId="178" fontId="10" fillId="0" borderId="0" xfId="0" applyNumberFormat="1" applyFont="1" applyAlignment="1">
      <alignment vertical="center" readingOrder="2"/>
    </xf>
    <xf numFmtId="177" fontId="10" fillId="0" borderId="0" xfId="0" applyNumberFormat="1" applyFont="1" applyAlignment="1" applyProtection="1">
      <alignment horizontal="left" vertical="center"/>
      <protection locked="0"/>
    </xf>
    <xf numFmtId="177" fontId="10" fillId="0" borderId="0" xfId="0" applyNumberFormat="1" applyFont="1" applyAlignment="1">
      <alignment horizontal="center" vertical="center"/>
    </xf>
    <xf numFmtId="177" fontId="10" fillId="0" borderId="0" xfId="0" applyNumberFormat="1" applyFont="1" applyAlignment="1" applyProtection="1">
      <alignment horizontal="center" vertical="center"/>
      <protection locked="0"/>
    </xf>
    <xf numFmtId="177" fontId="10" fillId="0" borderId="0" xfId="0" applyNumberFormat="1" applyFont="1" applyAlignment="1">
      <alignment horizontal="right" vertical="center"/>
    </xf>
    <xf numFmtId="176" fontId="10" fillId="0" borderId="0" xfId="0" applyNumberFormat="1" applyFont="1" applyAlignment="1">
      <alignment horizontal="right" vertical="center" readingOrder="2"/>
    </xf>
    <xf numFmtId="0" fontId="4" fillId="0" borderId="8" xfId="0" applyFont="1" applyBorder="1" applyAlignment="1">
      <alignment horizontal="center" vertical="center"/>
    </xf>
    <xf numFmtId="177" fontId="8" fillId="0" borderId="4" xfId="0" applyNumberFormat="1" applyFont="1" applyBorder="1" applyAlignment="1">
      <alignment vertical="center" readingOrder="2"/>
    </xf>
    <xf numFmtId="177" fontId="10" fillId="0" borderId="4" xfId="0" applyNumberFormat="1" applyFont="1" applyBorder="1" applyAlignment="1">
      <alignment vertical="center" readingOrder="2"/>
    </xf>
    <xf numFmtId="0" fontId="14" fillId="0" borderId="9" xfId="0" applyFont="1" applyBorder="1">
      <alignment vertical="center"/>
    </xf>
    <xf numFmtId="176" fontId="10" fillId="0" borderId="9" xfId="0" applyNumberFormat="1" applyFont="1" applyBorder="1" applyAlignment="1">
      <alignment horizontal="right" vertical="center" readingOrder="2"/>
    </xf>
    <xf numFmtId="0" fontId="13" fillId="0" borderId="10" xfId="0" applyFont="1" applyBorder="1" applyAlignment="1" applyProtection="1">
      <alignment horizontal="left" vertical="center"/>
      <protection locked="0"/>
    </xf>
    <xf numFmtId="177" fontId="10" fillId="0" borderId="11" xfId="0" applyNumberFormat="1" applyFont="1" applyBorder="1" applyAlignment="1" applyProtection="1">
      <alignment horizontal="left" vertical="center"/>
      <protection locked="0"/>
    </xf>
    <xf numFmtId="179" fontId="10" fillId="0" borderId="4" xfId="0" applyNumberFormat="1" applyFont="1" applyBorder="1" applyAlignment="1" applyProtection="1">
      <alignment horizontal="center" vertical="center"/>
      <protection locked="0"/>
    </xf>
    <xf numFmtId="177" fontId="10" fillId="0" borderId="11" xfId="0" applyNumberFormat="1" applyFont="1" applyBorder="1" applyAlignment="1">
      <alignment horizontal="center" vertical="center"/>
    </xf>
    <xf numFmtId="177" fontId="10" fillId="0" borderId="11" xfId="0" applyNumberFormat="1" applyFont="1" applyBorder="1" applyAlignment="1" applyProtection="1">
      <alignment horizontal="center" vertical="center"/>
      <protection locked="0"/>
    </xf>
    <xf numFmtId="177" fontId="10" fillId="0" borderId="11" xfId="0" applyNumberFormat="1" applyFont="1" applyBorder="1" applyAlignment="1">
      <alignment horizontal="right" vertical="center"/>
    </xf>
    <xf numFmtId="180" fontId="10" fillId="0" borderId="5" xfId="0" applyNumberFormat="1" applyFont="1" applyBorder="1" applyAlignment="1">
      <alignment vertical="top"/>
    </xf>
    <xf numFmtId="180" fontId="10" fillId="0" borderId="4" xfId="0" applyNumberFormat="1" applyFont="1" applyBorder="1" applyAlignment="1">
      <alignment vertical="top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0" fillId="0" borderId="6" xfId="0" applyBorder="1">
      <alignment vertical="center"/>
    </xf>
    <xf numFmtId="0" fontId="10" fillId="0" borderId="0" xfId="0" applyFont="1" applyAlignment="1" applyProtection="1">
      <alignment horizontal="left" vertical="center" wrapText="1"/>
      <protection locked="0"/>
    </xf>
    <xf numFmtId="0" fontId="0" fillId="0" borderId="12" xfId="0" applyBorder="1">
      <alignment vertical="center"/>
    </xf>
    <xf numFmtId="0" fontId="9" fillId="0" borderId="0" xfId="0" applyFont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3" fontId="8" fillId="0" borderId="5" xfId="0" applyNumberFormat="1" applyFont="1" applyBorder="1">
      <alignment vertical="center"/>
    </xf>
    <xf numFmtId="43" fontId="10" fillId="0" borderId="5" xfId="0" applyNumberFormat="1" applyFont="1" applyBorder="1" applyAlignment="1">
      <alignment vertical="center" readingOrder="2"/>
    </xf>
    <xf numFmtId="0" fontId="17" fillId="0" borderId="12" xfId="0" applyFont="1" applyBorder="1">
      <alignment vertical="center"/>
    </xf>
    <xf numFmtId="0" fontId="13" fillId="0" borderId="0" xfId="0" applyFont="1">
      <alignment vertical="center"/>
    </xf>
    <xf numFmtId="180" fontId="8" fillId="0" borderId="13" xfId="0" applyNumberFormat="1" applyFont="1" applyBorder="1" applyAlignment="1">
      <alignment vertical="top"/>
    </xf>
    <xf numFmtId="180" fontId="8" fillId="0" borderId="5" xfId="0" applyNumberFormat="1" applyFont="1" applyBorder="1" applyAlignment="1">
      <alignment vertical="top"/>
    </xf>
    <xf numFmtId="180" fontId="8" fillId="0" borderId="14" xfId="0" applyNumberFormat="1" applyFont="1" applyBorder="1" applyAlignment="1">
      <alignment vertical="top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2" xfId="0" applyBorder="1">
      <alignment vertical="center"/>
    </xf>
    <xf numFmtId="179" fontId="8" fillId="0" borderId="5" xfId="0" applyNumberFormat="1" applyFont="1" applyBorder="1" applyAlignment="1">
      <alignment horizontal="right" vertical="center"/>
    </xf>
    <xf numFmtId="178" fontId="8" fillId="0" borderId="0" xfId="0" applyNumberFormat="1" applyFont="1" applyAlignment="1">
      <alignment vertical="center" readingOrder="2"/>
    </xf>
    <xf numFmtId="178" fontId="8" fillId="0" borderId="0" xfId="0" applyNumberFormat="1" applyFont="1" applyAlignment="1">
      <alignment horizontal="right" vertical="center" readingOrder="2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>
      <alignment vertical="center"/>
    </xf>
    <xf numFmtId="176" fontId="10" fillId="0" borderId="0" xfId="0" applyNumberFormat="1" applyFont="1" applyAlignment="1">
      <alignment horizontal="right" vertical="center"/>
    </xf>
    <xf numFmtId="176" fontId="8" fillId="0" borderId="6" xfId="0" quotePrefix="1" applyNumberFormat="1" applyFont="1" applyBorder="1" applyAlignment="1">
      <alignment horizontal="right" vertical="center"/>
    </xf>
    <xf numFmtId="0" fontId="12" fillId="0" borderId="15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180" fontId="8" fillId="0" borderId="16" xfId="0" applyNumberFormat="1" applyFont="1" applyBorder="1" applyAlignment="1">
      <alignment horizontal="right" vertical="top"/>
    </xf>
    <xf numFmtId="180" fontId="8" fillId="0" borderId="15" xfId="0" applyNumberFormat="1" applyFont="1" applyBorder="1" applyAlignment="1">
      <alignment horizontal="right" vertical="top"/>
    </xf>
    <xf numFmtId="0" fontId="12" fillId="0" borderId="0" xfId="0" applyFont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180" fontId="8" fillId="0" borderId="6" xfId="0" applyNumberFormat="1" applyFont="1" applyBorder="1" applyAlignment="1">
      <alignment horizontal="right" vertical="top"/>
    </xf>
    <xf numFmtId="180" fontId="8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distributed" vertical="center" indent="1"/>
    </xf>
    <xf numFmtId="0" fontId="4" fillId="0" borderId="19" xfId="0" applyFont="1" applyBorder="1" applyAlignment="1">
      <alignment horizontal="distributed" vertical="center" indent="1"/>
    </xf>
    <xf numFmtId="0" fontId="4" fillId="0" borderId="8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distributed" vertical="center" indent="1"/>
    </xf>
    <xf numFmtId="0" fontId="4" fillId="0" borderId="7" xfId="0" applyFont="1" applyBorder="1" applyAlignment="1">
      <alignment horizontal="distributed" vertical="center" indent="1"/>
    </xf>
    <xf numFmtId="0" fontId="4" fillId="0" borderId="24" xfId="0" applyFont="1" applyBorder="1" applyAlignment="1">
      <alignment horizontal="distributed" vertical="center" indent="1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179" fontId="10" fillId="0" borderId="6" xfId="0" applyNumberFormat="1" applyFont="1" applyBorder="1" applyAlignment="1">
      <alignment horizontal="right" vertical="center"/>
    </xf>
    <xf numFmtId="179" fontId="10" fillId="0" borderId="4" xfId="0" applyNumberFormat="1" applyFont="1" applyBorder="1" applyAlignment="1">
      <alignment horizontal="right" vertical="center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179" fontId="10" fillId="0" borderId="6" xfId="0" applyNumberFormat="1" applyFont="1" applyBorder="1" applyAlignment="1" applyProtection="1">
      <alignment horizontal="right" vertical="center"/>
      <protection locked="0"/>
    </xf>
    <xf numFmtId="179" fontId="10" fillId="0" borderId="4" xfId="0" applyNumberFormat="1" applyFont="1" applyBorder="1" applyAlignment="1" applyProtection="1">
      <alignment horizontal="right" vertical="center"/>
      <protection locked="0"/>
    </xf>
    <xf numFmtId="0" fontId="13" fillId="0" borderId="6" xfId="0" applyFont="1" applyBorder="1" applyAlignment="1" applyProtection="1">
      <alignment horizontal="left" vertical="center"/>
      <protection locked="0"/>
    </xf>
    <xf numFmtId="0" fontId="0" fillId="0" borderId="0" xfId="0">
      <alignment vertical="center"/>
    </xf>
    <xf numFmtId="0" fontId="0" fillId="0" borderId="4" xfId="0" applyBorder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9" fontId="8" fillId="0" borderId="2" xfId="0" applyNumberFormat="1" applyFont="1" applyBorder="1" applyAlignment="1" applyProtection="1">
      <alignment horizontal="right" vertical="center"/>
      <protection locked="0"/>
    </xf>
    <xf numFmtId="179" fontId="16" fillId="0" borderId="10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horizontal="distributed" vertical="center" indent="1"/>
    </xf>
    <xf numFmtId="0" fontId="12" fillId="0" borderId="0" xfId="0" applyFont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179" fontId="8" fillId="0" borderId="2" xfId="0" applyNumberFormat="1" applyFont="1" applyBorder="1" applyAlignment="1">
      <alignment horizontal="right" vertical="center"/>
    </xf>
    <xf numFmtId="179" fontId="8" fillId="0" borderId="10" xfId="0" applyNumberFormat="1" applyFon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8" fillId="0" borderId="6" xfId="0" applyNumberFormat="1" applyFont="1" applyBorder="1" applyAlignment="1" applyProtection="1">
      <alignment horizontal="right" vertical="center"/>
      <protection locked="0"/>
    </xf>
    <xf numFmtId="179" fontId="8" fillId="0" borderId="4" xfId="0" applyNumberFormat="1" applyFont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left" vertical="center"/>
    </xf>
    <xf numFmtId="0" fontId="12" fillId="0" borderId="15" xfId="0" applyFont="1" applyBorder="1" applyAlignment="1">
      <alignment horizontal="distributed" vertical="center" indent="1"/>
    </xf>
    <xf numFmtId="0" fontId="12" fillId="0" borderId="13" xfId="0" applyFont="1" applyBorder="1" applyAlignment="1">
      <alignment horizontal="distributed" vertical="center" indent="1"/>
    </xf>
    <xf numFmtId="179" fontId="8" fillId="0" borderId="16" xfId="0" applyNumberFormat="1" applyFont="1" applyBorder="1" applyAlignment="1" applyProtection="1">
      <alignment horizontal="right" vertical="center"/>
      <protection locked="0"/>
    </xf>
    <xf numFmtId="179" fontId="16" fillId="0" borderId="13" xfId="0" applyNumberFormat="1" applyFont="1" applyBorder="1" applyAlignment="1">
      <alignment horizontal="right" vertical="center"/>
    </xf>
    <xf numFmtId="0" fontId="12" fillId="0" borderId="16" xfId="0" applyFont="1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179" fontId="8" fillId="0" borderId="16" xfId="0" applyNumberFormat="1" applyFont="1" applyBorder="1" applyAlignment="1">
      <alignment horizontal="right" vertical="center"/>
    </xf>
    <xf numFmtId="179" fontId="8" fillId="0" borderId="13" xfId="0" applyNumberFormat="1" applyFont="1" applyBorder="1" applyAlignment="1">
      <alignment horizontal="right"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right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7" xfId="0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79" fontId="8" fillId="0" borderId="6" xfId="0" applyNumberFormat="1" applyFont="1" applyBorder="1" applyAlignment="1">
      <alignment horizontal="right" vertical="center"/>
    </xf>
    <xf numFmtId="179" fontId="8" fillId="0" borderId="4" xfId="0" applyNumberFormat="1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178" fontId="8" fillId="0" borderId="6" xfId="0" applyNumberFormat="1" applyFont="1" applyBorder="1" applyAlignment="1">
      <alignment horizontal="right" vertical="center"/>
    </xf>
    <xf numFmtId="178" fontId="8" fillId="0" borderId="0" xfId="0" applyNumberFormat="1" applyFont="1" applyAlignment="1">
      <alignment horizontal="right" vertical="center"/>
    </xf>
    <xf numFmtId="176" fontId="8" fillId="0" borderId="6" xfId="0" quotePrefix="1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77" fontId="10" fillId="0" borderId="6" xfId="0" quotePrefix="1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10" fillId="0" borderId="6" xfId="0" applyNumberFormat="1" applyFont="1" applyBorder="1" applyAlignment="1">
      <alignment horizontal="right" vertical="center"/>
    </xf>
    <xf numFmtId="176" fontId="10" fillId="0" borderId="6" xfId="0" applyNumberFormat="1" applyFont="1" applyBorder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178" fontId="10" fillId="0" borderId="6" xfId="0" applyNumberFormat="1" applyFont="1" applyBorder="1" applyAlignment="1">
      <alignment horizontal="right" vertical="center"/>
    </xf>
    <xf numFmtId="178" fontId="10" fillId="0" borderId="0" xfId="0" applyNumberFormat="1" applyFont="1" applyAlignment="1">
      <alignment horizontal="right" vertical="center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176" fontId="10" fillId="0" borderId="6" xfId="0" quotePrefix="1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178" fontId="10" fillId="0" borderId="6" xfId="0" quotePrefix="1" applyNumberFormat="1" applyFont="1" applyBorder="1" applyAlignment="1">
      <alignment horizontal="right" vertical="center"/>
    </xf>
    <xf numFmtId="0" fontId="6" fillId="0" borderId="0" xfId="0" applyFont="1" applyAlignment="1" applyProtection="1">
      <alignment horizontal="center" vertical="top"/>
      <protection locked="0"/>
    </xf>
    <xf numFmtId="0" fontId="6" fillId="0" borderId="9" xfId="0" applyFont="1" applyBorder="1" applyAlignment="1" applyProtection="1">
      <alignment horizontal="center" vertical="top"/>
      <protection locked="0"/>
    </xf>
    <xf numFmtId="0" fontId="4" fillId="0" borderId="12" xfId="0" applyFont="1" applyBorder="1" applyAlignment="1">
      <alignment horizontal="distributed" vertical="center" indent="1"/>
    </xf>
    <xf numFmtId="0" fontId="4" fillId="0" borderId="17" xfId="0" applyFont="1" applyBorder="1" applyAlignment="1">
      <alignment horizontal="distributed" vertical="center" indent="1"/>
    </xf>
    <xf numFmtId="0" fontId="4" fillId="0" borderId="22" xfId="0" applyFont="1" applyBorder="1" applyAlignment="1">
      <alignment horizontal="distributed" vertical="center" wrapText="1" indent="1"/>
    </xf>
    <xf numFmtId="0" fontId="4" fillId="0" borderId="23" xfId="0" applyFont="1" applyBorder="1" applyAlignment="1">
      <alignment horizontal="distributed" vertical="center" indent="1"/>
    </xf>
    <xf numFmtId="0" fontId="4" fillId="0" borderId="1" xfId="0" applyFont="1" applyBorder="1" applyAlignment="1">
      <alignment horizontal="distributed" vertical="center" indent="1"/>
    </xf>
    <xf numFmtId="0" fontId="0" fillId="0" borderId="25" xfId="0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177" fontId="8" fillId="0" borderId="16" xfId="0" applyNumberFormat="1" applyFont="1" applyBorder="1" applyAlignment="1">
      <alignment horizontal="right" vertical="center"/>
    </xf>
    <xf numFmtId="177" fontId="8" fillId="0" borderId="13" xfId="0" applyNumberFormat="1" applyFont="1" applyBorder="1" applyAlignment="1">
      <alignment horizontal="right" vertical="center"/>
    </xf>
    <xf numFmtId="176" fontId="8" fillId="0" borderId="16" xfId="0" applyNumberFormat="1" applyFont="1" applyBorder="1" applyAlignment="1">
      <alignment horizontal="right" vertical="center"/>
    </xf>
    <xf numFmtId="176" fontId="8" fillId="0" borderId="15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/>
    </xf>
    <xf numFmtId="178" fontId="8" fillId="0" borderId="9" xfId="0" applyNumberFormat="1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topLeftCell="B1" zoomScaleNormal="100" zoomScaleSheetLayoutView="100" workbookViewId="0">
      <selection activeCell="H14" activeCellId="1" sqref="H12 H14"/>
    </sheetView>
  </sheetViews>
  <sheetFormatPr defaultColWidth="9" defaultRowHeight="16.5" x14ac:dyDescent="0.25"/>
  <cols>
    <col min="1" max="1" width="1.75" customWidth="1"/>
    <col min="2" max="2" width="16" customWidth="1"/>
    <col min="3" max="3" width="12.625" customWidth="1"/>
    <col min="4" max="4" width="11.75" customWidth="1"/>
    <col min="5" max="5" width="12.75" customWidth="1"/>
    <col min="6" max="6" width="11.25" customWidth="1"/>
    <col min="7" max="7" width="12.625" bestFit="1" customWidth="1"/>
    <col min="8" max="8" width="10.25" customWidth="1"/>
  </cols>
  <sheetData>
    <row r="1" spans="1:9" ht="27" customHeight="1" x14ac:dyDescent="0.25">
      <c r="A1" s="100" t="s">
        <v>68</v>
      </c>
      <c r="B1" s="100"/>
      <c r="C1" s="100"/>
      <c r="D1" s="100"/>
      <c r="E1" s="100"/>
      <c r="F1" s="100"/>
      <c r="G1" s="100"/>
      <c r="H1" s="100"/>
    </row>
    <row r="2" spans="1:9" ht="18" customHeight="1" x14ac:dyDescent="0.25">
      <c r="B2" s="87"/>
      <c r="C2" s="87"/>
      <c r="D2" s="87"/>
      <c r="E2" s="87"/>
      <c r="F2" s="87"/>
      <c r="G2" s="87"/>
      <c r="H2" s="87"/>
    </row>
    <row r="3" spans="1:9" ht="19.899999999999999" customHeight="1" x14ac:dyDescent="0.25">
      <c r="B3" s="54" t="s">
        <v>89</v>
      </c>
      <c r="C3" s="54"/>
      <c r="D3" s="54"/>
      <c r="E3" s="54"/>
      <c r="F3" s="54"/>
      <c r="G3" s="54"/>
      <c r="H3" s="55" t="s">
        <v>66</v>
      </c>
    </row>
    <row r="4" spans="1:9" ht="15" customHeight="1" x14ac:dyDescent="0.25">
      <c r="A4" s="101" t="s">
        <v>3</v>
      </c>
      <c r="B4" s="102"/>
      <c r="C4" s="105" t="s">
        <v>23</v>
      </c>
      <c r="D4" s="106"/>
      <c r="E4" s="105" t="s">
        <v>5</v>
      </c>
      <c r="F4" s="106"/>
      <c r="G4" s="107" t="s">
        <v>36</v>
      </c>
      <c r="H4" s="108"/>
    </row>
    <row r="5" spans="1:9" ht="15" customHeight="1" x14ac:dyDescent="0.25">
      <c r="A5" s="103"/>
      <c r="B5" s="104"/>
      <c r="C5" s="5" t="s">
        <v>22</v>
      </c>
      <c r="D5" s="39" t="s">
        <v>1</v>
      </c>
      <c r="E5" s="5" t="s">
        <v>22</v>
      </c>
      <c r="F5" s="6" t="s">
        <v>1</v>
      </c>
      <c r="G5" s="5" t="s">
        <v>22</v>
      </c>
      <c r="H5" s="31" t="s">
        <v>1</v>
      </c>
    </row>
    <row r="6" spans="1:9" ht="15" customHeight="1" x14ac:dyDescent="0.25">
      <c r="A6" s="109" t="s">
        <v>24</v>
      </c>
      <c r="B6" s="110"/>
      <c r="C6" s="25">
        <f>C7+C8</f>
        <v>2226887000</v>
      </c>
      <c r="D6" s="40">
        <f t="shared" ref="D6:D14" si="0">C6/$C$6*100</f>
        <v>100</v>
      </c>
      <c r="E6" s="25">
        <f>E7+E8</f>
        <v>921400855</v>
      </c>
      <c r="F6" s="12">
        <f t="shared" ref="F6:F14" si="1">E6/$E$6*100</f>
        <v>100</v>
      </c>
      <c r="G6" s="25">
        <f>IF(OR(E6-C6=0),"",+E6-C6)</f>
        <v>-1305486145</v>
      </c>
      <c r="H6" s="73">
        <f>IF(OR(C6=0),"--",IF(OR(E6=0),"-100.00",IF(OR(C6=0),"-100.00",IF((ABS(C6)+ABS(E6))=ABS(E6-C6),"--",IF(((E6-C6)=0),"",IF(ABS((E6-C6)/C6*100)&lt;0.01,"-",(E6-C6)/C6*100))))))</f>
        <v>-58.623816340927938</v>
      </c>
    </row>
    <row r="7" spans="1:9" ht="15" customHeight="1" x14ac:dyDescent="0.25">
      <c r="A7" s="32"/>
      <c r="B7" s="7" t="s">
        <v>26</v>
      </c>
      <c r="C7" s="24">
        <v>2218272000</v>
      </c>
      <c r="D7" s="41">
        <f t="shared" si="0"/>
        <v>99.613137083291605</v>
      </c>
      <c r="E7" s="26">
        <v>905333794</v>
      </c>
      <c r="F7" s="9">
        <f>E7/$E$6*100</f>
        <v>98.256235501322593</v>
      </c>
      <c r="G7" s="27">
        <f t="shared" ref="G7:G14" si="2">IF(OR(E7-C7=0),"",+E7-C7)</f>
        <v>-1312938206</v>
      </c>
      <c r="H7" s="33">
        <f t="shared" ref="H7:H12" si="3">IF(OR(C7=0),"--",IF(OR(E7=0),"-100.00",IF((ABS(C7)+ABS(E7))=ABS(E7-C7),"--",IF(((E7-C7)=0),"",IF(ABS((E7-C7)/C7*100)&lt;0.01,"-",(E7-C7)/C7*100)))))</f>
        <v>-59.187430847073763</v>
      </c>
    </row>
    <row r="8" spans="1:9" ht="15" customHeight="1" x14ac:dyDescent="0.25">
      <c r="A8" s="32"/>
      <c r="B8" s="7" t="s">
        <v>27</v>
      </c>
      <c r="C8" s="24">
        <v>8615000</v>
      </c>
      <c r="D8" s="41">
        <f t="shared" si="0"/>
        <v>0.38686291670839157</v>
      </c>
      <c r="E8" s="26">
        <v>16067061</v>
      </c>
      <c r="F8" s="9">
        <f>E8/$E$6*100</f>
        <v>1.743764498677397</v>
      </c>
      <c r="G8" s="27">
        <f t="shared" si="2"/>
        <v>7452061</v>
      </c>
      <c r="H8" s="33">
        <f t="shared" si="3"/>
        <v>86.500998258850842</v>
      </c>
    </row>
    <row r="9" spans="1:9" ht="15" customHeight="1" x14ac:dyDescent="0.25">
      <c r="A9" s="109" t="s">
        <v>25</v>
      </c>
      <c r="B9" s="110"/>
      <c r="C9" s="25">
        <f>C10+C11</f>
        <v>1187539000</v>
      </c>
      <c r="D9" s="40">
        <f t="shared" si="0"/>
        <v>53.327312970976969</v>
      </c>
      <c r="E9" s="25">
        <f>SUM(E10:E11)</f>
        <v>1065868528</v>
      </c>
      <c r="F9" s="12">
        <f t="shared" si="1"/>
        <v>115.67913381196071</v>
      </c>
      <c r="G9" s="25">
        <f t="shared" si="2"/>
        <v>-121670472</v>
      </c>
      <c r="H9" s="73">
        <f t="shared" si="3"/>
        <v>-10.245597997202619</v>
      </c>
    </row>
    <row r="10" spans="1:9" ht="15" customHeight="1" x14ac:dyDescent="0.25">
      <c r="A10" s="32"/>
      <c r="B10" s="7" t="s">
        <v>28</v>
      </c>
      <c r="C10" s="24">
        <v>1059756000</v>
      </c>
      <c r="D10" s="41">
        <f t="shared" si="0"/>
        <v>47.589123291841929</v>
      </c>
      <c r="E10" s="26">
        <v>1053761091</v>
      </c>
      <c r="F10" s="9">
        <f t="shared" si="1"/>
        <v>114.36510887544162</v>
      </c>
      <c r="G10" s="27">
        <f t="shared" si="2"/>
        <v>-5994909</v>
      </c>
      <c r="H10" s="33">
        <f t="shared" si="3"/>
        <v>-0.56568766772728818</v>
      </c>
    </row>
    <row r="11" spans="1:9" ht="15" customHeight="1" x14ac:dyDescent="0.25">
      <c r="A11" s="32"/>
      <c r="B11" s="7" t="s">
        <v>29</v>
      </c>
      <c r="C11" s="24">
        <v>127783000</v>
      </c>
      <c r="D11" s="9">
        <f t="shared" si="0"/>
        <v>5.7381896791350435</v>
      </c>
      <c r="E11" s="46">
        <v>12107437</v>
      </c>
      <c r="F11" s="9">
        <f t="shared" si="1"/>
        <v>1.3140249365190788</v>
      </c>
      <c r="G11" s="27">
        <f t="shared" si="2"/>
        <v>-115675563</v>
      </c>
      <c r="H11" s="33">
        <f t="shared" si="3"/>
        <v>-90.525001760797608</v>
      </c>
    </row>
    <row r="12" spans="1:9" ht="15" customHeight="1" x14ac:dyDescent="0.25">
      <c r="A12" s="109" t="s">
        <v>84</v>
      </c>
      <c r="B12" s="110"/>
      <c r="C12" s="25">
        <f>C6-C9</f>
        <v>1039348000</v>
      </c>
      <c r="D12" s="12">
        <f t="shared" si="0"/>
        <v>46.672687029023024</v>
      </c>
      <c r="E12" s="25">
        <f>E6-E9</f>
        <v>-144467673</v>
      </c>
      <c r="F12" s="12">
        <f t="shared" si="1"/>
        <v>-15.679133811960702</v>
      </c>
      <c r="G12" s="25">
        <f t="shared" si="2"/>
        <v>-1183815673</v>
      </c>
      <c r="H12" s="78" t="str">
        <f t="shared" si="3"/>
        <v>--</v>
      </c>
      <c r="I12" s="77"/>
    </row>
    <row r="13" spans="1:9" ht="15" customHeight="1" x14ac:dyDescent="0.25">
      <c r="A13" s="109" t="s">
        <v>72</v>
      </c>
      <c r="B13" s="110"/>
      <c r="C13" s="25">
        <v>207870000</v>
      </c>
      <c r="D13" s="12">
        <f t="shared" si="0"/>
        <v>9.3345553680990552</v>
      </c>
      <c r="E13" s="61"/>
      <c r="F13" s="62"/>
      <c r="G13" s="72">
        <f t="shared" si="2"/>
        <v>-207870000</v>
      </c>
      <c r="H13" s="74">
        <v>-100</v>
      </c>
    </row>
    <row r="14" spans="1:9" ht="15" customHeight="1" x14ac:dyDescent="0.25">
      <c r="A14" s="109" t="s">
        <v>85</v>
      </c>
      <c r="B14" s="110"/>
      <c r="C14" s="25">
        <f>C12-C13</f>
        <v>831478000</v>
      </c>
      <c r="D14" s="12">
        <f t="shared" si="0"/>
        <v>37.33813166092397</v>
      </c>
      <c r="E14" s="25">
        <f>E12-E13</f>
        <v>-144467673</v>
      </c>
      <c r="F14" s="12">
        <f t="shared" si="1"/>
        <v>-15.679133811960702</v>
      </c>
      <c r="G14" s="25">
        <f t="shared" si="2"/>
        <v>-975945673</v>
      </c>
      <c r="H14" s="78" t="str">
        <f>IF(OR(C14=0),"--",IF(OR(E14=0),"-100.00",IF((ABS(C14)+ABS(E14))=ABS(E14-C14),"--",IF(((E14-C14)=0),"",IF(ABS((E14-C14)/C14*100)&lt;0.01,"-",(E14-C14)/C14*100)))))</f>
        <v>--</v>
      </c>
    </row>
    <row r="15" spans="1:9" ht="11.25" customHeight="1" x14ac:dyDescent="0.25">
      <c r="A15" s="32"/>
      <c r="B15" s="7"/>
      <c r="C15" s="8"/>
      <c r="D15" s="13"/>
      <c r="E15" s="10"/>
      <c r="F15" s="13"/>
      <c r="G15" s="11"/>
      <c r="H15" s="38"/>
    </row>
    <row r="16" spans="1:9" ht="15" customHeight="1" x14ac:dyDescent="0.25">
      <c r="A16" s="32"/>
      <c r="B16" s="7"/>
      <c r="C16" s="8"/>
      <c r="D16" s="13"/>
      <c r="E16" s="10"/>
      <c r="F16" s="13"/>
      <c r="G16" s="11"/>
      <c r="H16" s="38"/>
    </row>
    <row r="17" spans="1:8" ht="15" customHeight="1" x14ac:dyDescent="0.25">
      <c r="A17" s="32"/>
      <c r="B17" s="7"/>
      <c r="C17" s="8"/>
      <c r="D17" s="13"/>
      <c r="E17" s="10"/>
      <c r="F17" s="13"/>
      <c r="G17" s="11"/>
      <c r="H17" s="38"/>
    </row>
    <row r="18" spans="1:8" ht="15" customHeight="1" x14ac:dyDescent="0.25">
      <c r="A18" s="32"/>
      <c r="B18" s="7"/>
      <c r="C18" s="8"/>
      <c r="D18" s="13"/>
      <c r="E18" s="10"/>
      <c r="F18" s="13"/>
      <c r="G18" s="11"/>
      <c r="H18" s="38"/>
    </row>
    <row r="19" spans="1:8" ht="15" customHeight="1" x14ac:dyDescent="0.25">
      <c r="A19" s="32"/>
      <c r="B19" s="7"/>
      <c r="C19" s="8"/>
      <c r="D19" s="13"/>
      <c r="E19" s="10"/>
      <c r="F19" s="13"/>
      <c r="G19" s="11"/>
      <c r="H19" s="38"/>
    </row>
    <row r="20" spans="1:8" ht="15" customHeight="1" x14ac:dyDescent="0.25">
      <c r="A20" s="32"/>
      <c r="B20" s="7"/>
      <c r="C20" s="8"/>
      <c r="D20" s="13"/>
      <c r="E20" s="10"/>
      <c r="F20" s="13"/>
      <c r="G20" s="11"/>
      <c r="H20" s="38"/>
    </row>
    <row r="21" spans="1:8" ht="15" customHeight="1" x14ac:dyDescent="0.25">
      <c r="A21" s="32"/>
      <c r="B21" s="7"/>
      <c r="C21" s="8"/>
      <c r="D21" s="13"/>
      <c r="E21" s="10"/>
      <c r="F21" s="13"/>
      <c r="G21" s="11"/>
      <c r="H21" s="38"/>
    </row>
    <row r="22" spans="1:8" ht="15" customHeight="1" x14ac:dyDescent="0.25">
      <c r="A22" s="32"/>
      <c r="B22" s="7"/>
      <c r="C22" s="8"/>
      <c r="D22" s="13"/>
      <c r="E22" s="10"/>
      <c r="F22" s="13"/>
      <c r="G22" s="11"/>
      <c r="H22" s="38"/>
    </row>
    <row r="23" spans="1:8" ht="15" customHeight="1" x14ac:dyDescent="0.25">
      <c r="A23" s="32"/>
      <c r="B23" s="7"/>
      <c r="C23" s="8"/>
      <c r="D23" s="13"/>
      <c r="E23" s="10"/>
      <c r="F23" s="13"/>
      <c r="G23" s="11"/>
      <c r="H23" s="38"/>
    </row>
    <row r="24" spans="1:8" ht="15" customHeight="1" x14ac:dyDescent="0.25">
      <c r="A24" s="32"/>
      <c r="B24" s="7"/>
      <c r="C24" s="8"/>
      <c r="D24" s="13"/>
      <c r="E24" s="10"/>
      <c r="F24" s="13"/>
      <c r="G24" s="11"/>
      <c r="H24" s="38"/>
    </row>
    <row r="25" spans="1:8" ht="15" customHeight="1" x14ac:dyDescent="0.25">
      <c r="A25" s="32"/>
      <c r="B25" s="7"/>
      <c r="C25" s="8"/>
      <c r="D25" s="13"/>
      <c r="E25" s="10"/>
      <c r="F25" s="13"/>
      <c r="G25" s="11"/>
      <c r="H25" s="38"/>
    </row>
    <row r="26" spans="1:8" ht="15" customHeight="1" x14ac:dyDescent="0.25">
      <c r="A26" s="32"/>
      <c r="B26" s="7"/>
      <c r="C26" s="8"/>
      <c r="D26" s="13"/>
      <c r="E26" s="10"/>
      <c r="F26" s="13"/>
      <c r="G26" s="11"/>
      <c r="H26" s="38"/>
    </row>
    <row r="27" spans="1:8" ht="15" customHeight="1" x14ac:dyDescent="0.25">
      <c r="A27" s="32"/>
      <c r="B27" s="7"/>
      <c r="C27" s="8"/>
      <c r="D27" s="13"/>
      <c r="E27" s="10"/>
      <c r="F27" s="13"/>
      <c r="G27" s="11"/>
      <c r="H27" s="38"/>
    </row>
    <row r="28" spans="1:8" ht="12" customHeight="1" x14ac:dyDescent="0.25">
      <c r="A28" s="32"/>
      <c r="B28" s="7"/>
      <c r="C28" s="8"/>
      <c r="D28" s="13"/>
      <c r="E28" s="10"/>
      <c r="F28" s="13"/>
      <c r="G28" s="11"/>
      <c r="H28" s="38"/>
    </row>
    <row r="29" spans="1:8" ht="12.75" customHeight="1" thickBot="1" x14ac:dyDescent="0.3">
      <c r="A29" s="42"/>
      <c r="B29" s="44"/>
      <c r="C29" s="45"/>
      <c r="D29" s="47"/>
      <c r="E29" s="48"/>
      <c r="F29" s="47"/>
      <c r="G29" s="49"/>
      <c r="H29" s="43"/>
    </row>
    <row r="30" spans="1:8" ht="15" customHeight="1" x14ac:dyDescent="0.25">
      <c r="A30" s="32"/>
      <c r="B30" s="20"/>
      <c r="C30" s="34"/>
      <c r="D30" s="35"/>
      <c r="E30" s="36"/>
      <c r="F30" s="35"/>
      <c r="G30" s="37"/>
      <c r="H30" s="38"/>
    </row>
    <row r="31" spans="1:8" s="76" customFormat="1" ht="15" customHeight="1" x14ac:dyDescent="0.25">
      <c r="A31" s="32"/>
      <c r="B31" s="75"/>
      <c r="C31" s="34"/>
      <c r="D31" s="35"/>
      <c r="E31" s="36"/>
      <c r="F31" s="35"/>
      <c r="G31" s="37"/>
      <c r="H31" s="38"/>
    </row>
    <row r="32" spans="1:8" ht="15" customHeight="1" x14ac:dyDescent="0.25">
      <c r="A32" s="32"/>
      <c r="B32" s="20"/>
      <c r="C32" s="34"/>
      <c r="D32" s="35"/>
      <c r="E32" s="36"/>
      <c r="F32" s="35"/>
      <c r="G32" s="37"/>
      <c r="H32" s="38"/>
    </row>
    <row r="33" spans="1:8" ht="12.75" customHeight="1" x14ac:dyDescent="0.25">
      <c r="A33" s="64"/>
      <c r="B33" s="20"/>
      <c r="C33" s="34"/>
      <c r="D33" s="35"/>
      <c r="E33" s="36"/>
      <c r="F33" s="35"/>
      <c r="G33" s="37"/>
      <c r="H33" s="38"/>
    </row>
    <row r="34" spans="1:8" ht="27" customHeight="1" x14ac:dyDescent="0.25">
      <c r="A34" s="30"/>
      <c r="B34" s="100" t="s">
        <v>69</v>
      </c>
      <c r="C34" s="100"/>
      <c r="D34" s="100"/>
      <c r="E34" s="100"/>
      <c r="F34" s="100"/>
      <c r="G34" s="100"/>
      <c r="H34" s="100"/>
    </row>
    <row r="35" spans="1:8" ht="20.25" customHeight="1" x14ac:dyDescent="0.25">
      <c r="B35" s="87"/>
      <c r="C35" s="87"/>
      <c r="D35" s="87"/>
      <c r="E35" s="87"/>
      <c r="F35" s="87"/>
      <c r="G35" s="87"/>
      <c r="H35" s="87"/>
    </row>
    <row r="36" spans="1:8" ht="20.25" customHeight="1" thickBot="1" x14ac:dyDescent="0.3">
      <c r="B36" s="54" t="s">
        <v>89</v>
      </c>
      <c r="C36" s="54"/>
      <c r="D36" s="54"/>
      <c r="E36" s="54"/>
      <c r="F36" s="54"/>
      <c r="G36" s="54"/>
      <c r="H36" s="55" t="s">
        <v>66</v>
      </c>
    </row>
    <row r="37" spans="1:8" ht="16.5" customHeight="1" x14ac:dyDescent="0.25">
      <c r="A37" s="88" t="s">
        <v>57</v>
      </c>
      <c r="B37" s="89"/>
      <c r="C37" s="94" t="s">
        <v>58</v>
      </c>
      <c r="D37" s="97" t="s">
        <v>59</v>
      </c>
      <c r="E37" s="94" t="s">
        <v>65</v>
      </c>
      <c r="F37" s="97" t="s">
        <v>67</v>
      </c>
      <c r="G37" s="97" t="s">
        <v>60</v>
      </c>
      <c r="H37" s="88"/>
    </row>
    <row r="38" spans="1:8" x14ac:dyDescent="0.25">
      <c r="A38" s="90"/>
      <c r="B38" s="91"/>
      <c r="C38" s="95"/>
      <c r="D38" s="98"/>
      <c r="E38" s="95"/>
      <c r="F38" s="98"/>
      <c r="G38" s="98"/>
      <c r="H38" s="90"/>
    </row>
    <row r="39" spans="1:8" x14ac:dyDescent="0.25">
      <c r="A39" s="90"/>
      <c r="B39" s="91"/>
      <c r="C39" s="95"/>
      <c r="D39" s="98"/>
      <c r="E39" s="95"/>
      <c r="F39" s="98"/>
      <c r="G39" s="98"/>
      <c r="H39" s="90"/>
    </row>
    <row r="40" spans="1:8" ht="14.25" customHeight="1" x14ac:dyDescent="0.25">
      <c r="A40" s="92"/>
      <c r="B40" s="93"/>
      <c r="C40" s="96"/>
      <c r="D40" s="99"/>
      <c r="E40" s="96"/>
      <c r="F40" s="99"/>
      <c r="G40" s="99"/>
      <c r="H40" s="92"/>
    </row>
    <row r="41" spans="1:8" x14ac:dyDescent="0.25">
      <c r="A41" s="79" t="s">
        <v>61</v>
      </c>
      <c r="B41" s="80"/>
      <c r="C41" s="65">
        <v>3000000000</v>
      </c>
      <c r="D41" s="67">
        <v>14121784667</v>
      </c>
      <c r="E41" s="67">
        <v>-778113275</v>
      </c>
      <c r="F41" s="50"/>
      <c r="G41" s="81">
        <f>SUM(C41:F41)</f>
        <v>16343671392</v>
      </c>
      <c r="H41" s="82"/>
    </row>
    <row r="42" spans="1:8" x14ac:dyDescent="0.25">
      <c r="A42" s="83" t="s">
        <v>86</v>
      </c>
      <c r="B42" s="84"/>
      <c r="C42" s="51"/>
      <c r="D42" s="66">
        <v>5527569887</v>
      </c>
      <c r="E42" s="66">
        <v>-144467673</v>
      </c>
      <c r="F42" s="50"/>
      <c r="G42" s="85">
        <f>SUM(C42:F42)</f>
        <v>5383102214</v>
      </c>
      <c r="H42" s="86"/>
    </row>
    <row r="43" spans="1:8" x14ac:dyDescent="0.25">
      <c r="A43" s="83" t="s">
        <v>62</v>
      </c>
      <c r="B43" s="84"/>
      <c r="C43" s="66">
        <f>C41+C42</f>
        <v>3000000000</v>
      </c>
      <c r="D43" s="66">
        <f>SUM(D41:D42)</f>
        <v>19649354554</v>
      </c>
      <c r="E43" s="66">
        <f>SUM(E41:E42)</f>
        <v>-922580948</v>
      </c>
      <c r="F43" s="50"/>
      <c r="G43" s="85">
        <f>SUM(C43:F43)</f>
        <v>21726773606</v>
      </c>
      <c r="H43" s="86"/>
    </row>
    <row r="44" spans="1:8" x14ac:dyDescent="0.25">
      <c r="B44" s="52"/>
      <c r="C44" s="53"/>
      <c r="D44" s="53"/>
      <c r="E44" s="53"/>
      <c r="F44" s="53"/>
      <c r="G44" s="56"/>
    </row>
    <row r="45" spans="1:8" x14ac:dyDescent="0.25">
      <c r="B45" s="52"/>
      <c r="C45" s="53"/>
      <c r="D45" s="53"/>
      <c r="E45" s="53"/>
      <c r="F45" s="53"/>
      <c r="G45" s="56"/>
    </row>
    <row r="46" spans="1:8" x14ac:dyDescent="0.25">
      <c r="B46" s="52"/>
      <c r="C46" s="53"/>
      <c r="D46" s="53"/>
      <c r="E46" s="53"/>
      <c r="F46" s="53"/>
      <c r="G46" s="56"/>
    </row>
    <row r="47" spans="1:8" x14ac:dyDescent="0.25">
      <c r="B47" s="52"/>
      <c r="C47" s="53"/>
      <c r="D47" s="53"/>
      <c r="E47" s="53"/>
      <c r="F47" s="53"/>
      <c r="G47" s="56"/>
    </row>
    <row r="48" spans="1:8" ht="17.25" thickBot="1" x14ac:dyDescent="0.3">
      <c r="A48" s="68"/>
      <c r="B48" s="69"/>
      <c r="C48" s="70"/>
      <c r="D48" s="70"/>
      <c r="E48" s="70"/>
      <c r="F48" s="70"/>
      <c r="G48" s="71"/>
      <c r="H48" s="68"/>
    </row>
  </sheetData>
  <mergeCells count="25">
    <mergeCell ref="B34:H34"/>
    <mergeCell ref="A1:H1"/>
    <mergeCell ref="B2:H2"/>
    <mergeCell ref="A4:B5"/>
    <mergeCell ref="C4:D4"/>
    <mergeCell ref="E4:F4"/>
    <mergeCell ref="G4:H4"/>
    <mergeCell ref="A6:B6"/>
    <mergeCell ref="A9:B9"/>
    <mergeCell ref="A12:B12"/>
    <mergeCell ref="A13:B13"/>
    <mergeCell ref="A14:B14"/>
    <mergeCell ref="B35:H35"/>
    <mergeCell ref="A37:B40"/>
    <mergeCell ref="C37:C40"/>
    <mergeCell ref="D37:D40"/>
    <mergeCell ref="E37:E40"/>
    <mergeCell ref="F37:F40"/>
    <mergeCell ref="G37:H40"/>
    <mergeCell ref="A41:B41"/>
    <mergeCell ref="G41:H41"/>
    <mergeCell ref="A42:B42"/>
    <mergeCell ref="G42:H42"/>
    <mergeCell ref="A43:B43"/>
    <mergeCell ref="G43:H43"/>
  </mergeCells>
  <phoneticPr fontId="1" type="noConversion"/>
  <dataValidations count="1">
    <dataValidation type="decimal" operator="greaterThanOrEqual" allowBlank="1" showInputMessage="1" showErrorMessage="1" sqref="C6:C11 G9 G6 E6:E11 F14:G14 F6:F13 C13:C33 D6:D33 E13:E33 F15:F33">
      <formula1>0</formula1>
    </dataValidation>
  </dataValidations>
  <printOptions horizontalCentered="1"/>
  <pageMargins left="0" right="0" top="0.78740157480314965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view="pageBreakPreview" zoomScaleNormal="100" zoomScaleSheetLayoutView="100" workbookViewId="0">
      <pane xSplit="3" ySplit="5" topLeftCell="D9" activePane="bottomRight" state="frozen"/>
      <selection activeCell="E35" sqref="E35"/>
      <selection pane="topRight" activeCell="E35" sqref="E35"/>
      <selection pane="bottomLeft" activeCell="E35" sqref="E35"/>
      <selection pane="bottomRight" activeCell="I40" sqref="I40"/>
    </sheetView>
  </sheetViews>
  <sheetFormatPr defaultColWidth="9" defaultRowHeight="16.5" x14ac:dyDescent="0.25"/>
  <cols>
    <col min="1" max="1" width="1.75" customWidth="1"/>
    <col min="2" max="2" width="17.75" customWidth="1"/>
    <col min="3" max="3" width="10.625" customWidth="1"/>
    <col min="4" max="4" width="7.25" customWidth="1"/>
    <col min="5" max="5" width="8.5" customWidth="1"/>
    <col min="6" max="6" width="4.5" customWidth="1"/>
    <col min="7" max="7" width="11.25" customWidth="1"/>
    <col min="8" max="8" width="3.5" customWidth="1"/>
    <col min="9" max="9" width="13.25" customWidth="1"/>
    <col min="10" max="10" width="3.25" customWidth="1"/>
    <col min="11" max="11" width="8.25" customWidth="1"/>
    <col min="12" max="12" width="13" customWidth="1"/>
  </cols>
  <sheetData>
    <row r="1" spans="1:11" ht="27" customHeight="1" x14ac:dyDescent="0.25">
      <c r="B1" s="100" t="s">
        <v>70</v>
      </c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8" customHeight="1" x14ac:dyDescent="0.25"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9.899999999999999" customHeight="1" thickBot="1" x14ac:dyDescent="0.3">
      <c r="B3" s="1"/>
      <c r="C3" s="178" t="s">
        <v>90</v>
      </c>
      <c r="D3" s="179"/>
      <c r="E3" s="179"/>
      <c r="F3" s="179"/>
      <c r="G3" s="179"/>
      <c r="H3" s="179"/>
      <c r="I3" s="145" t="s">
        <v>46</v>
      </c>
      <c r="J3" s="145"/>
      <c r="K3" s="145"/>
    </row>
    <row r="4" spans="1:11" ht="15" customHeight="1" x14ac:dyDescent="0.25">
      <c r="A4" s="180" t="s">
        <v>4</v>
      </c>
      <c r="B4" s="180"/>
      <c r="C4" s="181"/>
      <c r="D4" s="182" t="s">
        <v>87</v>
      </c>
      <c r="E4" s="181"/>
      <c r="F4" s="182" t="s">
        <v>6</v>
      </c>
      <c r="G4" s="181"/>
      <c r="H4" s="184" t="s">
        <v>37</v>
      </c>
      <c r="I4" s="185"/>
      <c r="J4" s="185"/>
      <c r="K4" s="185"/>
    </row>
    <row r="5" spans="1:11" ht="16.5" customHeight="1" x14ac:dyDescent="0.25">
      <c r="A5" s="103"/>
      <c r="B5" s="103"/>
      <c r="C5" s="104"/>
      <c r="D5" s="183"/>
      <c r="E5" s="104"/>
      <c r="F5" s="183"/>
      <c r="G5" s="104"/>
      <c r="H5" s="107" t="s">
        <v>7</v>
      </c>
      <c r="I5" s="105"/>
      <c r="J5" s="186" t="s">
        <v>1</v>
      </c>
      <c r="K5" s="187"/>
    </row>
    <row r="6" spans="1:11" ht="15" customHeight="1" x14ac:dyDescent="0.25">
      <c r="A6" s="188" t="s">
        <v>8</v>
      </c>
      <c r="B6" s="188"/>
      <c r="C6" s="189"/>
      <c r="D6" s="190"/>
      <c r="E6" s="191"/>
      <c r="F6" s="190"/>
      <c r="G6" s="191"/>
      <c r="H6" s="190"/>
      <c r="I6" s="191"/>
      <c r="J6" s="192"/>
      <c r="K6" s="193"/>
    </row>
    <row r="7" spans="1:11" ht="15" customHeight="1" x14ac:dyDescent="0.25">
      <c r="A7" s="14"/>
      <c r="B7" s="175" t="s">
        <v>83</v>
      </c>
      <c r="C7" s="176"/>
      <c r="D7" s="118">
        <v>831478000</v>
      </c>
      <c r="E7" s="119"/>
      <c r="F7" s="118">
        <v>-144467673</v>
      </c>
      <c r="G7" s="119"/>
      <c r="H7" s="111">
        <f>+F7-D7</f>
        <v>-975945673</v>
      </c>
      <c r="I7" s="112" t="str">
        <f>IF(OR(F7=0),"--",IF(OR(F7=0),"-100.00",IF((ABS(F7)+ABS(G7))=ABS(G7-F7),"--",IF(((G7-F7)=0),"",IF(ABS((G7-F7)/F7*100)&lt;0.01,"-",(G7-F7)/F7*100)))))</f>
        <v>--</v>
      </c>
      <c r="J7" s="174" t="str">
        <f>IF(OR(G7=0),"--",IF(OR(G7=0),"-100.00",IF(OR(H7=0),"-100.00",IF((ABS(G7)+ABS(H7))=ABS(H7-G7),"--",IF(((H7-G7)=0),"",IF(ABS((H7-G7)/G7*100)&lt;0.01,"-",(H7-G7)/G7*100))))))</f>
        <v>--</v>
      </c>
      <c r="K7" s="169" t="e">
        <f>IF(OR(H7=0),"--",IF(OR(H7=0),"-100.00",IF(OR(I7=0),"-100.00",IF((ABS(H7)+ABS(I7))=ABS(I7-H7),"--",IF(((I7-H7)=0),"",IF(ABS((I7-H7)/H7*100)&lt;0.01,"-",(I7-H7)/H7*100))))))</f>
        <v>#VALUE!</v>
      </c>
    </row>
    <row r="8" spans="1:11" ht="15" customHeight="1" x14ac:dyDescent="0.25">
      <c r="A8" s="14"/>
      <c r="B8" s="15" t="s">
        <v>34</v>
      </c>
      <c r="C8" s="22"/>
      <c r="D8" s="118">
        <v>120783000</v>
      </c>
      <c r="E8" s="119"/>
      <c r="F8" s="118">
        <v>3144103</v>
      </c>
      <c r="G8" s="119"/>
      <c r="H8" s="111">
        <f t="shared" ref="H8:H14" si="0">+F8-D8</f>
        <v>-117638897</v>
      </c>
      <c r="I8" s="112" t="str">
        <f t="shared" ref="I8:I14" si="1">IF(OR(F8=0),"--",IF(OR(F8=0),"-100.00",IF((ABS(F8)+ABS(G8))=ABS(G8-F8),"--",IF(((G8-F8)=0),"",IF(ABS((G8-F8)/F8*100)&lt;0.01,"-",(G8-F8)/F8*100)))))</f>
        <v>--</v>
      </c>
      <c r="J8" s="170">
        <f>-IF(D8=0,0,ABS(H8/D8*100))</f>
        <v>-97.396899398094106</v>
      </c>
      <c r="K8" s="171">
        <f>IF(F8=0,0,ABS(J8/F8*100))</f>
        <v>3.0977642716569428E-3</v>
      </c>
    </row>
    <row r="9" spans="1:11" ht="15" customHeight="1" x14ac:dyDescent="0.25">
      <c r="A9" s="14"/>
      <c r="B9" s="175" t="s">
        <v>82</v>
      </c>
      <c r="C9" s="135"/>
      <c r="D9" s="118">
        <f>D7+D8</f>
        <v>952261000</v>
      </c>
      <c r="E9" s="132"/>
      <c r="F9" s="118">
        <f>F7+F8</f>
        <v>-141323570</v>
      </c>
      <c r="G9" s="132"/>
      <c r="H9" s="111">
        <f t="shared" si="0"/>
        <v>-1093584570</v>
      </c>
      <c r="I9" s="112" t="str">
        <f t="shared" si="1"/>
        <v>--</v>
      </c>
      <c r="J9" s="174" t="s">
        <v>92</v>
      </c>
      <c r="K9" s="169" t="e">
        <f t="shared" ref="K9:K15" si="2">IF(F9=0,0,ABS(J9/F9*100))</f>
        <v>#VALUE!</v>
      </c>
    </row>
    <row r="10" spans="1:11" ht="15" customHeight="1" x14ac:dyDescent="0.25">
      <c r="A10" s="14"/>
      <c r="B10" s="175" t="s">
        <v>78</v>
      </c>
      <c r="C10" s="176"/>
      <c r="D10" s="118">
        <v>1023943000</v>
      </c>
      <c r="E10" s="119"/>
      <c r="F10" s="118">
        <v>338010893</v>
      </c>
      <c r="G10" s="119"/>
      <c r="H10" s="111">
        <f t="shared" si="0"/>
        <v>-685932107</v>
      </c>
      <c r="I10" s="112" t="str">
        <f t="shared" si="1"/>
        <v>--</v>
      </c>
      <c r="J10" s="170">
        <f t="shared" ref="J10:J15" si="3">-IF(D10=0,0,ABS(H10/D10*100))</f>
        <v>-66.989286220033733</v>
      </c>
      <c r="K10" s="171">
        <f t="shared" si="2"/>
        <v>1.9818676737152884E-5</v>
      </c>
    </row>
    <row r="11" spans="1:11" ht="15" customHeight="1" x14ac:dyDescent="0.25">
      <c r="A11" s="14"/>
      <c r="B11" s="15" t="s">
        <v>47</v>
      </c>
      <c r="C11" s="22"/>
      <c r="D11" s="118">
        <f>D9+D10</f>
        <v>1976204000</v>
      </c>
      <c r="E11" s="132"/>
      <c r="F11" s="118">
        <f>F9+F10</f>
        <v>196687323</v>
      </c>
      <c r="G11" s="132"/>
      <c r="H11" s="111">
        <f t="shared" si="0"/>
        <v>-1779516677</v>
      </c>
      <c r="I11" s="112" t="str">
        <f t="shared" si="1"/>
        <v>--</v>
      </c>
      <c r="J11" s="170">
        <f t="shared" si="3"/>
        <v>-90.047215621464176</v>
      </c>
      <c r="K11" s="171">
        <f t="shared" si="2"/>
        <v>4.5781911232512014E-5</v>
      </c>
    </row>
    <row r="12" spans="1:11" ht="15" customHeight="1" x14ac:dyDescent="0.25">
      <c r="A12" s="14"/>
      <c r="B12" s="15" t="s">
        <v>35</v>
      </c>
      <c r="C12" s="22"/>
      <c r="D12" s="118">
        <v>7036000</v>
      </c>
      <c r="E12" s="119"/>
      <c r="F12" s="118">
        <v>6976825</v>
      </c>
      <c r="G12" s="119"/>
      <c r="H12" s="111">
        <f t="shared" si="0"/>
        <v>-59175</v>
      </c>
      <c r="I12" s="112" t="str">
        <f t="shared" si="1"/>
        <v>--</v>
      </c>
      <c r="J12" s="170">
        <f t="shared" si="3"/>
        <v>-0.84103183627060818</v>
      </c>
      <c r="K12" s="171">
        <f t="shared" si="2"/>
        <v>1.205465002018265E-5</v>
      </c>
    </row>
    <row r="13" spans="1:11" ht="15" customHeight="1" x14ac:dyDescent="0.25">
      <c r="A13" s="14"/>
      <c r="B13" s="15" t="s">
        <v>75</v>
      </c>
      <c r="C13" s="22"/>
      <c r="D13" s="118">
        <v>-414000</v>
      </c>
      <c r="E13" s="119"/>
      <c r="F13" s="118">
        <v>-1988579</v>
      </c>
      <c r="G13" s="119"/>
      <c r="H13" s="111">
        <f t="shared" si="0"/>
        <v>-1574579</v>
      </c>
      <c r="I13" s="112" t="str">
        <f t="shared" si="1"/>
        <v>--</v>
      </c>
      <c r="J13" s="170">
        <f>IF(D13=0,0,ABS(H13/D13*100))</f>
        <v>380.33309178743957</v>
      </c>
      <c r="K13" s="171">
        <f t="shared" si="2"/>
        <v>1.9125872886490283E-2</v>
      </c>
    </row>
    <row r="14" spans="1:11" ht="15" customHeight="1" x14ac:dyDescent="0.25">
      <c r="A14" s="14"/>
      <c r="B14" s="15" t="s">
        <v>81</v>
      </c>
      <c r="C14" s="22"/>
      <c r="D14" s="118">
        <v>0</v>
      </c>
      <c r="E14" s="119"/>
      <c r="F14" s="118">
        <v>279118</v>
      </c>
      <c r="G14" s="119"/>
      <c r="H14" s="111">
        <f t="shared" si="0"/>
        <v>279118</v>
      </c>
      <c r="I14" s="112" t="str">
        <f t="shared" si="1"/>
        <v>--</v>
      </c>
      <c r="J14" s="174" t="s">
        <v>92</v>
      </c>
      <c r="K14" s="169" t="e">
        <f t="shared" si="2"/>
        <v>#VALUE!</v>
      </c>
    </row>
    <row r="15" spans="1:11" ht="15" customHeight="1" x14ac:dyDescent="0.25">
      <c r="A15" s="14"/>
      <c r="B15" s="14" t="s">
        <v>49</v>
      </c>
      <c r="C15" s="17"/>
      <c r="D15" s="154">
        <f>SUM(D11:E14)</f>
        <v>1982826000</v>
      </c>
      <c r="E15" s="155"/>
      <c r="F15" s="154">
        <f>SUM(F11:G14)</f>
        <v>201954687</v>
      </c>
      <c r="G15" s="155"/>
      <c r="H15" s="154">
        <f>+F15-D15</f>
        <v>-1780871313</v>
      </c>
      <c r="I15" s="155" t="str">
        <f>IF(OR(F15=0),"--",IF(OR(F15=0),"-100.00",IF((ABS(F15)+ABS(G15))=ABS(G15-F15),"--",IF(((G15-F15)=0),"",IF(ABS((G15-F15)/F15*100)&lt;0.01,"-",(G15-F15)/F15*100)))))</f>
        <v>--</v>
      </c>
      <c r="J15" s="160">
        <f t="shared" si="3"/>
        <v>-89.814805383830958</v>
      </c>
      <c r="K15" s="161">
        <f t="shared" si="2"/>
        <v>4.447275114928675E-5</v>
      </c>
    </row>
    <row r="16" spans="1:11" ht="15" customHeight="1" x14ac:dyDescent="0.25">
      <c r="A16" s="152" t="s">
        <v>9</v>
      </c>
      <c r="B16" s="152"/>
      <c r="C16" s="153"/>
      <c r="D16" s="154"/>
      <c r="E16" s="155"/>
      <c r="F16" s="154"/>
      <c r="G16" s="155"/>
      <c r="H16" s="154"/>
      <c r="I16" s="155"/>
      <c r="J16" s="168"/>
      <c r="K16" s="169"/>
    </row>
    <row r="17" spans="1:11" ht="15" customHeight="1" x14ac:dyDescent="0.25">
      <c r="A17" s="14"/>
      <c r="B17" s="172" t="s">
        <v>64</v>
      </c>
      <c r="C17" s="135"/>
      <c r="D17" s="118"/>
      <c r="E17" s="132"/>
      <c r="F17" s="118">
        <v>97929922</v>
      </c>
      <c r="G17" s="132"/>
      <c r="H17" s="111">
        <f t="shared" ref="H17:H27" si="4">F17-D17</f>
        <v>97929922</v>
      </c>
      <c r="I17" s="112"/>
      <c r="J17" s="174" t="s">
        <v>92</v>
      </c>
      <c r="K17" s="169" t="e">
        <f>IF(F17=0,0,ABS(J17/F17*100))</f>
        <v>#VALUE!</v>
      </c>
    </row>
    <row r="18" spans="1:11" ht="15" customHeight="1" x14ac:dyDescent="0.25">
      <c r="A18" s="14"/>
      <c r="B18" s="172" t="s">
        <v>95</v>
      </c>
      <c r="C18" s="135"/>
      <c r="D18" s="118"/>
      <c r="E18" s="132"/>
      <c r="F18" s="118">
        <v>219294476</v>
      </c>
      <c r="G18" s="132"/>
      <c r="H18" s="111">
        <f t="shared" si="4"/>
        <v>219294476</v>
      </c>
      <c r="I18" s="112"/>
      <c r="J18" s="174" t="s">
        <v>92</v>
      </c>
      <c r="K18" s="169" t="e">
        <f>IF(F18=0,0,ABS(J18/F18*100))</f>
        <v>#VALUE!</v>
      </c>
    </row>
    <row r="19" spans="1:11" ht="15" customHeight="1" x14ac:dyDescent="0.25">
      <c r="A19" s="14"/>
      <c r="B19" s="172" t="s">
        <v>94</v>
      </c>
      <c r="C19" s="135"/>
      <c r="D19" s="118">
        <v>-600000000</v>
      </c>
      <c r="E19" s="132"/>
      <c r="F19" s="118"/>
      <c r="G19" s="132"/>
      <c r="H19" s="111">
        <f t="shared" ref="H19" si="5">F19-D19</f>
        <v>600000000</v>
      </c>
      <c r="I19" s="112"/>
      <c r="J19" s="177">
        <v>-100</v>
      </c>
      <c r="K19" s="171">
        <f>IF(F19=0,0,ABS(J19/F19*100))</f>
        <v>0</v>
      </c>
    </row>
    <row r="20" spans="1:11" ht="15" customHeight="1" x14ac:dyDescent="0.25">
      <c r="A20" s="14"/>
      <c r="B20" s="172" t="s">
        <v>88</v>
      </c>
      <c r="C20" s="135"/>
      <c r="D20" s="118"/>
      <c r="E20" s="132"/>
      <c r="F20" s="118">
        <v>-150366032</v>
      </c>
      <c r="G20" s="132"/>
      <c r="H20" s="111">
        <f>F20-D20</f>
        <v>-150366032</v>
      </c>
      <c r="I20" s="112"/>
      <c r="J20" s="174" t="s">
        <v>92</v>
      </c>
      <c r="K20" s="169"/>
    </row>
    <row r="21" spans="1:11" ht="15" customHeight="1" x14ac:dyDescent="0.25">
      <c r="A21" s="14"/>
      <c r="B21" s="172" t="s">
        <v>80</v>
      </c>
      <c r="C21" s="173"/>
      <c r="D21" s="118">
        <v>-32408000</v>
      </c>
      <c r="E21" s="132"/>
      <c r="F21" s="118">
        <v>-66069901</v>
      </c>
      <c r="G21" s="132"/>
      <c r="H21" s="111">
        <f t="shared" si="4"/>
        <v>-33661901</v>
      </c>
      <c r="I21" s="112"/>
      <c r="J21" s="168">
        <f t="shared" ref="J21:J27" si="6">IF(D21=0,0,ABS(H21/D21*100))</f>
        <v>103.86910947914095</v>
      </c>
      <c r="K21" s="169">
        <f t="shared" ref="K21:K28" si="7">IF(F21=0,0,ABS(J21/F21*100))</f>
        <v>1.5721093555012432E-4</v>
      </c>
    </row>
    <row r="22" spans="1:11" ht="15" customHeight="1" x14ac:dyDescent="0.25">
      <c r="A22" s="14"/>
      <c r="B22" s="172" t="s">
        <v>76</v>
      </c>
      <c r="C22" s="173"/>
      <c r="D22" s="118">
        <v>-10466623000</v>
      </c>
      <c r="E22" s="132"/>
      <c r="F22" s="118">
        <v>-5531110456</v>
      </c>
      <c r="G22" s="132"/>
      <c r="H22" s="111">
        <f t="shared" si="4"/>
        <v>4935512544</v>
      </c>
      <c r="I22" s="112"/>
      <c r="J22" s="170">
        <f>-IF(D22=0,0,ABS(H22/D22*100))</f>
        <v>-47.154775174380504</v>
      </c>
      <c r="K22" s="171">
        <f>IF(F22=0,0,ABS(J22/F22*100))</f>
        <v>8.525372174267154E-7</v>
      </c>
    </row>
    <row r="23" spans="1:11" ht="15" customHeight="1" x14ac:dyDescent="0.25">
      <c r="A23" s="14"/>
      <c r="B23" s="172" t="s">
        <v>32</v>
      </c>
      <c r="C23" s="173"/>
      <c r="D23" s="118">
        <v>-19298000</v>
      </c>
      <c r="E23" s="119"/>
      <c r="F23" s="118">
        <v>-987203477</v>
      </c>
      <c r="G23" s="119"/>
      <c r="H23" s="111">
        <f t="shared" si="4"/>
        <v>-967905477</v>
      </c>
      <c r="I23" s="112"/>
      <c r="J23" s="170">
        <f t="shared" si="6"/>
        <v>5015.5740335786095</v>
      </c>
      <c r="K23" s="171">
        <f t="shared" si="7"/>
        <v>5.0805878934101533E-4</v>
      </c>
    </row>
    <row r="24" spans="1:11" ht="15" hidden="1" customHeight="1" x14ac:dyDescent="0.25">
      <c r="A24" s="14"/>
      <c r="B24" s="172" t="s">
        <v>44</v>
      </c>
      <c r="C24" s="173"/>
      <c r="D24" s="111">
        <v>0</v>
      </c>
      <c r="E24" s="112"/>
      <c r="F24" s="111"/>
      <c r="G24" s="112"/>
      <c r="H24" s="111">
        <f t="shared" si="4"/>
        <v>0</v>
      </c>
      <c r="I24" s="112"/>
      <c r="J24" s="170">
        <f t="shared" si="6"/>
        <v>0</v>
      </c>
      <c r="K24" s="171">
        <f t="shared" si="7"/>
        <v>0</v>
      </c>
    </row>
    <row r="25" spans="1:11" ht="15" hidden="1" customHeight="1" x14ac:dyDescent="0.25">
      <c r="A25" s="14"/>
      <c r="B25" s="172" t="s">
        <v>63</v>
      </c>
      <c r="C25" s="173"/>
      <c r="D25" s="118"/>
      <c r="E25" s="119"/>
      <c r="F25" s="118"/>
      <c r="G25" s="119"/>
      <c r="H25" s="111">
        <f t="shared" si="4"/>
        <v>0</v>
      </c>
      <c r="I25" s="112"/>
      <c r="J25" s="170">
        <f t="shared" si="6"/>
        <v>0</v>
      </c>
      <c r="K25" s="171">
        <f t="shared" si="7"/>
        <v>0</v>
      </c>
    </row>
    <row r="26" spans="1:11" ht="15" hidden="1" customHeight="1" x14ac:dyDescent="0.25">
      <c r="A26" s="14"/>
      <c r="B26" s="15" t="s">
        <v>35</v>
      </c>
      <c r="C26" s="22"/>
      <c r="D26" s="118">
        <v>0</v>
      </c>
      <c r="E26" s="119"/>
      <c r="F26" s="118"/>
      <c r="G26" s="119"/>
      <c r="H26" s="118">
        <f t="shared" si="4"/>
        <v>0</v>
      </c>
      <c r="I26" s="132"/>
      <c r="J26" s="170">
        <f t="shared" si="6"/>
        <v>0</v>
      </c>
      <c r="K26" s="171">
        <f t="shared" si="7"/>
        <v>0</v>
      </c>
    </row>
    <row r="27" spans="1:11" ht="15" hidden="1" customHeight="1" x14ac:dyDescent="0.25">
      <c r="A27" s="14"/>
      <c r="B27" s="15" t="s">
        <v>41</v>
      </c>
      <c r="C27" s="22"/>
      <c r="D27" s="118">
        <v>0</v>
      </c>
      <c r="E27" s="119"/>
      <c r="F27" s="118"/>
      <c r="G27" s="119"/>
      <c r="H27" s="118">
        <f t="shared" si="4"/>
        <v>0</v>
      </c>
      <c r="I27" s="132"/>
      <c r="J27" s="170">
        <f t="shared" si="6"/>
        <v>0</v>
      </c>
      <c r="K27" s="171">
        <f t="shared" si="7"/>
        <v>0</v>
      </c>
    </row>
    <row r="28" spans="1:11" ht="15" customHeight="1" x14ac:dyDescent="0.25">
      <c r="A28" s="14"/>
      <c r="B28" s="14" t="s">
        <v>53</v>
      </c>
      <c r="C28" s="17"/>
      <c r="D28" s="154">
        <f>SUM(D17:E27)</f>
        <v>-11118329000</v>
      </c>
      <c r="E28" s="155"/>
      <c r="F28" s="154">
        <f>SUM(F17:G27)</f>
        <v>-6417525468</v>
      </c>
      <c r="G28" s="155"/>
      <c r="H28" s="154">
        <f>F28-D28</f>
        <v>4700803532</v>
      </c>
      <c r="I28" s="155"/>
      <c r="J28" s="160">
        <f>-IF(D28=0,0,ABS(H28/D28*100))</f>
        <v>-42.279766428930103</v>
      </c>
      <c r="K28" s="161">
        <f t="shared" si="7"/>
        <v>6.5881727528393352E-7</v>
      </c>
    </row>
    <row r="29" spans="1:11" ht="18.75" customHeight="1" x14ac:dyDescent="0.25">
      <c r="A29" s="152" t="s">
        <v>52</v>
      </c>
      <c r="B29" s="152"/>
      <c r="C29" s="153"/>
      <c r="D29" s="118"/>
      <c r="E29" s="119"/>
      <c r="F29" s="118"/>
      <c r="G29" s="119"/>
      <c r="H29" s="111"/>
      <c r="I29" s="112"/>
      <c r="J29" s="168"/>
      <c r="K29" s="169"/>
    </row>
    <row r="30" spans="1:11" ht="15" customHeight="1" x14ac:dyDescent="0.25">
      <c r="A30" s="14"/>
      <c r="B30" s="163" t="s">
        <v>45</v>
      </c>
      <c r="C30" s="164"/>
      <c r="D30" s="111">
        <v>5028000</v>
      </c>
      <c r="E30" s="132"/>
      <c r="F30" s="111"/>
      <c r="G30" s="132"/>
      <c r="H30" s="111">
        <f>F30-D30</f>
        <v>-5028000</v>
      </c>
      <c r="I30" s="132"/>
      <c r="J30" s="165">
        <v>-100</v>
      </c>
      <c r="K30" s="166">
        <f t="shared" ref="K30:K37" si="8">IF(F30=0,0,ABS(J30/F30*100))</f>
        <v>0</v>
      </c>
    </row>
    <row r="31" spans="1:11" ht="15" customHeight="1" x14ac:dyDescent="0.25">
      <c r="A31" s="14"/>
      <c r="B31" s="59" t="s">
        <v>77</v>
      </c>
      <c r="C31" s="60"/>
      <c r="D31" s="111">
        <v>9905812000</v>
      </c>
      <c r="E31" s="132"/>
      <c r="F31" s="111">
        <v>6307795899</v>
      </c>
      <c r="G31" s="132"/>
      <c r="H31" s="111">
        <f>F31-D31</f>
        <v>-3598016101</v>
      </c>
      <c r="I31" s="132"/>
      <c r="J31" s="167">
        <f>-IF(D31=0,0,ABS(H31/D31*100))</f>
        <v>-36.322273237166222</v>
      </c>
      <c r="K31" s="166">
        <f>IF(F31=0,0,ABS(J31/F31*100))</f>
        <v>5.7583146028749181E-7</v>
      </c>
    </row>
    <row r="32" spans="1:11" ht="15" customHeight="1" x14ac:dyDescent="0.25">
      <c r="A32" s="14"/>
      <c r="B32" s="163" t="s">
        <v>54</v>
      </c>
      <c r="C32" s="164"/>
      <c r="D32" s="111">
        <v>0</v>
      </c>
      <c r="E32" s="132"/>
      <c r="F32" s="111">
        <v>-238120057</v>
      </c>
      <c r="G32" s="132"/>
      <c r="H32" s="111">
        <f>F32-D32</f>
        <v>-238120057</v>
      </c>
      <c r="I32" s="132"/>
      <c r="J32" s="165" t="s">
        <v>92</v>
      </c>
      <c r="K32" s="166" t="e">
        <f t="shared" ref="K32" si="9">IF(F32=0,0,ABS(J32/F32*100))</f>
        <v>#VALUE!</v>
      </c>
    </row>
    <row r="33" spans="1:11" ht="15.75" customHeight="1" x14ac:dyDescent="0.25">
      <c r="A33" s="14"/>
      <c r="B33" s="163" t="s">
        <v>75</v>
      </c>
      <c r="C33" s="164"/>
      <c r="D33" s="118">
        <v>-127369000</v>
      </c>
      <c r="E33" s="119"/>
      <c r="F33" s="118">
        <v>0</v>
      </c>
      <c r="G33" s="119"/>
      <c r="H33" s="111">
        <f>F33-D33</f>
        <v>127369000</v>
      </c>
      <c r="I33" s="132"/>
      <c r="J33" s="165">
        <v>-100</v>
      </c>
      <c r="K33" s="166">
        <f t="shared" si="8"/>
        <v>0</v>
      </c>
    </row>
    <row r="34" spans="1:11" ht="15" customHeight="1" x14ac:dyDescent="0.25">
      <c r="A34" s="14"/>
      <c r="B34" s="14" t="s">
        <v>50</v>
      </c>
      <c r="C34" s="17"/>
      <c r="D34" s="133">
        <f>SUM(D30:E33)</f>
        <v>9783471000</v>
      </c>
      <c r="E34" s="134"/>
      <c r="F34" s="133">
        <f>SUM(F30:G33)</f>
        <v>6069675842</v>
      </c>
      <c r="G34" s="134"/>
      <c r="H34" s="133">
        <f>SUM(H30:I33)</f>
        <v>-3713795158</v>
      </c>
      <c r="I34" s="134"/>
      <c r="J34" s="160">
        <f>-IF(D34=0,0,ABS(H34/D34*100))</f>
        <v>-37.95989335482264</v>
      </c>
      <c r="K34" s="161">
        <f t="shared" si="8"/>
        <v>6.2540231707521622E-7</v>
      </c>
    </row>
    <row r="35" spans="1:11" ht="15" customHeight="1" x14ac:dyDescent="0.25">
      <c r="A35" s="152" t="s">
        <v>51</v>
      </c>
      <c r="B35" s="152"/>
      <c r="C35" s="153"/>
      <c r="D35" s="154">
        <f>D15+D28+D34</f>
        <v>647968000</v>
      </c>
      <c r="E35" s="155"/>
      <c r="F35" s="154">
        <f>F15+F28+F34</f>
        <v>-145894939</v>
      </c>
      <c r="G35" s="155"/>
      <c r="H35" s="154">
        <f>H15+H28+H34</f>
        <v>-793862939</v>
      </c>
      <c r="I35" s="155"/>
      <c r="J35" s="162" t="s">
        <v>92</v>
      </c>
      <c r="K35" s="157" t="e">
        <f t="shared" si="8"/>
        <v>#VALUE!</v>
      </c>
    </row>
    <row r="36" spans="1:11" ht="15" customHeight="1" x14ac:dyDescent="0.25">
      <c r="A36" s="152" t="s">
        <v>10</v>
      </c>
      <c r="B36" s="152"/>
      <c r="C36" s="153"/>
      <c r="D36" s="133">
        <v>630623000</v>
      </c>
      <c r="E36" s="134"/>
      <c r="F36" s="133">
        <v>1393568445</v>
      </c>
      <c r="G36" s="134"/>
      <c r="H36" s="154">
        <f>F36-D36</f>
        <v>762945445</v>
      </c>
      <c r="I36" s="155"/>
      <c r="J36" s="156">
        <f>IF(D36=0,0,ABS(H36/D36*100))</f>
        <v>120.98281302775192</v>
      </c>
      <c r="K36" s="157">
        <f t="shared" si="8"/>
        <v>8.6815120894727146E-6</v>
      </c>
    </row>
    <row r="37" spans="1:11" ht="15" customHeight="1" thickBot="1" x14ac:dyDescent="0.3">
      <c r="A37" s="158" t="s">
        <v>11</v>
      </c>
      <c r="B37" s="158"/>
      <c r="C37" s="159"/>
      <c r="D37" s="130">
        <f>D35+D36</f>
        <v>1278591000</v>
      </c>
      <c r="E37" s="131"/>
      <c r="F37" s="130">
        <f>F35+F36</f>
        <v>1247673506</v>
      </c>
      <c r="G37" s="131"/>
      <c r="H37" s="130">
        <f>H35+H36</f>
        <v>-30917494</v>
      </c>
      <c r="I37" s="131"/>
      <c r="J37" s="194">
        <f>-IF(D37=0,0,ABS(H37/D37*100))</f>
        <v>-2.4180910079923916</v>
      </c>
      <c r="K37" s="195">
        <f t="shared" si="8"/>
        <v>1.9380799514968556E-7</v>
      </c>
    </row>
    <row r="38" spans="1:11" ht="15" customHeight="1" x14ac:dyDescent="0.25"/>
    <row r="39" spans="1:11" ht="15" customHeight="1" x14ac:dyDescent="0.25"/>
    <row r="40" spans="1:11" ht="15" customHeight="1" x14ac:dyDescent="0.25"/>
    <row r="41" spans="1:11" ht="15" hidden="1" customHeight="1" x14ac:dyDescent="0.25"/>
    <row r="42" spans="1:11" ht="27" customHeight="1" x14ac:dyDescent="0.25">
      <c r="B42" s="100" t="s">
        <v>71</v>
      </c>
      <c r="C42" s="100"/>
      <c r="D42" s="100"/>
      <c r="E42" s="100"/>
      <c r="F42" s="100"/>
      <c r="G42" s="100"/>
      <c r="H42" s="100"/>
      <c r="I42" s="100"/>
      <c r="J42" s="100"/>
      <c r="K42" s="100"/>
    </row>
    <row r="43" spans="1:11" ht="18" customHeight="1" x14ac:dyDescent="0.25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1:11" ht="19.899999999999999" customHeight="1" thickBot="1" x14ac:dyDescent="0.3">
      <c r="C44" s="144" t="s">
        <v>91</v>
      </c>
      <c r="D44" s="144"/>
      <c r="E44" s="144"/>
      <c r="F44" s="144"/>
      <c r="G44" s="144"/>
      <c r="H44" s="144"/>
      <c r="I44" s="145" t="s">
        <v>0</v>
      </c>
      <c r="J44" s="145"/>
      <c r="K44" s="145"/>
    </row>
    <row r="45" spans="1:11" ht="30" customHeight="1" x14ac:dyDescent="0.25">
      <c r="A45" s="146" t="s">
        <v>12</v>
      </c>
      <c r="B45" s="147"/>
      <c r="C45" s="148" t="s">
        <v>13</v>
      </c>
      <c r="D45" s="147"/>
      <c r="E45" s="2" t="s">
        <v>14</v>
      </c>
      <c r="F45" s="149" t="s">
        <v>15</v>
      </c>
      <c r="G45" s="150"/>
      <c r="H45" s="151"/>
      <c r="I45" s="148" t="s">
        <v>2</v>
      </c>
      <c r="J45" s="147"/>
      <c r="K45" s="2" t="s">
        <v>14</v>
      </c>
    </row>
    <row r="46" spans="1:11" ht="15" customHeight="1" x14ac:dyDescent="0.25">
      <c r="A46" s="136" t="s">
        <v>16</v>
      </c>
      <c r="B46" s="137"/>
      <c r="C46" s="138">
        <f>SUM(C47:D58)</f>
        <v>59355213430</v>
      </c>
      <c r="D46" s="139"/>
      <c r="E46" s="18">
        <f t="shared" ref="E46:E54" si="10">IF(C$46&gt;0,(C46/C$46)*100,0)</f>
        <v>100</v>
      </c>
      <c r="F46" s="140" t="s">
        <v>39</v>
      </c>
      <c r="G46" s="136"/>
      <c r="H46" s="141"/>
      <c r="I46" s="142">
        <f>SUM(I47:J52)</f>
        <v>37628439824</v>
      </c>
      <c r="J46" s="143"/>
      <c r="K46" s="18">
        <f>IF(I$59&gt;0,(I46/I$59)*100,0)</f>
        <v>63.395340778913614</v>
      </c>
    </row>
    <row r="47" spans="1:11" ht="15" customHeight="1" x14ac:dyDescent="0.25">
      <c r="A47" s="113" t="s">
        <v>17</v>
      </c>
      <c r="B47" s="114"/>
      <c r="C47" s="118">
        <v>1944228833</v>
      </c>
      <c r="D47" s="132"/>
      <c r="E47" s="19">
        <f>IF(C$46&gt;0,(C47/C$46)*100,0)-0.01</f>
        <v>3.2655822456824417</v>
      </c>
      <c r="F47" s="120" t="s">
        <v>18</v>
      </c>
      <c r="G47" s="121"/>
      <c r="H47" s="122"/>
      <c r="I47" s="118">
        <v>5276114429</v>
      </c>
      <c r="J47" s="119"/>
      <c r="K47" s="19">
        <f>IF(I$59&gt;0,(I47/I$59)*100,0)</f>
        <v>8.8890497129158419</v>
      </c>
    </row>
    <row r="48" spans="1:11" ht="15" customHeight="1" x14ac:dyDescent="0.25">
      <c r="A48" s="113" t="s">
        <v>48</v>
      </c>
      <c r="B48" s="135"/>
      <c r="C48" s="118">
        <v>522381429</v>
      </c>
      <c r="D48" s="132"/>
      <c r="E48" s="19">
        <f t="shared" si="10"/>
        <v>0.88009359045783819</v>
      </c>
      <c r="F48" s="120" t="s">
        <v>74</v>
      </c>
      <c r="G48" s="121"/>
      <c r="H48" s="122"/>
      <c r="I48" s="118">
        <v>7026573517</v>
      </c>
      <c r="J48" s="119"/>
      <c r="K48" s="19">
        <f>IF(I$59&gt;0,(I48/I$59)*100,0)</f>
        <v>11.83817412313195</v>
      </c>
    </row>
    <row r="49" spans="1:12" ht="15" customHeight="1" x14ac:dyDescent="0.25">
      <c r="A49" s="113" t="s">
        <v>79</v>
      </c>
      <c r="B49" s="135"/>
      <c r="C49" s="118"/>
      <c r="D49" s="132"/>
      <c r="E49" s="19"/>
      <c r="F49" s="120" t="s">
        <v>31</v>
      </c>
      <c r="G49" s="121"/>
      <c r="H49" s="122"/>
      <c r="I49" s="118">
        <v>25325751878</v>
      </c>
      <c r="J49" s="119"/>
      <c r="K49" s="19">
        <f>IF(I$59&gt;0,(I49/I$59)*100,0)</f>
        <v>42.668116942865822</v>
      </c>
    </row>
    <row r="50" spans="1:12" ht="15" customHeight="1" x14ac:dyDescent="0.25">
      <c r="A50" s="113" t="s">
        <v>33</v>
      </c>
      <c r="B50" s="114"/>
      <c r="C50" s="118">
        <v>3203694714</v>
      </c>
      <c r="D50" s="132"/>
      <c r="E50" s="19">
        <f>IF(C$46&gt;0,(C50/C$46)*100,0)</f>
        <v>5.3974950621283613</v>
      </c>
      <c r="F50" s="120"/>
      <c r="G50" s="121"/>
      <c r="H50" s="122"/>
      <c r="I50" s="118"/>
      <c r="J50" s="119"/>
      <c r="K50" s="19"/>
    </row>
    <row r="51" spans="1:12" ht="15" customHeight="1" x14ac:dyDescent="0.25">
      <c r="A51" s="113" t="s">
        <v>73</v>
      </c>
      <c r="B51" s="114"/>
      <c r="C51" s="118">
        <v>28924489307</v>
      </c>
      <c r="D51" s="132"/>
      <c r="E51" s="19">
        <f>IF(C$46&gt;0,(C51/C$46)*100,0)</f>
        <v>48.731168899109122</v>
      </c>
      <c r="F51" s="19"/>
      <c r="G51" s="113"/>
      <c r="H51" s="114"/>
      <c r="I51" s="118"/>
      <c r="J51" s="119"/>
      <c r="K51" s="19"/>
    </row>
    <row r="52" spans="1:12" ht="15" customHeight="1" x14ac:dyDescent="0.25">
      <c r="A52" s="113" t="s">
        <v>30</v>
      </c>
      <c r="B52" s="114"/>
      <c r="C52" s="118">
        <v>29702641</v>
      </c>
      <c r="D52" s="132"/>
      <c r="E52" s="19">
        <f t="shared" si="10"/>
        <v>5.0042177061715938E-2</v>
      </c>
      <c r="F52" s="19"/>
      <c r="G52" s="113"/>
      <c r="H52" s="114"/>
      <c r="I52" s="118"/>
      <c r="J52" s="119"/>
      <c r="K52" s="19"/>
    </row>
    <row r="53" spans="1:12" ht="15" customHeight="1" x14ac:dyDescent="0.25">
      <c r="A53" s="113" t="s">
        <v>19</v>
      </c>
      <c r="B53" s="114"/>
      <c r="C53" s="118">
        <v>24730716506</v>
      </c>
      <c r="D53" s="132"/>
      <c r="E53" s="19">
        <f>IF(C$46&gt;0,(C53/C$46)*100,0)</f>
        <v>41.665618025560526</v>
      </c>
      <c r="F53" s="127" t="s">
        <v>20</v>
      </c>
      <c r="G53" s="128"/>
      <c r="H53" s="129"/>
      <c r="I53" s="133">
        <f>SUM(I54:I58)</f>
        <v>21726773606</v>
      </c>
      <c r="J53" s="134"/>
      <c r="K53" s="18">
        <f>IF(I$59&gt;0,(I53/I$59)*100,0)</f>
        <v>36.604659221086386</v>
      </c>
    </row>
    <row r="54" spans="1:12" ht="18.75" customHeight="1" x14ac:dyDescent="0.25">
      <c r="A54" s="113"/>
      <c r="B54" s="114"/>
      <c r="C54" s="16"/>
      <c r="D54" s="21"/>
      <c r="E54" s="19">
        <f t="shared" si="10"/>
        <v>0</v>
      </c>
      <c r="F54" s="120" t="s">
        <v>42</v>
      </c>
      <c r="G54" s="121"/>
      <c r="H54" s="122"/>
      <c r="I54" s="118">
        <v>3000000000</v>
      </c>
      <c r="J54" s="119"/>
      <c r="K54" s="19">
        <f>IF(I$59&gt;0,(I54/I$59)*100,0)</f>
        <v>5.0543159170643381</v>
      </c>
    </row>
    <row r="55" spans="1:12" ht="17.25" customHeight="1" x14ac:dyDescent="0.25">
      <c r="A55" s="20"/>
      <c r="B55" s="7"/>
      <c r="C55" s="16"/>
      <c r="D55" s="21"/>
      <c r="E55" s="19"/>
      <c r="F55" s="120" t="s">
        <v>43</v>
      </c>
      <c r="G55" s="121"/>
      <c r="H55" s="122"/>
      <c r="I55" s="118">
        <v>19649354554</v>
      </c>
      <c r="J55" s="119"/>
      <c r="K55" s="19">
        <f>IF(I$59&gt;0,(I55/I$59)*100,0)</f>
        <v>33.104681827440949</v>
      </c>
    </row>
    <row r="56" spans="1:12" ht="18.75" customHeight="1" x14ac:dyDescent="0.25">
      <c r="A56" s="20"/>
      <c r="B56" s="7"/>
      <c r="C56" s="16"/>
      <c r="D56" s="21"/>
      <c r="E56" s="19"/>
      <c r="F56" s="120" t="s">
        <v>40</v>
      </c>
      <c r="G56" s="121"/>
      <c r="H56" s="122"/>
      <c r="I56" s="118">
        <v>-922580948</v>
      </c>
      <c r="J56" s="119"/>
      <c r="K56" s="19">
        <f>IF(I$59&gt;0,(I56/I$59)*100,0)</f>
        <v>-1.5543385234189024</v>
      </c>
    </row>
    <row r="57" spans="1:12" ht="15" hidden="1" customHeight="1" x14ac:dyDescent="0.25">
      <c r="A57" s="113"/>
      <c r="B57" s="114"/>
      <c r="C57" s="16"/>
      <c r="D57" s="21"/>
      <c r="E57" s="19">
        <f>IF(C$46&gt;0,(C57/C$46)*100,0)</f>
        <v>0</v>
      </c>
      <c r="F57" s="115" t="s">
        <v>55</v>
      </c>
      <c r="G57" s="116"/>
      <c r="H57" s="117"/>
      <c r="I57" s="118">
        <v>0</v>
      </c>
      <c r="J57" s="119"/>
      <c r="K57" s="19">
        <f>IF(I$59&gt;0,(I57/I$59)*100,0)</f>
        <v>0</v>
      </c>
    </row>
    <row r="58" spans="1:12" ht="15" hidden="1" customHeight="1" x14ac:dyDescent="0.25">
      <c r="A58" s="20"/>
      <c r="B58" s="7"/>
      <c r="C58" s="16"/>
      <c r="D58" s="21"/>
      <c r="E58" s="19"/>
      <c r="F58" s="120" t="s">
        <v>56</v>
      </c>
      <c r="G58" s="121"/>
      <c r="H58" s="122"/>
      <c r="I58" s="28"/>
      <c r="J58" s="29"/>
      <c r="K58" s="19"/>
    </row>
    <row r="59" spans="1:12" ht="16.5" customHeight="1" thickBot="1" x14ac:dyDescent="0.3">
      <c r="A59" s="123" t="s">
        <v>21</v>
      </c>
      <c r="B59" s="124"/>
      <c r="C59" s="125">
        <f>SUM(C47:D58)</f>
        <v>59355213430</v>
      </c>
      <c r="D59" s="126"/>
      <c r="E59" s="3">
        <f>IF(C$46&gt;0,(C59/C$46)*100,0)</f>
        <v>100</v>
      </c>
      <c r="F59" s="127" t="s">
        <v>38</v>
      </c>
      <c r="G59" s="128"/>
      <c r="H59" s="129"/>
      <c r="I59" s="130">
        <f>I46+I53</f>
        <v>59355213430</v>
      </c>
      <c r="J59" s="131"/>
      <c r="K59" s="3">
        <f>IF(I$59&gt;0,(I59/I$59)*100,0)</f>
        <v>100</v>
      </c>
      <c r="L59" s="23"/>
    </row>
    <row r="60" spans="1:12" s="4" customFormat="1" ht="15" customHeight="1" x14ac:dyDescent="0.25">
      <c r="A60" s="63" t="s">
        <v>93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</row>
    <row r="61" spans="1:12" ht="16.5" customHeight="1" x14ac:dyDescent="0.25"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2" ht="16.5" customHeight="1" x14ac:dyDescent="0.25">
      <c r="B62" s="57"/>
      <c r="C62" s="57"/>
      <c r="D62" s="57"/>
      <c r="E62" s="57"/>
      <c r="F62" s="57"/>
      <c r="G62" s="57"/>
      <c r="H62" s="57"/>
      <c r="I62" s="57"/>
      <c r="J62" s="57"/>
      <c r="K62" s="57"/>
    </row>
  </sheetData>
  <mergeCells count="214">
    <mergeCell ref="B19:C19"/>
    <mergeCell ref="D19:E19"/>
    <mergeCell ref="F19:G19"/>
    <mergeCell ref="J19:K19"/>
    <mergeCell ref="B1:K1"/>
    <mergeCell ref="B2:K2"/>
    <mergeCell ref="C3:H3"/>
    <mergeCell ref="I3:K3"/>
    <mergeCell ref="A4:C5"/>
    <mergeCell ref="D4:E5"/>
    <mergeCell ref="F4:G5"/>
    <mergeCell ref="H4:K4"/>
    <mergeCell ref="H5:I5"/>
    <mergeCell ref="J5:K5"/>
    <mergeCell ref="A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D13:E13"/>
    <mergeCell ref="F13:G13"/>
    <mergeCell ref="H13:I13"/>
    <mergeCell ref="J13:K13"/>
    <mergeCell ref="D14:E14"/>
    <mergeCell ref="F14:G14"/>
    <mergeCell ref="H14:I14"/>
    <mergeCell ref="J14:K14"/>
    <mergeCell ref="D11:E11"/>
    <mergeCell ref="F11:G11"/>
    <mergeCell ref="H11:I11"/>
    <mergeCell ref="J11:K11"/>
    <mergeCell ref="D12:E12"/>
    <mergeCell ref="F12:G12"/>
    <mergeCell ref="H12:I12"/>
    <mergeCell ref="J12:K12"/>
    <mergeCell ref="D15:E15"/>
    <mergeCell ref="F15:G15"/>
    <mergeCell ref="H15:I15"/>
    <mergeCell ref="J15:K15"/>
    <mergeCell ref="A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J18:K18"/>
    <mergeCell ref="B20:C20"/>
    <mergeCell ref="F20:G20"/>
    <mergeCell ref="H20:I20"/>
    <mergeCell ref="D20:E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D26:E26"/>
    <mergeCell ref="F26:G26"/>
    <mergeCell ref="H26:I26"/>
    <mergeCell ref="J26:K26"/>
    <mergeCell ref="D27:E27"/>
    <mergeCell ref="F27:G27"/>
    <mergeCell ref="H27:I27"/>
    <mergeCell ref="J27:K27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D28:E28"/>
    <mergeCell ref="F28:G28"/>
    <mergeCell ref="H28:I28"/>
    <mergeCell ref="J28:K28"/>
    <mergeCell ref="A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B33:C33"/>
    <mergeCell ref="D33:E33"/>
    <mergeCell ref="F33:G33"/>
    <mergeCell ref="H33:I33"/>
    <mergeCell ref="J33:K33"/>
    <mergeCell ref="D34:E34"/>
    <mergeCell ref="F34:G34"/>
    <mergeCell ref="H34:I34"/>
    <mergeCell ref="J34:K34"/>
    <mergeCell ref="A35:C35"/>
    <mergeCell ref="D35:E35"/>
    <mergeCell ref="F35:G35"/>
    <mergeCell ref="H35:I35"/>
    <mergeCell ref="J35:K35"/>
    <mergeCell ref="A36:C36"/>
    <mergeCell ref="D36:E36"/>
    <mergeCell ref="F36:G36"/>
    <mergeCell ref="H36:I36"/>
    <mergeCell ref="J36:K36"/>
    <mergeCell ref="A37:C37"/>
    <mergeCell ref="D37:E37"/>
    <mergeCell ref="F37:G37"/>
    <mergeCell ref="H37:I37"/>
    <mergeCell ref="J37:K37"/>
    <mergeCell ref="A46:B46"/>
    <mergeCell ref="C46:D46"/>
    <mergeCell ref="F46:H46"/>
    <mergeCell ref="I46:J46"/>
    <mergeCell ref="A47:B47"/>
    <mergeCell ref="C47:D47"/>
    <mergeCell ref="F47:H47"/>
    <mergeCell ref="I47:J47"/>
    <mergeCell ref="B42:K42"/>
    <mergeCell ref="B43:K43"/>
    <mergeCell ref="C44:H44"/>
    <mergeCell ref="I44:K44"/>
    <mergeCell ref="A45:B45"/>
    <mergeCell ref="C45:D45"/>
    <mergeCell ref="F45:H45"/>
    <mergeCell ref="I45:J45"/>
    <mergeCell ref="A50:B50"/>
    <mergeCell ref="C50:D50"/>
    <mergeCell ref="F50:H50"/>
    <mergeCell ref="I50:J50"/>
    <mergeCell ref="A51:B51"/>
    <mergeCell ref="C51:D51"/>
    <mergeCell ref="G51:H51"/>
    <mergeCell ref="I51:J51"/>
    <mergeCell ref="A48:B48"/>
    <mergeCell ref="C48:D48"/>
    <mergeCell ref="F48:H48"/>
    <mergeCell ref="I48:J48"/>
    <mergeCell ref="A49:B49"/>
    <mergeCell ref="F49:H49"/>
    <mergeCell ref="I49:J49"/>
    <mergeCell ref="C49:D49"/>
    <mergeCell ref="H19:I19"/>
    <mergeCell ref="A57:B57"/>
    <mergeCell ref="F57:H57"/>
    <mergeCell ref="I57:J57"/>
    <mergeCell ref="F58:H58"/>
    <mergeCell ref="A59:B59"/>
    <mergeCell ref="C59:D59"/>
    <mergeCell ref="F59:H59"/>
    <mergeCell ref="I59:J59"/>
    <mergeCell ref="A54:B54"/>
    <mergeCell ref="F54:H54"/>
    <mergeCell ref="I54:J54"/>
    <mergeCell ref="F55:H55"/>
    <mergeCell ref="I55:J55"/>
    <mergeCell ref="F56:H56"/>
    <mergeCell ref="I56:J56"/>
    <mergeCell ref="A52:B52"/>
    <mergeCell ref="C52:D52"/>
    <mergeCell ref="G52:H52"/>
    <mergeCell ref="I52:J52"/>
    <mergeCell ref="A53:B53"/>
    <mergeCell ref="C53:D53"/>
    <mergeCell ref="F53:H53"/>
    <mergeCell ref="I53:J53"/>
  </mergeCells>
  <phoneticPr fontId="1" type="noConversion"/>
  <printOptions horizontalCentered="1"/>
  <pageMargins left="0.59055118110236227" right="0.59055118110236227" top="0.78740157480314965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收支營運表及淨值變動表</vt:lpstr>
      <vt:lpstr>現流表及平衡表</vt:lpstr>
      <vt:lpstr>收支營運表及淨值變動表!Print_Area</vt:lpstr>
      <vt:lpstr>現流表及平衡表!Print_Area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王清香</dc:creator>
  <cp:lastModifiedBy>劉育誠</cp:lastModifiedBy>
  <cp:lastPrinted>2023-03-31T10:12:49Z</cp:lastPrinted>
  <dcterms:created xsi:type="dcterms:W3CDTF">2011-04-19T02:39:36Z</dcterms:created>
  <dcterms:modified xsi:type="dcterms:W3CDTF">2023-04-06T02:16:38Z</dcterms:modified>
</cp:coreProperties>
</file>