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1"/>
  </bookViews>
  <sheets>
    <sheet name="收支營運表及淨值變動表" sheetId="1" r:id="rId1"/>
    <sheet name="現流表及平衡表" sheetId="2" r:id="rId2"/>
  </sheets>
  <definedNames>
    <definedName name="_xlnm.Print_Area" localSheetId="0">'收支營運表及淨值變動表'!$A$1:$H$45</definedName>
  </definedNames>
  <calcPr fullCalcOnLoad="1"/>
</workbook>
</file>

<file path=xl/sharedStrings.xml><?xml version="1.0" encoding="utf-8"?>
<sst xmlns="http://schemas.openxmlformats.org/spreadsheetml/2006/main" count="89" uniqueCount="84">
  <si>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</si>
  <si>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</si>
  <si>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</si>
  <si>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</si>
  <si>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</si>
  <si>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</si>
  <si>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</si>
  <si>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</si>
  <si>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</si>
  <si>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</si>
  <si>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</si>
  <si>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</si>
  <si>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</si>
  <si>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</si>
  <si>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</si>
  <si>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</si>
  <si>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</si>
  <si>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</si>
  <si>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</si>
  <si>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</si>
  <si>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</si>
  <si>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</si>
  <si>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</si>
  <si>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</si>
  <si>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</si>
  <si>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</si>
  <si>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</si>
  <si>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</si>
  <si>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</si>
  <si>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</si>
  <si>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</si>
  <si>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</si>
  <si>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</si>
  <si>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增加無形資產及其他資產</t>
  </si>
  <si>
    <t>不動產、廠房及設備</t>
  </si>
  <si>
    <t>利息股利之調整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</si>
  <si>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</si>
  <si>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</si>
  <si>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</si>
  <si>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</si>
  <si>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</si>
  <si>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t>負　債</t>
  </si>
  <si>
    <t>累積餘絀</t>
  </si>
  <si>
    <t>基金</t>
  </si>
  <si>
    <t>增加短期債務、流動金融負債及其他負債</t>
  </si>
  <si>
    <t xml:space="preserve"> 單位：新臺幣元</t>
  </si>
  <si>
    <t>未計利息股利之現金流入（流出）</t>
  </si>
  <si>
    <t>減少短期債務、流動金融負債及其他負債</t>
  </si>
  <si>
    <t>匯率變動影響數</t>
  </si>
  <si>
    <t>淨值其他項目</t>
  </si>
  <si>
    <t xml:space="preserve">    業務活動之淨現金流入（流出）</t>
  </si>
  <si>
    <t xml:space="preserve">    投資活動之淨現金流入（流出）</t>
  </si>
  <si>
    <t xml:space="preserve">    籌資活動之淨現金流入（流出）</t>
  </si>
  <si>
    <t>現金及約當現金之淨增（淨減）</t>
  </si>
  <si>
    <t>國家電影及視聽文化中心現金流量表</t>
  </si>
  <si>
    <t>國家電影及視聽文化中心平衡表</t>
  </si>
  <si>
    <t>增加不動產、廠房及設備及礦產資源</t>
  </si>
  <si>
    <t>國家電影及視聽文化中心淨值變動表</t>
  </si>
  <si>
    <t>國家電影及視聽文化中心收支營運表</t>
  </si>
  <si>
    <t>累積餘絀</t>
  </si>
  <si>
    <t>金  額</t>
  </si>
  <si>
    <t>減少不動產、廠房及設備及礦產資源</t>
  </si>
  <si>
    <t>減少無形資產及其他資產</t>
  </si>
  <si>
    <r>
      <rPr>
        <b/>
        <sz val="12"/>
        <rFont val="細明體"/>
        <family val="3"/>
      </rPr>
      <t>單位：新臺幣元</t>
    </r>
    <r>
      <rPr>
        <b/>
        <sz val="12"/>
        <rFont val="Times New Roman"/>
        <family val="1"/>
      </rPr>
      <t xml:space="preserve">    </t>
    </r>
  </si>
  <si>
    <t>項　目</t>
  </si>
  <si>
    <t>基金</t>
  </si>
  <si>
    <t>公積</t>
  </si>
  <si>
    <t>合計</t>
  </si>
  <si>
    <t>本年度期初餘額</t>
  </si>
  <si>
    <t>本年度期末餘額</t>
  </si>
  <si>
    <t>淨值其他項目</t>
  </si>
  <si>
    <t>單位：新臺幣元</t>
  </si>
  <si>
    <r>
      <t xml:space="preserve">                                  </t>
    </r>
    <r>
      <rPr>
        <b/>
        <sz val="12"/>
        <rFont val="新細明體"/>
        <family val="1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      </t>
    </r>
    <r>
      <rPr>
        <b/>
        <sz val="12"/>
        <rFont val="Times New Roman"/>
        <family val="1"/>
      </rPr>
      <t xml:space="preserve">  </t>
    </r>
  </si>
  <si>
    <t>本年度增（減－）數</t>
  </si>
  <si>
    <t>本期賸餘（短絀）</t>
  </si>
  <si>
    <t>稅前賸餘（短絀）</t>
  </si>
  <si>
    <t>未計利息股利之本期賸餘（短絀）</t>
  </si>
  <si>
    <t>增加流動金融資產及短期貸墊款</t>
  </si>
  <si>
    <t>合計</t>
  </si>
  <si>
    <t xml:space="preserve">註：信託代理與保證資產（負債）性質科目，本年度決算核定數為1,477,020元。   </t>
  </si>
  <si>
    <r>
      <t xml:space="preserve"> 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</t>
    </r>
  </si>
  <si>
    <r>
      <t xml:space="preserve">             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細明體"/>
        <family val="3"/>
      </rPr>
      <t>年度</t>
    </r>
    <r>
      <rPr>
        <b/>
        <sz val="12"/>
        <rFont val="Times New Roman"/>
        <family val="1"/>
      </rPr>
      <t xml:space="preserve">   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</si>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</sst>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00_);_(&quot;-&quot;\ #,##0.000_);_(* &quot;&quot;_);_(@_)"/>
    <numFmt numFmtId="182" formatCode="_(* #,##0.0000_);_(&quot;-&quot;\ #,##0.0000_);_(* &quot;&quot;_);_(@_)"/>
    <numFmt numFmtId="183" formatCode="_(* #,##0.00000_);_(&quot;-&quot;\ #,##0.00000_);_(* &quot;&quot;_);_(@_)"/>
    <numFmt numFmtId="184" formatCode="_(* #,##0.000000_);_(&quot;-&quot;\ #,##0.000000_);_(* &quot;&quot;_);_(@_)"/>
    <numFmt numFmtId="185" formatCode="_(* #,##0.0_);_(&quot;-&quot;\ #,##0.0_);_(* &quot;&quot;_);_(@_)"/>
    <numFmt numFmtId="186" formatCode="_(* #,##0_);_(&quot;-&quot;\ #,##0_);_(* &quot;&quot;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#,##0;\-#,##0;_-* &quot;-&quot;_-"/>
    <numFmt numFmtId="193" formatCode="[$-404]AM/PM\ hh:mm:ss"/>
    <numFmt numFmtId="194" formatCode="_(* #,##0.00_);_(&quot;-&quot;\ #,##0.00_);_(* &quot;-&quot;_);_(@_)"/>
    <numFmt numFmtId="195" formatCode="_(* #,##0_);_(&quot;-&quot;\ #,##0_);_(* &quot;&quot;_);_(\-_)"/>
    <numFmt numFmtId="196" formatCode="_(* #,###\-_);_(&quot;-&quot;\ #,###\-_);_(* &quot;&quot;_);_(\-_)"/>
    <numFmt numFmtId="197" formatCode="_(* #,##0.\-\-_);_(&quot;  &quot;* #,##0.00_);_(* &quot;&quot;_);_(@_)"/>
    <numFmt numFmtId="198" formatCode="_(* #,###\-\-._);_(&quot;  &quot;* #,##0.00_);_(* &quot;&quot;_);_(@_)"/>
    <numFmt numFmtId="199" formatCode="_(* #,###\-\-._);_(&quot;  &quot;* #,##0.\-\-_);_(* &quot;&quot;_);_(\-\-_)"/>
    <numFmt numFmtId="200" formatCode="_(* #,###\-\-._);_(&quot;--  &quot;* #,##0.\-\-_);_(* &quot;&quot;_);_(\-\-_)"/>
    <numFmt numFmtId="201" formatCode="_(* #,###\-\-._);_(&quot;--  &quot;* #,##0.\-\-_);_(* &quot;--&quot;_);_(\-\-_)"/>
    <numFmt numFmtId="202" formatCode="\-\-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2"/>
      <name val="標楷體"/>
      <family val="4"/>
    </font>
    <font>
      <b/>
      <sz val="10"/>
      <name val="細明體"/>
      <family val="3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left" vertical="center"/>
      <protection locked="0"/>
    </xf>
    <xf numFmtId="177" fontId="11" fillId="0" borderId="12" xfId="0" applyNumberFormat="1" applyFont="1" applyFill="1" applyBorder="1" applyAlignment="1" applyProtection="1">
      <alignment horizontal="left" vertical="center"/>
      <protection locked="0"/>
    </xf>
    <xf numFmtId="177" fontId="11" fillId="0" borderId="12" xfId="0" applyNumberFormat="1" applyFont="1" applyFill="1" applyBorder="1" applyAlignment="1" applyProtection="1">
      <alignment horizontal="center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vertical="center"/>
      <protection/>
    </xf>
    <xf numFmtId="177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77" fontId="9" fillId="0" borderId="13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6" fontId="11" fillId="0" borderId="12" xfId="0" applyNumberFormat="1" applyFont="1" applyFill="1" applyBorder="1" applyAlignment="1" applyProtection="1">
      <alignment horizontal="center" vertical="center"/>
      <protection locked="0"/>
    </xf>
    <xf numFmtId="186" fontId="9" fillId="0" borderId="12" xfId="0" applyNumberFormat="1" applyFont="1" applyFill="1" applyBorder="1" applyAlignment="1" applyProtection="1">
      <alignment vertical="center"/>
      <protection/>
    </xf>
    <xf numFmtId="186" fontId="11" fillId="0" borderId="12" xfId="0" applyNumberFormat="1" applyFont="1" applyFill="1" applyBorder="1" applyAlignment="1" applyProtection="1">
      <alignment horizontal="left" vertical="center"/>
      <protection locked="0"/>
    </xf>
    <xf numFmtId="186" fontId="11" fillId="0" borderId="12" xfId="0" applyNumberFormat="1" applyFont="1" applyFill="1" applyBorder="1" applyAlignment="1" applyProtection="1">
      <alignment horizontal="right" vertical="center"/>
      <protection/>
    </xf>
    <xf numFmtId="186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vertical="center" readingOrder="2"/>
      <protection/>
    </xf>
    <xf numFmtId="176" fontId="11" fillId="0" borderId="0" xfId="0" applyNumberFormat="1" applyFont="1" applyFill="1" applyBorder="1" applyAlignment="1" applyProtection="1">
      <alignment horizontal="right" vertical="center" readingOrder="2"/>
      <protection/>
    </xf>
    <xf numFmtId="0" fontId="15" fillId="0" borderId="0" xfId="0" applyFont="1" applyFill="1" applyBorder="1" applyAlignment="1">
      <alignment vertical="center"/>
    </xf>
    <xf numFmtId="176" fontId="9" fillId="0" borderId="15" xfId="0" applyNumberFormat="1" applyFont="1" applyFill="1" applyBorder="1" applyAlignment="1" applyProtection="1">
      <alignment vertical="center" readingOrder="2"/>
      <protection/>
    </xf>
    <xf numFmtId="0" fontId="5" fillId="0" borderId="1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right" vertical="top"/>
      <protection locked="0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0" borderId="15" xfId="0" applyFont="1" applyBorder="1" applyAlignment="1" applyProtection="1">
      <alignment horizontal="right" vertical="top"/>
      <protection locked="0"/>
    </xf>
    <xf numFmtId="186" fontId="9" fillId="0" borderId="17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 readingOrder="2"/>
      <protection/>
    </xf>
    <xf numFmtId="177" fontId="11" fillId="0" borderId="12" xfId="0" applyNumberFormat="1" applyFont="1" applyFill="1" applyBorder="1" applyAlignment="1" applyProtection="1">
      <alignment vertical="center" readingOrder="2"/>
      <protection/>
    </xf>
    <xf numFmtId="176" fontId="11" fillId="0" borderId="0" xfId="0" applyNumberFormat="1" applyFont="1" applyFill="1" applyBorder="1" applyAlignment="1" applyProtection="1">
      <alignment vertical="center" readingOrder="2"/>
      <protection/>
    </xf>
    <xf numFmtId="177" fontId="9" fillId="0" borderId="12" xfId="0" applyNumberFormat="1" applyFont="1" applyFill="1" applyBorder="1" applyAlignment="1" applyProtection="1">
      <alignment vertical="center" readingOrder="2"/>
      <protection/>
    </xf>
    <xf numFmtId="196" fontId="11" fillId="0" borderId="12" xfId="0" applyNumberFormat="1" applyFont="1" applyFill="1" applyBorder="1" applyAlignment="1" applyProtection="1">
      <alignment vertical="center" readingOrder="2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 locked="0"/>
    </xf>
    <xf numFmtId="192" fontId="9" fillId="0" borderId="12" xfId="0" applyNumberFormat="1" applyFont="1" applyFill="1" applyBorder="1" applyAlignment="1">
      <alignment vertical="top"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6" fontId="11" fillId="0" borderId="18" xfId="0" applyNumberFormat="1" applyFont="1" applyFill="1" applyBorder="1" applyAlignment="1" applyProtection="1">
      <alignment horizontal="right" vertical="center"/>
      <protection locked="0"/>
    </xf>
    <xf numFmtId="186" fontId="11" fillId="0" borderId="11" xfId="0" applyNumberFormat="1" applyFont="1" applyFill="1" applyBorder="1" applyAlignment="1" applyProtection="1">
      <alignment horizontal="right" vertical="center"/>
      <protection locked="0"/>
    </xf>
    <xf numFmtId="186" fontId="11" fillId="0" borderId="11" xfId="0" applyNumberFormat="1" applyFont="1" applyFill="1" applyBorder="1" applyAlignment="1" applyProtection="1">
      <alignment horizontal="right" vertical="center"/>
      <protection/>
    </xf>
    <xf numFmtId="186" fontId="9" fillId="0" borderId="18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8" xfId="0" applyNumberFormat="1" applyFont="1" applyFill="1" applyBorder="1" applyAlignment="1" applyProtection="1">
      <alignment horizontal="right" vertical="center"/>
      <protection/>
    </xf>
    <xf numFmtId="186" fontId="9" fillId="0" borderId="18" xfId="0" applyNumberFormat="1" applyFont="1" applyFill="1" applyBorder="1" applyAlignment="1" applyProtection="1">
      <alignment horizontal="right" vertical="center"/>
      <protection locked="0"/>
    </xf>
    <xf numFmtId="186" fontId="9" fillId="0" borderId="11" xfId="0" applyNumberFormat="1" applyFont="1" applyFill="1" applyBorder="1" applyAlignment="1" applyProtection="1">
      <alignment horizontal="right" vertical="center"/>
      <protection locked="0"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vertical="center" readingOrder="2"/>
      <protection/>
    </xf>
    <xf numFmtId="178" fontId="9" fillId="0" borderId="0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8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18" xfId="0" applyNumberFormat="1" applyFont="1" applyFill="1" applyBorder="1" applyAlignment="1" applyProtection="1">
      <alignment horizontal="right" vertical="center"/>
      <protection/>
    </xf>
    <xf numFmtId="186" fontId="11" fillId="0" borderId="11" xfId="0" applyNumberFormat="1" applyFont="1" applyFill="1" applyBorder="1" applyAlignment="1" applyProtection="1">
      <alignment horizontal="right" vertical="center"/>
      <protection/>
    </xf>
    <xf numFmtId="201" fontId="11" fillId="0" borderId="18" xfId="0" applyNumberFormat="1" applyFont="1" applyFill="1" applyBorder="1" applyAlignment="1" applyProtection="1">
      <alignment horizontal="right"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186" fontId="9" fillId="0" borderId="18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6" fontId="11" fillId="0" borderId="18" xfId="0" applyNumberFormat="1" applyFont="1" applyFill="1" applyBorder="1" applyAlignment="1" applyProtection="1">
      <alignment horizontal="right" vertical="center"/>
      <protection locked="0"/>
    </xf>
    <xf numFmtId="186" fontId="0" fillId="0" borderId="11" xfId="0" applyNumberFormat="1" applyFont="1" applyFill="1" applyBorder="1" applyAlignment="1">
      <alignment horizontal="right" vertical="center"/>
    </xf>
    <xf numFmtId="186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186" fontId="9" fillId="0" borderId="19" xfId="0" applyNumberFormat="1" applyFont="1" applyFill="1" applyBorder="1" applyAlignment="1" applyProtection="1">
      <alignment horizontal="right" vertical="center"/>
      <protection locked="0"/>
    </xf>
    <xf numFmtId="186" fontId="16" fillId="0" borderId="1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18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7" fillId="0" borderId="19" xfId="0" applyFont="1" applyFill="1" applyBorder="1" applyAlignment="1" applyProtection="1">
      <alignment horizontal="distributed" vertical="center" indent="1"/>
      <protection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>
      <alignment horizontal="distributed" vertical="center" indent="1"/>
    </xf>
    <xf numFmtId="186" fontId="9" fillId="0" borderId="19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186" fontId="9" fillId="0" borderId="18" xfId="0" applyNumberFormat="1" applyFont="1" applyFill="1" applyBorder="1" applyAlignment="1" applyProtection="1">
      <alignment horizontal="right" vertical="center"/>
      <protection locked="0"/>
    </xf>
    <xf numFmtId="186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>
      <alignment horizontal="distributed" vertical="center" indent="1"/>
    </xf>
    <xf numFmtId="186" fontId="11" fillId="0" borderId="18" xfId="0" applyNumberFormat="1" applyFont="1" applyFill="1" applyBorder="1" applyAlignment="1" applyProtection="1">
      <alignment horizontal="center" vertical="center"/>
      <protection locked="0"/>
    </xf>
    <xf numFmtId="186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3" fillId="0" borderId="25" xfId="0" applyFont="1" applyFill="1" applyBorder="1" applyAlignment="1" applyProtection="1">
      <alignment horizontal="distributed" vertical="center" indent="1"/>
      <protection/>
    </xf>
    <xf numFmtId="0" fontId="13" fillId="0" borderId="30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Fill="1" applyBorder="1" applyAlignment="1">
      <alignment horizontal="distributed" vertical="center" indent="1"/>
    </xf>
    <xf numFmtId="186" fontId="9" fillId="0" borderId="30" xfId="0" applyNumberFormat="1" applyFont="1" applyFill="1" applyBorder="1" applyAlignment="1" applyProtection="1">
      <alignment horizontal="right" vertical="center"/>
      <protection/>
    </xf>
    <xf numFmtId="186" fontId="9" fillId="0" borderId="25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8" fontId="9" fillId="0" borderId="18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176" fontId="9" fillId="0" borderId="30" xfId="0" applyNumberFormat="1" applyFont="1" applyFill="1" applyBorder="1" applyAlignment="1" applyProtection="1">
      <alignment horizontal="right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25" xfId="0" applyFont="1" applyFill="1" applyBorder="1" applyAlignment="1" applyProtection="1">
      <alignment horizontal="left" vertical="center"/>
      <protection/>
    </xf>
    <xf numFmtId="177" fontId="9" fillId="0" borderId="30" xfId="0" applyNumberFormat="1" applyFont="1" applyFill="1" applyBorder="1" applyAlignment="1" applyProtection="1">
      <alignment horizontal="right" vertical="center"/>
      <protection/>
    </xf>
    <xf numFmtId="177" fontId="9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5" fillId="0" borderId="15" xfId="0" applyFont="1" applyFill="1" applyBorder="1" applyAlignment="1" applyProtection="1">
      <alignment horizontal="right"/>
      <protection/>
    </xf>
    <xf numFmtId="0" fontId="5" fillId="0" borderId="31" xfId="0" applyFont="1" applyFill="1" applyBorder="1" applyAlignment="1" applyProtection="1">
      <alignment horizontal="distributed" vertical="center" wrapText="1" indent="1"/>
      <protection/>
    </xf>
    <xf numFmtId="0" fontId="5" fillId="0" borderId="32" xfId="0" applyFont="1" applyFill="1" applyBorder="1" applyAlignment="1" applyProtection="1">
      <alignment horizontal="distributed" vertical="center" indent="1"/>
      <protection/>
    </xf>
    <xf numFmtId="0" fontId="5" fillId="0" borderId="33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0" xfId="0" applyFont="1" applyFill="1" applyBorder="1" applyAlignment="1" applyProtection="1">
      <alignment horizontal="distributed" vertical="center" indent="1"/>
      <protection/>
    </xf>
    <xf numFmtId="0" fontId="0" fillId="0" borderId="28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distributed" vertical="center" indent="1"/>
      <protection/>
    </xf>
    <xf numFmtId="0" fontId="5" fillId="0" borderId="21" xfId="0" applyFont="1" applyFill="1" applyBorder="1" applyAlignment="1" applyProtection="1">
      <alignment horizontal="distributed" vertical="center" indent="1"/>
      <protection/>
    </xf>
    <xf numFmtId="186" fontId="16" fillId="0" borderId="11" xfId="0" applyNumberFormat="1" applyFont="1" applyFill="1" applyBorder="1" applyAlignment="1">
      <alignment horizontal="right" vertical="center"/>
    </xf>
    <xf numFmtId="177" fontId="1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186" fontId="9" fillId="0" borderId="30" xfId="0" applyNumberFormat="1" applyFont="1" applyFill="1" applyBorder="1" applyAlignment="1" applyProtection="1">
      <alignment horizontal="right" vertical="center"/>
      <protection locked="0"/>
    </xf>
    <xf numFmtId="186" fontId="16" fillId="0" borderId="2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right" vertical="center"/>
    </xf>
    <xf numFmtId="201" fontId="9" fillId="0" borderId="18" xfId="0" applyNumberFormat="1" applyFont="1" applyFill="1" applyBorder="1" applyAlignment="1" applyProtection="1">
      <alignment horizontal="right" vertical="center"/>
      <protection/>
    </xf>
    <xf numFmtId="201" fontId="9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6">
      <selection activeCell="E15" sqref="E15"/>
    </sheetView>
  </sheetViews>
  <sheetFormatPr defaultColWidth="9.00390625" defaultRowHeight="16.5"/>
  <cols>
    <col min="1" max="1" width="1.75390625" style="13" customWidth="1"/>
    <col min="2" max="2" width="16.00390625" style="13" customWidth="1"/>
    <col min="3" max="3" width="12.375" style="13" customWidth="1"/>
    <col min="4" max="4" width="9.125" style="13" customWidth="1"/>
    <col min="5" max="5" width="12.625" style="13" customWidth="1"/>
    <col min="6" max="6" width="10.125" style="13" customWidth="1"/>
    <col min="7" max="7" width="11.25390625" style="13" customWidth="1"/>
    <col min="8" max="9" width="10.375" style="13" customWidth="1"/>
    <col min="10" max="10" width="9.00390625" style="13" customWidth="1"/>
    <col min="11" max="11" width="12.125" style="13" customWidth="1"/>
    <col min="12" max="12" width="10.25390625" style="13" customWidth="1"/>
    <col min="13" max="16384" width="9.00390625" style="13" customWidth="1"/>
  </cols>
  <sheetData>
    <row r="1" spans="1:8" ht="27" customHeight="1">
      <c r="A1" s="79" t="s">
        <v>58</v>
      </c>
      <c r="B1" s="79"/>
      <c r="C1" s="79"/>
      <c r="D1" s="79"/>
      <c r="E1" s="79"/>
      <c r="F1" s="79"/>
      <c r="G1" s="79"/>
      <c r="H1" s="79"/>
    </row>
    <row r="2" spans="2:8" ht="18" customHeight="1">
      <c r="B2" s="67"/>
      <c r="C2" s="67"/>
      <c r="D2" s="67"/>
      <c r="E2" s="67"/>
      <c r="F2" s="67"/>
      <c r="G2" s="67"/>
      <c r="H2" s="67"/>
    </row>
    <row r="3" spans="1:8" ht="19.5" customHeight="1" thickBot="1">
      <c r="A3" s="32"/>
      <c r="B3" s="33"/>
      <c r="C3" s="34" t="s">
        <v>80</v>
      </c>
      <c r="D3" s="34"/>
      <c r="E3" s="34"/>
      <c r="F3" s="34"/>
      <c r="G3" s="34"/>
      <c r="H3" s="38" t="s">
        <v>71</v>
      </c>
    </row>
    <row r="4" spans="1:8" ht="15" customHeight="1">
      <c r="A4" s="82" t="s">
        <v>3</v>
      </c>
      <c r="B4" s="83"/>
      <c r="C4" s="86" t="s">
        <v>23</v>
      </c>
      <c r="D4" s="86"/>
      <c r="E4" s="87" t="s">
        <v>5</v>
      </c>
      <c r="F4" s="87"/>
      <c r="G4" s="84" t="s">
        <v>38</v>
      </c>
      <c r="H4" s="84"/>
    </row>
    <row r="5" spans="1:8" ht="15" customHeight="1">
      <c r="A5" s="84"/>
      <c r="B5" s="85"/>
      <c r="C5" s="27" t="s">
        <v>60</v>
      </c>
      <c r="D5" s="1" t="s">
        <v>1</v>
      </c>
      <c r="E5" s="27" t="s">
        <v>60</v>
      </c>
      <c r="F5" s="1" t="s">
        <v>1</v>
      </c>
      <c r="G5" s="27" t="s">
        <v>60</v>
      </c>
      <c r="H5" s="22" t="s">
        <v>1</v>
      </c>
    </row>
    <row r="6" spans="1:8" ht="15" customHeight="1">
      <c r="A6" s="80" t="s">
        <v>25</v>
      </c>
      <c r="B6" s="81"/>
      <c r="C6" s="39">
        <f>C7+C8</f>
        <v>257899000</v>
      </c>
      <c r="D6" s="40">
        <f aca="true" t="shared" si="0" ref="D6:D12">C6/$C$6*100</f>
        <v>100</v>
      </c>
      <c r="E6" s="39">
        <f>E7+E8</f>
        <v>333406656</v>
      </c>
      <c r="F6" s="40">
        <f aca="true" t="shared" si="1" ref="F6:F12">E6/$E$6*100</f>
        <v>100</v>
      </c>
      <c r="G6" s="18">
        <f>G7+G8</f>
        <v>75507656</v>
      </c>
      <c r="H6" s="23">
        <f aca="true" t="shared" si="2" ref="H6:H12">G6/C6*100</f>
        <v>29.27799487396229</v>
      </c>
    </row>
    <row r="7" spans="1:8" ht="15" customHeight="1">
      <c r="A7" s="25"/>
      <c r="B7" s="2" t="s">
        <v>27</v>
      </c>
      <c r="C7" s="19">
        <v>243484000</v>
      </c>
      <c r="D7" s="41">
        <v>94.4</v>
      </c>
      <c r="E7" s="17">
        <v>325921555</v>
      </c>
      <c r="F7" s="41">
        <f>E7/$E$6*100</f>
        <v>97.75496353618087</v>
      </c>
      <c r="G7" s="20">
        <f>E7-C7</f>
        <v>82437555</v>
      </c>
      <c r="H7" s="42">
        <f t="shared" si="2"/>
        <v>33.85748344860443</v>
      </c>
    </row>
    <row r="8" spans="1:8" ht="15" customHeight="1">
      <c r="A8" s="25"/>
      <c r="B8" s="2" t="s">
        <v>28</v>
      </c>
      <c r="C8" s="19">
        <v>14415000</v>
      </c>
      <c r="D8" s="41">
        <v>5.6</v>
      </c>
      <c r="E8" s="17">
        <v>7485101</v>
      </c>
      <c r="F8" s="41">
        <f>E8/$E$6*100</f>
        <v>2.245036463819127</v>
      </c>
      <c r="G8" s="20">
        <f>E8-C8</f>
        <v>-6929899</v>
      </c>
      <c r="H8" s="60">
        <f t="shared" si="2"/>
        <v>-48.0742212972598</v>
      </c>
    </row>
    <row r="9" spans="1:8" ht="15" customHeight="1">
      <c r="A9" s="74" t="s">
        <v>26</v>
      </c>
      <c r="B9" s="75"/>
      <c r="C9" s="18">
        <f>C10+C11</f>
        <v>308414000</v>
      </c>
      <c r="D9" s="43">
        <f t="shared" si="0"/>
        <v>119.5871251924203</v>
      </c>
      <c r="E9" s="18">
        <f>SUM(E10:E11)</f>
        <v>339753354</v>
      </c>
      <c r="F9" s="43">
        <f t="shared" si="1"/>
        <v>101.90359067096728</v>
      </c>
      <c r="G9" s="18">
        <f>SUM(G10:G11)</f>
        <v>31339354</v>
      </c>
      <c r="H9" s="23">
        <f t="shared" si="2"/>
        <v>10.161456354121407</v>
      </c>
    </row>
    <row r="10" spans="1:8" ht="15" customHeight="1">
      <c r="A10" s="25"/>
      <c r="B10" s="2" t="s">
        <v>29</v>
      </c>
      <c r="C10" s="19">
        <v>308402000</v>
      </c>
      <c r="D10" s="41">
        <v>119.59</v>
      </c>
      <c r="E10" s="17">
        <v>339741085</v>
      </c>
      <c r="F10" s="41">
        <f t="shared" si="1"/>
        <v>101.89991078042546</v>
      </c>
      <c r="G10" s="20">
        <f>E10-C10</f>
        <v>31339085</v>
      </c>
      <c r="H10" s="42">
        <f t="shared" si="2"/>
        <v>10.161764515145816</v>
      </c>
    </row>
    <row r="11" spans="1:8" ht="15" customHeight="1">
      <c r="A11" s="25"/>
      <c r="B11" s="2" t="s">
        <v>30</v>
      </c>
      <c r="C11" s="19">
        <v>12000</v>
      </c>
      <c r="D11" s="44">
        <f t="shared" si="0"/>
        <v>0.004652984307810422</v>
      </c>
      <c r="E11" s="17">
        <v>12269</v>
      </c>
      <c r="F11" s="44">
        <f>E11/$C$6*100</f>
        <v>0.004757288706043839</v>
      </c>
      <c r="G11" s="20">
        <f>E11-C11</f>
        <v>269</v>
      </c>
      <c r="H11" s="42">
        <f t="shared" si="2"/>
        <v>2.2416666666666667</v>
      </c>
    </row>
    <row r="12" spans="1:8" ht="15" customHeight="1">
      <c r="A12" s="74" t="s">
        <v>74</v>
      </c>
      <c r="B12" s="75"/>
      <c r="C12" s="18">
        <f>C6-C9</f>
        <v>-50515000</v>
      </c>
      <c r="D12" s="41">
        <f t="shared" si="0"/>
        <v>-19.587125192420288</v>
      </c>
      <c r="E12" s="18">
        <f>E6-E9</f>
        <v>-6346698</v>
      </c>
      <c r="F12" s="43">
        <f t="shared" si="1"/>
        <v>-1.9035906709672887</v>
      </c>
      <c r="G12" s="18">
        <f>G6-G9</f>
        <v>44168302</v>
      </c>
      <c r="H12" s="61">
        <f t="shared" si="2"/>
        <v>-87.43601306542611</v>
      </c>
    </row>
    <row r="13" spans="1:8" ht="15" customHeight="1">
      <c r="A13" s="74"/>
      <c r="B13" s="75"/>
      <c r="C13" s="18"/>
      <c r="D13" s="6"/>
      <c r="E13" s="18"/>
      <c r="F13" s="6"/>
      <c r="G13" s="21"/>
      <c r="H13" s="23"/>
    </row>
    <row r="14" spans="1:8" ht="15" customHeight="1">
      <c r="A14" s="25"/>
      <c r="B14" s="2"/>
      <c r="C14" s="19"/>
      <c r="D14" s="7"/>
      <c r="E14" s="17"/>
      <c r="F14" s="7"/>
      <c r="G14" s="20"/>
      <c r="H14" s="24"/>
    </row>
    <row r="15" spans="1:8" ht="15" customHeight="1">
      <c r="A15" s="25"/>
      <c r="B15" s="2"/>
      <c r="C15" s="3"/>
      <c r="D15" s="7"/>
      <c r="E15" s="17"/>
      <c r="F15" s="7"/>
      <c r="G15" s="5"/>
      <c r="H15" s="24"/>
    </row>
    <row r="16" spans="1:8" ht="15" customHeight="1">
      <c r="A16" s="25"/>
      <c r="B16" s="2"/>
      <c r="C16" s="3"/>
      <c r="D16" s="7"/>
      <c r="E16" s="4"/>
      <c r="F16" s="7"/>
      <c r="G16" s="5"/>
      <c r="H16" s="24"/>
    </row>
    <row r="17" spans="1:8" ht="15" customHeight="1">
      <c r="A17" s="25"/>
      <c r="B17" s="2"/>
      <c r="C17" s="3"/>
      <c r="D17" s="7"/>
      <c r="E17" s="4"/>
      <c r="F17" s="7"/>
      <c r="G17" s="5"/>
      <c r="H17" s="24"/>
    </row>
    <row r="18" spans="1:8" ht="15" customHeight="1">
      <c r="A18" s="25"/>
      <c r="B18" s="2"/>
      <c r="C18" s="3"/>
      <c r="D18" s="7"/>
      <c r="E18" s="4"/>
      <c r="F18" s="7"/>
      <c r="G18" s="5"/>
      <c r="H18" s="24"/>
    </row>
    <row r="19" spans="1:8" ht="15" customHeight="1">
      <c r="A19" s="25"/>
      <c r="B19" s="2"/>
      <c r="C19" s="3"/>
      <c r="D19" s="7"/>
      <c r="E19" s="4"/>
      <c r="F19" s="7"/>
      <c r="G19" s="5"/>
      <c r="H19" s="24"/>
    </row>
    <row r="20" spans="1:8" ht="15" customHeight="1">
      <c r="A20" s="25"/>
      <c r="B20" s="2"/>
      <c r="C20" s="3"/>
      <c r="D20" s="7"/>
      <c r="E20" s="4"/>
      <c r="F20" s="7"/>
      <c r="G20" s="5"/>
      <c r="H20" s="24"/>
    </row>
    <row r="21" spans="1:8" ht="15" customHeight="1">
      <c r="A21" s="25"/>
      <c r="B21" s="2"/>
      <c r="C21" s="3"/>
      <c r="D21" s="7"/>
      <c r="E21" s="4"/>
      <c r="F21" s="7"/>
      <c r="G21" s="5"/>
      <c r="H21" s="24"/>
    </row>
    <row r="22" spans="1:8" ht="15" customHeight="1">
      <c r="A22" s="25"/>
      <c r="B22" s="2"/>
      <c r="C22" s="3"/>
      <c r="D22" s="7"/>
      <c r="E22" s="4"/>
      <c r="F22" s="7"/>
      <c r="G22" s="5"/>
      <c r="H22" s="24"/>
    </row>
    <row r="23" spans="1:8" ht="15" customHeight="1" thickBot="1">
      <c r="A23" s="76"/>
      <c r="B23" s="77"/>
      <c r="C23" s="14"/>
      <c r="D23" s="14"/>
      <c r="E23" s="14"/>
      <c r="F23" s="14"/>
      <c r="G23" s="15"/>
      <c r="H23" s="26"/>
    </row>
    <row r="24" spans="2:8" ht="15" customHeight="1">
      <c r="B24" s="78"/>
      <c r="C24" s="78"/>
      <c r="D24" s="78"/>
      <c r="E24" s="78"/>
      <c r="F24" s="78"/>
      <c r="G24" s="78"/>
      <c r="H24" s="78"/>
    </row>
    <row r="25" spans="2:8" ht="15" customHeight="1">
      <c r="B25" s="16"/>
      <c r="C25" s="16"/>
      <c r="D25" s="16"/>
      <c r="E25" s="16"/>
      <c r="F25" s="16"/>
      <c r="G25" s="16"/>
      <c r="H25" s="16"/>
    </row>
    <row r="26" spans="2:8" ht="15" customHeight="1">
      <c r="B26" s="16"/>
      <c r="C26" s="16"/>
      <c r="D26" s="16"/>
      <c r="E26" s="16"/>
      <c r="F26" s="16"/>
      <c r="G26" s="16"/>
      <c r="H26" s="16"/>
    </row>
    <row r="27" spans="2:8" ht="15" customHeight="1">
      <c r="B27" s="16"/>
      <c r="C27" s="16"/>
      <c r="D27" s="16"/>
      <c r="E27" s="16"/>
      <c r="F27" s="16"/>
      <c r="G27" s="16"/>
      <c r="H27" s="16"/>
    </row>
    <row r="28" spans="2:8" ht="15" customHeight="1">
      <c r="B28" s="16"/>
      <c r="C28" s="16"/>
      <c r="D28" s="16"/>
      <c r="E28" s="16"/>
      <c r="F28" s="16"/>
      <c r="G28" s="16"/>
      <c r="H28" s="16"/>
    </row>
    <row r="29" spans="2:8" ht="15" customHeight="1">
      <c r="B29" s="16"/>
      <c r="C29" s="16"/>
      <c r="D29" s="16"/>
      <c r="E29" s="16"/>
      <c r="F29" s="16"/>
      <c r="G29" s="16"/>
      <c r="H29" s="16"/>
    </row>
    <row r="30" spans="1:8" ht="27" customHeight="1">
      <c r="A30" s="31"/>
      <c r="B30" s="79" t="s">
        <v>57</v>
      </c>
      <c r="C30" s="79"/>
      <c r="D30" s="79"/>
      <c r="E30" s="79"/>
      <c r="F30" s="79"/>
      <c r="G30" s="79"/>
      <c r="H30" s="79"/>
    </row>
    <row r="31" spans="2:8" ht="18" customHeight="1">
      <c r="B31" s="67"/>
      <c r="C31" s="67"/>
      <c r="D31" s="67"/>
      <c r="E31" s="67"/>
      <c r="F31" s="67"/>
      <c r="G31" s="67"/>
      <c r="H31" s="67"/>
    </row>
    <row r="32" spans="1:8" ht="19.5" customHeight="1" thickBot="1">
      <c r="A32" s="32"/>
      <c r="B32" s="34" t="s">
        <v>72</v>
      </c>
      <c r="C32" s="34" t="s">
        <v>81</v>
      </c>
      <c r="D32" s="34"/>
      <c r="E32" s="34"/>
      <c r="F32" s="34"/>
      <c r="G32" s="34"/>
      <c r="H32" s="35" t="s">
        <v>63</v>
      </c>
    </row>
    <row r="33" spans="1:8" ht="16.5" customHeight="1">
      <c r="A33" s="68" t="s">
        <v>64</v>
      </c>
      <c r="B33" s="69"/>
      <c r="C33" s="72" t="s">
        <v>65</v>
      </c>
      <c r="D33" s="72" t="s">
        <v>66</v>
      </c>
      <c r="E33" s="72" t="s">
        <v>59</v>
      </c>
      <c r="F33" s="72" t="s">
        <v>70</v>
      </c>
      <c r="G33" s="68" t="s">
        <v>67</v>
      </c>
      <c r="H33" s="68"/>
    </row>
    <row r="34" spans="1:8" ht="16.5">
      <c r="A34" s="68"/>
      <c r="B34" s="69"/>
      <c r="C34" s="72"/>
      <c r="D34" s="72"/>
      <c r="E34" s="72"/>
      <c r="F34" s="72"/>
      <c r="G34" s="68"/>
      <c r="H34" s="68"/>
    </row>
    <row r="35" spans="1:8" ht="16.5">
      <c r="A35" s="68"/>
      <c r="B35" s="69"/>
      <c r="C35" s="72"/>
      <c r="D35" s="72"/>
      <c r="E35" s="72"/>
      <c r="F35" s="72"/>
      <c r="G35" s="68"/>
      <c r="H35" s="68"/>
    </row>
    <row r="36" spans="1:8" ht="16.5">
      <c r="A36" s="70"/>
      <c r="B36" s="71"/>
      <c r="C36" s="73"/>
      <c r="D36" s="73"/>
      <c r="E36" s="73"/>
      <c r="F36" s="73"/>
      <c r="G36" s="70"/>
      <c r="H36" s="70"/>
    </row>
    <row r="37" spans="1:8" ht="16.5">
      <c r="A37" s="88" t="s">
        <v>68</v>
      </c>
      <c r="B37" s="89"/>
      <c r="C37" s="45">
        <v>1000000</v>
      </c>
      <c r="D37" s="46"/>
      <c r="E37" s="47">
        <v>139724859</v>
      </c>
      <c r="F37" s="47">
        <v>-192253</v>
      </c>
      <c r="G37" s="90">
        <f>SUM(C37:F37)</f>
        <v>140532606</v>
      </c>
      <c r="H37" s="91"/>
    </row>
    <row r="38" spans="1:8" ht="16.5">
      <c r="A38" s="88" t="s">
        <v>73</v>
      </c>
      <c r="B38" s="89"/>
      <c r="C38" s="45"/>
      <c r="D38" s="46"/>
      <c r="E38" s="47">
        <f>E12</f>
        <v>-6346698</v>
      </c>
      <c r="F38" s="47">
        <v>2195385</v>
      </c>
      <c r="G38" s="90">
        <f>SUM(C38:F38)</f>
        <v>-4151313</v>
      </c>
      <c r="H38" s="91"/>
    </row>
    <row r="39" spans="1:8" ht="16.5">
      <c r="A39" s="88" t="s">
        <v>69</v>
      </c>
      <c r="B39" s="89"/>
      <c r="C39" s="45">
        <f>C37+C38</f>
        <v>1000000</v>
      </c>
      <c r="D39" s="46"/>
      <c r="E39" s="45">
        <f>SUM(E37:E38)</f>
        <v>133378161</v>
      </c>
      <c r="F39" s="45">
        <f>F37+F38</f>
        <v>2003132</v>
      </c>
      <c r="G39" s="90">
        <f>SUM(C39:F39)</f>
        <v>136381293</v>
      </c>
      <c r="H39" s="91"/>
    </row>
    <row r="40" spans="1:8" ht="16.5">
      <c r="A40" s="28"/>
      <c r="B40" s="29"/>
      <c r="C40" s="30"/>
      <c r="D40" s="30"/>
      <c r="E40" s="30"/>
      <c r="F40" s="30"/>
      <c r="G40" s="28"/>
      <c r="H40" s="28"/>
    </row>
    <row r="41" spans="1:8" ht="16.5">
      <c r="A41" s="28"/>
      <c r="B41" s="29"/>
      <c r="C41" s="30"/>
      <c r="D41" s="30"/>
      <c r="E41" s="30"/>
      <c r="F41" s="30"/>
      <c r="G41" s="28"/>
      <c r="H41" s="28"/>
    </row>
    <row r="42" spans="1:8" ht="16.5">
      <c r="A42" s="28"/>
      <c r="B42" s="29"/>
      <c r="C42" s="30"/>
      <c r="D42" s="30"/>
      <c r="E42" s="30"/>
      <c r="F42" s="30"/>
      <c r="G42" s="28"/>
      <c r="H42" s="28"/>
    </row>
    <row r="43" spans="1:8" ht="15" customHeight="1">
      <c r="A43" s="28"/>
      <c r="B43" s="29"/>
      <c r="C43" s="30"/>
      <c r="D43" s="30"/>
      <c r="E43" s="30"/>
      <c r="F43" s="30"/>
      <c r="G43" s="28"/>
      <c r="H43" s="28"/>
    </row>
    <row r="44" spans="1:8" ht="15" customHeight="1">
      <c r="A44" s="28"/>
      <c r="B44" s="29"/>
      <c r="C44" s="30"/>
      <c r="D44" s="30"/>
      <c r="E44" s="30"/>
      <c r="F44" s="30"/>
      <c r="G44" s="28"/>
      <c r="H44" s="28"/>
    </row>
    <row r="45" spans="1:8" ht="17.25" thickBot="1">
      <c r="A45" s="32"/>
      <c r="B45" s="36"/>
      <c r="C45" s="37"/>
      <c r="D45" s="37"/>
      <c r="E45" s="37"/>
      <c r="F45" s="37"/>
      <c r="G45" s="32"/>
      <c r="H45" s="32"/>
    </row>
    <row r="46" spans="2:8" ht="15" customHeight="1">
      <c r="B46" s="16"/>
      <c r="C46" s="16"/>
      <c r="D46" s="16"/>
      <c r="E46" s="16"/>
      <c r="F46" s="16"/>
      <c r="G46" s="16"/>
      <c r="H46" s="16"/>
    </row>
    <row r="47" spans="2:8" ht="15" customHeight="1">
      <c r="B47" s="16"/>
      <c r="C47" s="16"/>
      <c r="D47" s="16"/>
      <c r="E47" s="16"/>
      <c r="F47" s="16"/>
      <c r="G47" s="16"/>
      <c r="H47" s="16"/>
    </row>
    <row r="48" spans="2:8" ht="15" customHeight="1">
      <c r="B48" s="16"/>
      <c r="C48" s="16"/>
      <c r="D48" s="16"/>
      <c r="E48" s="16"/>
      <c r="F48" s="16"/>
      <c r="G48" s="16"/>
      <c r="H48" s="16"/>
    </row>
    <row r="49" ht="15" customHeight="1"/>
  </sheetData>
  <sheetProtection/>
  <mergeCells count="26">
    <mergeCell ref="A38:B38"/>
    <mergeCell ref="G38:H38"/>
    <mergeCell ref="A39:B39"/>
    <mergeCell ref="G39:H39"/>
    <mergeCell ref="D33:D36"/>
    <mergeCell ref="E33:E36"/>
    <mergeCell ref="F33:F36"/>
    <mergeCell ref="G33:H36"/>
    <mergeCell ref="A37:B37"/>
    <mergeCell ref="G37:H37"/>
    <mergeCell ref="A6:B6"/>
    <mergeCell ref="A1:H1"/>
    <mergeCell ref="B2:H2"/>
    <mergeCell ref="A4:B5"/>
    <mergeCell ref="C4:D4"/>
    <mergeCell ref="E4:F4"/>
    <mergeCell ref="G4:H4"/>
    <mergeCell ref="B31:H31"/>
    <mergeCell ref="A33:B36"/>
    <mergeCell ref="C33:C36"/>
    <mergeCell ref="A9:B9"/>
    <mergeCell ref="A12:B12"/>
    <mergeCell ref="A13:B13"/>
    <mergeCell ref="A23:B23"/>
    <mergeCell ref="B24:H24"/>
    <mergeCell ref="B30:H30"/>
  </mergeCells>
  <dataValidations count="1">
    <dataValidation type="decimal" operator="greaterThanOrEqual" allowBlank="1" showInputMessage="1" showErrorMessage="1" sqref="G9 G6 C13:F22 D12 C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115" zoomScaleSheetLayoutView="115" zoomScalePageLayoutView="0" workbookViewId="0" topLeftCell="A3">
      <selection activeCell="J26" sqref="J26:K26"/>
    </sheetView>
  </sheetViews>
  <sheetFormatPr defaultColWidth="9.00390625" defaultRowHeight="16.5"/>
  <cols>
    <col min="1" max="1" width="1.75390625" style="62" customWidth="1"/>
    <col min="2" max="2" width="17.75390625" style="62" customWidth="1"/>
    <col min="3" max="3" width="10.625" style="62" customWidth="1"/>
    <col min="4" max="4" width="5.375" style="62" customWidth="1"/>
    <col min="5" max="5" width="10.625" style="62" customWidth="1"/>
    <col min="6" max="6" width="4.50390625" style="62" customWidth="1"/>
    <col min="7" max="7" width="11.375" style="62" customWidth="1"/>
    <col min="8" max="8" width="3.50390625" style="62" customWidth="1"/>
    <col min="9" max="9" width="13.25390625" style="62" customWidth="1"/>
    <col min="10" max="10" width="2.625" style="62" customWidth="1"/>
    <col min="11" max="11" width="8.625" style="62" customWidth="1"/>
    <col min="12" max="16384" width="9.00390625" style="62" customWidth="1"/>
  </cols>
  <sheetData>
    <row r="1" spans="2:11" ht="27" customHeight="1">
      <c r="B1" s="161" t="s">
        <v>54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1" ht="18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9.5" customHeight="1" thickBot="1">
      <c r="B3" s="63"/>
      <c r="C3" s="162" t="s">
        <v>82</v>
      </c>
      <c r="D3" s="163"/>
      <c r="E3" s="163"/>
      <c r="F3" s="163"/>
      <c r="G3" s="163"/>
      <c r="H3" s="163"/>
      <c r="I3" s="164" t="s">
        <v>45</v>
      </c>
      <c r="J3" s="164"/>
      <c r="K3" s="164"/>
    </row>
    <row r="4" spans="1:11" ht="15" customHeight="1">
      <c r="A4" s="175" t="s">
        <v>4</v>
      </c>
      <c r="B4" s="175"/>
      <c r="C4" s="166"/>
      <c r="D4" s="165" t="s">
        <v>24</v>
      </c>
      <c r="E4" s="166"/>
      <c r="F4" s="165" t="s">
        <v>6</v>
      </c>
      <c r="G4" s="166"/>
      <c r="H4" s="169" t="s">
        <v>39</v>
      </c>
      <c r="I4" s="170"/>
      <c r="J4" s="170"/>
      <c r="K4" s="170"/>
    </row>
    <row r="5" spans="1:11" ht="15" customHeight="1">
      <c r="A5" s="176"/>
      <c r="B5" s="176"/>
      <c r="C5" s="168"/>
      <c r="D5" s="167"/>
      <c r="E5" s="168"/>
      <c r="F5" s="167"/>
      <c r="G5" s="168"/>
      <c r="H5" s="171" t="s">
        <v>7</v>
      </c>
      <c r="I5" s="172"/>
      <c r="J5" s="173" t="s">
        <v>1</v>
      </c>
      <c r="K5" s="174"/>
    </row>
    <row r="6" spans="1:11" ht="15" customHeight="1">
      <c r="A6" s="157" t="s">
        <v>8</v>
      </c>
      <c r="B6" s="157"/>
      <c r="C6" s="158"/>
      <c r="D6" s="159"/>
      <c r="E6" s="160"/>
      <c r="F6" s="159"/>
      <c r="G6" s="160"/>
      <c r="H6" s="159"/>
      <c r="I6" s="160"/>
      <c r="J6" s="155"/>
      <c r="K6" s="156"/>
    </row>
    <row r="7" spans="1:11" ht="15" customHeight="1">
      <c r="A7" s="8"/>
      <c r="B7" s="108" t="s">
        <v>75</v>
      </c>
      <c r="C7" s="154"/>
      <c r="D7" s="102">
        <f>'收支營運表及淨值變動表'!C12</f>
        <v>-50515000</v>
      </c>
      <c r="E7" s="104"/>
      <c r="F7" s="102">
        <f>'收支營運表及淨值變動表'!E12</f>
        <v>-6346698</v>
      </c>
      <c r="G7" s="104"/>
      <c r="H7" s="96">
        <f>F7-D7</f>
        <v>44168302</v>
      </c>
      <c r="I7" s="97"/>
      <c r="J7" s="94">
        <f aca="true" t="shared" si="0" ref="J7:J12">H7/D7*100</f>
        <v>-87.43601306542611</v>
      </c>
      <c r="K7" s="95">
        <f aca="true" t="shared" si="1" ref="K7:K13">IF(F7=0,0,ABS(J7/F7*100))</f>
        <v>0.0013776614716097427</v>
      </c>
    </row>
    <row r="8" spans="1:11" ht="15" customHeight="1">
      <c r="A8" s="8"/>
      <c r="B8" s="9" t="s">
        <v>35</v>
      </c>
      <c r="C8" s="12"/>
      <c r="D8" s="102">
        <v>-63000</v>
      </c>
      <c r="E8" s="103"/>
      <c r="F8" s="102">
        <v>-306748</v>
      </c>
      <c r="G8" s="104"/>
      <c r="H8" s="96">
        <f>F8-D8</f>
        <v>-243748</v>
      </c>
      <c r="I8" s="97"/>
      <c r="J8" s="92">
        <f t="shared" si="0"/>
        <v>386.9015873015873</v>
      </c>
      <c r="K8" s="93">
        <f t="shared" si="1"/>
        <v>0.1261301091780834</v>
      </c>
    </row>
    <row r="9" spans="1:11" ht="15" customHeight="1">
      <c r="A9" s="8"/>
      <c r="B9" s="108" t="s">
        <v>76</v>
      </c>
      <c r="C9" s="109"/>
      <c r="D9" s="102">
        <f>D7+D8</f>
        <v>-50578000</v>
      </c>
      <c r="E9" s="103"/>
      <c r="F9" s="102">
        <f>F7+F8</f>
        <v>-6653446</v>
      </c>
      <c r="G9" s="103"/>
      <c r="H9" s="96">
        <f>F9-D9</f>
        <v>43924554</v>
      </c>
      <c r="I9" s="97"/>
      <c r="J9" s="94">
        <f t="shared" si="0"/>
        <v>-86.84517774526473</v>
      </c>
      <c r="K9" s="95">
        <f t="shared" si="1"/>
        <v>0.0013052661394601344</v>
      </c>
    </row>
    <row r="10" spans="1:11" ht="15" customHeight="1">
      <c r="A10" s="8"/>
      <c r="B10" s="108" t="s">
        <v>9</v>
      </c>
      <c r="C10" s="154"/>
      <c r="D10" s="102">
        <v>45461000</v>
      </c>
      <c r="E10" s="104"/>
      <c r="F10" s="102">
        <v>-18486028</v>
      </c>
      <c r="G10" s="104"/>
      <c r="H10" s="96">
        <f>F10-D10</f>
        <v>-63947028</v>
      </c>
      <c r="I10" s="97"/>
      <c r="J10" s="98">
        <v>0</v>
      </c>
      <c r="K10" s="99">
        <f t="shared" si="1"/>
        <v>0</v>
      </c>
    </row>
    <row r="11" spans="1:11" ht="15" customHeight="1">
      <c r="A11" s="8"/>
      <c r="B11" s="9" t="s">
        <v>46</v>
      </c>
      <c r="C11" s="12"/>
      <c r="D11" s="102">
        <f>D9+D10</f>
        <v>-5117000</v>
      </c>
      <c r="E11" s="103"/>
      <c r="F11" s="102">
        <f>F9+F10</f>
        <v>-25139474</v>
      </c>
      <c r="G11" s="103"/>
      <c r="H11" s="102">
        <f>H9+H10</f>
        <v>-20022474</v>
      </c>
      <c r="I11" s="103"/>
      <c r="J11" s="92">
        <f t="shared" si="0"/>
        <v>391.293218682822</v>
      </c>
      <c r="K11" s="93">
        <f t="shared" si="1"/>
        <v>0.0015564892832794434</v>
      </c>
    </row>
    <row r="12" spans="1:11" ht="15" customHeight="1">
      <c r="A12" s="8"/>
      <c r="B12" s="9" t="s">
        <v>36</v>
      </c>
      <c r="C12" s="12"/>
      <c r="D12" s="102">
        <f>-D8</f>
        <v>63000</v>
      </c>
      <c r="E12" s="103"/>
      <c r="F12" s="102">
        <f>-F8</f>
        <v>306748</v>
      </c>
      <c r="G12" s="104"/>
      <c r="H12" s="102">
        <f>F12-D12</f>
        <v>243748</v>
      </c>
      <c r="I12" s="103"/>
      <c r="J12" s="92">
        <f t="shared" si="0"/>
        <v>386.9015873015873</v>
      </c>
      <c r="K12" s="93">
        <f>IF(F12=0,0,ABS(J12/F12*100))</f>
        <v>0.1261301091780834</v>
      </c>
    </row>
    <row r="13" spans="1:11" ht="15" customHeight="1">
      <c r="A13" s="8"/>
      <c r="B13" s="8" t="s">
        <v>50</v>
      </c>
      <c r="C13" s="10"/>
      <c r="D13" s="100">
        <f>SUM(D11:E12)</f>
        <v>-5054000</v>
      </c>
      <c r="E13" s="101"/>
      <c r="F13" s="100">
        <f>SUM(F11:G12)</f>
        <v>-24832726</v>
      </c>
      <c r="G13" s="101"/>
      <c r="H13" s="100">
        <f>SUM(H11:I12)</f>
        <v>-19778726</v>
      </c>
      <c r="I13" s="101"/>
      <c r="J13" s="152">
        <f>IF(D13=0,0,ABS(H13/D13*100))</f>
        <v>391.3479620102889</v>
      </c>
      <c r="K13" s="153">
        <f t="shared" si="1"/>
        <v>0.0015759363752907711</v>
      </c>
    </row>
    <row r="14" spans="1:11" ht="15" customHeight="1">
      <c r="A14" s="150" t="s">
        <v>10</v>
      </c>
      <c r="B14" s="150"/>
      <c r="C14" s="151"/>
      <c r="D14" s="100"/>
      <c r="E14" s="101"/>
      <c r="F14" s="100"/>
      <c r="G14" s="101"/>
      <c r="H14" s="100"/>
      <c r="I14" s="101"/>
      <c r="J14" s="92"/>
      <c r="K14" s="93"/>
    </row>
    <row r="15" spans="1:11" ht="15" customHeight="1" hidden="1">
      <c r="A15" s="8"/>
      <c r="B15" s="181" t="s">
        <v>61</v>
      </c>
      <c r="C15" s="182"/>
      <c r="D15" s="180"/>
      <c r="E15" s="103"/>
      <c r="F15" s="102">
        <v>0</v>
      </c>
      <c r="G15" s="103"/>
      <c r="H15" s="96">
        <f>F15-D15</f>
        <v>0</v>
      </c>
      <c r="I15" s="97"/>
      <c r="J15" s="92">
        <f>IF(D15=0,0,ABS(H15/D15*100))</f>
        <v>0</v>
      </c>
      <c r="K15" s="93">
        <f aca="true" t="shared" si="2" ref="K15:K20">IF(F15=0,0,ABS(J15/F15*100))</f>
        <v>0</v>
      </c>
    </row>
    <row r="16" spans="1:11" ht="14.25" customHeight="1">
      <c r="A16" s="8"/>
      <c r="B16" s="181" t="s">
        <v>62</v>
      </c>
      <c r="C16" s="182"/>
      <c r="D16" s="102"/>
      <c r="E16" s="190"/>
      <c r="F16" s="102">
        <v>411646</v>
      </c>
      <c r="G16" s="190"/>
      <c r="H16" s="96">
        <f>F16-D16</f>
        <v>411646</v>
      </c>
      <c r="I16" s="97"/>
      <c r="J16" s="98">
        <v>0</v>
      </c>
      <c r="K16" s="99">
        <f t="shared" si="2"/>
        <v>0</v>
      </c>
    </row>
    <row r="17" spans="1:11" ht="15" customHeight="1">
      <c r="A17" s="8"/>
      <c r="B17" s="9" t="s">
        <v>77</v>
      </c>
      <c r="C17" s="10"/>
      <c r="D17" s="54"/>
      <c r="E17" s="52"/>
      <c r="F17" s="51"/>
      <c r="G17" s="50">
        <v>-285842</v>
      </c>
      <c r="H17" s="51"/>
      <c r="I17" s="50">
        <f>G17-E17</f>
        <v>-285842</v>
      </c>
      <c r="J17" s="98">
        <v>0</v>
      </c>
      <c r="K17" s="99">
        <f t="shared" si="2"/>
        <v>0</v>
      </c>
    </row>
    <row r="18" spans="1:11" ht="15" customHeight="1">
      <c r="A18" s="8"/>
      <c r="B18" s="181" t="s">
        <v>56</v>
      </c>
      <c r="C18" s="182"/>
      <c r="D18" s="180">
        <v>-22850000</v>
      </c>
      <c r="E18" s="103"/>
      <c r="F18" s="102">
        <v>-16715778</v>
      </c>
      <c r="G18" s="103"/>
      <c r="H18" s="96">
        <f>F18-D18</f>
        <v>6134222</v>
      </c>
      <c r="I18" s="97"/>
      <c r="J18" s="94">
        <f>H18/D18*100</f>
        <v>-26.845610503282273</v>
      </c>
      <c r="K18" s="95">
        <f t="shared" si="2"/>
        <v>0.00016060042495947405</v>
      </c>
    </row>
    <row r="19" spans="1:11" ht="15" customHeight="1">
      <c r="A19" s="8"/>
      <c r="B19" s="181" t="s">
        <v>33</v>
      </c>
      <c r="C19" s="182"/>
      <c r="D19" s="102">
        <v>-15981000</v>
      </c>
      <c r="E19" s="104"/>
      <c r="F19" s="102">
        <v>-11927479</v>
      </c>
      <c r="G19" s="104"/>
      <c r="H19" s="96">
        <f>F19-D19</f>
        <v>4053521</v>
      </c>
      <c r="I19" s="97"/>
      <c r="J19" s="94">
        <f>H19/D19*100</f>
        <v>-25.364626744258807</v>
      </c>
      <c r="K19" s="95">
        <f t="shared" si="2"/>
        <v>0.00021265706478509674</v>
      </c>
    </row>
    <row r="20" spans="1:11" ht="15" customHeight="1">
      <c r="A20" s="8"/>
      <c r="B20" s="8" t="s">
        <v>51</v>
      </c>
      <c r="C20" s="10"/>
      <c r="D20" s="100">
        <f>SUM(D18:E19)</f>
        <v>-38831000</v>
      </c>
      <c r="E20" s="101"/>
      <c r="F20" s="100">
        <f>SUM(F15:G19)</f>
        <v>-28517453</v>
      </c>
      <c r="G20" s="101"/>
      <c r="H20" s="100">
        <f>SUM(H15:I19)</f>
        <v>10313547</v>
      </c>
      <c r="I20" s="101"/>
      <c r="J20" s="146">
        <f>H20/D20*100</f>
        <v>-26.5600860137519</v>
      </c>
      <c r="K20" s="147">
        <f t="shared" si="2"/>
        <v>9.313624892711106E-05</v>
      </c>
    </row>
    <row r="21" spans="1:11" ht="15" customHeight="1">
      <c r="A21" s="150" t="s">
        <v>37</v>
      </c>
      <c r="B21" s="150"/>
      <c r="C21" s="151"/>
      <c r="D21" s="102"/>
      <c r="E21" s="104"/>
      <c r="F21" s="102"/>
      <c r="G21" s="104"/>
      <c r="H21" s="96"/>
      <c r="I21" s="97"/>
      <c r="J21" s="92"/>
      <c r="K21" s="93"/>
    </row>
    <row r="22" spans="1:11" ht="15" customHeight="1">
      <c r="A22" s="8"/>
      <c r="B22" s="183" t="s">
        <v>44</v>
      </c>
      <c r="C22" s="184"/>
      <c r="D22" s="102">
        <v>300000</v>
      </c>
      <c r="E22" s="104"/>
      <c r="F22" s="96">
        <v>12419069</v>
      </c>
      <c r="G22" s="103"/>
      <c r="H22" s="96">
        <f>F22-D22</f>
        <v>12119069</v>
      </c>
      <c r="I22" s="103"/>
      <c r="J22" s="178">
        <f>H22/D22*100</f>
        <v>4039.689666666666</v>
      </c>
      <c r="K22" s="179"/>
    </row>
    <row r="23" spans="1:11" ht="15" customHeight="1">
      <c r="A23" s="8"/>
      <c r="B23" s="183" t="s">
        <v>47</v>
      </c>
      <c r="C23" s="184"/>
      <c r="D23" s="102">
        <v>-1915000</v>
      </c>
      <c r="E23" s="104"/>
      <c r="F23" s="96">
        <v>-1582414</v>
      </c>
      <c r="G23" s="103"/>
      <c r="H23" s="96">
        <f>F23-D23</f>
        <v>332586</v>
      </c>
      <c r="I23" s="103"/>
      <c r="J23" s="178">
        <f>H23/D23*100</f>
        <v>-17.367415143603132</v>
      </c>
      <c r="K23" s="179">
        <f aca="true" t="shared" si="3" ref="K23:K28">IF(F23=0,0,ABS(J23/F23*100))</f>
        <v>0.0010975266361143879</v>
      </c>
    </row>
    <row r="24" spans="1:11" ht="15" customHeight="1">
      <c r="A24" s="8"/>
      <c r="B24" s="8" t="s">
        <v>52</v>
      </c>
      <c r="C24" s="10"/>
      <c r="D24" s="128">
        <f>SUM(D22:E23)</f>
        <v>-1615000</v>
      </c>
      <c r="E24" s="129"/>
      <c r="F24" s="128">
        <f>SUM(F22:G23)</f>
        <v>10836655</v>
      </c>
      <c r="G24" s="129"/>
      <c r="H24" s="128">
        <f>SUM(H22:I23)</f>
        <v>12451655</v>
      </c>
      <c r="I24" s="129"/>
      <c r="J24" s="191">
        <v>0</v>
      </c>
      <c r="K24" s="192">
        <f t="shared" si="3"/>
        <v>0</v>
      </c>
    </row>
    <row r="25" spans="1:11" ht="15" customHeight="1">
      <c r="A25" s="8" t="s">
        <v>48</v>
      </c>
      <c r="B25" s="8"/>
      <c r="C25" s="10"/>
      <c r="D25" s="56"/>
      <c r="E25" s="57"/>
      <c r="F25" s="128">
        <v>320228</v>
      </c>
      <c r="G25" s="129"/>
      <c r="H25" s="100">
        <f>+F25-E25</f>
        <v>320228</v>
      </c>
      <c r="I25" s="177"/>
      <c r="J25" s="98">
        <v>0</v>
      </c>
      <c r="K25" s="99">
        <f t="shared" si="3"/>
        <v>0</v>
      </c>
    </row>
    <row r="26" spans="1:11" ht="15" customHeight="1">
      <c r="A26" s="150" t="s">
        <v>53</v>
      </c>
      <c r="B26" s="150"/>
      <c r="C26" s="151"/>
      <c r="D26" s="100">
        <f>D13+D20+D24</f>
        <v>-45500000</v>
      </c>
      <c r="E26" s="101"/>
      <c r="F26" s="100">
        <f>F13+F20+F24+F25</f>
        <v>-42193296</v>
      </c>
      <c r="G26" s="101"/>
      <c r="H26" s="100">
        <f>H13+H20+H24+H25</f>
        <v>3306704</v>
      </c>
      <c r="I26" s="101"/>
      <c r="J26" s="146">
        <f>H26/D26*100</f>
        <v>-7.267481318681318</v>
      </c>
      <c r="K26" s="147">
        <f t="shared" si="3"/>
        <v>1.7224256001904466E-05</v>
      </c>
    </row>
    <row r="27" spans="1:11" ht="15" customHeight="1">
      <c r="A27" s="150" t="s">
        <v>11</v>
      </c>
      <c r="B27" s="150"/>
      <c r="C27" s="151"/>
      <c r="D27" s="128">
        <v>74066000</v>
      </c>
      <c r="E27" s="129"/>
      <c r="F27" s="128">
        <v>182166104</v>
      </c>
      <c r="G27" s="129"/>
      <c r="H27" s="100">
        <f>F27-D27</f>
        <v>108100104</v>
      </c>
      <c r="I27" s="101"/>
      <c r="J27" s="152">
        <f>IF(D27=0,0,ABS(H27/D27*100))</f>
        <v>145.951049064348</v>
      </c>
      <c r="K27" s="153">
        <f t="shared" si="3"/>
        <v>8.011976205208189E-05</v>
      </c>
    </row>
    <row r="28" spans="1:11" ht="15" customHeight="1" thickBot="1">
      <c r="A28" s="148" t="s">
        <v>12</v>
      </c>
      <c r="B28" s="148"/>
      <c r="C28" s="149"/>
      <c r="D28" s="126">
        <f>D26+D27</f>
        <v>28566000</v>
      </c>
      <c r="E28" s="127"/>
      <c r="F28" s="126">
        <f>F26+F27</f>
        <v>139972808</v>
      </c>
      <c r="G28" s="127"/>
      <c r="H28" s="126">
        <f>H26+H27</f>
        <v>111406808</v>
      </c>
      <c r="I28" s="127"/>
      <c r="J28" s="144">
        <f>IF(D28=0,0,ABS(H28/D28*100))</f>
        <v>389.9979276062452</v>
      </c>
      <c r="K28" s="145">
        <f t="shared" si="3"/>
        <v>0.0002786240650442943</v>
      </c>
    </row>
    <row r="29" spans="1:11" ht="1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ht="20.25" customHeight="1"/>
    <row r="32" spans="2:11" ht="27" customHeight="1">
      <c r="B32" s="161" t="s">
        <v>55</v>
      </c>
      <c r="C32" s="161"/>
      <c r="D32" s="161"/>
      <c r="E32" s="161"/>
      <c r="F32" s="161"/>
      <c r="G32" s="161"/>
      <c r="H32" s="161"/>
      <c r="I32" s="161"/>
      <c r="J32" s="161"/>
      <c r="K32" s="161"/>
    </row>
    <row r="33" spans="2:11" ht="18" customHeight="1"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3:11" ht="19.5" customHeight="1" thickBot="1">
      <c r="C34" s="189" t="s">
        <v>83</v>
      </c>
      <c r="D34" s="189"/>
      <c r="E34" s="189"/>
      <c r="F34" s="189"/>
      <c r="G34" s="189"/>
      <c r="H34" s="189"/>
      <c r="I34" s="164" t="s">
        <v>0</v>
      </c>
      <c r="J34" s="164"/>
      <c r="K34" s="164"/>
    </row>
    <row r="35" spans="1:11" ht="30" customHeight="1">
      <c r="A35" s="107" t="s">
        <v>13</v>
      </c>
      <c r="B35" s="106"/>
      <c r="C35" s="105" t="s">
        <v>14</v>
      </c>
      <c r="D35" s="106"/>
      <c r="E35" s="65" t="s">
        <v>40</v>
      </c>
      <c r="F35" s="187" t="s">
        <v>16</v>
      </c>
      <c r="G35" s="122"/>
      <c r="H35" s="188"/>
      <c r="I35" s="105" t="s">
        <v>2</v>
      </c>
      <c r="J35" s="106"/>
      <c r="K35" s="65" t="s">
        <v>15</v>
      </c>
    </row>
    <row r="36" spans="1:11" ht="15" customHeight="1">
      <c r="A36" s="138" t="s">
        <v>17</v>
      </c>
      <c r="B36" s="139"/>
      <c r="C36" s="185">
        <f>SUM(C37:D47)</f>
        <v>365087816</v>
      </c>
      <c r="D36" s="186"/>
      <c r="E36" s="58">
        <f aca="true" t="shared" si="4" ref="E36:E43">IF(C$36&gt;0,(C36/C$36)*100,0)</f>
        <v>100</v>
      </c>
      <c r="F36" s="140" t="s">
        <v>41</v>
      </c>
      <c r="G36" s="138"/>
      <c r="H36" s="141"/>
      <c r="I36" s="142">
        <f>SUM(I37:J41)</f>
        <v>228706523</v>
      </c>
      <c r="J36" s="143"/>
      <c r="K36" s="58">
        <f>IF(I$48&gt;0,(I36/I$48)*100,0)</f>
        <v>62.64424967827467</v>
      </c>
    </row>
    <row r="37" spans="1:11" ht="15" customHeight="1">
      <c r="A37" s="115" t="s">
        <v>18</v>
      </c>
      <c r="B37" s="116"/>
      <c r="C37" s="102">
        <v>176252960</v>
      </c>
      <c r="D37" s="103"/>
      <c r="E37" s="55">
        <f t="shared" si="4"/>
        <v>48.276867174334846</v>
      </c>
      <c r="F37" s="130" t="s">
        <v>19</v>
      </c>
      <c r="G37" s="131"/>
      <c r="H37" s="132"/>
      <c r="I37" s="102">
        <v>60790997</v>
      </c>
      <c r="J37" s="104"/>
      <c r="K37" s="55">
        <f>IF(I$48&gt;0,(I37/I$48)*100,0)</f>
        <v>16.651061562678937</v>
      </c>
    </row>
    <row r="38" spans="1:11" ht="15" customHeight="1">
      <c r="A38" s="11" t="s">
        <v>34</v>
      </c>
      <c r="B38" s="2"/>
      <c r="C38" s="136">
        <v>145714686</v>
      </c>
      <c r="D38" s="137"/>
      <c r="E38" s="55">
        <f>IF(C$36&gt;0,(C38/C$36)*100,0)</f>
        <v>39.91222922651574</v>
      </c>
      <c r="F38" s="130" t="s">
        <v>32</v>
      </c>
      <c r="G38" s="131"/>
      <c r="H38" s="132"/>
      <c r="I38" s="102">
        <v>167915526</v>
      </c>
      <c r="J38" s="104"/>
      <c r="K38" s="55">
        <f>IF(I$48&gt;0,(I38/I$48)*100,0)</f>
        <v>45.99318811559573</v>
      </c>
    </row>
    <row r="39" spans="1:11" ht="15" customHeight="1">
      <c r="A39" s="115" t="s">
        <v>31</v>
      </c>
      <c r="B39" s="116"/>
      <c r="C39" s="102">
        <v>24520775</v>
      </c>
      <c r="D39" s="103"/>
      <c r="E39" s="55">
        <f>IF(C$36&gt;0,(C39/C$36)*100,0)</f>
        <v>6.716404636193063</v>
      </c>
      <c r="F39" s="130"/>
      <c r="G39" s="131"/>
      <c r="H39" s="132"/>
      <c r="I39" s="48"/>
      <c r="J39" s="49"/>
      <c r="K39" s="55"/>
    </row>
    <row r="40" spans="1:11" ht="15" customHeight="1">
      <c r="A40" s="115" t="s">
        <v>20</v>
      </c>
      <c r="B40" s="116"/>
      <c r="C40" s="102">
        <v>18599395</v>
      </c>
      <c r="D40" s="103"/>
      <c r="E40" s="55">
        <f>IF(C$36&gt;0,(C40/C$36)*100,0)</f>
        <v>5.0944989629563535</v>
      </c>
      <c r="F40" s="130"/>
      <c r="G40" s="131"/>
      <c r="H40" s="132"/>
      <c r="I40" s="102"/>
      <c r="J40" s="104"/>
      <c r="K40" s="55"/>
    </row>
    <row r="41" spans="1:11" ht="15" customHeight="1">
      <c r="A41" s="115"/>
      <c r="B41" s="116"/>
      <c r="C41" s="102"/>
      <c r="D41" s="103"/>
      <c r="E41" s="55"/>
      <c r="F41" s="55"/>
      <c r="G41" s="115"/>
      <c r="H41" s="116"/>
      <c r="I41" s="102"/>
      <c r="J41" s="104"/>
      <c r="K41" s="55"/>
    </row>
    <row r="42" spans="1:11" ht="15" customHeight="1">
      <c r="A42" s="115"/>
      <c r="B42" s="116"/>
      <c r="C42" s="48"/>
      <c r="D42" s="53"/>
      <c r="E42" s="58">
        <f t="shared" si="4"/>
        <v>0</v>
      </c>
      <c r="F42" s="133" t="s">
        <v>21</v>
      </c>
      <c r="G42" s="134"/>
      <c r="H42" s="135"/>
      <c r="I42" s="128">
        <f>SUM(I43:I47)</f>
        <v>136381293</v>
      </c>
      <c r="J42" s="129"/>
      <c r="K42" s="58">
        <f>IF(I$48&gt;0,(I42/I$48)*100,0)</f>
        <v>37.35575032172533</v>
      </c>
    </row>
    <row r="43" spans="1:11" ht="15" customHeight="1">
      <c r="A43" s="115"/>
      <c r="B43" s="116"/>
      <c r="C43" s="48"/>
      <c r="D43" s="53"/>
      <c r="E43" s="55">
        <f t="shared" si="4"/>
        <v>0</v>
      </c>
      <c r="F43" s="130" t="s">
        <v>43</v>
      </c>
      <c r="G43" s="131"/>
      <c r="H43" s="132"/>
      <c r="I43" s="102">
        <v>1000000</v>
      </c>
      <c r="J43" s="104"/>
      <c r="K43" s="55">
        <f>IF(I$48&gt;0,(I43/I$48)*100,0)+0.01</f>
        <v>0.283906703038263</v>
      </c>
    </row>
    <row r="44" spans="1:11" ht="15" customHeight="1">
      <c r="A44" s="11"/>
      <c r="B44" s="2"/>
      <c r="C44" s="48"/>
      <c r="D44" s="53"/>
      <c r="E44" s="55"/>
      <c r="F44" s="130" t="s">
        <v>42</v>
      </c>
      <c r="G44" s="131"/>
      <c r="H44" s="132"/>
      <c r="I44" s="102">
        <f>'收支營運表及淨值變動表'!E39</f>
        <v>133378161</v>
      </c>
      <c r="J44" s="104"/>
      <c r="K44" s="55">
        <f>IF(I$48&gt;0,(I44/I$48)*100,0)</f>
        <v>36.533172336816634</v>
      </c>
    </row>
    <row r="45" spans="1:11" ht="15" customHeight="1">
      <c r="A45" s="11"/>
      <c r="B45" s="2"/>
      <c r="C45" s="48"/>
      <c r="D45" s="53"/>
      <c r="E45" s="55"/>
      <c r="F45" s="130" t="s">
        <v>49</v>
      </c>
      <c r="G45" s="131"/>
      <c r="H45" s="132"/>
      <c r="I45" s="102">
        <f>'收支營運表及淨值變動表'!F39</f>
        <v>2003132</v>
      </c>
      <c r="J45" s="104"/>
      <c r="K45" s="55">
        <f>IF(I$48&gt;0,(I45/I$48)*100,0)</f>
        <v>0.5486712818704418</v>
      </c>
    </row>
    <row r="46" spans="1:11" ht="15" customHeight="1">
      <c r="A46" s="115"/>
      <c r="B46" s="116"/>
      <c r="C46" s="48"/>
      <c r="D46" s="53"/>
      <c r="E46" s="55">
        <f>IF(C$36&gt;0,(C46/C$36)*100,0)</f>
        <v>0</v>
      </c>
      <c r="F46" s="117"/>
      <c r="G46" s="118"/>
      <c r="H46" s="119"/>
      <c r="I46" s="102"/>
      <c r="J46" s="104"/>
      <c r="K46" s="55"/>
    </row>
    <row r="47" spans="1:11" ht="15" customHeight="1">
      <c r="A47" s="11"/>
      <c r="B47" s="2"/>
      <c r="C47" s="48"/>
      <c r="D47" s="53"/>
      <c r="E47" s="55"/>
      <c r="F47" s="130"/>
      <c r="G47" s="131"/>
      <c r="H47" s="132"/>
      <c r="I47" s="102"/>
      <c r="J47" s="104"/>
      <c r="K47" s="55"/>
    </row>
    <row r="48" spans="1:11" ht="15" customHeight="1" thickBot="1">
      <c r="A48" s="111" t="s">
        <v>22</v>
      </c>
      <c r="B48" s="112"/>
      <c r="C48" s="113">
        <f>SUM(C37:D47)</f>
        <v>365087816</v>
      </c>
      <c r="D48" s="114"/>
      <c r="E48" s="59">
        <f>IF(C$36&gt;0,(C48/C$36)*100,0)</f>
        <v>100</v>
      </c>
      <c r="F48" s="123" t="s">
        <v>78</v>
      </c>
      <c r="G48" s="124"/>
      <c r="H48" s="125"/>
      <c r="I48" s="126">
        <f>I36+I42</f>
        <v>365087816</v>
      </c>
      <c r="J48" s="127"/>
      <c r="K48" s="59">
        <f>IF(I$48&gt;0,(I48/I$48)*100,0)</f>
        <v>100</v>
      </c>
    </row>
    <row r="49" spans="1:11" s="66" customFormat="1" ht="15" customHeight="1">
      <c r="A49" s="121" t="s">
        <v>79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</sheetData>
  <sheetProtection/>
  <mergeCells count="164">
    <mergeCell ref="I46:J46"/>
    <mergeCell ref="J15:K15"/>
    <mergeCell ref="J18:K18"/>
    <mergeCell ref="B16:C16"/>
    <mergeCell ref="D16:E16"/>
    <mergeCell ref="F16:G16"/>
    <mergeCell ref="H16:I16"/>
    <mergeCell ref="J16:K16"/>
    <mergeCell ref="B32:K32"/>
    <mergeCell ref="I38:J38"/>
    <mergeCell ref="F35:H35"/>
    <mergeCell ref="C34:H34"/>
    <mergeCell ref="I34:K34"/>
    <mergeCell ref="B15:C15"/>
    <mergeCell ref="F27:G27"/>
    <mergeCell ref="D24:E24"/>
    <mergeCell ref="A21:C21"/>
    <mergeCell ref="J23:K23"/>
    <mergeCell ref="B22:C22"/>
    <mergeCell ref="D22:E22"/>
    <mergeCell ref="F28:G28"/>
    <mergeCell ref="F25:G25"/>
    <mergeCell ref="F26:G26"/>
    <mergeCell ref="D27:E27"/>
    <mergeCell ref="D26:E26"/>
    <mergeCell ref="B23:C23"/>
    <mergeCell ref="D23:E23"/>
    <mergeCell ref="D20:E20"/>
    <mergeCell ref="F20:G20"/>
    <mergeCell ref="D19:E19"/>
    <mergeCell ref="F19:G19"/>
    <mergeCell ref="F23:G23"/>
    <mergeCell ref="F21:G21"/>
    <mergeCell ref="D21:E21"/>
    <mergeCell ref="D18:E18"/>
    <mergeCell ref="H20:I20"/>
    <mergeCell ref="F14:G14"/>
    <mergeCell ref="H14:I14"/>
    <mergeCell ref="B19:C19"/>
    <mergeCell ref="H19:I19"/>
    <mergeCell ref="B18:C18"/>
    <mergeCell ref="D15:E15"/>
    <mergeCell ref="J21:K21"/>
    <mergeCell ref="J20:K20"/>
    <mergeCell ref="H25:I25"/>
    <mergeCell ref="J22:K22"/>
    <mergeCell ref="H18:I18"/>
    <mergeCell ref="F18:G18"/>
    <mergeCell ref="H23:I23"/>
    <mergeCell ref="F24:G24"/>
    <mergeCell ref="H24:I24"/>
    <mergeCell ref="J24:K24"/>
    <mergeCell ref="B1:K1"/>
    <mergeCell ref="B2:K2"/>
    <mergeCell ref="C3:H3"/>
    <mergeCell ref="I3:K3"/>
    <mergeCell ref="F4:G5"/>
    <mergeCell ref="H4:K4"/>
    <mergeCell ref="H5:I5"/>
    <mergeCell ref="J5:K5"/>
    <mergeCell ref="A4:C5"/>
    <mergeCell ref="D4:E5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10:C10"/>
    <mergeCell ref="D12:E12"/>
    <mergeCell ref="D14:E14"/>
    <mergeCell ref="F11:G11"/>
    <mergeCell ref="H11:I11"/>
    <mergeCell ref="F13:G13"/>
    <mergeCell ref="D13:E13"/>
    <mergeCell ref="F12:G12"/>
    <mergeCell ref="A14:C14"/>
    <mergeCell ref="H12:I12"/>
    <mergeCell ref="J28:K28"/>
    <mergeCell ref="J26:K26"/>
    <mergeCell ref="A28:C28"/>
    <mergeCell ref="D28:E28"/>
    <mergeCell ref="A27:C27"/>
    <mergeCell ref="H28:I28"/>
    <mergeCell ref="A26:C26"/>
    <mergeCell ref="H26:I26"/>
    <mergeCell ref="H27:I27"/>
    <mergeCell ref="J27:K27"/>
    <mergeCell ref="A36:B36"/>
    <mergeCell ref="I43:J43"/>
    <mergeCell ref="F36:H36"/>
    <mergeCell ref="I36:J36"/>
    <mergeCell ref="A39:B39"/>
    <mergeCell ref="A40:B40"/>
    <mergeCell ref="C37:D37"/>
    <mergeCell ref="C36:D36"/>
    <mergeCell ref="I40:J40"/>
    <mergeCell ref="C40:D40"/>
    <mergeCell ref="I37:J37"/>
    <mergeCell ref="F39:H39"/>
    <mergeCell ref="F37:H37"/>
    <mergeCell ref="I41:J41"/>
    <mergeCell ref="F40:H40"/>
    <mergeCell ref="C38:D38"/>
    <mergeCell ref="F38:H38"/>
    <mergeCell ref="F45:H45"/>
    <mergeCell ref="F43:H43"/>
    <mergeCell ref="F44:H44"/>
    <mergeCell ref="F42:H42"/>
    <mergeCell ref="A37:B37"/>
    <mergeCell ref="C39:D39"/>
    <mergeCell ref="A49:K49"/>
    <mergeCell ref="F48:H48"/>
    <mergeCell ref="I48:J48"/>
    <mergeCell ref="A41:B41"/>
    <mergeCell ref="G41:H41"/>
    <mergeCell ref="I45:J45"/>
    <mergeCell ref="A43:B43"/>
    <mergeCell ref="I42:J42"/>
    <mergeCell ref="C41:D41"/>
    <mergeCell ref="F47:H47"/>
    <mergeCell ref="A29:K29"/>
    <mergeCell ref="A48:B48"/>
    <mergeCell ref="C48:D48"/>
    <mergeCell ref="I47:J47"/>
    <mergeCell ref="A46:B46"/>
    <mergeCell ref="A42:B42"/>
    <mergeCell ref="C35:D35"/>
    <mergeCell ref="F46:H46"/>
    <mergeCell ref="B33:K33"/>
    <mergeCell ref="I44:J44"/>
    <mergeCell ref="J8:K8"/>
    <mergeCell ref="I35:J35"/>
    <mergeCell ref="A35:B35"/>
    <mergeCell ref="B9:C9"/>
    <mergeCell ref="J9:K9"/>
    <mergeCell ref="D10:E10"/>
    <mergeCell ref="F10:G10"/>
    <mergeCell ref="H10:I10"/>
    <mergeCell ref="J25:K25"/>
    <mergeCell ref="D8:E8"/>
    <mergeCell ref="H8:I8"/>
    <mergeCell ref="H9:I9"/>
    <mergeCell ref="D9:E9"/>
    <mergeCell ref="F9:G9"/>
    <mergeCell ref="F8:G8"/>
    <mergeCell ref="F22:G22"/>
    <mergeCell ref="H22:I22"/>
    <mergeCell ref="D11:E11"/>
    <mergeCell ref="H21:I21"/>
    <mergeCell ref="F15:G15"/>
    <mergeCell ref="J10:K10"/>
    <mergeCell ref="J19:K19"/>
    <mergeCell ref="J12:K12"/>
    <mergeCell ref="H15:I15"/>
    <mergeCell ref="J17:K17"/>
    <mergeCell ref="H13:I13"/>
    <mergeCell ref="J14:K14"/>
    <mergeCell ref="J13:K13"/>
    <mergeCell ref="J11:K1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劉育誠</cp:lastModifiedBy>
  <cp:lastPrinted>2023-04-01T01:32:28Z</cp:lastPrinted>
  <dcterms:created xsi:type="dcterms:W3CDTF">2011-04-19T02:39:36Z</dcterms:created>
  <dcterms:modified xsi:type="dcterms:W3CDTF">2023-04-06T01:52:25Z</dcterms:modified>
  <cp:category/>
  <cp:version/>
  <cp:contentType/>
  <cp:contentStatus/>
</cp:coreProperties>
</file>