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76" windowHeight="732" activeTab="0"/>
  </bookViews>
  <sheets>
    <sheet name="收支營運表及淨值變動表" sheetId="1" r:id="rId1"/>
    <sheet name="現流表及平衡表" sheetId="2" r:id="rId2"/>
  </sheets>
  <definedNames>
    <definedName name="_xlnm.Print_Area" localSheetId="0">'收支營運表及淨值變動表'!$A$1:$H$47</definedName>
    <definedName name="_xlnm.Print_Area" localSheetId="1">'現流表及平衡表'!$A$1:$K$53</definedName>
  </definedNames>
  <calcPr fullCalcOnLoad="1"/>
</workbook>
</file>

<file path=xl/sharedStrings.xml><?xml version="1.0" encoding="utf-8"?>
<sst xmlns="http://schemas.openxmlformats.org/spreadsheetml/2006/main" count="95" uniqueCount="84">
  <si>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</si>
  <si>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</si>
  <si>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</si>
  <si>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</si>
  <si>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</si>
  <si>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</si>
  <si>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</si>
  <si>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</si>
  <si>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</si>
  <si>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投資活動之現金流量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</si>
  <si>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</si>
  <si>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</si>
  <si>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</si>
  <si>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</si>
  <si>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</si>
  <si>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</si>
  <si>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</si>
  <si>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流動資產</t>
  </si>
  <si>
    <t>流動負債</t>
  </si>
  <si>
    <t>其他資產</t>
  </si>
  <si>
    <t>淨值</t>
  </si>
  <si>
    <t>合                 計</t>
  </si>
  <si>
    <t>金額</t>
  </si>
  <si>
    <t>本年度預算數</t>
  </si>
  <si>
    <t>本年度
預算數</t>
  </si>
  <si>
    <t>收入</t>
  </si>
  <si>
    <t>支出</t>
  </si>
  <si>
    <t>業務收入</t>
  </si>
  <si>
    <t>業務外收入</t>
  </si>
  <si>
    <t>無形資產</t>
  </si>
  <si>
    <t>其他負債</t>
  </si>
  <si>
    <t>不動產、廠房及設備</t>
  </si>
  <si>
    <t>利息股利之調整</t>
  </si>
  <si>
    <t>收取利息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</si>
  <si>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</si>
  <si>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</si>
  <si>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％</t>
  </si>
  <si>
    <r>
      <rPr>
        <b/>
        <sz val="10"/>
        <rFont val="細明體"/>
        <family val="3"/>
      </rP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</si>
  <si>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負　債</t>
  </si>
  <si>
    <t>累積餘絀</t>
  </si>
  <si>
    <t xml:space="preserve"> 單位：新臺幣元</t>
  </si>
  <si>
    <t xml:space="preserve">    籌資活動之淨現金流入（流出）</t>
  </si>
  <si>
    <t>現金及約當現金之淨增（淨減）</t>
  </si>
  <si>
    <t>籌資活動之現金流量</t>
  </si>
  <si>
    <t xml:space="preserve">    投資活動之淨現金流入（流出）</t>
  </si>
  <si>
    <t>項　目</t>
  </si>
  <si>
    <t>基金</t>
  </si>
  <si>
    <t>公積</t>
  </si>
  <si>
    <t>合計</t>
  </si>
  <si>
    <t>本年度期初餘額</t>
  </si>
  <si>
    <t>本年度期末餘額</t>
  </si>
  <si>
    <t>累積餘絀</t>
  </si>
  <si>
    <r>
      <rPr>
        <b/>
        <sz val="12"/>
        <rFont val="細明體"/>
        <family val="3"/>
      </rPr>
      <t>單位：新臺幣元</t>
    </r>
    <r>
      <rPr>
        <b/>
        <sz val="12"/>
        <rFont val="Times New Roman"/>
        <family val="1"/>
      </rPr>
      <t xml:space="preserve">    </t>
    </r>
  </si>
  <si>
    <t>淨值其他
項目</t>
  </si>
  <si>
    <t>國家災害防救科技中心收支營運表</t>
  </si>
  <si>
    <t>國家災害防救科技中心淨值變動表</t>
  </si>
  <si>
    <t>國家災害防救科技中心現金流量表</t>
  </si>
  <si>
    <t>國家災害防救科技中心平衡表</t>
  </si>
  <si>
    <t>存出保證金增加</t>
  </si>
  <si>
    <t>基金及投資</t>
  </si>
  <si>
    <t>代管資產</t>
  </si>
  <si>
    <t>成本與費用</t>
  </si>
  <si>
    <t>存入保證金增加</t>
  </si>
  <si>
    <t>存入保證金減少</t>
  </si>
  <si>
    <t>遞延政府捐助收入增加</t>
  </si>
  <si>
    <t>本期取得不動產、廠房及設備</t>
  </si>
  <si>
    <t>本期取得代管資產</t>
  </si>
  <si>
    <t>本期取得無形資產</t>
  </si>
  <si>
    <t>調整項目</t>
  </si>
  <si>
    <t xml:space="preserve">    業務活動之淨現金流入（流出）</t>
  </si>
  <si>
    <t>本年度增（減－）數</t>
  </si>
  <si>
    <t>本期賸餘（短絀）</t>
  </si>
  <si>
    <t>稅前賸餘（短絀）</t>
  </si>
  <si>
    <t>未計利息股利之本期賸餘（短絀）</t>
  </si>
  <si>
    <r>
      <rPr>
        <b/>
        <sz val="12"/>
        <rFont val="細明體"/>
        <family val="3"/>
      </rPr>
      <t>單位：新臺幣元</t>
    </r>
  </si>
  <si>
    <r>
      <t xml:space="preserve">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     </t>
    </r>
  </si>
  <si>
    <r>
      <t xml:space="preserve">                                       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               </t>
    </r>
    <r>
      <rPr>
        <b/>
        <sz val="12"/>
        <rFont val="新細明體"/>
        <family val="1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           </t>
    </r>
    <r>
      <rPr>
        <b/>
        <sz val="12"/>
        <rFont val="Times New Roman"/>
        <family val="1"/>
      </rPr>
      <t xml:space="preserve">  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</si>
  <si>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年度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</si>
  <si>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</si>
  <si>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存出保證金減少</t>
  </si>
  <si>
    <t xml:space="preserve">註：信託代理與保證資產（負債）性質科目，本年度決算核定數為5,400,000元。    </t>
  </si>
  <si>
    <t>-</t>
  </si>
  <si>
    <t>--</t>
  </si>
  <si>
    <t>--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</si>
</sst>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  <numFmt numFmtId="181" formatCode="_(* #,##0.000_);_(&quot;-&quot;\ #,##0.000_);_(* &quot;&quot;_);_(@_)"/>
    <numFmt numFmtId="182" formatCode="_(* #,##0.0000_);_(&quot;-&quot;\ #,##0.0000_);_(* &quot;&quot;_);_(@_)"/>
    <numFmt numFmtId="183" formatCode="_(* #,##0.00000_);_(&quot;-&quot;\ #,##0.00000_);_(* &quot;&quot;_);_(@_)"/>
    <numFmt numFmtId="184" formatCode="_(* #,##0.000000_);_(&quot;-&quot;\ #,##0.000000_);_(* &quot;&quot;_);_(@_)"/>
    <numFmt numFmtId="185" formatCode="_(* #,##0.0_);_(&quot;-&quot;\ #,##0.0_);_(* &quot;&quot;_);_(@_)"/>
    <numFmt numFmtId="186" formatCode="_(* #,##0_);_(&quot;-&quot;\ #,##0_);_(* &quot;&quot;_);_(@_)"/>
    <numFmt numFmtId="187" formatCode="#,##0;\-#,##0;_-* &quot;-&quot;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4]AM/PM\ hh:mm:ss"/>
    <numFmt numFmtId="193" formatCode="0.00_);[Red]\(0.00\)"/>
  </numFmts>
  <fonts count="56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標楷體"/>
      <family val="4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標楷體"/>
      <family val="4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標楷體"/>
      <family val="4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9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10" xfId="0" applyFont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left" vertical="center"/>
      <protection locked="0"/>
    </xf>
    <xf numFmtId="177" fontId="11" fillId="0" borderId="14" xfId="0" applyNumberFormat="1" applyFont="1" applyFill="1" applyBorder="1" applyAlignment="1" applyProtection="1">
      <alignment horizontal="left" vertical="center"/>
      <protection locked="0"/>
    </xf>
    <xf numFmtId="177" fontId="11" fillId="0" borderId="14" xfId="0" applyNumberFormat="1" applyFont="1" applyFill="1" applyBorder="1" applyAlignment="1" applyProtection="1">
      <alignment vertical="center" readingOrder="2"/>
      <protection/>
    </xf>
    <xf numFmtId="177" fontId="11" fillId="0" borderId="14" xfId="0" applyNumberFormat="1" applyFont="1" applyFill="1" applyBorder="1" applyAlignment="1" applyProtection="1">
      <alignment horizontal="center" vertical="center"/>
      <protection locked="0"/>
    </xf>
    <xf numFmtId="177" fontId="11" fillId="0" borderId="14" xfId="0" applyNumberFormat="1" applyFont="1" applyFill="1" applyBorder="1" applyAlignment="1" applyProtection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vertical="center"/>
      <protection/>
    </xf>
    <xf numFmtId="177" fontId="9" fillId="0" borderId="14" xfId="0" applyNumberFormat="1" applyFont="1" applyFill="1" applyBorder="1" applyAlignment="1" applyProtection="1">
      <alignment vertical="center" readingOrder="2"/>
      <protection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177" fontId="11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11" fillId="0" borderId="15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86" fontId="11" fillId="0" borderId="14" xfId="0" applyNumberFormat="1" applyFont="1" applyFill="1" applyBorder="1" applyAlignment="1" applyProtection="1">
      <alignment horizontal="left" vertical="center"/>
      <protection locked="0"/>
    </xf>
    <xf numFmtId="186" fontId="9" fillId="0" borderId="14" xfId="0" applyNumberFormat="1" applyFont="1" applyFill="1" applyBorder="1" applyAlignment="1" applyProtection="1">
      <alignment vertical="center"/>
      <protection/>
    </xf>
    <xf numFmtId="186" fontId="11" fillId="0" borderId="14" xfId="0" applyNumberFormat="1" applyFont="1" applyFill="1" applyBorder="1" applyAlignment="1" applyProtection="1">
      <alignment horizontal="center" vertical="center"/>
      <protection locked="0"/>
    </xf>
    <xf numFmtId="186" fontId="11" fillId="0" borderId="14" xfId="0" applyNumberFormat="1" applyFont="1" applyFill="1" applyBorder="1" applyAlignment="1" applyProtection="1">
      <alignment horizontal="right" vertical="center"/>
      <protection/>
    </xf>
    <xf numFmtId="186" fontId="11" fillId="0" borderId="15" xfId="0" applyNumberFormat="1" applyFont="1" applyFill="1" applyBorder="1" applyAlignment="1" applyProtection="1">
      <alignment horizontal="right" vertical="center"/>
      <protection locked="0"/>
    </xf>
    <xf numFmtId="186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center" vertical="center"/>
      <protection/>
    </xf>
    <xf numFmtId="177" fontId="11" fillId="0" borderId="0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 readingOrder="2"/>
      <protection/>
    </xf>
    <xf numFmtId="0" fontId="15" fillId="0" borderId="17" xfId="0" applyFont="1" applyFill="1" applyBorder="1" applyAlignment="1">
      <alignment vertical="center"/>
    </xf>
    <xf numFmtId="0" fontId="14" fillId="0" borderId="18" xfId="0" applyFont="1" applyFill="1" applyBorder="1" applyAlignment="1" applyProtection="1">
      <alignment horizontal="left" vertical="center"/>
      <protection locked="0"/>
    </xf>
    <xf numFmtId="177" fontId="11" fillId="0" borderId="19" xfId="0" applyNumberFormat="1" applyFont="1" applyFill="1" applyBorder="1" applyAlignment="1" applyProtection="1">
      <alignment horizontal="left" vertical="center"/>
      <protection locked="0"/>
    </xf>
    <xf numFmtId="177" fontId="11" fillId="0" borderId="19" xfId="0" applyNumberFormat="1" applyFont="1" applyFill="1" applyBorder="1" applyAlignment="1" applyProtection="1">
      <alignment horizontal="center" vertical="center"/>
      <protection/>
    </xf>
    <xf numFmtId="177" fontId="11" fillId="0" borderId="19" xfId="0" applyNumberFormat="1" applyFont="1" applyFill="1" applyBorder="1" applyAlignment="1" applyProtection="1">
      <alignment horizontal="center" vertical="center"/>
      <protection locked="0"/>
    </xf>
    <xf numFmtId="177" fontId="11" fillId="0" borderId="19" xfId="0" applyNumberFormat="1" applyFont="1" applyFill="1" applyBorder="1" applyAlignment="1" applyProtection="1">
      <alignment horizontal="right" vertical="center"/>
      <protection/>
    </xf>
    <xf numFmtId="187" fontId="11" fillId="0" borderId="20" xfId="0" applyNumberFormat="1" applyFont="1" applyFill="1" applyBorder="1" applyAlignment="1">
      <alignment vertical="top"/>
    </xf>
    <xf numFmtId="187" fontId="11" fillId="0" borderId="14" xfId="0" applyNumberFormat="1" applyFont="1" applyFill="1" applyBorder="1" applyAlignment="1">
      <alignment vertical="top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6" fontId="9" fillId="0" borderId="15" xfId="0" applyNumberFormat="1" applyFont="1" applyFill="1" applyBorder="1" applyAlignment="1" applyProtection="1">
      <alignment vertical="center" readingOrder="2"/>
      <protection/>
    </xf>
    <xf numFmtId="176" fontId="11" fillId="0" borderId="15" xfId="0" applyNumberFormat="1" applyFont="1" applyFill="1" applyBorder="1" applyAlignment="1" applyProtection="1">
      <alignment vertical="center" readingOrder="2"/>
      <protection/>
    </xf>
    <xf numFmtId="178" fontId="11" fillId="0" borderId="15" xfId="0" applyNumberFormat="1" applyFont="1" applyFill="1" applyBorder="1" applyAlignment="1" applyProtection="1">
      <alignment vertical="center" readingOrder="2"/>
      <protection/>
    </xf>
    <xf numFmtId="176" fontId="11" fillId="0" borderId="15" xfId="0" applyNumberFormat="1" applyFont="1" applyFill="1" applyBorder="1" applyAlignment="1" applyProtection="1">
      <alignment horizontal="right" vertical="center" readingOrder="2"/>
      <protection/>
    </xf>
    <xf numFmtId="176" fontId="11" fillId="0" borderId="11" xfId="0" applyNumberFormat="1" applyFont="1" applyFill="1" applyBorder="1" applyAlignment="1" applyProtection="1">
      <alignment horizontal="right" vertical="center" readingOrder="2"/>
      <protection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187" fontId="9" fillId="0" borderId="20" xfId="0" applyNumberFormat="1" applyFont="1" applyFill="1" applyBorder="1" applyAlignment="1">
      <alignment vertical="top"/>
    </xf>
    <xf numFmtId="187" fontId="9" fillId="0" borderId="14" xfId="0" applyNumberFormat="1" applyFont="1" applyFill="1" applyBorder="1" applyAlignment="1">
      <alignment vertical="top"/>
    </xf>
    <xf numFmtId="177" fontId="11" fillId="0" borderId="15" xfId="33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 quotePrefix="1">
      <alignment horizontal="right" vertical="center"/>
      <protection/>
    </xf>
    <xf numFmtId="187" fontId="9" fillId="0" borderId="21" xfId="0" applyNumberFormat="1" applyFont="1" applyFill="1" applyBorder="1" applyAlignment="1">
      <alignment horizontal="right" vertical="top"/>
    </xf>
    <xf numFmtId="187" fontId="9" fillId="0" borderId="22" xfId="0" applyNumberFormat="1" applyFont="1" applyFill="1" applyBorder="1" applyAlignment="1">
      <alignment horizontal="right" vertical="top"/>
    </xf>
    <xf numFmtId="187" fontId="9" fillId="0" borderId="13" xfId="0" applyNumberFormat="1" applyFont="1" applyFill="1" applyBorder="1" applyAlignment="1">
      <alignment horizontal="right" vertical="top"/>
    </xf>
    <xf numFmtId="187" fontId="9" fillId="0" borderId="15" xfId="0" applyNumberFormat="1" applyFont="1" applyFill="1" applyBorder="1" applyAlignment="1">
      <alignment horizontal="right" vertical="top"/>
    </xf>
    <xf numFmtId="0" fontId="13" fillId="0" borderId="21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5" fillId="0" borderId="23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distributed" vertical="center" indent="1"/>
      <protection/>
    </xf>
    <xf numFmtId="0" fontId="5" fillId="0" borderId="24" xfId="0" applyFont="1" applyBorder="1" applyAlignment="1" applyProtection="1">
      <alignment horizontal="distributed" vertical="center" indent="1"/>
      <protection/>
    </xf>
    <xf numFmtId="0" fontId="5" fillId="0" borderId="29" xfId="0" applyFont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186" fontId="11" fillId="0" borderId="15" xfId="0" applyNumberFormat="1" applyFont="1" applyFill="1" applyBorder="1" applyAlignment="1" applyProtection="1">
      <alignment horizontal="right" vertical="center"/>
      <protection locked="0"/>
    </xf>
    <xf numFmtId="186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186" fontId="9" fillId="0" borderId="15" xfId="0" applyNumberFormat="1" applyFont="1" applyFill="1" applyBorder="1" applyAlignment="1" applyProtection="1">
      <alignment horizontal="right" vertical="center"/>
      <protection/>
    </xf>
    <xf numFmtId="186" fontId="9" fillId="0" borderId="13" xfId="0" applyNumberFormat="1" applyFont="1" applyFill="1" applyBorder="1" applyAlignment="1" applyProtection="1">
      <alignment horizontal="right" vertical="center"/>
      <protection/>
    </xf>
    <xf numFmtId="186" fontId="9" fillId="0" borderId="15" xfId="0" applyNumberFormat="1" applyFont="1" applyFill="1" applyBorder="1" applyAlignment="1" applyProtection="1">
      <alignment horizontal="right" vertical="center"/>
      <protection locked="0"/>
    </xf>
    <xf numFmtId="186" fontId="9" fillId="0" borderId="13" xfId="0" applyNumberFormat="1" applyFont="1" applyFill="1" applyBorder="1" applyAlignment="1" applyProtection="1">
      <alignment horizontal="right" vertical="center"/>
      <protection locked="0"/>
    </xf>
    <xf numFmtId="186" fontId="9" fillId="0" borderId="11" xfId="0" applyNumberFormat="1" applyFont="1" applyFill="1" applyBorder="1" applyAlignment="1" applyProtection="1">
      <alignment horizontal="right" vertical="center"/>
      <protection/>
    </xf>
    <xf numFmtId="186" fontId="9" fillId="0" borderId="18" xfId="0" applyNumberFormat="1" applyFont="1" applyFill="1" applyBorder="1" applyAlignment="1" applyProtection="1">
      <alignment horizontal="right" vertical="center"/>
      <protection/>
    </xf>
    <xf numFmtId="186" fontId="11" fillId="0" borderId="15" xfId="0" applyNumberFormat="1" applyFont="1" applyFill="1" applyBorder="1" applyAlignment="1" applyProtection="1">
      <alignment horizontal="right" vertical="center"/>
      <protection/>
    </xf>
    <xf numFmtId="186" fontId="0" fillId="0" borderId="13" xfId="0" applyNumberFormat="1" applyFont="1" applyFill="1" applyBorder="1" applyAlignment="1">
      <alignment horizontal="right" vertical="center"/>
    </xf>
    <xf numFmtId="178" fontId="11" fillId="0" borderId="15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7" xfId="0" applyFont="1" applyFill="1" applyBorder="1" applyAlignment="1">
      <alignment horizontal="right" vertical="center"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>
      <alignment horizontal="right" vertical="center"/>
    </xf>
    <xf numFmtId="0" fontId="5" fillId="0" borderId="17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177" fontId="1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186" fontId="11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176" fontId="11" fillId="0" borderId="15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distributed" vertical="center" indent="1"/>
      <protection/>
    </xf>
    <xf numFmtId="0" fontId="5" fillId="0" borderId="32" xfId="0" applyFont="1" applyBorder="1" applyAlignment="1" applyProtection="1">
      <alignment horizontal="distributed" vertical="center" indent="1"/>
      <protection/>
    </xf>
    <xf numFmtId="0" fontId="5" fillId="0" borderId="27" xfId="0" applyFont="1" applyBorder="1" applyAlignment="1" applyProtection="1">
      <alignment horizontal="distributed" vertical="center" wrapText="1" indent="1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0" fillId="0" borderId="13" xfId="0" applyFont="1" applyBorder="1" applyAlignment="1">
      <alignment horizontal="left" vertical="center"/>
    </xf>
    <xf numFmtId="177" fontId="9" fillId="0" borderId="22" xfId="0" applyNumberFormat="1" applyFont="1" applyFill="1" applyBorder="1" applyAlignment="1" applyProtection="1">
      <alignment horizontal="right" vertical="center"/>
      <protection/>
    </xf>
    <xf numFmtId="177" fontId="9" fillId="0" borderId="21" xfId="0" applyNumberFormat="1" applyFont="1" applyFill="1" applyBorder="1" applyAlignment="1" applyProtection="1">
      <alignment horizontal="right" vertical="center"/>
      <protection/>
    </xf>
    <xf numFmtId="177" fontId="11" fillId="0" borderId="15" xfId="0" applyNumberFormat="1" applyFont="1" applyFill="1" applyBorder="1" applyAlignment="1" applyProtection="1" quotePrefix="1">
      <alignment horizontal="right" vertical="center"/>
      <protection/>
    </xf>
    <xf numFmtId="177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33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17" xfId="0" applyFont="1" applyBorder="1" applyAlignment="1" applyProtection="1">
      <alignment horizontal="center" vertical="top"/>
      <protection locked="0"/>
    </xf>
    <xf numFmtId="0" fontId="0" fillId="0" borderId="34" xfId="0" applyFont="1" applyBorder="1" applyAlignment="1">
      <alignment vertical="center"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35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176" fontId="9" fillId="0" borderId="22" xfId="0" applyNumberFormat="1" applyFont="1" applyFill="1" applyBorder="1" applyAlignment="1" applyProtection="1">
      <alignment horizontal="right" vertical="center"/>
      <protection/>
    </xf>
    <xf numFmtId="176" fontId="9" fillId="0" borderId="33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3" fillId="0" borderId="15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0" fillId="0" borderId="13" xfId="0" applyFill="1" applyBorder="1" applyAlignment="1">
      <alignment horizontal="distributed" vertical="center" indent="1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3" fillId="0" borderId="33" xfId="0" applyFont="1" applyFill="1" applyBorder="1" applyAlignment="1" applyProtection="1">
      <alignment horizontal="distributed" vertical="center" indent="1"/>
      <protection/>
    </xf>
    <xf numFmtId="0" fontId="13" fillId="0" borderId="21" xfId="0" applyFont="1" applyFill="1" applyBorder="1" applyAlignment="1" applyProtection="1">
      <alignment horizontal="distributed" vertical="center" indent="1"/>
      <protection/>
    </xf>
    <xf numFmtId="186" fontId="9" fillId="0" borderId="22" xfId="0" applyNumberFormat="1" applyFont="1" applyFill="1" applyBorder="1" applyAlignment="1" applyProtection="1">
      <alignment horizontal="right" vertical="center"/>
      <protection locked="0"/>
    </xf>
    <xf numFmtId="186" fontId="18" fillId="0" borderId="21" xfId="0" applyNumberFormat="1" applyFont="1" applyFill="1" applyBorder="1" applyAlignment="1">
      <alignment horizontal="right" vertical="center"/>
    </xf>
    <xf numFmtId="186" fontId="0" fillId="0" borderId="13" xfId="0" applyNumberFormat="1" applyFill="1" applyBorder="1" applyAlignment="1">
      <alignment horizontal="right" vertical="center"/>
    </xf>
    <xf numFmtId="0" fontId="13" fillId="0" borderId="22" xfId="0" applyFont="1" applyFill="1" applyBorder="1" applyAlignment="1" applyProtection="1">
      <alignment horizontal="distributed" vertical="center" indent="1"/>
      <protection/>
    </xf>
    <xf numFmtId="0" fontId="0" fillId="0" borderId="21" xfId="0" applyFill="1" applyBorder="1" applyAlignment="1">
      <alignment horizontal="distributed" vertical="center" indent="1"/>
    </xf>
    <xf numFmtId="0" fontId="5" fillId="0" borderId="34" xfId="0" applyFont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186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186" fontId="9" fillId="0" borderId="22" xfId="0" applyNumberFormat="1" applyFont="1" applyFill="1" applyBorder="1" applyAlignment="1" applyProtection="1">
      <alignment horizontal="right" vertical="center"/>
      <protection/>
    </xf>
    <xf numFmtId="186" fontId="9" fillId="0" borderId="21" xfId="0" applyNumberFormat="1" applyFont="1" applyFill="1" applyBorder="1" applyAlignment="1" applyProtection="1">
      <alignment horizontal="right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186" fontId="9" fillId="0" borderId="11" xfId="0" applyNumberFormat="1" applyFont="1" applyFill="1" applyBorder="1" applyAlignment="1" applyProtection="1">
      <alignment horizontal="right" vertical="center"/>
      <protection locked="0"/>
    </xf>
    <xf numFmtId="186" fontId="18" fillId="0" borderId="18" xfId="0" applyNumberFormat="1" applyFont="1" applyFill="1" applyBorder="1" applyAlignment="1">
      <alignment horizontal="right" vertical="center"/>
    </xf>
    <xf numFmtId="0" fontId="16" fillId="0" borderId="31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13" fillId="0" borderId="11" xfId="0" applyFont="1" applyFill="1" applyBorder="1" applyAlignment="1" applyProtection="1">
      <alignment horizontal="distributed" vertical="center" indent="1"/>
      <protection/>
    </xf>
    <xf numFmtId="0" fontId="13" fillId="0" borderId="17" xfId="0" applyFont="1" applyFill="1" applyBorder="1" applyAlignment="1" applyProtection="1">
      <alignment horizontal="distributed" vertical="center" indent="1"/>
      <protection/>
    </xf>
    <xf numFmtId="0" fontId="0" fillId="0" borderId="18" xfId="0" applyFill="1" applyBorder="1" applyAlignment="1">
      <alignment horizontal="distributed" vertical="center" indent="1"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0" xfId="0" applyNumberFormat="1" applyFont="1" applyFill="1" applyBorder="1" applyAlignment="1" applyProtection="1" quotePrefix="1">
      <alignment horizontal="righ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莊守耕(改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SheetLayoutView="100" zoomScalePageLayoutView="0" workbookViewId="0" topLeftCell="A16">
      <selection activeCell="L28" sqref="L28"/>
    </sheetView>
  </sheetViews>
  <sheetFormatPr defaultColWidth="9.00390625" defaultRowHeight="16.5"/>
  <cols>
    <col min="1" max="1" width="1.75390625" style="25" customWidth="1"/>
    <col min="2" max="2" width="16.00390625" style="25" customWidth="1"/>
    <col min="3" max="3" width="13.125" style="25" customWidth="1"/>
    <col min="4" max="4" width="10.25390625" style="25" customWidth="1"/>
    <col min="5" max="5" width="13.50390625" style="25" customWidth="1"/>
    <col min="6" max="6" width="11.375" style="25" customWidth="1"/>
    <col min="7" max="7" width="11.25390625" style="25" customWidth="1"/>
    <col min="8" max="8" width="10.375" style="25" customWidth="1"/>
    <col min="9" max="16384" width="9.00390625" style="25" customWidth="1"/>
  </cols>
  <sheetData>
    <row r="1" spans="1:8" ht="27" customHeight="1">
      <c r="A1" s="90" t="s">
        <v>54</v>
      </c>
      <c r="B1" s="90"/>
      <c r="C1" s="90"/>
      <c r="D1" s="90"/>
      <c r="E1" s="90"/>
      <c r="F1" s="90"/>
      <c r="G1" s="90"/>
      <c r="H1" s="90"/>
    </row>
    <row r="2" spans="2:8" ht="14.25" customHeight="1">
      <c r="B2" s="91"/>
      <c r="C2" s="91"/>
      <c r="D2" s="91"/>
      <c r="E2" s="91"/>
      <c r="F2" s="91"/>
      <c r="G2" s="91"/>
      <c r="H2" s="91"/>
    </row>
    <row r="3" spans="2:8" ht="19.5" customHeight="1" thickBot="1">
      <c r="B3" s="1"/>
      <c r="C3" s="55" t="s">
        <v>75</v>
      </c>
      <c r="D3" s="55"/>
      <c r="E3" s="55"/>
      <c r="F3" s="55"/>
      <c r="G3" s="55"/>
      <c r="H3" s="56" t="s">
        <v>74</v>
      </c>
    </row>
    <row r="4" spans="1:8" ht="15" customHeight="1">
      <c r="A4" s="92" t="s">
        <v>3</v>
      </c>
      <c r="B4" s="93"/>
      <c r="C4" s="96" t="s">
        <v>23</v>
      </c>
      <c r="D4" s="96"/>
      <c r="E4" s="96" t="s">
        <v>5</v>
      </c>
      <c r="F4" s="96"/>
      <c r="G4" s="96" t="s">
        <v>34</v>
      </c>
      <c r="H4" s="97"/>
    </row>
    <row r="5" spans="1:8" ht="15" customHeight="1">
      <c r="A5" s="94"/>
      <c r="B5" s="95"/>
      <c r="C5" s="5" t="s">
        <v>22</v>
      </c>
      <c r="D5" s="6" t="s">
        <v>1</v>
      </c>
      <c r="E5" s="5" t="s">
        <v>22</v>
      </c>
      <c r="F5" s="6" t="s">
        <v>1</v>
      </c>
      <c r="G5" s="5" t="s">
        <v>22</v>
      </c>
      <c r="H5" s="35" t="s">
        <v>1</v>
      </c>
    </row>
    <row r="6" spans="1:8" ht="15" customHeight="1">
      <c r="A6" s="98" t="s">
        <v>25</v>
      </c>
      <c r="B6" s="99"/>
      <c r="C6" s="28">
        <f>C7+C8</f>
        <v>383972000</v>
      </c>
      <c r="D6" s="13">
        <f aca="true" t="shared" si="0" ref="D6:D11">C6/$C$6*100</f>
        <v>100</v>
      </c>
      <c r="E6" s="28">
        <f>E7+E8</f>
        <v>452542149</v>
      </c>
      <c r="F6" s="13">
        <f aca="true" t="shared" si="1" ref="F6:F11">E6/$E$6*100</f>
        <v>100</v>
      </c>
      <c r="G6" s="28">
        <f>G7+G8</f>
        <v>68570149</v>
      </c>
      <c r="H6" s="62">
        <f>IF(C6=0,0,ABS(G6/C6*100))</f>
        <v>17.85811178940131</v>
      </c>
    </row>
    <row r="7" spans="1:8" ht="15" customHeight="1">
      <c r="A7" s="37"/>
      <c r="B7" s="7" t="s">
        <v>27</v>
      </c>
      <c r="C7" s="27">
        <v>383962000</v>
      </c>
      <c r="D7" s="9">
        <f t="shared" si="0"/>
        <v>99.99739564343233</v>
      </c>
      <c r="E7" s="29">
        <v>452523605</v>
      </c>
      <c r="F7" s="9">
        <f t="shared" si="1"/>
        <v>99.99590226014506</v>
      </c>
      <c r="G7" s="30">
        <f>E7-C7</f>
        <v>68561605</v>
      </c>
      <c r="H7" s="63">
        <f>IF(C7=0,0,ABS(G7/C7*100))</f>
        <v>17.856351670217364</v>
      </c>
    </row>
    <row r="8" spans="1:8" ht="15" customHeight="1">
      <c r="A8" s="37"/>
      <c r="B8" s="7" t="s">
        <v>28</v>
      </c>
      <c r="C8" s="27">
        <v>10000</v>
      </c>
      <c r="D8" s="71" t="s">
        <v>81</v>
      </c>
      <c r="E8" s="29">
        <v>18544</v>
      </c>
      <c r="F8" s="71" t="s">
        <v>81</v>
      </c>
      <c r="G8" s="30">
        <f>E8-C8</f>
        <v>8544</v>
      </c>
      <c r="H8" s="64">
        <f>IF(C8=0,0,ABS(G8/C8*100))</f>
        <v>85.44</v>
      </c>
    </row>
    <row r="9" spans="1:8" ht="15" customHeight="1">
      <c r="A9" s="100" t="s">
        <v>26</v>
      </c>
      <c r="B9" s="98"/>
      <c r="C9" s="28">
        <f>C10</f>
        <v>392087000</v>
      </c>
      <c r="D9" s="13">
        <f t="shared" si="0"/>
        <v>102.11343535466129</v>
      </c>
      <c r="E9" s="28">
        <f>E10</f>
        <v>443029461</v>
      </c>
      <c r="F9" s="13">
        <f t="shared" si="1"/>
        <v>97.89794430838751</v>
      </c>
      <c r="G9" s="28">
        <f>G10</f>
        <v>50942461</v>
      </c>
      <c r="H9" s="62">
        <f>IF(C9=0,0,ABS(G9/C9*100))</f>
        <v>12.9926421942069</v>
      </c>
    </row>
    <row r="10" spans="1:8" ht="15" customHeight="1">
      <c r="A10" s="37"/>
      <c r="B10" s="7" t="s">
        <v>61</v>
      </c>
      <c r="C10" s="27">
        <v>392087000</v>
      </c>
      <c r="D10" s="9">
        <f t="shared" si="0"/>
        <v>102.11343535466129</v>
      </c>
      <c r="E10" s="29">
        <v>443029461</v>
      </c>
      <c r="F10" s="9">
        <f t="shared" si="1"/>
        <v>97.89794430838751</v>
      </c>
      <c r="G10" s="30">
        <f>E10-C10</f>
        <v>50942461</v>
      </c>
      <c r="H10" s="63">
        <f>IF(C10=0,0,ABS(G10/C10*100))</f>
        <v>12.9926421942069</v>
      </c>
    </row>
    <row r="11" spans="1:8" ht="15" customHeight="1">
      <c r="A11" s="100" t="s">
        <v>71</v>
      </c>
      <c r="B11" s="98"/>
      <c r="C11" s="28">
        <f>C6-C9</f>
        <v>-8115000</v>
      </c>
      <c r="D11" s="13">
        <f t="shared" si="0"/>
        <v>-2.113435354661277</v>
      </c>
      <c r="E11" s="28">
        <f>E6-E9</f>
        <v>9512688</v>
      </c>
      <c r="F11" s="13">
        <f t="shared" si="1"/>
        <v>2.1020556916124957</v>
      </c>
      <c r="G11" s="28">
        <f>G6-G9</f>
        <v>17627688</v>
      </c>
      <c r="H11" s="72" t="s">
        <v>83</v>
      </c>
    </row>
    <row r="12" spans="1:8" ht="15" customHeight="1">
      <c r="A12" s="36"/>
      <c r="B12" s="34"/>
      <c r="C12" s="28"/>
      <c r="D12" s="13"/>
      <c r="E12" s="28"/>
      <c r="F12" s="13"/>
      <c r="G12" s="28"/>
      <c r="H12" s="62"/>
    </row>
    <row r="13" spans="1:8" ht="15" customHeight="1">
      <c r="A13" s="100"/>
      <c r="B13" s="98"/>
      <c r="C13" s="28"/>
      <c r="D13" s="13"/>
      <c r="E13" s="28"/>
      <c r="F13" s="13"/>
      <c r="G13" s="28"/>
      <c r="H13" s="62"/>
    </row>
    <row r="14" spans="1:8" ht="15" customHeight="1">
      <c r="A14" s="100"/>
      <c r="B14" s="98"/>
      <c r="C14" s="12"/>
      <c r="D14" s="12"/>
      <c r="E14" s="12"/>
      <c r="F14" s="12"/>
      <c r="G14" s="14"/>
      <c r="H14" s="62"/>
    </row>
    <row r="15" spans="1:8" ht="15" customHeight="1">
      <c r="A15" s="36"/>
      <c r="B15" s="34"/>
      <c r="C15" s="12"/>
      <c r="D15" s="12"/>
      <c r="E15" s="12"/>
      <c r="F15" s="12"/>
      <c r="G15" s="14"/>
      <c r="H15" s="62"/>
    </row>
    <row r="16" spans="1:8" ht="15" customHeight="1">
      <c r="A16" s="37"/>
      <c r="B16" s="7"/>
      <c r="C16" s="8"/>
      <c r="D16" s="15"/>
      <c r="E16" s="10"/>
      <c r="F16" s="15"/>
      <c r="G16" s="11"/>
      <c r="H16" s="65"/>
    </row>
    <row r="17" spans="1:8" ht="15" customHeight="1">
      <c r="A17" s="37"/>
      <c r="B17" s="7"/>
      <c r="C17" s="8"/>
      <c r="D17" s="15"/>
      <c r="E17" s="10"/>
      <c r="F17" s="15"/>
      <c r="G17" s="11"/>
      <c r="H17" s="65"/>
    </row>
    <row r="18" spans="1:8" ht="15" customHeight="1">
      <c r="A18" s="37"/>
      <c r="B18" s="7"/>
      <c r="C18" s="8"/>
      <c r="D18" s="15"/>
      <c r="E18" s="10"/>
      <c r="F18" s="15"/>
      <c r="G18" s="11"/>
      <c r="H18" s="65"/>
    </row>
    <row r="19" spans="1:8" ht="15" customHeight="1">
      <c r="A19" s="37"/>
      <c r="B19" s="7"/>
      <c r="C19" s="8"/>
      <c r="D19" s="15"/>
      <c r="E19" s="10"/>
      <c r="F19" s="15"/>
      <c r="G19" s="11"/>
      <c r="H19" s="65"/>
    </row>
    <row r="20" spans="1:8" ht="15" customHeight="1">
      <c r="A20" s="37"/>
      <c r="B20" s="7"/>
      <c r="C20" s="8"/>
      <c r="D20" s="15"/>
      <c r="E20" s="10"/>
      <c r="F20" s="15"/>
      <c r="G20" s="11"/>
      <c r="H20" s="65"/>
    </row>
    <row r="21" spans="1:8" ht="15" customHeight="1">
      <c r="A21" s="37"/>
      <c r="B21" s="7"/>
      <c r="C21" s="8"/>
      <c r="D21" s="15"/>
      <c r="E21" s="10"/>
      <c r="F21" s="15"/>
      <c r="G21" s="11"/>
      <c r="H21" s="65"/>
    </row>
    <row r="22" spans="1:8" ht="15" customHeight="1">
      <c r="A22" s="37"/>
      <c r="B22" s="7"/>
      <c r="C22" s="8"/>
      <c r="D22" s="15"/>
      <c r="E22" s="10"/>
      <c r="F22" s="15"/>
      <c r="G22" s="11"/>
      <c r="H22" s="65"/>
    </row>
    <row r="23" spans="1:8" ht="15" customHeight="1">
      <c r="A23" s="37"/>
      <c r="B23" s="7"/>
      <c r="C23" s="8"/>
      <c r="D23" s="15"/>
      <c r="E23" s="10"/>
      <c r="F23" s="15"/>
      <c r="G23" s="11"/>
      <c r="H23" s="65"/>
    </row>
    <row r="24" spans="1:8" ht="15" customHeight="1">
      <c r="A24" s="37"/>
      <c r="B24" s="7"/>
      <c r="C24" s="8"/>
      <c r="D24" s="15"/>
      <c r="E24" s="10"/>
      <c r="F24" s="15"/>
      <c r="G24" s="11"/>
      <c r="H24" s="65"/>
    </row>
    <row r="25" spans="1:8" ht="15" customHeight="1" thickBot="1">
      <c r="A25" s="43"/>
      <c r="B25" s="44"/>
      <c r="C25" s="45"/>
      <c r="D25" s="46"/>
      <c r="E25" s="47"/>
      <c r="F25" s="46"/>
      <c r="G25" s="48"/>
      <c r="H25" s="66"/>
    </row>
    <row r="26" spans="1:8" ht="15" customHeight="1">
      <c r="A26" s="37"/>
      <c r="B26" s="22"/>
      <c r="C26" s="38"/>
      <c r="D26" s="39"/>
      <c r="E26" s="40"/>
      <c r="F26" s="39"/>
      <c r="G26" s="41"/>
      <c r="H26" s="42"/>
    </row>
    <row r="27" spans="1:8" ht="15" customHeight="1">
      <c r="A27" s="37"/>
      <c r="B27" s="22"/>
      <c r="C27" s="38"/>
      <c r="D27" s="39">
        <v>0</v>
      </c>
      <c r="E27" s="40"/>
      <c r="F27" s="39">
        <v>0</v>
      </c>
      <c r="G27" s="41">
        <v>0</v>
      </c>
      <c r="H27" s="42"/>
    </row>
    <row r="28" ht="15.75" customHeight="1"/>
    <row r="29" ht="18" customHeight="1"/>
    <row r="30" spans="1:8" ht="27" customHeight="1">
      <c r="A30" s="33"/>
      <c r="B30" s="90" t="s">
        <v>55</v>
      </c>
      <c r="C30" s="90"/>
      <c r="D30" s="90"/>
      <c r="E30" s="90"/>
      <c r="F30" s="90"/>
      <c r="G30" s="90"/>
      <c r="H30" s="90"/>
    </row>
    <row r="31" spans="2:8" ht="18" customHeight="1">
      <c r="B31" s="91"/>
      <c r="C31" s="91"/>
      <c r="D31" s="91"/>
      <c r="E31" s="91"/>
      <c r="F31" s="91"/>
      <c r="G31" s="91"/>
      <c r="H31" s="91"/>
    </row>
    <row r="32" spans="2:8" ht="19.5" customHeight="1" thickBot="1">
      <c r="B32" s="55" t="s">
        <v>76</v>
      </c>
      <c r="C32" s="55"/>
      <c r="D32" s="55"/>
      <c r="E32" s="55"/>
      <c r="F32" s="55"/>
      <c r="G32" s="55"/>
      <c r="H32" s="56" t="s">
        <v>52</v>
      </c>
    </row>
    <row r="33" spans="1:8" ht="16.5" customHeight="1">
      <c r="A33" s="84" t="s">
        <v>45</v>
      </c>
      <c r="B33" s="81"/>
      <c r="C33" s="81" t="s">
        <v>46</v>
      </c>
      <c r="D33" s="81" t="s">
        <v>47</v>
      </c>
      <c r="E33" s="81" t="s">
        <v>51</v>
      </c>
      <c r="F33" s="81" t="s">
        <v>53</v>
      </c>
      <c r="G33" s="84" t="s">
        <v>48</v>
      </c>
      <c r="H33" s="87"/>
    </row>
    <row r="34" spans="1:8" ht="15.75">
      <c r="A34" s="85"/>
      <c r="B34" s="82"/>
      <c r="C34" s="82"/>
      <c r="D34" s="82"/>
      <c r="E34" s="82"/>
      <c r="F34" s="82"/>
      <c r="G34" s="85"/>
      <c r="H34" s="88"/>
    </row>
    <row r="35" spans="1:8" ht="15.75">
      <c r="A35" s="85"/>
      <c r="B35" s="82"/>
      <c r="C35" s="82"/>
      <c r="D35" s="82"/>
      <c r="E35" s="82"/>
      <c r="F35" s="82"/>
      <c r="G35" s="85"/>
      <c r="H35" s="88"/>
    </row>
    <row r="36" spans="1:8" ht="15.75">
      <c r="A36" s="86"/>
      <c r="B36" s="83"/>
      <c r="C36" s="83"/>
      <c r="D36" s="83"/>
      <c r="E36" s="83"/>
      <c r="F36" s="83"/>
      <c r="G36" s="86"/>
      <c r="H36" s="89"/>
    </row>
    <row r="37" spans="1:8" ht="15.75">
      <c r="A37" s="77" t="s">
        <v>49</v>
      </c>
      <c r="B37" s="78"/>
      <c r="C37" s="49"/>
      <c r="D37" s="49"/>
      <c r="E37" s="69">
        <v>57043998</v>
      </c>
      <c r="F37" s="50"/>
      <c r="G37" s="73">
        <f>SUM(C37:F37)</f>
        <v>57043998</v>
      </c>
      <c r="H37" s="74"/>
    </row>
    <row r="38" spans="1:8" ht="15.75">
      <c r="A38" s="79" t="s">
        <v>70</v>
      </c>
      <c r="B38" s="80"/>
      <c r="C38" s="50"/>
      <c r="D38" s="50"/>
      <c r="E38" s="70">
        <v>9512688</v>
      </c>
      <c r="F38" s="50"/>
      <c r="G38" s="75">
        <f>SUM(C38:F38)</f>
        <v>9512688</v>
      </c>
      <c r="H38" s="76"/>
    </row>
    <row r="39" spans="1:8" ht="15.75">
      <c r="A39" s="79" t="s">
        <v>50</v>
      </c>
      <c r="B39" s="80"/>
      <c r="C39" s="50"/>
      <c r="D39" s="50"/>
      <c r="E39" s="70">
        <f>SUM(E37:E38)</f>
        <v>66556686</v>
      </c>
      <c r="F39" s="50"/>
      <c r="G39" s="75">
        <f>SUM(C39:F39)</f>
        <v>66556686</v>
      </c>
      <c r="H39" s="76"/>
    </row>
    <row r="40" spans="1:8" ht="15.75">
      <c r="A40" s="58"/>
      <c r="B40" s="51"/>
      <c r="C40" s="52"/>
      <c r="D40" s="52"/>
      <c r="E40" s="52"/>
      <c r="F40" s="52"/>
      <c r="G40" s="58"/>
      <c r="H40" s="58"/>
    </row>
    <row r="41" spans="1:8" ht="15.75">
      <c r="A41" s="58"/>
      <c r="B41" s="51"/>
      <c r="C41" s="52"/>
      <c r="D41" s="52"/>
      <c r="E41" s="52"/>
      <c r="F41" s="52"/>
      <c r="G41" s="58"/>
      <c r="H41" s="58"/>
    </row>
    <row r="42" spans="1:8" ht="15.75">
      <c r="A42" s="58"/>
      <c r="B42" s="51"/>
      <c r="C42" s="52"/>
      <c r="D42" s="52"/>
      <c r="E42" s="52"/>
      <c r="F42" s="52"/>
      <c r="G42" s="58"/>
      <c r="H42" s="58"/>
    </row>
    <row r="43" spans="1:8" ht="15.75">
      <c r="A43" s="58"/>
      <c r="B43" s="51"/>
      <c r="C43" s="52"/>
      <c r="D43" s="52"/>
      <c r="E43" s="52"/>
      <c r="F43" s="52"/>
      <c r="G43" s="58"/>
      <c r="H43" s="58"/>
    </row>
    <row r="44" spans="1:8" ht="15.75">
      <c r="A44" s="58"/>
      <c r="B44" s="51"/>
      <c r="C44" s="52"/>
      <c r="D44" s="52"/>
      <c r="E44" s="52"/>
      <c r="F44" s="52"/>
      <c r="G44" s="58"/>
      <c r="H44" s="58"/>
    </row>
    <row r="45" spans="1:8" ht="15.75">
      <c r="A45" s="58"/>
      <c r="B45" s="51"/>
      <c r="C45" s="52"/>
      <c r="D45" s="52"/>
      <c r="E45" s="52"/>
      <c r="F45" s="52"/>
      <c r="G45" s="58"/>
      <c r="H45" s="58"/>
    </row>
    <row r="46" spans="1:8" ht="12.75" customHeight="1">
      <c r="A46" s="58"/>
      <c r="B46" s="51"/>
      <c r="C46" s="52"/>
      <c r="D46" s="52"/>
      <c r="E46" s="52"/>
      <c r="F46" s="52"/>
      <c r="G46" s="58"/>
      <c r="H46" s="58"/>
    </row>
    <row r="47" spans="1:8" ht="13.5" customHeight="1" thickBot="1">
      <c r="A47" s="59"/>
      <c r="B47" s="60"/>
      <c r="C47" s="61"/>
      <c r="D47" s="61"/>
      <c r="E47" s="61"/>
      <c r="F47" s="61"/>
      <c r="G47" s="59"/>
      <c r="H47" s="59"/>
    </row>
  </sheetData>
  <sheetProtection/>
  <mergeCells count="25">
    <mergeCell ref="A6:B6"/>
    <mergeCell ref="A9:B9"/>
    <mergeCell ref="A13:B13"/>
    <mergeCell ref="B31:H31"/>
    <mergeCell ref="A14:B14"/>
    <mergeCell ref="B30:H30"/>
    <mergeCell ref="A11:B11"/>
    <mergeCell ref="A1:H1"/>
    <mergeCell ref="B2:H2"/>
    <mergeCell ref="A4:B5"/>
    <mergeCell ref="C4:D4"/>
    <mergeCell ref="E4:F4"/>
    <mergeCell ref="G4:H4"/>
    <mergeCell ref="C33:C36"/>
    <mergeCell ref="D33:D36"/>
    <mergeCell ref="E33:E36"/>
    <mergeCell ref="F33:F36"/>
    <mergeCell ref="A33:B36"/>
    <mergeCell ref="G33:H36"/>
    <mergeCell ref="G37:H37"/>
    <mergeCell ref="G38:H38"/>
    <mergeCell ref="G39:H39"/>
    <mergeCell ref="A37:B37"/>
    <mergeCell ref="A38:B38"/>
    <mergeCell ref="A39:B39"/>
  </mergeCells>
  <dataValidations count="1">
    <dataValidation type="decimal" operator="greaterThanOrEqual" allowBlank="1" showInputMessage="1" showErrorMessage="1" sqref="E6:E10 G9 G6 D9:D13 C14:F27 C6:C10 D6:D7 F6:F7 F9:F13">
      <formula1>0</formula1>
    </dataValidation>
  </dataValidation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SheetLayoutView="100" zoomScalePageLayoutView="0" workbookViewId="0" topLeftCell="A22">
      <selection activeCell="L28" sqref="L28"/>
    </sheetView>
  </sheetViews>
  <sheetFormatPr defaultColWidth="9.00390625" defaultRowHeight="16.5"/>
  <cols>
    <col min="1" max="1" width="1.75390625" style="25" customWidth="1"/>
    <col min="2" max="2" width="17.75390625" style="25" customWidth="1"/>
    <col min="3" max="3" width="10.625" style="25" customWidth="1"/>
    <col min="4" max="4" width="6.375" style="25" customWidth="1"/>
    <col min="5" max="5" width="8.25390625" style="25" customWidth="1"/>
    <col min="6" max="6" width="4.50390625" style="25" customWidth="1"/>
    <col min="7" max="7" width="12.25390625" style="25" customWidth="1"/>
    <col min="8" max="8" width="3.50390625" style="25" customWidth="1"/>
    <col min="9" max="9" width="13.25390625" style="25" customWidth="1"/>
    <col min="10" max="10" width="3.25390625" style="25" customWidth="1"/>
    <col min="11" max="11" width="8.25390625" style="25" customWidth="1"/>
    <col min="12" max="12" width="13.00390625" style="25" customWidth="1"/>
    <col min="13" max="16384" width="9.00390625" style="25" customWidth="1"/>
  </cols>
  <sheetData>
    <row r="1" spans="2:11" ht="27" customHeight="1">
      <c r="B1" s="90" t="s">
        <v>56</v>
      </c>
      <c r="C1" s="90"/>
      <c r="D1" s="90"/>
      <c r="E1" s="90"/>
      <c r="F1" s="90"/>
      <c r="G1" s="90"/>
      <c r="H1" s="90"/>
      <c r="I1" s="90"/>
      <c r="J1" s="90"/>
      <c r="K1" s="90"/>
    </row>
    <row r="2" spans="2:11" ht="18" customHeight="1"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2:11" ht="19.5" customHeight="1" thickBot="1">
      <c r="B3" s="1"/>
      <c r="C3" s="149" t="s">
        <v>77</v>
      </c>
      <c r="D3" s="150"/>
      <c r="E3" s="150"/>
      <c r="F3" s="150"/>
      <c r="G3" s="150"/>
      <c r="H3" s="150"/>
      <c r="I3" s="119" t="s">
        <v>40</v>
      </c>
      <c r="J3" s="119"/>
      <c r="K3" s="119"/>
    </row>
    <row r="4" spans="1:11" ht="15" customHeight="1">
      <c r="A4" s="138" t="s">
        <v>4</v>
      </c>
      <c r="B4" s="138"/>
      <c r="C4" s="92"/>
      <c r="D4" s="140" t="s">
        <v>24</v>
      </c>
      <c r="E4" s="92"/>
      <c r="F4" s="140" t="s">
        <v>6</v>
      </c>
      <c r="G4" s="92"/>
      <c r="H4" s="97" t="s">
        <v>35</v>
      </c>
      <c r="I4" s="151"/>
      <c r="J4" s="151"/>
      <c r="K4" s="151"/>
    </row>
    <row r="5" spans="1:11" ht="15" customHeight="1">
      <c r="A5" s="139"/>
      <c r="B5" s="139"/>
      <c r="C5" s="94"/>
      <c r="D5" s="141"/>
      <c r="E5" s="94"/>
      <c r="F5" s="141"/>
      <c r="G5" s="94"/>
      <c r="H5" s="152" t="s">
        <v>7</v>
      </c>
      <c r="I5" s="153"/>
      <c r="J5" s="154" t="s">
        <v>1</v>
      </c>
      <c r="K5" s="155"/>
    </row>
    <row r="6" spans="1:11" ht="15" customHeight="1">
      <c r="A6" s="147" t="s">
        <v>8</v>
      </c>
      <c r="B6" s="147"/>
      <c r="C6" s="148"/>
      <c r="D6" s="143"/>
      <c r="E6" s="144"/>
      <c r="F6" s="143"/>
      <c r="G6" s="144"/>
      <c r="H6" s="143"/>
      <c r="I6" s="144"/>
      <c r="J6" s="158"/>
      <c r="K6" s="159"/>
    </row>
    <row r="7" spans="1:11" ht="15" customHeight="1">
      <c r="A7" s="16"/>
      <c r="B7" s="136" t="s">
        <v>72</v>
      </c>
      <c r="C7" s="137"/>
      <c r="D7" s="101">
        <v>-8115000</v>
      </c>
      <c r="E7" s="102"/>
      <c r="F7" s="101">
        <v>9512688</v>
      </c>
      <c r="G7" s="102"/>
      <c r="H7" s="111">
        <f aca="true" t="shared" si="0" ref="H7:H12">F7-D7</f>
        <v>17627688</v>
      </c>
      <c r="I7" s="127"/>
      <c r="J7" s="145" t="s">
        <v>82</v>
      </c>
      <c r="K7" s="146"/>
    </row>
    <row r="8" spans="1:11" ht="15" customHeight="1">
      <c r="A8" s="16"/>
      <c r="B8" s="17" t="s">
        <v>32</v>
      </c>
      <c r="C8" s="24"/>
      <c r="D8" s="101">
        <v>-10000</v>
      </c>
      <c r="E8" s="112"/>
      <c r="F8" s="101">
        <v>-18544</v>
      </c>
      <c r="G8" s="102"/>
      <c r="H8" s="111">
        <f t="shared" si="0"/>
        <v>-8544</v>
      </c>
      <c r="I8" s="127"/>
      <c r="J8" s="134">
        <f>IF(D8=0,0,ABS(H8/D8*100))</f>
        <v>85.44</v>
      </c>
      <c r="K8" s="135">
        <f>IF(F8=0,0,ABS(J8/F8*100))</f>
        <v>0.46074201898188094</v>
      </c>
    </row>
    <row r="9" spans="1:11" ht="15" customHeight="1">
      <c r="A9" s="16"/>
      <c r="B9" s="136" t="s">
        <v>73</v>
      </c>
      <c r="C9" s="142"/>
      <c r="D9" s="101">
        <f>D7+D8</f>
        <v>-8125000</v>
      </c>
      <c r="E9" s="112"/>
      <c r="F9" s="101">
        <f>F7+F8</f>
        <v>9494144</v>
      </c>
      <c r="G9" s="112"/>
      <c r="H9" s="111">
        <f t="shared" si="0"/>
        <v>17619144</v>
      </c>
      <c r="I9" s="127"/>
      <c r="J9" s="145" t="s">
        <v>82</v>
      </c>
      <c r="K9" s="146"/>
    </row>
    <row r="10" spans="1:11" ht="15" customHeight="1">
      <c r="A10" s="16"/>
      <c r="B10" s="136" t="s">
        <v>68</v>
      </c>
      <c r="C10" s="137"/>
      <c r="D10" s="101">
        <v>29500000</v>
      </c>
      <c r="E10" s="102"/>
      <c r="F10" s="101">
        <v>37343017</v>
      </c>
      <c r="G10" s="102"/>
      <c r="H10" s="111">
        <f t="shared" si="0"/>
        <v>7843017</v>
      </c>
      <c r="I10" s="127"/>
      <c r="J10" s="134">
        <f>IF(D10=0,0,ABS(H10/D10*100))</f>
        <v>26.586498305084742</v>
      </c>
      <c r="K10" s="135">
        <f>IF(F10=0,0,ABS(J10/F10*100))</f>
        <v>7.119536781156365E-05</v>
      </c>
    </row>
    <row r="11" spans="1:11" ht="15" customHeight="1">
      <c r="A11" s="16"/>
      <c r="B11" s="17" t="s">
        <v>33</v>
      </c>
      <c r="C11" s="24"/>
      <c r="D11" s="101"/>
      <c r="E11" s="112"/>
      <c r="F11" s="101">
        <v>18544</v>
      </c>
      <c r="G11" s="102"/>
      <c r="H11" s="101">
        <f t="shared" si="0"/>
        <v>18544</v>
      </c>
      <c r="I11" s="112"/>
      <c r="J11" s="145" t="s">
        <v>82</v>
      </c>
      <c r="K11" s="146"/>
    </row>
    <row r="12" spans="1:11" ht="15" customHeight="1">
      <c r="A12" s="16"/>
      <c r="B12" s="16" t="s">
        <v>69</v>
      </c>
      <c r="C12" s="19"/>
      <c r="D12" s="105">
        <f>SUM(D9:E11)</f>
        <v>21375000</v>
      </c>
      <c r="E12" s="106"/>
      <c r="F12" s="105">
        <f>SUM(F9:G11)</f>
        <v>46855705</v>
      </c>
      <c r="G12" s="106"/>
      <c r="H12" s="105">
        <f t="shared" si="0"/>
        <v>25480705</v>
      </c>
      <c r="I12" s="106"/>
      <c r="J12" s="194">
        <f>IF(D12=0,0,ABS(H12/D12*100))</f>
        <v>119.20797660818714</v>
      </c>
      <c r="K12" s="195">
        <f>IF(F12=0,0,ABS(J12/F12*100))</f>
        <v>0.0002544150741263783</v>
      </c>
    </row>
    <row r="13" spans="1:11" ht="15" customHeight="1">
      <c r="A13" s="132" t="s">
        <v>9</v>
      </c>
      <c r="B13" s="132"/>
      <c r="C13" s="133"/>
      <c r="D13" s="105"/>
      <c r="E13" s="106"/>
      <c r="F13" s="105"/>
      <c r="G13" s="106"/>
      <c r="H13" s="105"/>
      <c r="I13" s="106"/>
      <c r="J13" s="134"/>
      <c r="K13" s="135"/>
    </row>
    <row r="14" spans="1:11" ht="15" customHeight="1">
      <c r="A14" s="16"/>
      <c r="B14" s="103" t="s">
        <v>65</v>
      </c>
      <c r="C14" s="104"/>
      <c r="D14" s="181">
        <v>-7000000</v>
      </c>
      <c r="E14" s="112"/>
      <c r="F14" s="101">
        <v>-8473094</v>
      </c>
      <c r="G14" s="112"/>
      <c r="H14" s="111">
        <f aca="true" t="shared" si="1" ref="H14:H20">F14-D14</f>
        <v>-1473094</v>
      </c>
      <c r="I14" s="127"/>
      <c r="J14" s="134">
        <f>IF(D14=0,0,ABS(H14/D14*100))</f>
        <v>21.0442</v>
      </c>
      <c r="K14" s="135">
        <f aca="true" t="shared" si="2" ref="K14:K19">IF(F14=0,0,ABS(J14/F14*100))</f>
        <v>0.0002483650010255994</v>
      </c>
    </row>
    <row r="15" spans="1:11" ht="15" customHeight="1">
      <c r="A15" s="16"/>
      <c r="B15" s="103" t="s">
        <v>66</v>
      </c>
      <c r="C15" s="104"/>
      <c r="D15" s="181">
        <v>-5000000</v>
      </c>
      <c r="E15" s="112"/>
      <c r="F15" s="101">
        <v>-22710809</v>
      </c>
      <c r="G15" s="112"/>
      <c r="H15" s="111">
        <f t="shared" si="1"/>
        <v>-17710809</v>
      </c>
      <c r="I15" s="127"/>
      <c r="J15" s="134">
        <f>IF(D15=0,0,ABS(H15/D15*100))</f>
        <v>354.21618</v>
      </c>
      <c r="K15" s="135">
        <f t="shared" si="2"/>
        <v>0.0015596810311777093</v>
      </c>
    </row>
    <row r="16" spans="1:11" ht="15" customHeight="1">
      <c r="A16" s="16"/>
      <c r="B16" s="103" t="s">
        <v>67</v>
      </c>
      <c r="C16" s="104"/>
      <c r="D16" s="101">
        <v>-60000000</v>
      </c>
      <c r="E16" s="102"/>
      <c r="F16" s="101">
        <v>-45046638</v>
      </c>
      <c r="G16" s="102"/>
      <c r="H16" s="111">
        <f t="shared" si="1"/>
        <v>14953362</v>
      </c>
      <c r="I16" s="127"/>
      <c r="J16" s="113">
        <f>IF(D16=0,0,(H16/D16*100))</f>
        <v>-24.922269999999997</v>
      </c>
      <c r="K16" s="114">
        <f t="shared" si="2"/>
        <v>5.5325482891753205E-05</v>
      </c>
    </row>
    <row r="17" spans="1:11" ht="15" customHeight="1">
      <c r="A17" s="16"/>
      <c r="B17" s="103" t="s">
        <v>58</v>
      </c>
      <c r="C17" s="104"/>
      <c r="D17" s="101">
        <v>0</v>
      </c>
      <c r="E17" s="102"/>
      <c r="F17" s="111">
        <v>-921000</v>
      </c>
      <c r="G17" s="127"/>
      <c r="H17" s="111">
        <f t="shared" si="1"/>
        <v>-921000</v>
      </c>
      <c r="I17" s="127"/>
      <c r="J17" s="145" t="s">
        <v>82</v>
      </c>
      <c r="K17" s="196"/>
    </row>
    <row r="18" spans="1:11" ht="15" customHeight="1">
      <c r="A18" s="16"/>
      <c r="B18" s="103" t="s">
        <v>79</v>
      </c>
      <c r="C18" s="104"/>
      <c r="D18" s="101">
        <v>0</v>
      </c>
      <c r="E18" s="102"/>
      <c r="F18" s="111">
        <v>1170000</v>
      </c>
      <c r="G18" s="127"/>
      <c r="H18" s="111">
        <f>F18-D18</f>
        <v>1170000</v>
      </c>
      <c r="I18" s="127"/>
      <c r="J18" s="145" t="s">
        <v>82</v>
      </c>
      <c r="K18" s="196"/>
    </row>
    <row r="19" spans="1:11" ht="15" customHeight="1">
      <c r="A19" s="16"/>
      <c r="B19" s="103" t="s">
        <v>33</v>
      </c>
      <c r="C19" s="104"/>
      <c r="D19" s="101">
        <v>10000</v>
      </c>
      <c r="E19" s="102"/>
      <c r="F19" s="111">
        <v>0</v>
      </c>
      <c r="G19" s="127"/>
      <c r="H19" s="111">
        <f t="shared" si="1"/>
        <v>-10000</v>
      </c>
      <c r="I19" s="127"/>
      <c r="J19" s="113">
        <f>IF(D19=0,0,(H19/D19*100))</f>
        <v>-100</v>
      </c>
      <c r="K19" s="114">
        <f t="shared" si="2"/>
        <v>0</v>
      </c>
    </row>
    <row r="20" spans="1:11" ht="15" customHeight="1">
      <c r="A20" s="16"/>
      <c r="B20" s="16" t="s">
        <v>44</v>
      </c>
      <c r="C20" s="19"/>
      <c r="D20" s="105">
        <f>SUM(D14:E19)</f>
        <v>-71990000</v>
      </c>
      <c r="E20" s="106"/>
      <c r="F20" s="105">
        <f>SUM(F14:G19)</f>
        <v>-75981541</v>
      </c>
      <c r="G20" s="106"/>
      <c r="H20" s="105">
        <f t="shared" si="1"/>
        <v>-3991541</v>
      </c>
      <c r="I20" s="106"/>
      <c r="J20" s="194">
        <f>IF(D20=0,0,ABS(H20/D20*100))</f>
        <v>5.544577024586748</v>
      </c>
      <c r="K20" s="195">
        <f>IF(F20=0,0,ABS(J20/F20*100))</f>
        <v>7.2972684570674186E-06</v>
      </c>
    </row>
    <row r="21" spans="1:11" ht="15" customHeight="1">
      <c r="A21" s="132" t="s">
        <v>43</v>
      </c>
      <c r="B21" s="132"/>
      <c r="C21" s="133"/>
      <c r="D21" s="101"/>
      <c r="E21" s="102"/>
      <c r="F21" s="101"/>
      <c r="G21" s="102"/>
      <c r="H21" s="111"/>
      <c r="I21" s="127"/>
      <c r="J21" s="134"/>
      <c r="K21" s="135"/>
    </row>
    <row r="22" spans="1:11" ht="15" customHeight="1">
      <c r="A22" s="16"/>
      <c r="B22" s="156" t="s">
        <v>64</v>
      </c>
      <c r="C22" s="157"/>
      <c r="D22" s="101">
        <v>63000000</v>
      </c>
      <c r="E22" s="102"/>
      <c r="F22" s="111">
        <v>48856504</v>
      </c>
      <c r="G22" s="112"/>
      <c r="H22" s="111">
        <f>F22-D22</f>
        <v>-14143496</v>
      </c>
      <c r="I22" s="112"/>
      <c r="J22" s="122">
        <f>IF(D22=0,0,(H22/D22*100))</f>
        <v>-22.44999365079365</v>
      </c>
      <c r="K22" s="123">
        <f>IF(F22=0,0,ABS(J22/F22*100))</f>
        <v>4.595088025699434E-05</v>
      </c>
    </row>
    <row r="23" spans="1:11" ht="15" customHeight="1">
      <c r="A23" s="16"/>
      <c r="B23" s="53" t="s">
        <v>62</v>
      </c>
      <c r="C23" s="54"/>
      <c r="D23" s="101">
        <v>15640000</v>
      </c>
      <c r="E23" s="102"/>
      <c r="F23" s="111">
        <v>4402724</v>
      </c>
      <c r="G23" s="112"/>
      <c r="H23" s="111">
        <f>F23-D23</f>
        <v>-11237276</v>
      </c>
      <c r="I23" s="112"/>
      <c r="J23" s="122">
        <f aca="true" t="shared" si="3" ref="J23:J28">IF(D23=0,0,(H23/D23*100))</f>
        <v>-71.84959079283888</v>
      </c>
      <c r="K23" s="123">
        <f aca="true" t="shared" si="4" ref="K23:K28">IF(F23=0,0,ABS(J23/F23*100))</f>
        <v>0.0016319349292128892</v>
      </c>
    </row>
    <row r="24" spans="1:11" ht="15" customHeight="1">
      <c r="A24" s="16"/>
      <c r="B24" s="156" t="s">
        <v>63</v>
      </c>
      <c r="C24" s="157"/>
      <c r="D24" s="101">
        <v>-16040000</v>
      </c>
      <c r="E24" s="102"/>
      <c r="F24" s="111">
        <v>-10715129</v>
      </c>
      <c r="G24" s="112"/>
      <c r="H24" s="111">
        <f>F24-D24</f>
        <v>5324871</v>
      </c>
      <c r="I24" s="112"/>
      <c r="J24" s="122">
        <f t="shared" si="3"/>
        <v>-33.197450124688274</v>
      </c>
      <c r="K24" s="123">
        <f t="shared" si="4"/>
        <v>0.0003098184830503513</v>
      </c>
    </row>
    <row r="25" spans="1:11" ht="15" customHeight="1">
      <c r="A25" s="16"/>
      <c r="B25" s="16" t="s">
        <v>41</v>
      </c>
      <c r="C25" s="19"/>
      <c r="D25" s="107">
        <f>SUM(D22:E24)</f>
        <v>62600000</v>
      </c>
      <c r="E25" s="108"/>
      <c r="F25" s="107">
        <f>SUM(F22:G24)</f>
        <v>42544099</v>
      </c>
      <c r="G25" s="108"/>
      <c r="H25" s="107">
        <f>SUM(H22:I24)</f>
        <v>-20055901</v>
      </c>
      <c r="I25" s="108"/>
      <c r="J25" s="122">
        <f t="shared" si="3"/>
        <v>-32.038180511182105</v>
      </c>
      <c r="K25" s="123">
        <f t="shared" si="4"/>
        <v>7.530581505835182E-05</v>
      </c>
    </row>
    <row r="26" spans="1:11" ht="15" customHeight="1">
      <c r="A26" s="132" t="s">
        <v>42</v>
      </c>
      <c r="B26" s="132"/>
      <c r="C26" s="133"/>
      <c r="D26" s="105">
        <f>D12+D20+D25</f>
        <v>11985000</v>
      </c>
      <c r="E26" s="106"/>
      <c r="F26" s="105">
        <f>F12+F20+F25</f>
        <v>13418263</v>
      </c>
      <c r="G26" s="106"/>
      <c r="H26" s="105">
        <f>H12+H20+H25</f>
        <v>1433263</v>
      </c>
      <c r="I26" s="106"/>
      <c r="J26" s="117">
        <f t="shared" si="3"/>
        <v>11.95880684188569</v>
      </c>
      <c r="K26" s="118">
        <f t="shared" si="4"/>
        <v>8.912336001974093E-05</v>
      </c>
    </row>
    <row r="27" spans="1:11" ht="15" customHeight="1">
      <c r="A27" s="132" t="s">
        <v>10</v>
      </c>
      <c r="B27" s="132"/>
      <c r="C27" s="133"/>
      <c r="D27" s="107">
        <v>67125000</v>
      </c>
      <c r="E27" s="108"/>
      <c r="F27" s="107">
        <v>81583579</v>
      </c>
      <c r="G27" s="108"/>
      <c r="H27" s="105">
        <f>F27-D27</f>
        <v>14458579</v>
      </c>
      <c r="I27" s="106"/>
      <c r="J27" s="117">
        <f t="shared" si="3"/>
        <v>21.539782495344507</v>
      </c>
      <c r="K27" s="118">
        <f t="shared" si="4"/>
        <v>2.640210537385778E-05</v>
      </c>
    </row>
    <row r="28" spans="1:11" ht="15" customHeight="1" thickBot="1">
      <c r="A28" s="179" t="s">
        <v>11</v>
      </c>
      <c r="B28" s="179"/>
      <c r="C28" s="180"/>
      <c r="D28" s="109">
        <f>D26+D27</f>
        <v>79110000</v>
      </c>
      <c r="E28" s="110"/>
      <c r="F28" s="109">
        <f>F26+F27</f>
        <v>95001842</v>
      </c>
      <c r="G28" s="110"/>
      <c r="H28" s="109">
        <f>H26+H27</f>
        <v>15891842</v>
      </c>
      <c r="I28" s="110"/>
      <c r="J28" s="115">
        <f t="shared" si="3"/>
        <v>20.088284666919478</v>
      </c>
      <c r="K28" s="116">
        <f t="shared" si="4"/>
        <v>2.1145152813899628E-05</v>
      </c>
    </row>
    <row r="29" ht="15.75" customHeight="1"/>
    <row r="30" ht="15" customHeight="1"/>
    <row r="31" ht="15" customHeight="1"/>
    <row r="32" ht="15" customHeight="1"/>
    <row r="33" spans="2:11" ht="27" customHeight="1">
      <c r="B33" s="90" t="s">
        <v>57</v>
      </c>
      <c r="C33" s="90"/>
      <c r="D33" s="90"/>
      <c r="E33" s="90"/>
      <c r="F33" s="90"/>
      <c r="G33" s="90"/>
      <c r="H33" s="90"/>
      <c r="I33" s="90"/>
      <c r="J33" s="90"/>
      <c r="K33" s="90"/>
    </row>
    <row r="34" spans="2:11" ht="18" customHeight="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3:11" ht="19.5" customHeight="1" thickBot="1">
      <c r="C35" s="131" t="s">
        <v>78</v>
      </c>
      <c r="D35" s="131"/>
      <c r="E35" s="131"/>
      <c r="F35" s="131"/>
      <c r="G35" s="131"/>
      <c r="H35" s="131"/>
      <c r="I35" s="119" t="s">
        <v>0</v>
      </c>
      <c r="J35" s="119"/>
      <c r="K35" s="119"/>
    </row>
    <row r="36" spans="1:11" ht="30" customHeight="1">
      <c r="A36" s="178" t="s">
        <v>12</v>
      </c>
      <c r="B36" s="121"/>
      <c r="C36" s="120" t="s">
        <v>13</v>
      </c>
      <c r="D36" s="121"/>
      <c r="E36" s="2" t="s">
        <v>36</v>
      </c>
      <c r="F36" s="128" t="s">
        <v>15</v>
      </c>
      <c r="G36" s="129"/>
      <c r="H36" s="130"/>
      <c r="I36" s="120" t="s">
        <v>2</v>
      </c>
      <c r="J36" s="121"/>
      <c r="K36" s="2" t="s">
        <v>14</v>
      </c>
    </row>
    <row r="37" spans="1:11" ht="15" customHeight="1">
      <c r="A37" s="171" t="s">
        <v>16</v>
      </c>
      <c r="B37" s="172"/>
      <c r="C37" s="173">
        <f>SUM(C38:D51)</f>
        <v>344480322</v>
      </c>
      <c r="D37" s="174"/>
      <c r="E37" s="20">
        <f>IF(C$37&gt;0,(C37/C$37)*100,0)</f>
        <v>100</v>
      </c>
      <c r="F37" s="176" t="s">
        <v>38</v>
      </c>
      <c r="G37" s="171"/>
      <c r="H37" s="177"/>
      <c r="I37" s="183">
        <f>SUM(I38:J43)</f>
        <v>277923636</v>
      </c>
      <c r="J37" s="184"/>
      <c r="K37" s="20">
        <f>IF(I$52&gt;0,(I37/I$52)*100,0)</f>
        <v>80.67910363832044</v>
      </c>
    </row>
    <row r="38" spans="1:11" ht="15" customHeight="1">
      <c r="A38" s="160" t="s">
        <v>17</v>
      </c>
      <c r="B38" s="161"/>
      <c r="C38" s="101">
        <v>136411527</v>
      </c>
      <c r="D38" s="175"/>
      <c r="E38" s="21">
        <f>IF(C$37&gt;0,(C38/C$37)*100,0)</f>
        <v>39.59922186788945</v>
      </c>
      <c r="F38" s="124" t="s">
        <v>18</v>
      </c>
      <c r="G38" s="162"/>
      <c r="H38" s="163"/>
      <c r="I38" s="101">
        <v>120766517</v>
      </c>
      <c r="J38" s="102"/>
      <c r="K38" s="21">
        <f>IF(I$52&gt;0,(I38/I$52)*100,0)</f>
        <v>35.05759524922878</v>
      </c>
    </row>
    <row r="39" spans="1:11" ht="15" customHeight="1">
      <c r="A39" s="160" t="s">
        <v>59</v>
      </c>
      <c r="B39" s="164"/>
      <c r="C39" s="101">
        <v>289872</v>
      </c>
      <c r="D39" s="102"/>
      <c r="E39" s="21">
        <f aca="true" t="shared" si="5" ref="E39:E45">IF(C$37&gt;0,(C39/C$37)*100,0)</f>
        <v>0.08414762222615434</v>
      </c>
      <c r="F39" s="124" t="s">
        <v>30</v>
      </c>
      <c r="G39" s="162"/>
      <c r="H39" s="163"/>
      <c r="I39" s="101">
        <v>157157119</v>
      </c>
      <c r="J39" s="102"/>
      <c r="K39" s="21">
        <f>IF(I$52&gt;0,(I39/I$52)*100,0)</f>
        <v>45.62150838909167</v>
      </c>
    </row>
    <row r="40" spans="1:11" ht="15" customHeight="1">
      <c r="A40" s="22" t="s">
        <v>31</v>
      </c>
      <c r="B40" s="7"/>
      <c r="C40" s="101">
        <v>29926031</v>
      </c>
      <c r="D40" s="102"/>
      <c r="E40" s="21">
        <f t="shared" si="5"/>
        <v>8.68729767385668</v>
      </c>
      <c r="F40" s="124"/>
      <c r="G40" s="125"/>
      <c r="H40" s="126"/>
      <c r="I40" s="31"/>
      <c r="J40" s="32"/>
      <c r="K40" s="21"/>
    </row>
    <row r="41" spans="1:11" ht="15" customHeight="1">
      <c r="A41" s="22" t="s">
        <v>29</v>
      </c>
      <c r="B41" s="7"/>
      <c r="C41" s="101">
        <v>100157888</v>
      </c>
      <c r="D41" s="102"/>
      <c r="E41" s="21">
        <f t="shared" si="5"/>
        <v>29.07506803828406</v>
      </c>
      <c r="F41" s="124"/>
      <c r="G41" s="162"/>
      <c r="H41" s="163"/>
      <c r="I41" s="101"/>
      <c r="J41" s="102"/>
      <c r="K41" s="21"/>
    </row>
    <row r="42" spans="1:11" ht="15" customHeight="1">
      <c r="A42" s="160" t="s">
        <v>19</v>
      </c>
      <c r="B42" s="161"/>
      <c r="C42" s="101">
        <v>934680</v>
      </c>
      <c r="D42" s="102"/>
      <c r="E42" s="21">
        <f t="shared" si="5"/>
        <v>0.27133044772293263</v>
      </c>
      <c r="F42" s="21"/>
      <c r="G42" s="160"/>
      <c r="H42" s="161"/>
      <c r="I42" s="101"/>
      <c r="J42" s="102"/>
      <c r="K42" s="21"/>
    </row>
    <row r="43" spans="1:11" ht="15" customHeight="1">
      <c r="A43" s="160" t="s">
        <v>60</v>
      </c>
      <c r="B43" s="161"/>
      <c r="C43" s="101">
        <v>76760324</v>
      </c>
      <c r="D43" s="175"/>
      <c r="E43" s="21">
        <f t="shared" si="5"/>
        <v>22.282934350020724</v>
      </c>
      <c r="F43" s="21"/>
      <c r="G43" s="160"/>
      <c r="H43" s="161"/>
      <c r="I43" s="101"/>
      <c r="J43" s="102"/>
      <c r="K43" s="21"/>
    </row>
    <row r="44" spans="1:11" ht="15" customHeight="1">
      <c r="A44" s="160"/>
      <c r="B44" s="161"/>
      <c r="C44" s="18"/>
      <c r="D44" s="23"/>
      <c r="E44" s="20">
        <f t="shared" si="5"/>
        <v>0</v>
      </c>
      <c r="F44" s="165" t="s">
        <v>20</v>
      </c>
      <c r="G44" s="166"/>
      <c r="H44" s="167"/>
      <c r="I44" s="107">
        <f>SUM(I45:I51)</f>
        <v>66556686</v>
      </c>
      <c r="J44" s="108"/>
      <c r="K44" s="20">
        <f>IF(I$52&gt;0,(I44/I$52)*100,0)</f>
        <v>19.32089636167955</v>
      </c>
    </row>
    <row r="45" spans="1:11" ht="15" customHeight="1">
      <c r="A45" s="160"/>
      <c r="B45" s="161"/>
      <c r="C45" s="18"/>
      <c r="D45" s="23"/>
      <c r="E45" s="21">
        <f t="shared" si="5"/>
        <v>0</v>
      </c>
      <c r="F45" s="124" t="s">
        <v>39</v>
      </c>
      <c r="G45" s="162"/>
      <c r="H45" s="163"/>
      <c r="I45" s="101">
        <v>66556686</v>
      </c>
      <c r="J45" s="102"/>
      <c r="K45" s="21">
        <f>IF(I$52&gt;0,(I45/I$52)*100,0)</f>
        <v>19.32089636167955</v>
      </c>
    </row>
    <row r="46" spans="1:11" ht="15" customHeight="1">
      <c r="A46" s="22"/>
      <c r="B46" s="7"/>
      <c r="C46" s="18"/>
      <c r="D46" s="23"/>
      <c r="E46" s="21"/>
      <c r="F46" s="124"/>
      <c r="G46" s="162"/>
      <c r="H46" s="163"/>
      <c r="I46" s="101"/>
      <c r="J46" s="102"/>
      <c r="K46" s="21">
        <f>IF(I$52&gt;0,(I46/I$52)*100,0)</f>
        <v>0</v>
      </c>
    </row>
    <row r="47" spans="1:11" ht="15" customHeight="1">
      <c r="A47" s="22"/>
      <c r="B47" s="7"/>
      <c r="C47" s="18"/>
      <c r="D47" s="23"/>
      <c r="E47" s="21"/>
      <c r="F47" s="57"/>
      <c r="G47" s="67"/>
      <c r="H47" s="68"/>
      <c r="I47" s="31"/>
      <c r="J47" s="32"/>
      <c r="K47" s="21"/>
    </row>
    <row r="48" spans="1:11" ht="15" customHeight="1">
      <c r="A48" s="22"/>
      <c r="B48" s="7"/>
      <c r="C48" s="18"/>
      <c r="D48" s="23"/>
      <c r="E48" s="21"/>
      <c r="F48" s="57"/>
      <c r="G48" s="67"/>
      <c r="H48" s="68"/>
      <c r="I48" s="31"/>
      <c r="J48" s="32"/>
      <c r="K48" s="21"/>
    </row>
    <row r="49" spans="1:11" ht="15" customHeight="1">
      <c r="A49" s="22"/>
      <c r="B49" s="7"/>
      <c r="C49" s="18"/>
      <c r="D49" s="23"/>
      <c r="E49" s="21"/>
      <c r="F49" s="124"/>
      <c r="G49" s="162"/>
      <c r="H49" s="163"/>
      <c r="I49" s="101"/>
      <c r="J49" s="102"/>
      <c r="K49" s="21"/>
    </row>
    <row r="50" spans="1:11" ht="15" customHeight="1">
      <c r="A50" s="160"/>
      <c r="B50" s="161"/>
      <c r="C50" s="18"/>
      <c r="D50" s="23"/>
      <c r="E50" s="21">
        <f>IF(C$37&gt;0,(C50/C$37)*100,0)</f>
        <v>0</v>
      </c>
      <c r="F50" s="168"/>
      <c r="G50" s="169"/>
      <c r="H50" s="170"/>
      <c r="I50" s="101"/>
      <c r="J50" s="102"/>
      <c r="K50" s="21">
        <f>IF(I$52&gt;0,(I50/I$52)*100,0)</f>
        <v>0</v>
      </c>
    </row>
    <row r="51" spans="1:11" ht="15" customHeight="1">
      <c r="A51" s="22"/>
      <c r="B51" s="7"/>
      <c r="C51" s="18"/>
      <c r="D51" s="23"/>
      <c r="E51" s="21"/>
      <c r="F51" s="124"/>
      <c r="G51" s="125"/>
      <c r="H51" s="126"/>
      <c r="I51" s="31"/>
      <c r="J51" s="32"/>
      <c r="K51" s="21"/>
    </row>
    <row r="52" spans="1:12" ht="15" customHeight="1" thickBot="1">
      <c r="A52" s="185" t="s">
        <v>21</v>
      </c>
      <c r="B52" s="186"/>
      <c r="C52" s="187">
        <f>SUM(C38:D51)</f>
        <v>344480322</v>
      </c>
      <c r="D52" s="188"/>
      <c r="E52" s="3">
        <f>IF(C$37&gt;0,(C52/C$37)*100,0)</f>
        <v>100</v>
      </c>
      <c r="F52" s="191" t="s">
        <v>37</v>
      </c>
      <c r="G52" s="192"/>
      <c r="H52" s="193"/>
      <c r="I52" s="109">
        <f>I37+I44</f>
        <v>344480322</v>
      </c>
      <c r="J52" s="110"/>
      <c r="K52" s="3">
        <f>IF(I$52&gt;0,(I52/I$52)*100,0)</f>
        <v>100</v>
      </c>
      <c r="L52" s="26"/>
    </row>
    <row r="53" spans="1:11" s="4" customFormat="1" ht="15" customHeight="1">
      <c r="A53" s="189" t="s">
        <v>80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</row>
    <row r="54" spans="2:11" ht="16.5" customHeight="1">
      <c r="B54" s="182"/>
      <c r="C54" s="182"/>
      <c r="D54" s="182"/>
      <c r="E54" s="182"/>
      <c r="F54" s="182"/>
      <c r="G54" s="182"/>
      <c r="H54" s="182"/>
      <c r="I54" s="182"/>
      <c r="J54" s="182"/>
      <c r="K54" s="182"/>
    </row>
    <row r="55" spans="2:11" ht="16.5" customHeight="1">
      <c r="B55" s="182"/>
      <c r="C55" s="182"/>
      <c r="D55" s="182"/>
      <c r="E55" s="182"/>
      <c r="F55" s="182"/>
      <c r="G55" s="182"/>
      <c r="H55" s="182"/>
      <c r="I55" s="182"/>
      <c r="J55" s="182"/>
      <c r="K55" s="182"/>
    </row>
  </sheetData>
  <sheetProtection/>
  <mergeCells count="173">
    <mergeCell ref="B18:C18"/>
    <mergeCell ref="D18:E18"/>
    <mergeCell ref="F18:G18"/>
    <mergeCell ref="H18:I18"/>
    <mergeCell ref="J18:K18"/>
    <mergeCell ref="J12:K12"/>
    <mergeCell ref="J15:K15"/>
    <mergeCell ref="F13:G13"/>
    <mergeCell ref="B16:C16"/>
    <mergeCell ref="D16:E16"/>
    <mergeCell ref="J20:K20"/>
    <mergeCell ref="J24:K24"/>
    <mergeCell ref="F24:G24"/>
    <mergeCell ref="H24:I24"/>
    <mergeCell ref="J22:K22"/>
    <mergeCell ref="J17:K17"/>
    <mergeCell ref="J21:K21"/>
    <mergeCell ref="H19:I19"/>
    <mergeCell ref="D12:E12"/>
    <mergeCell ref="F12:G12"/>
    <mergeCell ref="H12:I12"/>
    <mergeCell ref="B15:C15"/>
    <mergeCell ref="D15:E15"/>
    <mergeCell ref="F15:G15"/>
    <mergeCell ref="H15:I15"/>
    <mergeCell ref="D13:E13"/>
    <mergeCell ref="B17:C17"/>
    <mergeCell ref="F17:G17"/>
    <mergeCell ref="H17:I17"/>
    <mergeCell ref="J16:K16"/>
    <mergeCell ref="B55:K55"/>
    <mergeCell ref="A52:B52"/>
    <mergeCell ref="C52:D52"/>
    <mergeCell ref="A53:K53"/>
    <mergeCell ref="F52:H52"/>
    <mergeCell ref="F41:H41"/>
    <mergeCell ref="I45:J45"/>
    <mergeCell ref="C43:D43"/>
    <mergeCell ref="B54:K54"/>
    <mergeCell ref="A50:B50"/>
    <mergeCell ref="A21:C21"/>
    <mergeCell ref="G42:H42"/>
    <mergeCell ref="I37:J37"/>
    <mergeCell ref="I38:J38"/>
    <mergeCell ref="I52:J52"/>
    <mergeCell ref="F49:H49"/>
    <mergeCell ref="F37:H37"/>
    <mergeCell ref="C41:D41"/>
    <mergeCell ref="A36:B36"/>
    <mergeCell ref="A28:C28"/>
    <mergeCell ref="J23:K23"/>
    <mergeCell ref="D14:E14"/>
    <mergeCell ref="F14:G14"/>
    <mergeCell ref="F19:G19"/>
    <mergeCell ref="F20:G20"/>
    <mergeCell ref="C40:D40"/>
    <mergeCell ref="I42:J42"/>
    <mergeCell ref="C36:D36"/>
    <mergeCell ref="C42:D42"/>
    <mergeCell ref="D21:E21"/>
    <mergeCell ref="J8:K8"/>
    <mergeCell ref="J9:K9"/>
    <mergeCell ref="D8:E8"/>
    <mergeCell ref="F27:G27"/>
    <mergeCell ref="H27:I27"/>
    <mergeCell ref="F11:G11"/>
    <mergeCell ref="J11:K11"/>
    <mergeCell ref="H16:I16"/>
    <mergeCell ref="J13:K13"/>
    <mergeCell ref="A44:B44"/>
    <mergeCell ref="F50:H50"/>
    <mergeCell ref="F46:H46"/>
    <mergeCell ref="F38:H38"/>
    <mergeCell ref="A37:B37"/>
    <mergeCell ref="C37:D37"/>
    <mergeCell ref="C38:D38"/>
    <mergeCell ref="A39:B39"/>
    <mergeCell ref="C39:D39"/>
    <mergeCell ref="I41:J41"/>
    <mergeCell ref="I46:J46"/>
    <mergeCell ref="I49:J49"/>
    <mergeCell ref="A45:B45"/>
    <mergeCell ref="A43:B43"/>
    <mergeCell ref="G43:H43"/>
    <mergeCell ref="F45:H45"/>
    <mergeCell ref="F44:H44"/>
    <mergeCell ref="A42:B42"/>
    <mergeCell ref="I43:J43"/>
    <mergeCell ref="A38:B38"/>
    <mergeCell ref="F39:H39"/>
    <mergeCell ref="A13:C13"/>
    <mergeCell ref="H13:I13"/>
    <mergeCell ref="H14:I14"/>
    <mergeCell ref="F16:G16"/>
    <mergeCell ref="F25:G25"/>
    <mergeCell ref="B24:C24"/>
    <mergeCell ref="D23:E23"/>
    <mergeCell ref="F23:G23"/>
    <mergeCell ref="B22:C22"/>
    <mergeCell ref="D17:E17"/>
    <mergeCell ref="J6:K6"/>
    <mergeCell ref="B7:C7"/>
    <mergeCell ref="D7:E7"/>
    <mergeCell ref="F7:G7"/>
    <mergeCell ref="H7:I7"/>
    <mergeCell ref="J10:K10"/>
    <mergeCell ref="J7:K7"/>
    <mergeCell ref="A6:C6"/>
    <mergeCell ref="B1:K1"/>
    <mergeCell ref="B2:K2"/>
    <mergeCell ref="C3:H3"/>
    <mergeCell ref="I3:K3"/>
    <mergeCell ref="F4:G5"/>
    <mergeCell ref="H4:K4"/>
    <mergeCell ref="H5:I5"/>
    <mergeCell ref="J5:K5"/>
    <mergeCell ref="A4:C5"/>
    <mergeCell ref="D4:E5"/>
    <mergeCell ref="B9:C9"/>
    <mergeCell ref="H6:I6"/>
    <mergeCell ref="D9:E9"/>
    <mergeCell ref="F9:G9"/>
    <mergeCell ref="F8:G8"/>
    <mergeCell ref="D6:E6"/>
    <mergeCell ref="F6:G6"/>
    <mergeCell ref="B10:C10"/>
    <mergeCell ref="H8:I8"/>
    <mergeCell ref="H9:I9"/>
    <mergeCell ref="D10:E10"/>
    <mergeCell ref="F10:G10"/>
    <mergeCell ref="H11:I11"/>
    <mergeCell ref="H10:I10"/>
    <mergeCell ref="D11:E11"/>
    <mergeCell ref="J14:K14"/>
    <mergeCell ref="B34:K34"/>
    <mergeCell ref="B14:C14"/>
    <mergeCell ref="H26:I26"/>
    <mergeCell ref="H22:I22"/>
    <mergeCell ref="F22:G22"/>
    <mergeCell ref="D22:E22"/>
    <mergeCell ref="A27:C27"/>
    <mergeCell ref="D27:E27"/>
    <mergeCell ref="D26:E26"/>
    <mergeCell ref="F51:H51"/>
    <mergeCell ref="F40:H40"/>
    <mergeCell ref="I50:J50"/>
    <mergeCell ref="F21:G21"/>
    <mergeCell ref="H21:I21"/>
    <mergeCell ref="F36:H36"/>
    <mergeCell ref="I44:J44"/>
    <mergeCell ref="J27:K27"/>
    <mergeCell ref="C35:H35"/>
    <mergeCell ref="A26:C26"/>
    <mergeCell ref="D24:E24"/>
    <mergeCell ref="D25:E25"/>
    <mergeCell ref="J26:K26"/>
    <mergeCell ref="I35:K35"/>
    <mergeCell ref="I36:J36"/>
    <mergeCell ref="H20:I20"/>
    <mergeCell ref="F28:G28"/>
    <mergeCell ref="H28:I28"/>
    <mergeCell ref="F26:G26"/>
    <mergeCell ref="J25:K25"/>
    <mergeCell ref="I39:J39"/>
    <mergeCell ref="B19:C19"/>
    <mergeCell ref="D19:E19"/>
    <mergeCell ref="D20:E20"/>
    <mergeCell ref="H25:I25"/>
    <mergeCell ref="D28:E28"/>
    <mergeCell ref="H23:I23"/>
    <mergeCell ref="B33:K33"/>
    <mergeCell ref="J19:K19"/>
    <mergeCell ref="J28:K28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陳思穎</cp:lastModifiedBy>
  <cp:lastPrinted>2023-04-07T07:35:31Z</cp:lastPrinted>
  <dcterms:created xsi:type="dcterms:W3CDTF">2011-04-19T02:39:36Z</dcterms:created>
  <dcterms:modified xsi:type="dcterms:W3CDTF">2023-04-07T07:35:53Z</dcterms:modified>
  <cp:category/>
  <cp:version/>
  <cp:contentType/>
  <cp:contentStatus/>
</cp:coreProperties>
</file>