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856" activeTab="1"/>
  </bookViews>
  <sheets>
    <sheet name="餘絀表及撥補表 " sheetId="1" r:id="rId1"/>
    <sheet name="現流表及平衡表" sheetId="2" r:id="rId2"/>
  </sheets>
  <definedNames>
    <definedName name="_xlnm.Print_Area" localSheetId="1">'現流表及平衡表'!$A$1:$K$46</definedName>
    <definedName name="_xlnm.Print_Area" localSheetId="0">'餘絀表及撥補表 '!$A$1:$H$48</definedName>
  </definedNames>
  <calcPr fullCalcOnLoad="1"/>
</workbook>
</file>

<file path=xl/sharedStrings.xml><?xml version="1.0" encoding="utf-8"?>
<sst xmlns="http://schemas.openxmlformats.org/spreadsheetml/2006/main" count="89" uniqueCount="70">
  <si>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</si>
  <si>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</si>
  <si>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</si>
  <si>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</si>
  <si>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</si>
  <si>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</si>
  <si>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</si>
  <si>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</si>
  <si>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</si>
  <si>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</si>
  <si>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</si>
  <si>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</si>
  <si>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</si>
  <si>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未分配賸餘</t>
  </si>
  <si>
    <t>本年度
決算數</t>
  </si>
  <si>
    <t>總收入</t>
  </si>
  <si>
    <t>本期賸餘</t>
  </si>
  <si>
    <t>前期未分配賸餘</t>
  </si>
  <si>
    <t>合                 計</t>
  </si>
  <si>
    <t>負　債</t>
  </si>
  <si>
    <t>合 　　計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</si>
  <si>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</si>
  <si>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</si>
  <si>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</si>
  <si>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</si>
  <si>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</si>
  <si>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</si>
  <si>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總支出</t>
  </si>
  <si>
    <t>本年度預算數</t>
  </si>
  <si>
    <t>本年度
預算數</t>
  </si>
  <si>
    <t>無形資產</t>
  </si>
  <si>
    <t>業務活動之現金流量</t>
  </si>
  <si>
    <t>投資活動之現金流量</t>
  </si>
  <si>
    <t>減少投資、長期應收款、貸墊款及準備金</t>
  </si>
  <si>
    <t>增加投資、長期應收款、貸墊款及準備金</t>
  </si>
  <si>
    <t>期初現金及約當現金</t>
  </si>
  <si>
    <t>期末現金及約當現金</t>
  </si>
  <si>
    <t>分配之部</t>
  </si>
  <si>
    <t>利息股利之調整</t>
  </si>
  <si>
    <t>收取利息</t>
  </si>
  <si>
    <t>不動產、廠房及設備</t>
  </si>
  <si>
    <t>本期賸餘（短絀）</t>
  </si>
  <si>
    <t>現金及約當現金之淨增（淨減）</t>
  </si>
  <si>
    <r>
      <t>比較增減</t>
    </r>
  </si>
  <si>
    <t>中央公教人員急難救助基金現金流量表</t>
  </si>
  <si>
    <t>累積餘絀</t>
  </si>
  <si>
    <t>中央公教人員急難救助基金收支餘絀表</t>
  </si>
  <si>
    <t>中央公教人員急難救助基金餘絀撥補表</t>
  </si>
  <si>
    <t>本期賸餘（短絀）</t>
  </si>
  <si>
    <t>收取股利</t>
  </si>
  <si>
    <t>支付利息</t>
  </si>
  <si>
    <t>中央公教人員急難救助基金平衡表</t>
  </si>
  <si>
    <t>未計利息股利之本期賸餘（短絀）</t>
  </si>
  <si>
    <t>未計利息股利之現金流入（流出）</t>
  </si>
  <si>
    <t xml:space="preserve">    業務活動之淨現金流入（流出）</t>
  </si>
  <si>
    <t xml:space="preserve">    投資活動之淨現金流入（流出）</t>
  </si>
  <si>
    <t>增加無形資產及其他資產</t>
  </si>
  <si>
    <t>-</t>
  </si>
  <si>
    <t>業務外收入</t>
  </si>
  <si>
    <t>業務收入</t>
  </si>
  <si>
    <t>業務成本與費用</t>
  </si>
  <si>
    <t>資                 產</t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</si>
  <si>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</si>
  <si>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</si>
  <si>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業務外費用</t>
  </si>
  <si>
    <r>
      <t xml:space="preserve">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</si>
  <si>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</si>
  <si>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調整項目</t>
  </si>
  <si>
    <t>--</t>
  </si>
  <si>
    <t xml:space="preserve">--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</si>
</sst>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#\-_);_(&quot;  &quot;* #,###\-_);_(* &quot;&quot;_);_(@_)"/>
    <numFmt numFmtId="183" formatCode="_(* ##,##0.00_);_(&quot;  &quot;* #,###\-_);_(* &quot;&quot;_);_(@_)"/>
    <numFmt numFmtId="184" formatCode="_(* ##,##0.00_);_(&quot;  &quot;* ##,##0.00_);_(* &quot;&quot;_);_(@_)"/>
    <numFmt numFmtId="185" formatCode="#,##0_ "/>
    <numFmt numFmtId="186" formatCode="_(* #,##0.000_);_(&quot;-&quot;\ #,##0.000_);_(* &quot;&quot;_);_(@_)"/>
    <numFmt numFmtId="187" formatCode="_(* #,##0.0_);_(&quot;-&quot;\ #,##0.0_);_(* &quot;&quot;_);_(@_)"/>
    <numFmt numFmtId="188" formatCode="_(* #,##0_);_(&quot;-&quot;\ #,##0_);_(* &quot;&quot;_);_(@_)"/>
    <numFmt numFmtId="189" formatCode="[$-404]AM/PM\ hh:mm:ss"/>
    <numFmt numFmtId="190" formatCode="0.00_);[Red]\(0.00\)"/>
    <numFmt numFmtId="191" formatCode="#,##0.00_ "/>
  </numFmts>
  <fonts count="5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color indexed="8"/>
      <name val="細明體"/>
      <family val="3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1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0" fillId="0" borderId="16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188" fontId="23" fillId="0" borderId="13" xfId="0" applyNumberFormat="1" applyFont="1" applyBorder="1" applyAlignment="1" applyProtection="1">
      <alignment horizontal="right" vertical="center"/>
      <protection locked="0"/>
    </xf>
    <xf numFmtId="188" fontId="23" fillId="0" borderId="16" xfId="0" applyNumberFormat="1" applyFont="1" applyBorder="1" applyAlignment="1" applyProtection="1">
      <alignment horizontal="right" vertical="center"/>
      <protection locked="0"/>
    </xf>
    <xf numFmtId="188" fontId="23" fillId="0" borderId="13" xfId="0" applyNumberFormat="1" applyFont="1" applyBorder="1" applyAlignment="1" applyProtection="1">
      <alignment horizontal="center" vertical="center"/>
      <protection locked="0"/>
    </xf>
    <xf numFmtId="188" fontId="23" fillId="0" borderId="16" xfId="0" applyNumberFormat="1" applyFont="1" applyBorder="1" applyAlignment="1" applyProtection="1">
      <alignment horizontal="center" vertical="center"/>
      <protection locked="0"/>
    </xf>
    <xf numFmtId="188" fontId="23" fillId="0" borderId="13" xfId="0" applyNumberFormat="1" applyFont="1" applyBorder="1" applyAlignment="1" applyProtection="1">
      <alignment horizontal="right" vertical="center"/>
      <protection/>
    </xf>
    <xf numFmtId="188" fontId="23" fillId="0" borderId="16" xfId="0" applyNumberFormat="1" applyFont="1" applyBorder="1" applyAlignment="1" applyProtection="1">
      <alignment horizontal="right" vertical="center"/>
      <protection/>
    </xf>
    <xf numFmtId="188" fontId="12" fillId="0" borderId="13" xfId="0" applyNumberFormat="1" applyFont="1" applyBorder="1" applyAlignment="1" applyProtection="1">
      <alignment horizontal="right" vertical="center"/>
      <protection locked="0"/>
    </xf>
    <xf numFmtId="188" fontId="12" fillId="0" borderId="16" xfId="0" applyNumberFormat="1" applyFont="1" applyBorder="1" applyAlignment="1" applyProtection="1">
      <alignment horizontal="right" vertical="center"/>
      <protection locked="0"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188" fontId="9" fillId="0" borderId="21" xfId="0" applyNumberFormat="1" applyFont="1" applyBorder="1" applyAlignment="1" applyProtection="1">
      <alignment vertical="center"/>
      <protection/>
    </xf>
    <xf numFmtId="188" fontId="12" fillId="0" borderId="18" xfId="0" applyNumberFormat="1" applyFont="1" applyBorder="1" applyAlignment="1" applyProtection="1">
      <alignment horizontal="left" vertical="center"/>
      <protection locked="0"/>
    </xf>
    <xf numFmtId="188" fontId="9" fillId="0" borderId="18" xfId="0" applyNumberFormat="1" applyFont="1" applyBorder="1" applyAlignment="1" applyProtection="1">
      <alignment vertical="center"/>
      <protection/>
    </xf>
    <xf numFmtId="188" fontId="9" fillId="0" borderId="17" xfId="0" applyNumberFormat="1" applyFont="1" applyBorder="1" applyAlignment="1" applyProtection="1">
      <alignment vertical="center"/>
      <protection/>
    </xf>
    <xf numFmtId="188" fontId="12" fillId="0" borderId="18" xfId="0" applyNumberFormat="1" applyFont="1" applyBorder="1" applyAlignment="1" applyProtection="1">
      <alignment horizontal="center" vertical="center"/>
      <protection locked="0"/>
    </xf>
    <xf numFmtId="188" fontId="12" fillId="0" borderId="18" xfId="0" applyNumberFormat="1" applyFont="1" applyBorder="1" applyAlignment="1" applyProtection="1">
      <alignment horizontal="right" vertical="center"/>
      <protection/>
    </xf>
    <xf numFmtId="188" fontId="9" fillId="0" borderId="17" xfId="0" applyNumberFormat="1" applyFont="1" applyBorder="1" applyAlignment="1" applyProtection="1">
      <alignment horizontal="right" vertical="center"/>
      <protection/>
    </xf>
    <xf numFmtId="188" fontId="4" fillId="0" borderId="0" xfId="0" applyNumberFormat="1" applyFont="1" applyAlignment="1">
      <alignment vertical="center"/>
    </xf>
    <xf numFmtId="188" fontId="12" fillId="0" borderId="18" xfId="0" applyNumberFormat="1" applyFont="1" applyBorder="1" applyAlignment="1" applyProtection="1">
      <alignment vertical="center"/>
      <protection/>
    </xf>
    <xf numFmtId="188" fontId="12" fillId="0" borderId="18" xfId="0" applyNumberFormat="1" applyFont="1" applyBorder="1" applyAlignment="1" applyProtection="1">
      <alignment vertical="center"/>
      <protection locked="0"/>
    </xf>
    <xf numFmtId="188" fontId="4" fillId="0" borderId="13" xfId="0" applyNumberFormat="1" applyFont="1" applyBorder="1" applyAlignment="1">
      <alignment vertical="center"/>
    </xf>
    <xf numFmtId="188" fontId="12" fillId="0" borderId="18" xfId="0" applyNumberFormat="1" applyFont="1" applyBorder="1" applyAlignment="1" applyProtection="1">
      <alignment horizontal="center" vertical="center"/>
      <protection/>
    </xf>
    <xf numFmtId="188" fontId="12" fillId="0" borderId="18" xfId="0" applyNumberFormat="1" applyFont="1" applyFill="1" applyBorder="1" applyAlignment="1" applyProtection="1">
      <alignment vertical="center"/>
      <protection/>
    </xf>
    <xf numFmtId="181" fontId="12" fillId="0" borderId="13" xfId="0" applyNumberFormat="1" applyFont="1" applyFill="1" applyBorder="1" applyAlignment="1" applyProtection="1">
      <alignment vertical="center"/>
      <protection/>
    </xf>
    <xf numFmtId="178" fontId="12" fillId="0" borderId="13" xfId="0" applyNumberFormat="1" applyFont="1" applyBorder="1" applyAlignment="1" applyProtection="1" quotePrefix="1">
      <alignment horizontal="right" vertical="center" readingOrder="2"/>
      <protection/>
    </xf>
    <xf numFmtId="178" fontId="23" fillId="0" borderId="0" xfId="0" applyNumberFormat="1" applyFont="1" applyBorder="1" applyAlignment="1" applyProtection="1" quotePrefix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0" fillId="0" borderId="20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left" vertical="center"/>
      <protection/>
    </xf>
    <xf numFmtId="0" fontId="20" fillId="0" borderId="28" xfId="0" applyFont="1" applyBorder="1" applyAlignment="1" applyProtection="1">
      <alignment horizontal="left" vertical="center"/>
      <protection/>
    </xf>
    <xf numFmtId="188" fontId="21" fillId="0" borderId="12" xfId="0" applyNumberFormat="1" applyFont="1" applyBorder="1" applyAlignment="1" applyProtection="1">
      <alignment horizontal="right" vertical="center"/>
      <protection/>
    </xf>
    <xf numFmtId="188" fontId="21" fillId="0" borderId="28" xfId="0" applyNumberFormat="1" applyFont="1" applyBorder="1" applyAlignment="1" applyProtection="1">
      <alignment horizontal="right" vertical="center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27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88" fontId="23" fillId="0" borderId="13" xfId="0" applyNumberFormat="1" applyFont="1" applyBorder="1" applyAlignment="1" applyProtection="1">
      <alignment horizontal="right" vertical="center"/>
      <protection locked="0"/>
    </xf>
    <xf numFmtId="188" fontId="23" fillId="0" borderId="16" xfId="0" applyNumberFormat="1" applyFont="1" applyBorder="1" applyAlignment="1" applyProtection="1">
      <alignment horizontal="right" vertical="center"/>
      <protection locked="0"/>
    </xf>
    <xf numFmtId="188" fontId="23" fillId="0" borderId="13" xfId="0" applyNumberFormat="1" applyFont="1" applyBorder="1" applyAlignment="1" applyProtection="1">
      <alignment horizontal="right" vertical="center"/>
      <protection/>
    </xf>
    <xf numFmtId="188" fontId="23" fillId="0" borderId="16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191" fontId="23" fillId="0" borderId="13" xfId="0" applyNumberFormat="1" applyFont="1" applyBorder="1" applyAlignment="1" applyProtection="1">
      <alignment horizontal="right" vertical="center"/>
      <protection/>
    </xf>
    <xf numFmtId="191" fontId="23" fillId="0" borderId="0" xfId="0" applyNumberFormat="1" applyFont="1" applyBorder="1" applyAlignment="1" applyProtection="1">
      <alignment horizontal="right" vertical="center"/>
      <protection/>
    </xf>
    <xf numFmtId="188" fontId="12" fillId="0" borderId="13" xfId="0" applyNumberFormat="1" applyFont="1" applyBorder="1" applyAlignment="1" applyProtection="1">
      <alignment horizontal="right" vertical="center"/>
      <protection/>
    </xf>
    <xf numFmtId="191" fontId="23" fillId="0" borderId="13" xfId="0" applyNumberFormat="1" applyFont="1" applyBorder="1" applyAlignment="1" applyProtection="1" quotePrefix="1">
      <alignment horizontal="right" vertical="center"/>
      <protection/>
    </xf>
    <xf numFmtId="188" fontId="23" fillId="0" borderId="13" xfId="0" applyNumberFormat="1" applyFont="1" applyBorder="1" applyAlignment="1" applyProtection="1">
      <alignment horizontal="center" vertical="center"/>
      <protection locked="0"/>
    </xf>
    <xf numFmtId="188" fontId="23" fillId="0" borderId="16" xfId="0" applyNumberFormat="1" applyFont="1" applyBorder="1" applyAlignment="1" applyProtection="1">
      <alignment horizontal="center" vertical="center"/>
      <protection locked="0"/>
    </xf>
    <xf numFmtId="188" fontId="21" fillId="0" borderId="13" xfId="0" applyNumberFormat="1" applyFont="1" applyBorder="1" applyAlignment="1" applyProtection="1">
      <alignment horizontal="right" vertical="center"/>
      <protection/>
    </xf>
    <xf numFmtId="188" fontId="21" fillId="0" borderId="16" xfId="0" applyNumberFormat="1" applyFont="1" applyBorder="1" applyAlignment="1" applyProtection="1">
      <alignment horizontal="right" vertical="center"/>
      <protection/>
    </xf>
    <xf numFmtId="178" fontId="21" fillId="0" borderId="13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191" fontId="21" fillId="0" borderId="13" xfId="0" applyNumberFormat="1" applyFont="1" applyFill="1" applyBorder="1" applyAlignment="1" applyProtection="1">
      <alignment horizontal="right" vertical="center"/>
      <protection/>
    </xf>
    <xf numFmtId="191" fontId="21" fillId="0" borderId="0" xfId="0" applyNumberFormat="1" applyFont="1" applyFill="1" applyBorder="1" applyAlignment="1" applyProtection="1">
      <alignment horizontal="right" vertical="center"/>
      <protection/>
    </xf>
    <xf numFmtId="188" fontId="21" fillId="0" borderId="13" xfId="0" applyNumberFormat="1" applyFont="1" applyBorder="1" applyAlignment="1" applyProtection="1">
      <alignment horizontal="right" vertical="center"/>
      <protection locked="0"/>
    </xf>
    <xf numFmtId="188" fontId="21" fillId="0" borderId="16" xfId="0" applyNumberFormat="1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left" vertical="center"/>
      <protection/>
    </xf>
    <xf numFmtId="0" fontId="20" fillId="0" borderId="29" xfId="0" applyFont="1" applyBorder="1" applyAlignment="1" applyProtection="1">
      <alignment horizontal="left" vertical="center"/>
      <protection/>
    </xf>
    <xf numFmtId="188" fontId="21" fillId="0" borderId="14" xfId="0" applyNumberFormat="1" applyFont="1" applyBorder="1" applyAlignment="1" applyProtection="1">
      <alignment horizontal="right" vertical="center"/>
      <protection/>
    </xf>
    <xf numFmtId="188" fontId="21" fillId="0" borderId="29" xfId="0" applyNumberFormat="1" applyFont="1" applyBorder="1" applyAlignment="1" applyProtection="1">
      <alignment horizontal="right" vertical="center"/>
      <protection/>
    </xf>
    <xf numFmtId="191" fontId="21" fillId="0" borderId="14" xfId="0" applyNumberFormat="1" applyFont="1" applyBorder="1" applyAlignment="1" applyProtection="1">
      <alignment horizontal="right" vertical="center"/>
      <protection/>
    </xf>
    <xf numFmtId="191" fontId="21" fillId="0" borderId="22" xfId="0" applyNumberFormat="1" applyFont="1" applyBorder="1" applyAlignment="1" applyProtection="1">
      <alignment horizontal="right" vertical="center"/>
      <protection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28" fillId="0" borderId="27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  <xf numFmtId="188" fontId="9" fillId="0" borderId="12" xfId="0" applyNumberFormat="1" applyFont="1" applyBorder="1" applyAlignment="1" applyProtection="1">
      <alignment horizontal="right" vertical="center"/>
      <protection/>
    </xf>
    <xf numFmtId="188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88" fontId="9" fillId="0" borderId="12" xfId="0" applyNumberFormat="1" applyFont="1" applyBorder="1" applyAlignment="1" applyProtection="1">
      <alignment vertical="center"/>
      <protection/>
    </xf>
    <xf numFmtId="188" fontId="9" fillId="0" borderId="28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8" fontId="12" fillId="0" borderId="13" xfId="0" applyNumberFormat="1" applyFont="1" applyBorder="1" applyAlignment="1" applyProtection="1">
      <alignment horizontal="right" vertical="center"/>
      <protection locked="0"/>
    </xf>
    <xf numFmtId="188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8" fontId="12" fillId="0" borderId="13" xfId="0" applyNumberFormat="1" applyFont="1" applyBorder="1" applyAlignment="1" applyProtection="1">
      <alignment vertical="center"/>
      <protection locked="0"/>
    </xf>
    <xf numFmtId="188" fontId="12" fillId="0" borderId="16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86" fontId="12" fillId="0" borderId="13" xfId="0" applyNumberFormat="1" applyFont="1" applyBorder="1" applyAlignment="1" applyProtection="1">
      <alignment horizontal="right" vertical="center"/>
      <protection/>
    </xf>
    <xf numFmtId="186" fontId="12" fillId="0" borderId="16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8" fontId="9" fillId="0" borderId="13" xfId="0" applyNumberFormat="1" applyFont="1" applyBorder="1" applyAlignment="1" applyProtection="1">
      <alignment vertical="center"/>
      <protection locked="0"/>
    </xf>
    <xf numFmtId="188" fontId="9" fillId="0" borderId="16" xfId="0" applyNumberFormat="1" applyFont="1" applyBorder="1" applyAlignment="1" applyProtection="1">
      <alignment vertical="center"/>
      <protection locked="0"/>
    </xf>
    <xf numFmtId="188" fontId="9" fillId="0" borderId="14" xfId="0" applyNumberFormat="1" applyFont="1" applyBorder="1" applyAlignment="1" applyProtection="1">
      <alignment vertical="center"/>
      <protection/>
    </xf>
    <xf numFmtId="188" fontId="9" fillId="0" borderId="29" xfId="0" applyNumberFormat="1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188" fontId="9" fillId="0" borderId="14" xfId="0" applyNumberFormat="1" applyFont="1" applyBorder="1" applyAlignment="1" applyProtection="1">
      <alignment horizontal="right" vertical="center"/>
      <protection/>
    </xf>
    <xf numFmtId="188" fontId="9" fillId="0" borderId="29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9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0" zoomScaleNormal="110" zoomScaleSheetLayoutView="110" zoomScalePageLayoutView="0" workbookViewId="0" topLeftCell="A7">
      <selection activeCell="E14" sqref="E14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3" t="s">
        <v>46</v>
      </c>
      <c r="B1" s="83"/>
      <c r="C1" s="83"/>
      <c r="D1" s="83"/>
      <c r="E1" s="83"/>
      <c r="F1" s="83"/>
      <c r="G1" s="83"/>
      <c r="H1" s="83"/>
    </row>
    <row r="2" spans="2:8" ht="17.25" customHeight="1">
      <c r="B2" s="84"/>
      <c r="C2" s="84"/>
      <c r="D2" s="84"/>
      <c r="E2" s="84"/>
      <c r="F2" s="84"/>
      <c r="G2" s="84"/>
      <c r="H2" s="84"/>
    </row>
    <row r="3" spans="2:8" ht="20.25" thickBot="1">
      <c r="B3" s="2"/>
      <c r="C3" s="85" t="s">
        <v>62</v>
      </c>
      <c r="D3" s="85"/>
      <c r="E3" s="85"/>
      <c r="F3" s="85"/>
      <c r="G3" s="85"/>
      <c r="H3" s="85"/>
    </row>
    <row r="4" spans="1:8" ht="18.75" customHeight="1">
      <c r="A4" s="86" t="s">
        <v>9</v>
      </c>
      <c r="B4" s="87"/>
      <c r="C4" s="90" t="s">
        <v>28</v>
      </c>
      <c r="D4" s="90"/>
      <c r="E4" s="90" t="s">
        <v>11</v>
      </c>
      <c r="F4" s="90"/>
      <c r="G4" s="90" t="s">
        <v>43</v>
      </c>
      <c r="H4" s="91"/>
    </row>
    <row r="5" spans="1:8" ht="18.75" customHeight="1">
      <c r="A5" s="88"/>
      <c r="B5" s="89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5.75" customHeight="1">
      <c r="A6" s="92" t="s">
        <v>15</v>
      </c>
      <c r="B6" s="93"/>
      <c r="C6" s="67">
        <f>C7+C8</f>
        <v>2152000</v>
      </c>
      <c r="D6" s="17">
        <f aca="true" t="shared" si="0" ref="D6:D12">C6/C$6*100</f>
        <v>100</v>
      </c>
      <c r="E6" s="67">
        <f>SUM(E7:E8)</f>
        <v>3269148</v>
      </c>
      <c r="F6" s="17">
        <f aca="true" t="shared" si="1" ref="F6:F12">E6/E$6*100</f>
        <v>100</v>
      </c>
      <c r="G6" s="67">
        <f>SUM(G7:G8)</f>
        <v>1117148</v>
      </c>
      <c r="H6" s="7">
        <f aca="true" t="shared" si="2" ref="H6:H12">IF(C6=0,0,ABS(G6/C6*100))</f>
        <v>51.91208178438662</v>
      </c>
    </row>
    <row r="7" spans="1:8" ht="15.75" customHeight="1">
      <c r="A7" s="34"/>
      <c r="B7" s="14" t="s">
        <v>59</v>
      </c>
      <c r="C7" s="75">
        <v>1029000</v>
      </c>
      <c r="D7" s="19">
        <f>C7/C$6*100</f>
        <v>47.81598513011153</v>
      </c>
      <c r="E7" s="75">
        <v>1127580</v>
      </c>
      <c r="F7" s="19">
        <f t="shared" si="1"/>
        <v>34.491555597972315</v>
      </c>
      <c r="G7" s="79">
        <f>E7-C7</f>
        <v>98580</v>
      </c>
      <c r="H7" s="13">
        <f t="shared" si="2"/>
        <v>9.580174927113703</v>
      </c>
    </row>
    <row r="8" spans="1:8" ht="15.75" customHeight="1">
      <c r="A8" s="24"/>
      <c r="B8" s="14" t="s">
        <v>58</v>
      </c>
      <c r="C8" s="68">
        <v>1123000</v>
      </c>
      <c r="D8" s="19">
        <f t="shared" si="0"/>
        <v>52.18401486988847</v>
      </c>
      <c r="E8" s="68">
        <v>2141568</v>
      </c>
      <c r="F8" s="19">
        <f>E8/E$6*100</f>
        <v>65.50844440202769</v>
      </c>
      <c r="G8" s="79">
        <f>E8-C8</f>
        <v>1018568</v>
      </c>
      <c r="H8" s="13">
        <f t="shared" si="2"/>
        <v>90.70062333036509</v>
      </c>
    </row>
    <row r="9" spans="1:8" ht="15.75" customHeight="1">
      <c r="A9" s="94" t="s">
        <v>27</v>
      </c>
      <c r="B9" s="95"/>
      <c r="C9" s="69">
        <f>C10+C11</f>
        <v>1141000</v>
      </c>
      <c r="D9" s="29">
        <f t="shared" si="0"/>
        <v>53.020446096654275</v>
      </c>
      <c r="E9" s="69">
        <f>E10+E11</f>
        <v>1693109</v>
      </c>
      <c r="F9" s="29">
        <f t="shared" si="1"/>
        <v>51.790527684889156</v>
      </c>
      <c r="G9" s="69">
        <f>G10+G11</f>
        <v>552109</v>
      </c>
      <c r="H9" s="7">
        <f t="shared" si="2"/>
        <v>48.38816827344435</v>
      </c>
    </row>
    <row r="10" spans="1:8" ht="15.75" customHeight="1">
      <c r="A10" s="34"/>
      <c r="B10" s="14" t="s">
        <v>60</v>
      </c>
      <c r="C10" s="75">
        <v>1141000</v>
      </c>
      <c r="D10" s="19">
        <f>C10/C$6*100</f>
        <v>53.020446096654275</v>
      </c>
      <c r="E10" s="75">
        <v>1146454</v>
      </c>
      <c r="F10" s="19">
        <f t="shared" si="1"/>
        <v>35.068892567727126</v>
      </c>
      <c r="G10" s="72">
        <f>E10-C10</f>
        <v>5454</v>
      </c>
      <c r="H10" s="13">
        <f t="shared" si="2"/>
        <v>0.47800175284837865</v>
      </c>
    </row>
    <row r="11" spans="1:8" ht="15.75" customHeight="1">
      <c r="A11" s="34"/>
      <c r="B11" s="14" t="s">
        <v>64</v>
      </c>
      <c r="C11" s="75">
        <v>0</v>
      </c>
      <c r="D11" s="19">
        <f>C11/C$6*100</f>
        <v>0</v>
      </c>
      <c r="E11" s="75">
        <v>546655</v>
      </c>
      <c r="F11" s="19">
        <f>E11/E$6*100</f>
        <v>16.721635117162027</v>
      </c>
      <c r="G11" s="72">
        <f>E11-C11</f>
        <v>546655</v>
      </c>
      <c r="H11" s="81" t="s">
        <v>68</v>
      </c>
    </row>
    <row r="12" spans="1:8" ht="15.75" customHeight="1">
      <c r="A12" s="94" t="s">
        <v>48</v>
      </c>
      <c r="B12" s="95"/>
      <c r="C12" s="69">
        <f>C6-C9</f>
        <v>1011000</v>
      </c>
      <c r="D12" s="29">
        <f t="shared" si="0"/>
        <v>46.979553903345725</v>
      </c>
      <c r="E12" s="69">
        <f>E6-E9</f>
        <v>1576039</v>
      </c>
      <c r="F12" s="29">
        <f t="shared" si="1"/>
        <v>48.209472315110844</v>
      </c>
      <c r="G12" s="69">
        <f>G6-G9</f>
        <v>565039</v>
      </c>
      <c r="H12" s="7">
        <f t="shared" si="2"/>
        <v>55.8891196834817</v>
      </c>
    </row>
    <row r="13" spans="1:8" ht="15.75" customHeight="1">
      <c r="A13" s="34"/>
      <c r="B13" s="35"/>
      <c r="C13" s="69"/>
      <c r="D13" s="29"/>
      <c r="E13" s="69"/>
      <c r="F13" s="29"/>
      <c r="G13" s="69"/>
      <c r="H13" s="7"/>
    </row>
    <row r="14" spans="1:8" ht="15.75" customHeight="1">
      <c r="A14" s="34"/>
      <c r="B14" s="35"/>
      <c r="C14" s="69"/>
      <c r="D14" s="29"/>
      <c r="E14" s="69"/>
      <c r="F14" s="29"/>
      <c r="G14" s="69"/>
      <c r="H14" s="7"/>
    </row>
    <row r="15" spans="1:8" ht="15.75" customHeight="1">
      <c r="A15" s="34"/>
      <c r="B15" s="35"/>
      <c r="C15" s="69"/>
      <c r="D15" s="29"/>
      <c r="E15" s="69"/>
      <c r="F15" s="29"/>
      <c r="G15" s="69"/>
      <c r="H15" s="7"/>
    </row>
    <row r="16" spans="1:8" ht="15.75" customHeight="1">
      <c r="A16" s="34"/>
      <c r="B16" s="36"/>
      <c r="C16" s="69"/>
      <c r="D16" s="29"/>
      <c r="E16" s="69"/>
      <c r="F16" s="29"/>
      <c r="G16" s="69"/>
      <c r="H16" s="7"/>
    </row>
    <row r="17" spans="1:8" ht="15.75" customHeight="1">
      <c r="A17" s="34"/>
      <c r="B17" s="35"/>
      <c r="C17" s="69"/>
      <c r="D17" s="29"/>
      <c r="E17" s="69"/>
      <c r="F17" s="29"/>
      <c r="G17" s="69"/>
      <c r="H17" s="7"/>
    </row>
    <row r="18" spans="1:8" ht="15.75" customHeight="1">
      <c r="A18" s="34"/>
      <c r="B18" s="35"/>
      <c r="C18" s="69"/>
      <c r="D18" s="29"/>
      <c r="E18" s="69"/>
      <c r="F18" s="29"/>
      <c r="G18" s="69"/>
      <c r="H18" s="7"/>
    </row>
    <row r="19" spans="1:8" ht="15.75" customHeight="1">
      <c r="A19" s="34"/>
      <c r="B19" s="35"/>
      <c r="C19" s="69"/>
      <c r="D19" s="29"/>
      <c r="E19" s="69"/>
      <c r="F19" s="29"/>
      <c r="G19" s="69"/>
      <c r="H19" s="7"/>
    </row>
    <row r="20" spans="1:8" ht="15.75" customHeight="1">
      <c r="A20" s="34"/>
      <c r="B20" s="35"/>
      <c r="C20" s="69"/>
      <c r="D20" s="29"/>
      <c r="E20" s="69"/>
      <c r="F20" s="29"/>
      <c r="G20" s="69"/>
      <c r="H20" s="7"/>
    </row>
    <row r="21" spans="1:8" ht="15.75" customHeight="1">
      <c r="A21" s="34"/>
      <c r="B21" s="35"/>
      <c r="C21" s="69"/>
      <c r="D21" s="29"/>
      <c r="E21" s="69"/>
      <c r="F21" s="29"/>
      <c r="G21" s="69"/>
      <c r="H21" s="7"/>
    </row>
    <row r="22" spans="1:8" ht="15.75" customHeight="1">
      <c r="A22" s="34"/>
      <c r="B22" s="35"/>
      <c r="C22" s="69"/>
      <c r="D22" s="29"/>
      <c r="E22" s="69"/>
      <c r="F22" s="29"/>
      <c r="G22" s="69"/>
      <c r="H22" s="7"/>
    </row>
    <row r="23" spans="1:8" ht="15.75" customHeight="1">
      <c r="A23" s="34"/>
      <c r="B23" s="35"/>
      <c r="C23" s="69"/>
      <c r="D23" s="29"/>
      <c r="E23" s="69"/>
      <c r="F23" s="29"/>
      <c r="G23" s="69"/>
      <c r="H23" s="7"/>
    </row>
    <row r="24" spans="1:8" ht="15.75" customHeight="1">
      <c r="A24" s="34"/>
      <c r="B24" s="35"/>
      <c r="C24" s="69"/>
      <c r="D24" s="29"/>
      <c r="E24" s="69"/>
      <c r="F24" s="29"/>
      <c r="G24" s="69"/>
      <c r="H24" s="7"/>
    </row>
    <row r="25" spans="1:8" ht="11.25" customHeight="1" thickBot="1">
      <c r="A25" s="96"/>
      <c r="B25" s="97"/>
      <c r="C25" s="70"/>
      <c r="D25" s="16"/>
      <c r="E25" s="70"/>
      <c r="F25" s="16"/>
      <c r="G25" s="73"/>
      <c r="H25" s="8"/>
    </row>
    <row r="26" spans="2:8" ht="16.5" customHeight="1">
      <c r="B26" s="98"/>
      <c r="C26" s="98"/>
      <c r="D26" s="98"/>
      <c r="E26" s="98"/>
      <c r="F26" s="98"/>
      <c r="G26" s="98"/>
      <c r="H26" s="98"/>
    </row>
    <row r="27" spans="2:8" ht="16.5" customHeight="1" hidden="1">
      <c r="B27" s="99"/>
      <c r="C27" s="99"/>
      <c r="D27" s="99"/>
      <c r="E27" s="99"/>
      <c r="F27" s="99"/>
      <c r="G27" s="99"/>
      <c r="H27" s="99"/>
    </row>
    <row r="28" spans="2:8" ht="16.5" customHeight="1" hidden="1">
      <c r="B28" s="99"/>
      <c r="C28" s="99"/>
      <c r="D28" s="99"/>
      <c r="E28" s="99"/>
      <c r="F28" s="99"/>
      <c r="G28" s="99"/>
      <c r="H28" s="99"/>
    </row>
    <row r="29" spans="2:8" ht="20.25" customHeight="1">
      <c r="B29" s="99"/>
      <c r="C29" s="99"/>
      <c r="D29" s="99"/>
      <c r="E29" s="99"/>
      <c r="F29" s="99"/>
      <c r="G29" s="99"/>
      <c r="H29" s="99"/>
    </row>
    <row r="30" spans="1:8" ht="27" customHeight="1">
      <c r="A30" s="83" t="s">
        <v>47</v>
      </c>
      <c r="B30" s="83"/>
      <c r="C30" s="83"/>
      <c r="D30" s="83"/>
      <c r="E30" s="83"/>
      <c r="F30" s="83"/>
      <c r="G30" s="83"/>
      <c r="H30" s="83"/>
    </row>
    <row r="31" spans="2:8" ht="17.25" customHeight="1">
      <c r="B31" s="84"/>
      <c r="C31" s="84"/>
      <c r="D31" s="84"/>
      <c r="E31" s="84"/>
      <c r="F31" s="84"/>
      <c r="G31" s="84"/>
      <c r="H31" s="84"/>
    </row>
    <row r="32" spans="2:8" ht="20.25" thickBot="1">
      <c r="B32" s="2"/>
      <c r="C32" s="85" t="s">
        <v>63</v>
      </c>
      <c r="D32" s="85"/>
      <c r="E32" s="85"/>
      <c r="F32" s="85"/>
      <c r="G32" s="85"/>
      <c r="H32" s="85"/>
    </row>
    <row r="33" spans="1:8" ht="18.75" customHeight="1">
      <c r="A33" s="86" t="s">
        <v>10</v>
      </c>
      <c r="B33" s="87"/>
      <c r="C33" s="90" t="s">
        <v>28</v>
      </c>
      <c r="D33" s="90"/>
      <c r="E33" s="90" t="s">
        <v>11</v>
      </c>
      <c r="F33" s="90"/>
      <c r="G33" s="90" t="s">
        <v>43</v>
      </c>
      <c r="H33" s="91"/>
    </row>
    <row r="34" spans="1:8" ht="18.75" customHeight="1">
      <c r="A34" s="88"/>
      <c r="B34" s="89"/>
      <c r="C34" s="10" t="s">
        <v>8</v>
      </c>
      <c r="D34" s="9" t="s">
        <v>1</v>
      </c>
      <c r="E34" s="10" t="s">
        <v>8</v>
      </c>
      <c r="F34" s="9" t="s">
        <v>1</v>
      </c>
      <c r="G34" s="10" t="s">
        <v>8</v>
      </c>
      <c r="H34" s="3" t="s">
        <v>1</v>
      </c>
    </row>
    <row r="35" spans="1:8" ht="17.25" customHeight="1">
      <c r="A35" s="92" t="s">
        <v>12</v>
      </c>
      <c r="B35" s="93"/>
      <c r="C35" s="67">
        <f>SUM(C36:C37)</f>
        <v>352097000</v>
      </c>
      <c r="D35" s="17">
        <f aca="true" t="shared" si="3" ref="D35:D42">C35/$C$35*100</f>
        <v>100</v>
      </c>
      <c r="E35" s="67">
        <f>SUM(E36:E37)</f>
        <v>352596601</v>
      </c>
      <c r="F35" s="17">
        <f aca="true" t="shared" si="4" ref="F35:F42">E35/$E$35*100</f>
        <v>100</v>
      </c>
      <c r="G35" s="67">
        <f>SUM(G36:G37)</f>
        <v>499601</v>
      </c>
      <c r="H35" s="6">
        <f>IF(C35=0,0,ABS(G35/C35*100))</f>
        <v>0.14189300107640793</v>
      </c>
    </row>
    <row r="36" spans="1:9" ht="17.25" customHeight="1">
      <c r="A36" s="26"/>
      <c r="B36" s="15" t="s">
        <v>16</v>
      </c>
      <c r="C36" s="68">
        <v>1011000</v>
      </c>
      <c r="D36" s="19">
        <f t="shared" si="3"/>
        <v>0.28713678332959386</v>
      </c>
      <c r="E36" s="71">
        <v>1576039</v>
      </c>
      <c r="F36" s="19">
        <f t="shared" si="4"/>
        <v>0.44698076939204523</v>
      </c>
      <c r="G36" s="75">
        <f>E36-C36</f>
        <v>565039</v>
      </c>
      <c r="H36" s="25">
        <f>IF(C36=0,0,ABS(G36/C36*100))</f>
        <v>55.8891196834817</v>
      </c>
      <c r="I36" s="11"/>
    </row>
    <row r="37" spans="1:8" ht="17.25" customHeight="1">
      <c r="A37" s="26"/>
      <c r="B37" s="14" t="s">
        <v>17</v>
      </c>
      <c r="C37" s="68">
        <v>351086000</v>
      </c>
      <c r="D37" s="19">
        <f t="shared" si="3"/>
        <v>99.71286321667041</v>
      </c>
      <c r="E37" s="71">
        <v>351020562</v>
      </c>
      <c r="F37" s="19">
        <f t="shared" si="4"/>
        <v>99.55301923060796</v>
      </c>
      <c r="G37" s="75">
        <f>E37-C37</f>
        <v>-65438</v>
      </c>
      <c r="H37" s="80">
        <f>IF(C37=0,0,(G37/C37*100))</f>
        <v>-0.018638738086964448</v>
      </c>
    </row>
    <row r="38" spans="1:8" ht="17.25" customHeight="1">
      <c r="A38" s="94" t="s">
        <v>37</v>
      </c>
      <c r="B38" s="95"/>
      <c r="C38" s="74"/>
      <c r="D38" s="44"/>
      <c r="E38" s="77"/>
      <c r="F38" s="44"/>
      <c r="G38" s="77"/>
      <c r="H38" s="44"/>
    </row>
    <row r="39" spans="1:8" ht="17.25" customHeight="1">
      <c r="A39" s="94" t="s">
        <v>13</v>
      </c>
      <c r="B39" s="95"/>
      <c r="C39" s="69">
        <f>C35-C38</f>
        <v>352097000</v>
      </c>
      <c r="D39" s="18">
        <f>C39/$C$35*100</f>
        <v>100</v>
      </c>
      <c r="E39" s="69">
        <f>E35-E38</f>
        <v>352596601</v>
      </c>
      <c r="F39" s="18">
        <f>E39/$E$35*100</f>
        <v>100</v>
      </c>
      <c r="G39" s="69">
        <f>E39-C39</f>
        <v>499601</v>
      </c>
      <c r="H39" s="7">
        <f>IF(C39=0,0,ABS(G39/C39*100))</f>
        <v>0.14189300107640793</v>
      </c>
    </row>
    <row r="40" spans="1:8" ht="17.25" customHeight="1">
      <c r="A40" s="34"/>
      <c r="B40" s="35"/>
      <c r="C40" s="69"/>
      <c r="D40" s="18"/>
      <c r="E40" s="69"/>
      <c r="F40" s="18"/>
      <c r="G40" s="69"/>
      <c r="H40" s="7"/>
    </row>
    <row r="41" spans="1:8" ht="17.25" customHeight="1">
      <c r="A41" s="34"/>
      <c r="B41" s="14"/>
      <c r="C41" s="75"/>
      <c r="D41" s="19">
        <f t="shared" si="3"/>
        <v>0</v>
      </c>
      <c r="E41" s="75"/>
      <c r="F41" s="19">
        <f t="shared" si="4"/>
        <v>0</v>
      </c>
      <c r="G41" s="75"/>
      <c r="H41" s="7"/>
    </row>
    <row r="42" spans="2:8" ht="17.25" customHeight="1">
      <c r="B42" s="14"/>
      <c r="C42" s="75"/>
      <c r="D42" s="19">
        <f t="shared" si="3"/>
        <v>0</v>
      </c>
      <c r="E42" s="75"/>
      <c r="F42" s="19">
        <f t="shared" si="4"/>
        <v>0</v>
      </c>
      <c r="G42" s="75"/>
      <c r="H42" s="7"/>
    </row>
    <row r="43" spans="1:8" ht="17.25" customHeight="1">
      <c r="A43" s="27"/>
      <c r="B43" s="14"/>
      <c r="C43" s="68"/>
      <c r="D43" s="19">
        <v>0</v>
      </c>
      <c r="E43" s="71"/>
      <c r="F43" s="19">
        <v>0</v>
      </c>
      <c r="G43" s="78">
        <v>0</v>
      </c>
      <c r="H43" s="25">
        <v>0</v>
      </c>
    </row>
    <row r="44" spans="1:8" ht="17.25" customHeight="1">
      <c r="A44" s="27"/>
      <c r="B44" s="14"/>
      <c r="C44" s="68"/>
      <c r="D44" s="19">
        <v>0</v>
      </c>
      <c r="E44" s="71"/>
      <c r="F44" s="19">
        <v>0</v>
      </c>
      <c r="G44" s="78">
        <v>0</v>
      </c>
      <c r="H44" s="25">
        <v>0</v>
      </c>
    </row>
    <row r="45" spans="1:8" ht="17.25" customHeight="1">
      <c r="A45" s="27"/>
      <c r="B45" s="14"/>
      <c r="C45" s="68"/>
      <c r="D45" s="19"/>
      <c r="E45" s="71"/>
      <c r="F45" s="19"/>
      <c r="G45" s="78"/>
      <c r="H45" s="25"/>
    </row>
    <row r="46" spans="1:8" ht="17.25" customHeight="1">
      <c r="A46" s="12"/>
      <c r="B46" s="14"/>
      <c r="C46" s="76"/>
      <c r="D46" s="21"/>
      <c r="E46" s="76"/>
      <c r="F46" s="21"/>
      <c r="G46" s="75"/>
      <c r="H46" s="13"/>
    </row>
    <row r="47" spans="1:8" ht="17.25" customHeight="1">
      <c r="A47" s="12"/>
      <c r="B47" s="14"/>
      <c r="C47" s="76"/>
      <c r="D47" s="21"/>
      <c r="E47" s="76"/>
      <c r="F47" s="21"/>
      <c r="G47" s="75"/>
      <c r="H47" s="13"/>
    </row>
    <row r="48" spans="1:8" ht="14.25" customHeight="1" thickBot="1">
      <c r="A48" s="96"/>
      <c r="B48" s="97"/>
      <c r="C48" s="70"/>
      <c r="D48" s="16"/>
      <c r="E48" s="70"/>
      <c r="F48" s="16"/>
      <c r="G48" s="70"/>
      <c r="H48" s="8"/>
    </row>
    <row r="49" spans="2:8" ht="15.75">
      <c r="B49" s="98"/>
      <c r="C49" s="98"/>
      <c r="D49" s="98"/>
      <c r="E49" s="98"/>
      <c r="F49" s="98"/>
      <c r="G49" s="98"/>
      <c r="H49" s="98"/>
    </row>
    <row r="50" spans="2:8" ht="17.25" customHeight="1">
      <c r="B50" s="99"/>
      <c r="C50" s="99"/>
      <c r="D50" s="99"/>
      <c r="E50" s="99"/>
      <c r="F50" s="99"/>
      <c r="G50" s="99"/>
      <c r="H50" s="99"/>
    </row>
  </sheetData>
  <sheetProtection/>
  <mergeCells count="28">
    <mergeCell ref="A35:B35"/>
    <mergeCell ref="A38:B38"/>
    <mergeCell ref="A39:B39"/>
    <mergeCell ref="A48:B48"/>
    <mergeCell ref="B49:H49"/>
    <mergeCell ref="B50:H50"/>
    <mergeCell ref="B28:H28"/>
    <mergeCell ref="B29:H29"/>
    <mergeCell ref="A30:H30"/>
    <mergeCell ref="B31:H31"/>
    <mergeCell ref="C32:H32"/>
    <mergeCell ref="A33:B34"/>
    <mergeCell ref="C33:D33"/>
    <mergeCell ref="E33:F33"/>
    <mergeCell ref="G33:H33"/>
    <mergeCell ref="A6:B6"/>
    <mergeCell ref="A9:B9"/>
    <mergeCell ref="A12:B12"/>
    <mergeCell ref="A25:B25"/>
    <mergeCell ref="B26:H26"/>
    <mergeCell ref="B27:H27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F6:F24 E6:E11 C6:C11 D6:D24 G6:G11">
      <formula1>0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125" zoomScaleNormal="150" zoomScaleSheetLayoutView="125" zoomScalePageLayoutView="0" workbookViewId="0" topLeftCell="A13">
      <selection activeCell="N25" sqref="N25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2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17.25" customHeight="1"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2:11" ht="20.25" thickBot="1">
      <c r="B3" s="2"/>
      <c r="C3" s="100" t="s">
        <v>65</v>
      </c>
      <c r="D3" s="100"/>
      <c r="E3" s="100"/>
      <c r="F3" s="100"/>
      <c r="G3" s="100"/>
      <c r="H3" s="100"/>
      <c r="I3" s="101" t="s">
        <v>0</v>
      </c>
      <c r="J3" s="101"/>
      <c r="K3" s="101"/>
    </row>
    <row r="4" spans="1:11" ht="18.75" customHeight="1">
      <c r="A4" s="86" t="s">
        <v>10</v>
      </c>
      <c r="B4" s="86"/>
      <c r="C4" s="87"/>
      <c r="D4" s="102" t="s">
        <v>29</v>
      </c>
      <c r="E4" s="87"/>
      <c r="F4" s="102" t="s">
        <v>14</v>
      </c>
      <c r="G4" s="87"/>
      <c r="H4" s="91" t="s">
        <v>43</v>
      </c>
      <c r="I4" s="104"/>
      <c r="J4" s="104"/>
      <c r="K4" s="104"/>
    </row>
    <row r="5" spans="1:11" ht="18.75" customHeight="1">
      <c r="A5" s="88"/>
      <c r="B5" s="88"/>
      <c r="C5" s="89"/>
      <c r="D5" s="103"/>
      <c r="E5" s="89"/>
      <c r="F5" s="103"/>
      <c r="G5" s="89"/>
      <c r="H5" s="105" t="s">
        <v>3</v>
      </c>
      <c r="I5" s="106"/>
      <c r="J5" s="107" t="s">
        <v>1</v>
      </c>
      <c r="K5" s="108"/>
    </row>
    <row r="6" spans="1:13" s="37" customFormat="1" ht="15.75" customHeight="1">
      <c r="A6" s="109" t="s">
        <v>31</v>
      </c>
      <c r="B6" s="109"/>
      <c r="C6" s="110"/>
      <c r="D6" s="111"/>
      <c r="E6" s="112"/>
      <c r="F6" s="111"/>
      <c r="G6" s="112"/>
      <c r="H6" s="111"/>
      <c r="I6" s="112"/>
      <c r="J6" s="113"/>
      <c r="K6" s="114"/>
      <c r="L6" s="55"/>
      <c r="M6" s="1"/>
    </row>
    <row r="7" spans="1:11" s="41" customFormat="1" ht="14.25" customHeight="1">
      <c r="A7" s="38"/>
      <c r="B7" s="115" t="s">
        <v>41</v>
      </c>
      <c r="C7" s="116"/>
      <c r="D7" s="117">
        <v>1011000</v>
      </c>
      <c r="E7" s="118"/>
      <c r="F7" s="117">
        <v>1576039</v>
      </c>
      <c r="G7" s="118"/>
      <c r="H7" s="119">
        <f aca="true" t="shared" si="0" ref="H7:H15">F7-D7</f>
        <v>565039</v>
      </c>
      <c r="I7" s="120"/>
      <c r="J7" s="121">
        <f>IF(D7=0,0,ABS(H7/D7*100))</f>
        <v>55.8891196834817</v>
      </c>
      <c r="K7" s="122">
        <f aca="true" t="shared" si="1" ref="K7:K12">ABS(J7/F7*100)</f>
        <v>0.003546176184947308</v>
      </c>
    </row>
    <row r="8" spans="1:11" s="41" customFormat="1" ht="14.25" customHeight="1">
      <c r="A8" s="38"/>
      <c r="B8" s="115" t="s">
        <v>38</v>
      </c>
      <c r="C8" s="116"/>
      <c r="D8" s="117">
        <v>-2152000</v>
      </c>
      <c r="E8" s="118"/>
      <c r="F8" s="117">
        <v>-2137369</v>
      </c>
      <c r="G8" s="118"/>
      <c r="H8" s="119">
        <f t="shared" si="0"/>
        <v>14631</v>
      </c>
      <c r="I8" s="120"/>
      <c r="J8" s="123">
        <f>IF(D8=0,0,(H8/D8*100))</f>
        <v>-0.6798791821561339</v>
      </c>
      <c r="K8" s="124">
        <f t="shared" si="1"/>
        <v>3.180916267411635E-05</v>
      </c>
    </row>
    <row r="9" spans="1:11" s="41" customFormat="1" ht="14.25" customHeight="1">
      <c r="A9" s="38"/>
      <c r="B9" s="49" t="s">
        <v>52</v>
      </c>
      <c r="C9" s="50"/>
      <c r="D9" s="117">
        <f>SUM(D7:E8)</f>
        <v>-1141000</v>
      </c>
      <c r="E9" s="118"/>
      <c r="F9" s="117">
        <f>SUM(F7:G8)</f>
        <v>-561330</v>
      </c>
      <c r="G9" s="118"/>
      <c r="H9" s="119">
        <f t="shared" si="0"/>
        <v>579670</v>
      </c>
      <c r="I9" s="120"/>
      <c r="J9" s="123">
        <f>IF(D9=0,0,(H9/D9*100))</f>
        <v>-50.80368098159509</v>
      </c>
      <c r="K9" s="124">
        <f t="shared" si="1"/>
        <v>0.009050590736571195</v>
      </c>
    </row>
    <row r="10" spans="1:11" s="41" customFormat="1" ht="14.25" customHeight="1">
      <c r="A10" s="38"/>
      <c r="B10" s="115" t="s">
        <v>67</v>
      </c>
      <c r="C10" s="116"/>
      <c r="D10" s="117">
        <v>10000</v>
      </c>
      <c r="E10" s="118"/>
      <c r="F10" s="117">
        <v>634512</v>
      </c>
      <c r="G10" s="118"/>
      <c r="H10" s="119">
        <f t="shared" si="0"/>
        <v>624512</v>
      </c>
      <c r="I10" s="120"/>
      <c r="J10" s="123">
        <f>IF(D10=0,0,(H10/D10*100))</f>
        <v>6245.12</v>
      </c>
      <c r="K10" s="124">
        <f t="shared" si="1"/>
        <v>0.9842398567718184</v>
      </c>
    </row>
    <row r="11" spans="1:11" s="41" customFormat="1" ht="14.25" customHeight="1">
      <c r="A11" s="38"/>
      <c r="B11" s="49" t="s">
        <v>53</v>
      </c>
      <c r="C11" s="50"/>
      <c r="D11" s="117">
        <f>SUM(D9:E10)</f>
        <v>-1131000</v>
      </c>
      <c r="E11" s="118"/>
      <c r="F11" s="117">
        <f>SUM(F9:G10)</f>
        <v>73182</v>
      </c>
      <c r="G11" s="118"/>
      <c r="H11" s="125">
        <f t="shared" si="0"/>
        <v>1204182</v>
      </c>
      <c r="I11" s="120"/>
      <c r="J11" s="126" t="s">
        <v>69</v>
      </c>
      <c r="K11" s="124" t="e">
        <f t="shared" si="1"/>
        <v>#VALUE!</v>
      </c>
    </row>
    <row r="12" spans="1:11" s="41" customFormat="1" ht="14.25" customHeight="1">
      <c r="A12" s="38"/>
      <c r="B12" s="49" t="s">
        <v>39</v>
      </c>
      <c r="C12" s="50"/>
      <c r="D12" s="127">
        <v>2155000</v>
      </c>
      <c r="E12" s="128"/>
      <c r="F12" s="127">
        <v>2087417</v>
      </c>
      <c r="G12" s="128"/>
      <c r="H12" s="119">
        <f t="shared" si="0"/>
        <v>-67583</v>
      </c>
      <c r="I12" s="120"/>
      <c r="J12" s="123">
        <f>IF(D12=0,0,(H12/D12*100))</f>
        <v>-3.1361020881670534</v>
      </c>
      <c r="K12" s="124">
        <f t="shared" si="1"/>
        <v>0.00015023840891240483</v>
      </c>
    </row>
    <row r="13" spans="1:11" s="41" customFormat="1" ht="14.25" customHeight="1">
      <c r="A13" s="38"/>
      <c r="B13" s="49" t="s">
        <v>49</v>
      </c>
      <c r="C13" s="50"/>
      <c r="D13" s="60"/>
      <c r="E13" s="61"/>
      <c r="F13" s="60"/>
      <c r="G13" s="61"/>
      <c r="H13" s="62"/>
      <c r="I13" s="63"/>
      <c r="J13" s="51"/>
      <c r="K13" s="52"/>
    </row>
    <row r="14" spans="1:11" s="41" customFormat="1" ht="14.25" customHeight="1">
      <c r="A14" s="38"/>
      <c r="B14" s="49" t="s">
        <v>50</v>
      </c>
      <c r="C14" s="50"/>
      <c r="D14" s="60"/>
      <c r="E14" s="61"/>
      <c r="F14" s="60"/>
      <c r="G14" s="61"/>
      <c r="H14" s="62"/>
      <c r="I14" s="63"/>
      <c r="J14" s="51"/>
      <c r="K14" s="52"/>
    </row>
    <row r="15" spans="1:11" s="37" customFormat="1" ht="15.75" customHeight="1">
      <c r="A15" s="38"/>
      <c r="B15" s="38" t="s">
        <v>54</v>
      </c>
      <c r="C15" s="42"/>
      <c r="D15" s="129">
        <f>SUM(D11:E12)</f>
        <v>1024000</v>
      </c>
      <c r="E15" s="130"/>
      <c r="F15" s="129">
        <f>SUM(F11:G12)</f>
        <v>2160599</v>
      </c>
      <c r="G15" s="130"/>
      <c r="H15" s="129">
        <f t="shared" si="0"/>
        <v>1136599</v>
      </c>
      <c r="I15" s="130"/>
      <c r="J15" s="131">
        <f>IF(D15=0,0,ABS(H15/D15*100))</f>
        <v>110.99599609375</v>
      </c>
      <c r="K15" s="132">
        <f>ABS(J15/F15*100)</f>
        <v>0.005137278879317727</v>
      </c>
    </row>
    <row r="16" spans="1:11" s="41" customFormat="1" ht="15.75" customHeight="1">
      <c r="A16" s="133" t="s">
        <v>32</v>
      </c>
      <c r="B16" s="133"/>
      <c r="C16" s="134"/>
      <c r="D16" s="129"/>
      <c r="E16" s="130"/>
      <c r="F16" s="129"/>
      <c r="G16" s="130"/>
      <c r="H16" s="129"/>
      <c r="I16" s="130"/>
      <c r="J16" s="121"/>
      <c r="K16" s="122"/>
    </row>
    <row r="17" spans="1:11" s="41" customFormat="1" ht="14.25" customHeight="1">
      <c r="A17" s="38"/>
      <c r="B17" s="135" t="s">
        <v>33</v>
      </c>
      <c r="C17" s="136"/>
      <c r="D17" s="117">
        <v>58000000</v>
      </c>
      <c r="E17" s="118"/>
      <c r="F17" s="117">
        <v>35523006</v>
      </c>
      <c r="G17" s="118"/>
      <c r="H17" s="119">
        <f>F17-D17</f>
        <v>-22476994</v>
      </c>
      <c r="I17" s="120"/>
      <c r="J17" s="123">
        <f>IF(D171,0,(H17/D17*100))</f>
        <v>-38.75343793103448</v>
      </c>
      <c r="K17" s="124">
        <f>ABS(J17/F17*100)</f>
        <v>0.00010909391488725499</v>
      </c>
    </row>
    <row r="18" spans="1:11" s="41" customFormat="1" ht="12.75" customHeight="1">
      <c r="A18" s="38"/>
      <c r="B18" s="135"/>
      <c r="C18" s="136"/>
      <c r="D18" s="58"/>
      <c r="E18" s="59"/>
      <c r="F18" s="58"/>
      <c r="G18" s="59"/>
      <c r="H18" s="62"/>
      <c r="I18" s="63"/>
      <c r="J18" s="39">
        <f>IF(D18:D72,ABS(H18/D18*100),0)</f>
        <v>0</v>
      </c>
      <c r="K18" s="40"/>
    </row>
    <row r="19" spans="1:11" s="41" customFormat="1" ht="14.25" customHeight="1">
      <c r="A19" s="38"/>
      <c r="B19" s="137" t="s">
        <v>34</v>
      </c>
      <c r="C19" s="138"/>
      <c r="D19" s="117">
        <v>-44100000</v>
      </c>
      <c r="E19" s="118"/>
      <c r="F19" s="117">
        <v>-31300000</v>
      </c>
      <c r="G19" s="118"/>
      <c r="H19" s="119">
        <f>F19-D19</f>
        <v>12800000</v>
      </c>
      <c r="I19" s="120"/>
      <c r="J19" s="123">
        <f>IF(D19=0,0,(H19/D19*100))</f>
        <v>-29.024943310657598</v>
      </c>
      <c r="K19" s="124">
        <f>ABS(J19/F19*100)</f>
        <v>9.273144827686134E-05</v>
      </c>
    </row>
    <row r="20" spans="1:11" s="41" customFormat="1" ht="12.75" customHeight="1">
      <c r="A20" s="38"/>
      <c r="B20" s="137"/>
      <c r="C20" s="138"/>
      <c r="D20" s="127"/>
      <c r="E20" s="128"/>
      <c r="F20" s="127"/>
      <c r="G20" s="128"/>
      <c r="H20" s="119">
        <f>F20-D20</f>
        <v>0</v>
      </c>
      <c r="I20" s="120"/>
      <c r="J20" s="121"/>
      <c r="K20" s="122"/>
    </row>
    <row r="21" spans="1:11" s="41" customFormat="1" ht="14.25" customHeight="1">
      <c r="A21" s="38"/>
      <c r="B21" s="56" t="s">
        <v>56</v>
      </c>
      <c r="C21" s="57"/>
      <c r="D21" s="127"/>
      <c r="E21" s="128"/>
      <c r="F21" s="117">
        <v>-99952</v>
      </c>
      <c r="G21" s="118"/>
      <c r="H21" s="119">
        <f>F21-D21</f>
        <v>-99952</v>
      </c>
      <c r="I21" s="120"/>
      <c r="J21" s="39">
        <f>IF(D21=0,0,ABS(H21/D21*100))</f>
        <v>0</v>
      </c>
      <c r="K21" s="82" t="s">
        <v>69</v>
      </c>
    </row>
    <row r="22" spans="1:11" s="37" customFormat="1" ht="15.75" customHeight="1">
      <c r="A22" s="38"/>
      <c r="B22" s="38" t="s">
        <v>55</v>
      </c>
      <c r="C22" s="42"/>
      <c r="D22" s="129">
        <f>SUM(D17:E21)</f>
        <v>13900000</v>
      </c>
      <c r="E22" s="130"/>
      <c r="F22" s="129">
        <f>SUM(F17:G21)</f>
        <v>4123054</v>
      </c>
      <c r="G22" s="130"/>
      <c r="H22" s="129">
        <f>SUM(H17:I21)</f>
        <v>-9776946</v>
      </c>
      <c r="I22" s="130"/>
      <c r="J22" s="139">
        <f>IF(D22=0,0,(H22/D22*100))</f>
        <v>-70.33774100719424</v>
      </c>
      <c r="K22" s="140">
        <f>ABS(J22/F22*100)</f>
        <v>0.0017059621583223078</v>
      </c>
    </row>
    <row r="23" spans="1:11" s="37" customFormat="1" ht="15.75" customHeight="1">
      <c r="A23" s="133" t="s">
        <v>42</v>
      </c>
      <c r="B23" s="133"/>
      <c r="C23" s="134"/>
      <c r="D23" s="129">
        <f>D15+D22</f>
        <v>14924000</v>
      </c>
      <c r="E23" s="130"/>
      <c r="F23" s="129">
        <f>F15+F22</f>
        <v>6283653</v>
      </c>
      <c r="G23" s="130"/>
      <c r="H23" s="129">
        <f>F23-D23</f>
        <v>-8640347</v>
      </c>
      <c r="I23" s="130"/>
      <c r="J23" s="139">
        <f>IF(D23=0,0,(H23/D23*100))</f>
        <v>-57.89565129991959</v>
      </c>
      <c r="K23" s="140">
        <f>ABS(J23/F23*100)</f>
        <v>0.0009213693260897697</v>
      </c>
    </row>
    <row r="24" spans="1:11" s="37" customFormat="1" ht="15.75" customHeight="1">
      <c r="A24" s="133" t="s">
        <v>35</v>
      </c>
      <c r="B24" s="133"/>
      <c r="C24" s="134"/>
      <c r="D24" s="141">
        <v>22839000</v>
      </c>
      <c r="E24" s="142"/>
      <c r="F24" s="141">
        <v>36146223</v>
      </c>
      <c r="G24" s="142"/>
      <c r="H24" s="129">
        <f>F24-D24</f>
        <v>13307223</v>
      </c>
      <c r="I24" s="130"/>
      <c r="J24" s="139">
        <f>IF(D24=0,0,(H24/D24*100))</f>
        <v>58.26534874556679</v>
      </c>
      <c r="K24" s="140">
        <f>ABS(J24/F24*100)</f>
        <v>0.0001611934634099026</v>
      </c>
    </row>
    <row r="25" spans="1:11" s="43" customFormat="1" ht="15.75" customHeight="1" thickBot="1">
      <c r="A25" s="143" t="s">
        <v>36</v>
      </c>
      <c r="B25" s="143"/>
      <c r="C25" s="144"/>
      <c r="D25" s="145">
        <f>D23+D24</f>
        <v>37763000</v>
      </c>
      <c r="E25" s="146"/>
      <c r="F25" s="145">
        <f>F23+F24</f>
        <v>42429876</v>
      </c>
      <c r="G25" s="146"/>
      <c r="H25" s="145">
        <f>F25-D25</f>
        <v>4666876</v>
      </c>
      <c r="I25" s="146"/>
      <c r="J25" s="147">
        <f>IF(D25=0,0,(H25/D25*100))</f>
        <v>12.358329581865847</v>
      </c>
      <c r="K25" s="148">
        <f>ABS(J25/F25*100)</f>
        <v>2.9126480553150443E-05</v>
      </c>
    </row>
    <row r="26" spans="1:11" ht="16.5" customHeight="1">
      <c r="A26" s="54"/>
      <c r="J26" s="122"/>
      <c r="K26" s="122"/>
    </row>
    <row r="27" spans="1:11" ht="16.5" customHeight="1">
      <c r="A27" s="54"/>
      <c r="J27" s="40"/>
      <c r="K27" s="40"/>
    </row>
    <row r="28" ht="15.75" customHeight="1"/>
    <row r="29" spans="2:11" ht="27" customHeight="1">
      <c r="B29" s="83" t="s">
        <v>51</v>
      </c>
      <c r="C29" s="83"/>
      <c r="D29" s="83"/>
      <c r="E29" s="83"/>
      <c r="F29" s="83"/>
      <c r="G29" s="83"/>
      <c r="H29" s="83"/>
      <c r="I29" s="83"/>
      <c r="J29" s="83"/>
      <c r="K29" s="83"/>
    </row>
    <row r="30" spans="2:11" ht="17.25" customHeight="1">
      <c r="B30" s="48"/>
      <c r="C30" s="48"/>
      <c r="D30" s="48"/>
      <c r="E30" s="48"/>
      <c r="F30" s="48"/>
      <c r="G30" s="48"/>
      <c r="H30" s="48"/>
      <c r="I30" s="48"/>
      <c r="J30" s="47"/>
      <c r="K30" s="47"/>
    </row>
    <row r="31" spans="3:13" s="53" customFormat="1" ht="20.25" customHeight="1" thickBot="1">
      <c r="C31" s="149" t="s">
        <v>66</v>
      </c>
      <c r="D31" s="149"/>
      <c r="E31" s="149"/>
      <c r="F31" s="149"/>
      <c r="G31" s="149"/>
      <c r="H31" s="149"/>
      <c r="I31" s="150" t="s">
        <v>0</v>
      </c>
      <c r="J31" s="150"/>
      <c r="K31" s="150"/>
      <c r="M31" s="1"/>
    </row>
    <row r="32" spans="1:11" ht="35.25" customHeight="1">
      <c r="A32" s="151" t="s">
        <v>4</v>
      </c>
      <c r="B32" s="152"/>
      <c r="C32" s="153" t="s">
        <v>5</v>
      </c>
      <c r="D32" s="152"/>
      <c r="E32" s="154" t="s">
        <v>6</v>
      </c>
      <c r="F32" s="155"/>
      <c r="G32" s="153" t="s">
        <v>7</v>
      </c>
      <c r="H32" s="152"/>
      <c r="I32" s="45" t="s">
        <v>2</v>
      </c>
      <c r="J32" s="46"/>
      <c r="K32" s="4" t="s">
        <v>6</v>
      </c>
    </row>
    <row r="33" spans="1:11" ht="17.25" customHeight="1">
      <c r="A33" s="156" t="s">
        <v>61</v>
      </c>
      <c r="B33" s="157"/>
      <c r="C33" s="158">
        <f>SUM(C34:D45)</f>
        <v>492662189</v>
      </c>
      <c r="D33" s="159"/>
      <c r="E33" s="160">
        <f aca="true" t="shared" si="2" ref="E33:E41">IF(C$33&gt;0,(C33/C$33)*100,0)</f>
        <v>100</v>
      </c>
      <c r="F33" s="161">
        <f>IF(E$5&gt;0,(E33/#REF!)*100,0)</f>
        <v>0</v>
      </c>
      <c r="G33" s="162" t="s">
        <v>19</v>
      </c>
      <c r="H33" s="163"/>
      <c r="I33" s="164">
        <f>SUM(I34:J37)</f>
        <v>65588</v>
      </c>
      <c r="J33" s="165"/>
      <c r="K33" s="22">
        <f>IF(I$46&gt;0,(I33/I$46)*100,0)</f>
        <v>0.01331297620650161</v>
      </c>
    </row>
    <row r="34" spans="1:11" ht="17.25" customHeight="1">
      <c r="A34" s="166" t="s">
        <v>21</v>
      </c>
      <c r="B34" s="167"/>
      <c r="C34" s="168">
        <v>73509471</v>
      </c>
      <c r="D34" s="169"/>
      <c r="E34" s="170">
        <f t="shared" si="2"/>
        <v>14.920867207042754</v>
      </c>
      <c r="F34" s="171">
        <f>IF(E$5&gt;0,(E34/#REF!)*100,0)</f>
        <v>0</v>
      </c>
      <c r="G34" s="166" t="s">
        <v>23</v>
      </c>
      <c r="H34" s="167"/>
      <c r="I34" s="172">
        <v>65588</v>
      </c>
      <c r="J34" s="173"/>
      <c r="K34" s="20">
        <f>IF(I$46&gt;0,(I34/I$46)*100,0)</f>
        <v>0.01331297620650161</v>
      </c>
    </row>
    <row r="35" spans="1:11" ht="17.25" customHeight="1">
      <c r="A35" s="174" t="s">
        <v>22</v>
      </c>
      <c r="B35" s="175"/>
      <c r="C35" s="168">
        <v>418999926</v>
      </c>
      <c r="D35" s="169"/>
      <c r="E35" s="170">
        <f>IF(C$33&gt;0,(C35/C$33)*100,0)</f>
        <v>85.04811924992279</v>
      </c>
      <c r="F35" s="171">
        <f>IF(E$5&gt;0,(E35/#REF!)*100,0)</f>
        <v>0</v>
      </c>
      <c r="G35" s="166"/>
      <c r="H35" s="167"/>
      <c r="I35" s="64">
        <v>0</v>
      </c>
      <c r="J35" s="66"/>
      <c r="K35" s="20">
        <f>IF(I$46&gt;0,(I35/I$46)*100,0)</f>
        <v>0</v>
      </c>
    </row>
    <row r="36" spans="1:11" ht="17.25" customHeight="1">
      <c r="A36" s="174"/>
      <c r="B36" s="175"/>
      <c r="C36" s="64"/>
      <c r="D36" s="65"/>
      <c r="E36" s="176">
        <f t="shared" si="2"/>
        <v>0</v>
      </c>
      <c r="F36" s="177">
        <f>IF(E$5&gt;0,(E36/#REF!)*100,0)</f>
        <v>0</v>
      </c>
      <c r="G36" s="30"/>
      <c r="H36" s="14"/>
      <c r="I36" s="64"/>
      <c r="J36" s="66"/>
      <c r="K36" s="20"/>
    </row>
    <row r="37" spans="1:11" ht="17.25" customHeight="1">
      <c r="A37" s="174" t="s">
        <v>40</v>
      </c>
      <c r="B37" s="175"/>
      <c r="C37" s="168">
        <v>2114</v>
      </c>
      <c r="D37" s="169"/>
      <c r="E37" s="170" t="s">
        <v>57</v>
      </c>
      <c r="F37" s="171">
        <f>IF(E$5&gt;0,(E37/#REF!)*100,0)</f>
        <v>0</v>
      </c>
      <c r="G37" s="166"/>
      <c r="H37" s="167"/>
      <c r="I37" s="64"/>
      <c r="J37" s="66"/>
      <c r="K37" s="20">
        <f>IF(I$46&gt;0,(I37/I$46)*100,0)</f>
        <v>0</v>
      </c>
    </row>
    <row r="38" spans="1:11" ht="17.25" customHeight="1">
      <c r="A38" s="174" t="s">
        <v>30</v>
      </c>
      <c r="B38" s="175"/>
      <c r="C38" s="168">
        <v>150678</v>
      </c>
      <c r="D38" s="169"/>
      <c r="E38" s="170">
        <f t="shared" si="2"/>
        <v>0.030584445765128525</v>
      </c>
      <c r="F38" s="171">
        <f>IF(E$5&gt;0,(E38/#REF!)*100,0)</f>
        <v>0</v>
      </c>
      <c r="G38" s="178" t="s">
        <v>24</v>
      </c>
      <c r="H38" s="179"/>
      <c r="I38" s="180">
        <f>SUM(I39:I45)</f>
        <v>492596601</v>
      </c>
      <c r="J38" s="181"/>
      <c r="K38" s="22">
        <f>IF(I$46&gt;0,(I38/I$46)*100,0)</f>
        <v>99.9866870237935</v>
      </c>
    </row>
    <row r="39" spans="1:11" ht="17.25" customHeight="1">
      <c r="A39" s="166"/>
      <c r="B39" s="167"/>
      <c r="C39" s="168">
        <v>0</v>
      </c>
      <c r="D39" s="169"/>
      <c r="E39" s="176">
        <f t="shared" si="2"/>
        <v>0</v>
      </c>
      <c r="F39" s="177">
        <f>IF(E$5&gt;0,(E39/#REF!)*100,0)</f>
        <v>0</v>
      </c>
      <c r="G39" s="166" t="s">
        <v>25</v>
      </c>
      <c r="H39" s="167"/>
      <c r="I39" s="172">
        <v>110000000</v>
      </c>
      <c r="J39" s="173"/>
      <c r="K39" s="20">
        <f>IF(I$46&gt;0,(I39/I$46)*100,0)</f>
        <v>22.327672481477972</v>
      </c>
    </row>
    <row r="40" spans="1:11" ht="17.25" customHeight="1">
      <c r="A40" s="166"/>
      <c r="B40" s="167"/>
      <c r="C40" s="168"/>
      <c r="D40" s="169"/>
      <c r="E40" s="170">
        <f t="shared" si="2"/>
        <v>0</v>
      </c>
      <c r="F40" s="171">
        <f>IF(E$5&gt;0,(E40/#REF!)*100,0)</f>
        <v>0</v>
      </c>
      <c r="G40" s="166" t="s">
        <v>26</v>
      </c>
      <c r="H40" s="167"/>
      <c r="I40" s="172">
        <v>30000000</v>
      </c>
      <c r="J40" s="173"/>
      <c r="K40" s="20">
        <f>IF(I$46&gt;0,(I40/I$46)*100,0)</f>
        <v>6.089365222221265</v>
      </c>
    </row>
    <row r="41" spans="1:11" ht="17.25" customHeight="1">
      <c r="A41" s="166"/>
      <c r="B41" s="167"/>
      <c r="C41" s="168"/>
      <c r="D41" s="169"/>
      <c r="E41" s="170">
        <f t="shared" si="2"/>
        <v>0</v>
      </c>
      <c r="F41" s="171">
        <f>IF(E$5&gt;0,(E41/#REF!)*100,0)</f>
        <v>0</v>
      </c>
      <c r="G41" s="166" t="s">
        <v>45</v>
      </c>
      <c r="H41" s="167"/>
      <c r="I41" s="172">
        <v>352596601</v>
      </c>
      <c r="J41" s="173"/>
      <c r="K41" s="20">
        <f>IF(I$46&gt;0,(I41/I$46)*100,0)</f>
        <v>71.56964932009427</v>
      </c>
    </row>
    <row r="42" spans="1:11" ht="17.25" customHeight="1">
      <c r="A42" s="30"/>
      <c r="B42" s="14"/>
      <c r="C42" s="64"/>
      <c r="D42" s="65"/>
      <c r="E42" s="20"/>
      <c r="F42" s="31"/>
      <c r="G42" s="30"/>
      <c r="H42" s="14"/>
      <c r="I42" s="64"/>
      <c r="J42" s="66"/>
      <c r="K42" s="20"/>
    </row>
    <row r="43" spans="1:11" ht="17.25" customHeight="1">
      <c r="A43" s="30"/>
      <c r="B43" s="14"/>
      <c r="C43" s="64"/>
      <c r="D43" s="65"/>
      <c r="E43" s="20"/>
      <c r="F43" s="31"/>
      <c r="G43" s="30"/>
      <c r="H43" s="14"/>
      <c r="I43" s="64"/>
      <c r="J43" s="66"/>
      <c r="K43" s="20"/>
    </row>
    <row r="44" spans="1:11" ht="17.25" customHeight="1">
      <c r="A44" s="30"/>
      <c r="B44" s="14"/>
      <c r="C44" s="64"/>
      <c r="D44" s="65"/>
      <c r="E44" s="20"/>
      <c r="F44" s="31"/>
      <c r="G44" s="30"/>
      <c r="H44" s="14"/>
      <c r="I44" s="64"/>
      <c r="J44" s="66"/>
      <c r="K44" s="20"/>
    </row>
    <row r="45" spans="1:11" ht="17.25" customHeight="1">
      <c r="A45" s="166"/>
      <c r="B45" s="167"/>
      <c r="C45" s="168"/>
      <c r="D45" s="169"/>
      <c r="E45" s="170">
        <f>IF(C$33&gt;0,(C45/C$33)*100,0)</f>
        <v>0</v>
      </c>
      <c r="F45" s="171">
        <f>IF(E$5&gt;0,(E45/#REF!)*100,0)</f>
        <v>0</v>
      </c>
      <c r="G45" s="166"/>
      <c r="H45" s="167"/>
      <c r="I45" s="64"/>
      <c r="J45" s="66"/>
      <c r="K45" s="20">
        <f>IF(I$46&gt;0,(I45/I$46)*100,0)</f>
        <v>0</v>
      </c>
    </row>
    <row r="46" spans="1:12" ht="19.5" customHeight="1" thickBot="1">
      <c r="A46" s="184" t="s">
        <v>18</v>
      </c>
      <c r="B46" s="185"/>
      <c r="C46" s="186">
        <f>SUM(C34:D45)</f>
        <v>492662189</v>
      </c>
      <c r="D46" s="187"/>
      <c r="E46" s="188">
        <f>IF(C$33&gt;0,(C46/C$33)*100,0)</f>
        <v>100</v>
      </c>
      <c r="F46" s="189">
        <f>IF(E$5&gt;0,(E46/#REF!)*100,0)</f>
        <v>0</v>
      </c>
      <c r="G46" s="190" t="s">
        <v>20</v>
      </c>
      <c r="H46" s="191"/>
      <c r="I46" s="182">
        <f>I33+I38</f>
        <v>492662189</v>
      </c>
      <c r="J46" s="183"/>
      <c r="K46" s="23">
        <f>IF(I$46&gt;0,(I46/I$46)*100,0)</f>
        <v>100</v>
      </c>
      <c r="L46" s="28"/>
    </row>
    <row r="47" spans="1:11" s="5" customFormat="1" ht="16.5" customHeight="1">
      <c r="A47" s="54"/>
      <c r="B47" s="32"/>
      <c r="C47" s="33"/>
      <c r="D47" s="33"/>
      <c r="E47" s="33"/>
      <c r="F47" s="33"/>
      <c r="G47" s="32"/>
      <c r="H47" s="32"/>
      <c r="I47" s="32"/>
      <c r="J47" s="32"/>
      <c r="K47" s="32"/>
    </row>
    <row r="48" spans="2:11" ht="16.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6.5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</row>
  </sheetData>
  <sheetProtection/>
  <mergeCells count="143">
    <mergeCell ref="I46:J46"/>
    <mergeCell ref="A45:B45"/>
    <mergeCell ref="C45:D45"/>
    <mergeCell ref="E45:F45"/>
    <mergeCell ref="G45:H45"/>
    <mergeCell ref="A46:B46"/>
    <mergeCell ref="C46:D46"/>
    <mergeCell ref="E46:F46"/>
    <mergeCell ref="G46:H46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5:B36"/>
    <mergeCell ref="C35:D35"/>
    <mergeCell ref="E35:F35"/>
    <mergeCell ref="G35:H35"/>
    <mergeCell ref="E36:F36"/>
    <mergeCell ref="A37:B37"/>
    <mergeCell ref="C37:D37"/>
    <mergeCell ref="E37:F37"/>
    <mergeCell ref="G37:H37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J26:K26"/>
    <mergeCell ref="B29:K29"/>
    <mergeCell ref="C31:H31"/>
    <mergeCell ref="I31:K31"/>
    <mergeCell ref="A32:B32"/>
    <mergeCell ref="C32:D32"/>
    <mergeCell ref="E32:F32"/>
    <mergeCell ref="G32:H32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J22:K22"/>
    <mergeCell ref="A23:C23"/>
    <mergeCell ref="D23:E23"/>
    <mergeCell ref="F23:G23"/>
    <mergeCell ref="H23:I23"/>
    <mergeCell ref="J23:K23"/>
    <mergeCell ref="D21:E21"/>
    <mergeCell ref="F21:G21"/>
    <mergeCell ref="H21:I21"/>
    <mergeCell ref="D22:E22"/>
    <mergeCell ref="F22:G22"/>
    <mergeCell ref="H22:I22"/>
    <mergeCell ref="B19:C20"/>
    <mergeCell ref="D19:E19"/>
    <mergeCell ref="F19:G19"/>
    <mergeCell ref="H19:I19"/>
    <mergeCell ref="J19:K19"/>
    <mergeCell ref="D20:E20"/>
    <mergeCell ref="F20:G20"/>
    <mergeCell ref="H20:I20"/>
    <mergeCell ref="J20:K20"/>
    <mergeCell ref="A16:C16"/>
    <mergeCell ref="D16:E16"/>
    <mergeCell ref="F16:G16"/>
    <mergeCell ref="H16:I16"/>
    <mergeCell ref="J16:K16"/>
    <mergeCell ref="B17:C18"/>
    <mergeCell ref="D17:E17"/>
    <mergeCell ref="F17:G17"/>
    <mergeCell ref="H17:I17"/>
    <mergeCell ref="J17:K17"/>
    <mergeCell ref="D12:E12"/>
    <mergeCell ref="F12:G12"/>
    <mergeCell ref="H12:I12"/>
    <mergeCell ref="J12:K12"/>
    <mergeCell ref="D15:E15"/>
    <mergeCell ref="F15:G15"/>
    <mergeCell ref="H15:I15"/>
    <mergeCell ref="J15:K15"/>
    <mergeCell ref="B10:C10"/>
    <mergeCell ref="D10:E10"/>
    <mergeCell ref="F10:G10"/>
    <mergeCell ref="H10:I10"/>
    <mergeCell ref="J10:K10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A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陳思穎</cp:lastModifiedBy>
  <cp:lastPrinted>2023-03-31T07:04:14Z</cp:lastPrinted>
  <dcterms:created xsi:type="dcterms:W3CDTF">2011-04-19T02:39:36Z</dcterms:created>
  <dcterms:modified xsi:type="dcterms:W3CDTF">2023-03-31T07:06:25Z</dcterms:modified>
  <cp:category/>
  <cp:version/>
  <cp:contentType/>
  <cp:contentStatus/>
</cp:coreProperties>
</file>