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D:\00-預算彙編\112彙編\4-上載總處網\中文版\"/>
    </mc:Choice>
  </mc:AlternateContent>
  <xr:revisionPtr revIDLastSave="0" documentId="8_{7EF04FE3-26B8-4E25-8123-2478FBEB09BA}" xr6:coauthVersionLast="36" xr6:coauthVersionMax="36" xr10:uidLastSave="{00000000-0000-0000-0000-000000000000}"/>
  <bookViews>
    <workbookView xWindow="7440" yWindow="90" windowWidth="14400" windowHeight="13020" tabRatio="934" firstSheet="1" activeTab="1" xr2:uid="{00000000-000D-0000-FFFF-FFFF00000000}"/>
  </bookViews>
  <sheets>
    <sheet name="啟用巨集說明" sheetId="31" state="hidden" r:id="rId1"/>
    <sheet name="封面" sheetId="44" r:id="rId2"/>
    <sheet name="目錄" sheetId="45" r:id="rId3"/>
    <sheet name="簡明總" sheetId="17" r:id="rId4"/>
    <sheet name="收支總" sheetId="18" r:id="rId5"/>
    <sheet name="收支總(明細)" sheetId="62" r:id="rId6"/>
    <sheet name="融資總" sheetId="19" r:id="rId7"/>
    <sheet name="融資總(明細)" sheetId="63" r:id="rId8"/>
    <sheet name="來源別" sheetId="5" r:id="rId9"/>
    <sheet name="政事別-經資" sheetId="57" r:id="rId10"/>
    <sheet name="政事別-經" sheetId="60" r:id="rId11"/>
    <sheet name="政事別-資" sheetId="61" r:id="rId12"/>
    <sheet name="機關別" sheetId="47" r:id="rId13"/>
    <sheet name="用途別" sheetId="48" r:id="rId14"/>
    <sheet name="資本支出" sheetId="52" r:id="rId15"/>
    <sheet name="人事費-員額" sheetId="53" r:id="rId16"/>
    <sheet name="人事費彙計" sheetId="54" r:id="rId17"/>
    <sheet name="上簡明" sheetId="26" state="hidden" r:id="rId18"/>
    <sheet name="前簡明" sheetId="34" state="hidden" r:id="rId19"/>
    <sheet name="上收支" sheetId="27" state="hidden" r:id="rId20"/>
    <sheet name="前收支" sheetId="35" state="hidden" r:id="rId21"/>
    <sheet name="上融資" sheetId="28" state="hidden" r:id="rId22"/>
    <sheet name="前融資" sheetId="36" state="hidden" r:id="rId23"/>
  </sheets>
  <externalReferences>
    <externalReference r:id="rId24"/>
  </externalReferences>
  <definedNames>
    <definedName name="_xlnm._FilterDatabase" localSheetId="8" hidden="1">來源別!$A$7:$A$32</definedName>
    <definedName name="_xlnm._FilterDatabase" localSheetId="7" hidden="1">'融資總(明細)'!$A$6:$A$30</definedName>
    <definedName name="_xlnm.Print_Area" localSheetId="15">'人事費-員額'!$A$1:$L$32</definedName>
    <definedName name="_xlnm.Print_Area" localSheetId="16">人事費彙計!$A$1:$N$31</definedName>
    <definedName name="_xlnm.Print_Area" localSheetId="13">用途別!$A$1:$O$30</definedName>
    <definedName name="_xlnm.Print_Area" localSheetId="4">收支總!$A$1:$I$26</definedName>
    <definedName name="_xlnm.Print_Area" localSheetId="5">'收支總(明細)'!$A$1:$T$30</definedName>
    <definedName name="_xlnm.Print_Area" localSheetId="8">來源別!$B$1:$AV$32</definedName>
    <definedName name="_xlnm.Print_Area" localSheetId="10">'政事別-經'!$A$33:$AN$58</definedName>
    <definedName name="_xlnm.Print_Area" localSheetId="9">'政事別-經資'!$A$8:$AN$32</definedName>
    <definedName name="_xlnm.Print_Area" localSheetId="11">'政事別-資'!$A$59:$AN$84</definedName>
    <definedName name="_xlnm.Print_Area" localSheetId="14">資本支出!$A$1:$L$31</definedName>
    <definedName name="_xlnm.Print_Area" localSheetId="12">機關別!$A$1:$V$30</definedName>
    <definedName name="_xlnm.Print_Area" localSheetId="6">融資總!$A$1:$E$15</definedName>
    <definedName name="_xlnm.Print_Area" localSheetId="7">'融資總(明細)'!$B$1:$J$30</definedName>
    <definedName name="_xlnm.Print_Area" localSheetId="3">簡明總!$A$1:$I$30</definedName>
    <definedName name="_xlnm.Print_Titles" localSheetId="8">來源別!$1:$3</definedName>
    <definedName name="_xlnm.Print_Titles" localSheetId="10">'政事別-經'!$1:$6</definedName>
    <definedName name="_xlnm.Print_Titles" localSheetId="9">'政事別-經資'!$1:$7</definedName>
    <definedName name="_xlnm.Print_Titles" localSheetId="11">'政事別-資'!$1:$6</definedName>
    <definedName name="某一縣之所屬鄉鎮">#N/A</definedName>
  </definedNames>
  <calcPr calcId="191029"/>
</workbook>
</file>

<file path=xl/calcChain.xml><?xml version="1.0" encoding="utf-8"?>
<calcChain xmlns="http://schemas.openxmlformats.org/spreadsheetml/2006/main">
  <c r="F3" i="62" l="1"/>
  <c r="B3" i="18"/>
  <c r="B3" i="17"/>
  <c r="B3" i="19"/>
  <c r="L2" i="62" l="1"/>
  <c r="P3" i="62" l="1"/>
  <c r="E3" i="63" l="1"/>
  <c r="F3" i="54" l="1"/>
  <c r="E3" i="53"/>
  <c r="F3" i="52"/>
  <c r="L3" i="48"/>
  <c r="D3" i="48"/>
  <c r="Q3" i="47"/>
  <c r="J3" i="47"/>
  <c r="C3" i="47"/>
  <c r="F3" i="61"/>
  <c r="P3" i="61" s="1"/>
  <c r="Z3" i="61" s="1"/>
  <c r="AJ3" i="61" s="1"/>
  <c r="F3" i="60"/>
  <c r="P3" i="60" s="1"/>
  <c r="Z3" i="60" s="1"/>
  <c r="AJ3" i="60" s="1"/>
  <c r="F3" i="57"/>
  <c r="P3" i="57" s="1"/>
  <c r="Z3" i="57" s="1"/>
  <c r="AJ3" i="57" s="1"/>
  <c r="C3" i="5"/>
  <c r="O3" i="5" s="1"/>
  <c r="AA3" i="5" s="1"/>
  <c r="AL3" i="5" s="1"/>
  <c r="R15" i="34"/>
  <c r="P15" i="34"/>
  <c r="E28" i="34"/>
  <c r="F25" i="35"/>
  <c r="E25" i="35"/>
  <c r="M30" i="34"/>
  <c r="F30" i="34"/>
  <c r="M29" i="34"/>
  <c r="F29" i="34"/>
  <c r="E29" i="34"/>
  <c r="M28" i="34"/>
  <c r="F28" i="34"/>
  <c r="M27" i="34"/>
  <c r="F27" i="34"/>
  <c r="E27" i="34"/>
  <c r="M26" i="34"/>
  <c r="F26" i="34"/>
  <c r="E26" i="34"/>
  <c r="M25" i="34"/>
  <c r="F25" i="34"/>
  <c r="E25" i="34"/>
  <c r="M23" i="34"/>
  <c r="F23" i="34"/>
  <c r="E23" i="34"/>
  <c r="M22" i="34"/>
  <c r="E22" i="34"/>
  <c r="M21" i="34"/>
  <c r="E21" i="34"/>
  <c r="M18" i="34"/>
  <c r="E18" i="34"/>
  <c r="M17" i="34"/>
  <c r="F17" i="34"/>
  <c r="E17" i="34"/>
  <c r="M16" i="34"/>
  <c r="F16" i="34"/>
  <c r="E16" i="34"/>
  <c r="M15" i="34"/>
  <c r="F15" i="34"/>
  <c r="M14" i="34"/>
  <c r="F14" i="34"/>
  <c r="E14" i="34"/>
  <c r="M13" i="34"/>
  <c r="F13" i="34"/>
  <c r="M11" i="34"/>
  <c r="H11" i="34"/>
  <c r="F11" i="34"/>
  <c r="M10" i="34"/>
  <c r="F10" i="34"/>
  <c r="E10" i="34"/>
  <c r="Q11" i="26"/>
  <c r="P11" i="26"/>
  <c r="P9" i="26" s="1"/>
  <c r="F11" i="26"/>
  <c r="M11" i="26"/>
  <c r="M9" i="26" s="1"/>
  <c r="H5" i="28"/>
  <c r="G5" i="28"/>
  <c r="F5" i="28"/>
  <c r="E5" i="28"/>
  <c r="D5" i="28"/>
  <c r="C5" i="28"/>
  <c r="B5" i="28"/>
  <c r="V6" i="27"/>
  <c r="T6" i="27"/>
  <c r="S6" i="27"/>
  <c r="R6" i="27"/>
  <c r="Q6" i="27"/>
  <c r="P6" i="27"/>
  <c r="O6" i="27"/>
  <c r="N6" i="27"/>
  <c r="M6" i="27"/>
  <c r="K6" i="27"/>
  <c r="J6" i="27"/>
  <c r="I6" i="27"/>
  <c r="H6" i="27"/>
  <c r="G6" i="27"/>
  <c r="F6" i="27"/>
  <c r="E6" i="27"/>
  <c r="D6" i="27"/>
  <c r="C6" i="27"/>
  <c r="O12" i="26"/>
  <c r="O13" i="26"/>
  <c r="O14" i="26"/>
  <c r="O15" i="26"/>
  <c r="O16" i="26"/>
  <c r="O17" i="26"/>
  <c r="O18" i="26"/>
  <c r="O19" i="26"/>
  <c r="O20" i="26"/>
  <c r="O21" i="26"/>
  <c r="O22" i="26"/>
  <c r="O23" i="26"/>
  <c r="O24" i="26"/>
  <c r="O25" i="26"/>
  <c r="O26" i="26"/>
  <c r="O27" i="26"/>
  <c r="O28" i="26"/>
  <c r="O29" i="26"/>
  <c r="O30" i="26"/>
  <c r="O31" i="26"/>
  <c r="O10" i="26"/>
  <c r="Y9" i="26"/>
  <c r="X9" i="26"/>
  <c r="W9" i="26"/>
  <c r="V9" i="26"/>
  <c r="U9" i="26"/>
  <c r="T9" i="26"/>
  <c r="S9" i="26"/>
  <c r="R9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10" i="26"/>
  <c r="D9" i="26"/>
  <c r="E9" i="26"/>
  <c r="G9" i="26"/>
  <c r="H9" i="26"/>
  <c r="I9" i="26"/>
  <c r="J9" i="26"/>
  <c r="K9" i="26"/>
  <c r="L9" i="26"/>
  <c r="C9" i="26"/>
  <c r="AC9" i="26"/>
  <c r="AC13" i="26"/>
  <c r="AC14" i="26"/>
  <c r="AC15" i="26"/>
  <c r="AC12" i="26"/>
  <c r="AC16" i="26"/>
  <c r="AC17" i="26"/>
  <c r="AC18" i="26"/>
  <c r="AC19" i="26"/>
  <c r="AC20" i="26"/>
  <c r="AC21" i="26"/>
  <c r="AC22" i="26"/>
  <c r="AC23" i="26"/>
  <c r="AC24" i="26"/>
  <c r="AC25" i="26"/>
  <c r="AC26" i="26"/>
  <c r="AC27" i="26"/>
  <c r="AC28" i="26"/>
  <c r="AC29" i="26"/>
  <c r="AC30" i="26"/>
  <c r="AC31" i="26"/>
  <c r="AC10" i="26"/>
  <c r="AC11" i="26"/>
  <c r="Q9" i="26"/>
  <c r="F9" i="26" l="1"/>
  <c r="B11" i="26"/>
  <c r="B9" i="26" s="1"/>
  <c r="O11" i="26"/>
  <c r="O9" i="26"/>
</calcChain>
</file>

<file path=xl/sharedStrings.xml><?xml version="1.0" encoding="utf-8"?>
<sst xmlns="http://schemas.openxmlformats.org/spreadsheetml/2006/main" count="2294" uniqueCount="577">
  <si>
    <t>縣市合計</t>
    <phoneticPr fontId="2" type="noConversion"/>
  </si>
  <si>
    <t>合    計</t>
  </si>
  <si>
    <t>單位：人</t>
    <phoneticPr fontId="29" type="noConversion"/>
  </si>
  <si>
    <t xml:space="preserve">      預                  算</t>
    <phoneticPr fontId="29" type="noConversion"/>
  </si>
  <si>
    <t>員</t>
    <phoneticPr fontId="29" type="noConversion"/>
  </si>
  <si>
    <t>額</t>
    <phoneticPr fontId="29" type="noConversion"/>
  </si>
  <si>
    <t>退休人員</t>
    <phoneticPr fontId="29" type="noConversion"/>
  </si>
  <si>
    <t>民意代表</t>
    <phoneticPr fontId="29" type="noConversion"/>
  </si>
  <si>
    <t xml:space="preserve">           職                             </t>
    <phoneticPr fontId="29" type="noConversion"/>
  </si>
  <si>
    <t xml:space="preserve">  員</t>
    <phoneticPr fontId="29" type="noConversion"/>
  </si>
  <si>
    <t>技工</t>
    <phoneticPr fontId="29" type="noConversion"/>
  </si>
  <si>
    <t>駕 駛</t>
    <phoneticPr fontId="29" type="noConversion"/>
  </si>
  <si>
    <t>工友</t>
    <phoneticPr fontId="29" type="noConversion"/>
  </si>
  <si>
    <t>正    式     員      額</t>
    <phoneticPr fontId="29" type="noConversion"/>
  </si>
  <si>
    <t>臨時
編制</t>
    <phoneticPr fontId="29" type="noConversion"/>
  </si>
  <si>
    <t xml:space="preserve"> 職員</t>
    <phoneticPr fontId="29" type="noConversion"/>
  </si>
  <si>
    <t>警察人員</t>
    <phoneticPr fontId="29" type="noConversion"/>
  </si>
  <si>
    <t>消防人員</t>
    <phoneticPr fontId="29" type="noConversion"/>
  </si>
  <si>
    <t>直轄市合計</t>
    <phoneticPr fontId="29" type="noConversion"/>
  </si>
  <si>
    <t>桃園市</t>
    <phoneticPr fontId="29" type="noConversion"/>
  </si>
  <si>
    <t>高雄市</t>
    <phoneticPr fontId="29" type="noConversion"/>
  </si>
  <si>
    <t>縣市合計</t>
    <phoneticPr fontId="29" type="noConversion"/>
  </si>
  <si>
    <t>總  計</t>
  </si>
  <si>
    <t>稅課收入</t>
  </si>
  <si>
    <t>工程受益費收入</t>
  </si>
  <si>
    <t>罰款及賠償收入</t>
  </si>
  <si>
    <t>規費收入</t>
  </si>
  <si>
    <t>信託管理收入</t>
  </si>
  <si>
    <t>財產收入</t>
  </si>
  <si>
    <t>營業盈餘及事業收入</t>
  </si>
  <si>
    <t>補助及協助收入</t>
  </si>
  <si>
    <t>捐獻及贈與收入</t>
  </si>
  <si>
    <t>自治稅捐收入</t>
  </si>
  <si>
    <t>其他收入</t>
  </si>
  <si>
    <t>一般政務支出</t>
  </si>
  <si>
    <t>教育科學文化支出</t>
  </si>
  <si>
    <t>經濟發展支出</t>
  </si>
  <si>
    <t>社會福利支出</t>
  </si>
  <si>
    <t>社區發展及環境保護支出</t>
  </si>
  <si>
    <t>退休撫卹支出</t>
  </si>
  <si>
    <t>警政支出</t>
  </si>
  <si>
    <t>債務支出</t>
  </si>
  <si>
    <t>協助及補助支出</t>
  </si>
  <si>
    <t>其他支出</t>
  </si>
  <si>
    <t>本年度預算數</t>
  </si>
  <si>
    <t>本 年 度 預 算 數</t>
  </si>
  <si>
    <t>科  目</t>
  </si>
  <si>
    <t>合         計</t>
  </si>
  <si>
    <t>土地稅</t>
  </si>
  <si>
    <t>房屋稅</t>
  </si>
  <si>
    <t>使用牌照稅</t>
  </si>
  <si>
    <t>契稅</t>
  </si>
  <si>
    <t>印花稅</t>
  </si>
  <si>
    <t>娛樂稅</t>
  </si>
  <si>
    <t>遺產及贈與稅</t>
  </si>
  <si>
    <t>菸酒稅</t>
  </si>
  <si>
    <t>統籌分配稅</t>
  </si>
  <si>
    <t>罰金罰鍰及怠金</t>
  </si>
  <si>
    <t>沒入及沒收財物</t>
  </si>
  <si>
    <t>賠償收入</t>
  </si>
  <si>
    <t>行政規費收入</t>
  </si>
  <si>
    <t>使用規費收入</t>
  </si>
  <si>
    <t>財產孳息</t>
  </si>
  <si>
    <t>財產售價</t>
  </si>
  <si>
    <t>財產作價</t>
  </si>
  <si>
    <t>投資收回</t>
  </si>
  <si>
    <t>廢舊物資售價</t>
  </si>
  <si>
    <t>營業基金盈餘繳庫</t>
  </si>
  <si>
    <t>投資收益</t>
  </si>
  <si>
    <t>捐獻收入</t>
  </si>
  <si>
    <t>贈與收入</t>
  </si>
  <si>
    <t>特別稅課</t>
  </si>
  <si>
    <t>臨時稅課</t>
  </si>
  <si>
    <t>附加稅課</t>
  </si>
  <si>
    <t>學雜費收入</t>
  </si>
  <si>
    <t>雜項收入</t>
  </si>
  <si>
    <t>款</t>
  </si>
  <si>
    <t>項</t>
  </si>
  <si>
    <t>合       計</t>
  </si>
  <si>
    <t>行政支出</t>
  </si>
  <si>
    <t>民政支出</t>
  </si>
  <si>
    <t>教育支出</t>
  </si>
  <si>
    <t>科學支出</t>
  </si>
  <si>
    <t>文化支出</t>
  </si>
  <si>
    <t>農業支出</t>
  </si>
  <si>
    <t>工業支出</t>
  </si>
  <si>
    <t>交通支出</t>
  </si>
  <si>
    <t>社區發展支出</t>
  </si>
  <si>
    <t>環境保護支出</t>
  </si>
  <si>
    <t>第二預備金</t>
  </si>
  <si>
    <t>人事費</t>
  </si>
  <si>
    <t>業務費</t>
  </si>
  <si>
    <t>債務費</t>
  </si>
  <si>
    <t>預備金</t>
  </si>
  <si>
    <t>小計</t>
  </si>
  <si>
    <t>設備及投資</t>
  </si>
  <si>
    <t>機械設備</t>
  </si>
  <si>
    <t>獎金</t>
  </si>
  <si>
    <t>其他給與</t>
  </si>
  <si>
    <t>加班值班費</t>
  </si>
  <si>
    <t>保險</t>
  </si>
  <si>
    <t xml:space="preserve">    項        目</t>
  </si>
  <si>
    <t>上年度預算數</t>
  </si>
  <si>
    <t>本年度與上年度比較</t>
  </si>
  <si>
    <t>金    額</t>
  </si>
  <si>
    <t>一、歲入合計</t>
  </si>
  <si>
    <t xml:space="preserve"> 1.稅課收入</t>
  </si>
  <si>
    <t>二、歲出合計</t>
  </si>
  <si>
    <t xml:space="preserve"> 1.一般政務支出</t>
  </si>
  <si>
    <t xml:space="preserve"> 2.教育科學文化支出</t>
  </si>
  <si>
    <t xml:space="preserve"> 3.經濟發展支出</t>
  </si>
  <si>
    <t xml:space="preserve"> 4.社會福利支出</t>
  </si>
  <si>
    <t xml:space="preserve"> 5.社區發展及環境保護支出</t>
  </si>
  <si>
    <t xml:space="preserve"> 6.退休撫卹支出</t>
  </si>
  <si>
    <t xml:space="preserve">     單位：新臺幣千元</t>
  </si>
  <si>
    <t xml:space="preserve">      項        目</t>
  </si>
  <si>
    <t>1.直接稅收入</t>
  </si>
  <si>
    <t>2.間接稅收入</t>
  </si>
  <si>
    <t>3.賦稅外收入</t>
  </si>
  <si>
    <t>2.債務利息及事務支出</t>
  </si>
  <si>
    <t>3.預備金</t>
  </si>
  <si>
    <t>單位：新臺幣千元</t>
  </si>
  <si>
    <t>項　　　　目</t>
  </si>
  <si>
    <t>縣(市)政府主管</t>
  </si>
  <si>
    <t>警察局主管</t>
  </si>
  <si>
    <t>環境保護局主管</t>
  </si>
  <si>
    <t>衛生局主管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</si>
  <si>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</si>
  <si>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</si>
  <si>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</si>
  <si>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</si>
  <si>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</si>
  <si>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</si>
  <si>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</si>
  <si>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</si>
  <si>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</si>
  <si>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</si>
  <si>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</si>
  <si>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</si>
  <si>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</si>
  <si>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</si>
  <si>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</si>
  <si>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直轄市合計</t>
    <phoneticPr fontId="19" type="noConversion"/>
  </si>
  <si>
    <t>臺北市</t>
    <phoneticPr fontId="6" type="noConversion"/>
  </si>
  <si>
    <t>臺中市</t>
    <phoneticPr fontId="3" type="noConversion"/>
  </si>
  <si>
    <t>臺南市</t>
    <phoneticPr fontId="6" type="noConversion"/>
  </si>
  <si>
    <t>高雄市</t>
    <phoneticPr fontId="19" type="noConversion"/>
  </si>
  <si>
    <t>縣市合計</t>
    <phoneticPr fontId="19" type="noConversion"/>
  </si>
  <si>
    <t>連江縣</t>
    <phoneticPr fontId="3" type="noConversion"/>
  </si>
  <si>
    <t>經常門</t>
    <phoneticPr fontId="29" type="noConversion"/>
  </si>
  <si>
    <t>資本門</t>
    <phoneticPr fontId="29" type="noConversion"/>
  </si>
  <si>
    <t>單位：新臺幣千元</t>
    <phoneticPr fontId="12" type="noConversion"/>
  </si>
  <si>
    <t>百分比</t>
    <phoneticPr fontId="12" type="noConversion"/>
  </si>
  <si>
    <t>增加率</t>
    <phoneticPr fontId="12" type="noConversion"/>
  </si>
  <si>
    <r>
      <t xml:space="preserve"> 2</t>
    </r>
    <r>
      <rPr>
        <sz val="12"/>
        <rFont val="標楷體"/>
        <family val="4"/>
        <charset val="136"/>
      </rPr>
      <t>.工程受益費收入</t>
    </r>
    <phoneticPr fontId="15" type="noConversion"/>
  </si>
  <si>
    <t xml:space="preserve"> 3.罰款及賠償收入</t>
    <phoneticPr fontId="12" type="noConversion"/>
  </si>
  <si>
    <t xml:space="preserve"> 4.規費收入</t>
    <phoneticPr fontId="12" type="noConversion"/>
  </si>
  <si>
    <r>
      <t xml:space="preserve"> 5</t>
    </r>
    <r>
      <rPr>
        <sz val="12"/>
        <rFont val="標楷體"/>
        <family val="4"/>
        <charset val="136"/>
      </rPr>
      <t>.信託管理收入</t>
    </r>
    <phoneticPr fontId="19" type="noConversion"/>
  </si>
  <si>
    <t xml:space="preserve"> 6.財產收入</t>
    <phoneticPr fontId="12" type="noConversion"/>
  </si>
  <si>
    <t xml:space="preserve"> 7.營業盈餘及事業收入</t>
    <phoneticPr fontId="12" type="noConversion"/>
  </si>
  <si>
    <t xml:space="preserve"> 8.補助及協助收入</t>
    <phoneticPr fontId="12" type="noConversion"/>
  </si>
  <si>
    <t xml:space="preserve"> 9.捐獻及贈與收入</t>
    <phoneticPr fontId="12" type="noConversion"/>
  </si>
  <si>
    <t>10.自治稅捐收入</t>
    <phoneticPr fontId="12" type="noConversion"/>
  </si>
  <si>
    <t>三、歲入歲出餘絀</t>
    <phoneticPr fontId="12" type="noConversion"/>
  </si>
  <si>
    <t>前 年 度 決 算 數</t>
    <phoneticPr fontId="6" type="noConversion"/>
  </si>
  <si>
    <t>本年度與上年度比較</t>
    <phoneticPr fontId="6" type="noConversion"/>
  </si>
  <si>
    <t>一、經常門</t>
    <phoneticPr fontId="6" type="noConversion"/>
  </si>
  <si>
    <t>百分比</t>
    <phoneticPr fontId="12" type="noConversion"/>
  </si>
  <si>
    <t>增加率</t>
    <phoneticPr fontId="12" type="noConversion"/>
  </si>
  <si>
    <t>(一)歲入</t>
    <phoneticPr fontId="6" type="noConversion"/>
  </si>
  <si>
    <t>(二)歲出</t>
    <phoneticPr fontId="6" type="noConversion"/>
  </si>
  <si>
    <t>1.一般經常支出</t>
    <phoneticPr fontId="6" type="noConversion"/>
  </si>
  <si>
    <t>(三)經常門賸餘</t>
    <phoneticPr fontId="6" type="noConversion"/>
  </si>
  <si>
    <t>二、資本門</t>
    <phoneticPr fontId="6" type="noConversion"/>
  </si>
  <si>
    <t>1.減少資產</t>
    <phoneticPr fontId="6" type="noConversion"/>
  </si>
  <si>
    <t>2.收回投資</t>
    <phoneticPr fontId="6" type="noConversion"/>
  </si>
  <si>
    <t>1.增置或擴充改良資產</t>
    <phoneticPr fontId="6" type="noConversion"/>
  </si>
  <si>
    <t>2.增加投資</t>
    <phoneticPr fontId="6" type="noConversion"/>
  </si>
  <si>
    <t>(三)資本門差短</t>
    <phoneticPr fontId="6" type="noConversion"/>
  </si>
  <si>
    <t>三、歲入歲出餘絀</t>
    <phoneticPr fontId="6" type="noConversion"/>
  </si>
  <si>
    <t xml:space="preserve">  各直轄市及縣(市)總預算彙編</t>
    <phoneticPr fontId="19" type="noConversion"/>
  </si>
  <si>
    <t xml:space="preserve">    收 支 簡 明 比 較 分 析 表</t>
    <phoneticPr fontId="4" type="noConversion"/>
  </si>
  <si>
    <r>
      <t>上年度</t>
    </r>
    <r>
      <rPr>
        <sz val="14"/>
        <rFont val="Times New Roman"/>
        <family val="1"/>
      </rPr>
      <t xml:space="preserve">
</t>
    </r>
    <r>
      <rPr>
        <sz val="14"/>
        <rFont val="標楷體"/>
        <family val="4"/>
        <charset val="136"/>
      </rPr>
      <t>預算數</t>
    </r>
    <phoneticPr fontId="2" type="noConversion"/>
  </si>
  <si>
    <r>
      <t>前年度</t>
    </r>
    <r>
      <rPr>
        <sz val="14"/>
        <rFont val="Times New Roman"/>
        <family val="1"/>
      </rPr>
      <t xml:space="preserve">
</t>
    </r>
    <r>
      <rPr>
        <sz val="14"/>
        <rFont val="標楷體"/>
        <family val="4"/>
        <charset val="136"/>
      </rPr>
      <t>決算數</t>
    </r>
    <phoneticPr fontId="2" type="noConversion"/>
  </si>
  <si>
    <r>
      <t>本年度與上</t>
    </r>
    <r>
      <rPr>
        <sz val="14"/>
        <rFont val="Times New Roman"/>
        <family val="1"/>
      </rPr>
      <t xml:space="preserve">
</t>
    </r>
    <r>
      <rPr>
        <sz val="14"/>
        <rFont val="標楷體"/>
        <family val="4"/>
        <charset val="136"/>
      </rPr>
      <t>年度比較</t>
    </r>
    <phoneticPr fontId="2" type="noConversion"/>
  </si>
  <si>
    <t>一、收入合計</t>
    <phoneticPr fontId="4" type="noConversion"/>
  </si>
  <si>
    <r>
      <t>　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歲入</t>
    </r>
    <phoneticPr fontId="6" type="noConversion"/>
  </si>
  <si>
    <r>
      <t>　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債務之舉借</t>
    </r>
    <phoneticPr fontId="6" type="noConversion"/>
  </si>
  <si>
    <t>二、支出合計</t>
    <phoneticPr fontId="4" type="noConversion"/>
  </si>
  <si>
    <r>
      <t>　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歲出</t>
    </r>
    <phoneticPr fontId="6" type="noConversion"/>
  </si>
  <si>
    <r>
      <t>　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債務之償還</t>
    </r>
    <phoneticPr fontId="6" type="noConversion"/>
  </si>
  <si>
    <t>新北市</t>
    <phoneticPr fontId="19" type="noConversion"/>
  </si>
  <si>
    <t>(一)歲入</t>
    <phoneticPr fontId="12" type="noConversion"/>
  </si>
  <si>
    <t>(二)歲出</t>
    <phoneticPr fontId="12" type="noConversion"/>
  </si>
  <si>
    <t>1.一般經常支出</t>
    <phoneticPr fontId="12" type="noConversion"/>
  </si>
  <si>
    <t>(三)經常門賸餘</t>
    <phoneticPr fontId="12" type="noConversion"/>
  </si>
  <si>
    <t>1.減少資產</t>
    <phoneticPr fontId="12" type="noConversion"/>
  </si>
  <si>
    <t>2.收回投資</t>
    <phoneticPr fontId="12" type="noConversion"/>
  </si>
  <si>
    <t>1.增置或擴充改良資產</t>
    <phoneticPr fontId="12" type="noConversion"/>
  </si>
  <si>
    <t>2.增加投資</t>
    <phoneticPr fontId="12" type="noConversion"/>
  </si>
  <si>
    <t>(三)資本門差短</t>
    <phoneticPr fontId="12" type="noConversion"/>
  </si>
  <si>
    <t>新北市</t>
    <phoneticPr fontId="6" type="noConversion"/>
  </si>
  <si>
    <t>歲入來源別總表</t>
  </si>
  <si>
    <t>單位 : 新臺幣 千元</t>
  </si>
  <si>
    <t>經資併計</t>
  </si>
  <si>
    <t>目</t>
  </si>
  <si>
    <t>臺北市</t>
  </si>
  <si>
    <t>新北市</t>
  </si>
  <si>
    <t>臺中市</t>
  </si>
  <si>
    <t>臺南市</t>
  </si>
  <si>
    <t>高雄市</t>
  </si>
  <si>
    <t>連江縣</t>
  </si>
  <si>
    <t>歲出政事別總表</t>
  </si>
  <si>
    <t>歲入歲出性質及餘絀簡明比較分析表</t>
  </si>
  <si>
    <t>縣       市</t>
  </si>
  <si>
    <t>一.經 常 門</t>
  </si>
  <si>
    <t>二.資 本 門</t>
  </si>
  <si>
    <t>三.歲入歲出餘絀</t>
  </si>
  <si>
    <t>(一)經常門歲入</t>
  </si>
  <si>
    <t>(二)經常門歲出</t>
  </si>
  <si>
    <t>1.一般經常性支出</t>
  </si>
  <si>
    <t>3.預備金-經</t>
  </si>
  <si>
    <t>(三)經常門餘絀</t>
  </si>
  <si>
    <t>(一)資本門歲入</t>
  </si>
  <si>
    <t>1.減少資產</t>
  </si>
  <si>
    <t>2.收回投資</t>
  </si>
  <si>
    <t>(二)資本門歲出</t>
  </si>
  <si>
    <t>1.增置或擴充改良資產</t>
  </si>
  <si>
    <t>2.增加投資</t>
  </si>
  <si>
    <t>3.預備金-資</t>
  </si>
  <si>
    <t>(三)資本門餘絀</t>
  </si>
  <si>
    <t>金  額</t>
  </si>
  <si>
    <t>百分比</t>
  </si>
  <si>
    <t>收支簡明比較分析表</t>
  </si>
  <si>
    <t>縣    市</t>
  </si>
  <si>
    <t>一.收入合計</t>
  </si>
  <si>
    <t>　(一)歲入</t>
  </si>
  <si>
    <t>　(二)債務之舉借</t>
  </si>
  <si>
    <t>　(三)預計移用以前年度歲計賸餘調節因應數</t>
  </si>
  <si>
    <t>二.支出合計</t>
  </si>
  <si>
    <t>　(一)歲出</t>
  </si>
  <si>
    <t>　(二)債務之償還</t>
  </si>
  <si>
    <t>總     計</t>
  </si>
  <si>
    <t>▲本件excel檔內有巨集程式，開啟excel檔時，如出現以下畫面，請依如下步驟處理：</t>
  </si>
  <si>
    <t>2.在「安全性層級」頁面，點選「中」，再按「確定」</t>
  </si>
  <si>
    <r>
      <t>3.重新開啟本件excel檔，出現以下畫面，點選「</t>
    </r>
    <r>
      <rPr>
        <b/>
        <sz val="12"/>
        <color indexed="10"/>
        <rFont val="標楷體"/>
        <family val="4"/>
        <charset val="136"/>
      </rPr>
      <t>啟用巨集</t>
    </r>
    <r>
      <rPr>
        <sz val="12"/>
        <color indexed="12"/>
        <rFont val="標楷體"/>
        <family val="4"/>
        <charset val="136"/>
      </rPr>
      <t>」</t>
    </r>
    <phoneticPr fontId="2" type="noConversion"/>
  </si>
  <si>
    <t>縣市</t>
  </si>
  <si>
    <t>1.在excel中點選「工具」-「選項」-「安全性」-「巨集安全性」</t>
    <phoneticPr fontId="2" type="noConversion"/>
  </si>
  <si>
    <t>本年度
預算數</t>
    <phoneticPr fontId="19" type="noConversion"/>
  </si>
  <si>
    <r>
      <t>配合</t>
    </r>
    <r>
      <rPr>
        <sz val="12"/>
        <rFont val="Times New Roman"/>
        <family val="1"/>
      </rPr>
      <t>103</t>
    </r>
    <r>
      <rPr>
        <sz val="12"/>
        <rFont val="細明體"/>
        <family val="3"/>
        <charset val="136"/>
      </rPr>
      <t>年度歲入來源別預算科目修正特別稅課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原歸屬自治稅捐收入</t>
    </r>
    <r>
      <rPr>
        <sz val="12"/>
        <rFont val="Times New Roman"/>
        <family val="1"/>
      </rPr>
      <t>)</t>
    </r>
    <r>
      <rPr>
        <sz val="12"/>
        <rFont val="細明體"/>
        <family val="3"/>
        <charset val="136"/>
      </rPr>
      <t>等改歸屬稅課收入</t>
    </r>
    <phoneticPr fontId="2" type="noConversion"/>
  </si>
  <si>
    <t>原系統轉出數</t>
    <phoneticPr fontId="2" type="noConversion"/>
  </si>
  <si>
    <r>
      <t>103</t>
    </r>
    <r>
      <rPr>
        <sz val="12"/>
        <color indexed="10"/>
        <rFont val="細明體"/>
        <family val="3"/>
        <charset val="136"/>
      </rPr>
      <t>重歸類調整後稅課收入數額</t>
    </r>
    <phoneticPr fontId="2" type="noConversion"/>
  </si>
  <si>
    <t>單位 : 新臺幣 元</t>
  </si>
  <si>
    <t>臺東縣</t>
    <phoneticPr fontId="2" type="noConversion"/>
  </si>
  <si>
    <t>花蓮縣</t>
    <phoneticPr fontId="2" type="noConversion"/>
  </si>
  <si>
    <t>澎湖縣</t>
    <phoneticPr fontId="2" type="noConversion"/>
  </si>
  <si>
    <t>基隆市</t>
    <phoneticPr fontId="2" type="noConversion"/>
  </si>
  <si>
    <t>新竹市</t>
    <phoneticPr fontId="2" type="noConversion"/>
  </si>
  <si>
    <t>嘉義市</t>
    <phoneticPr fontId="2" type="noConversion"/>
  </si>
  <si>
    <t>金門縣</t>
    <phoneticPr fontId="2" type="noConversion"/>
  </si>
  <si>
    <t>連江縣</t>
    <phoneticPr fontId="2" type="noConversion"/>
  </si>
  <si>
    <t>臺北市</t>
    <phoneticPr fontId="2" type="noConversion"/>
  </si>
  <si>
    <t>新北市</t>
    <phoneticPr fontId="2" type="noConversion"/>
  </si>
  <si>
    <t>臺中市</t>
    <phoneticPr fontId="2" type="noConversion"/>
  </si>
  <si>
    <t>臺南市</t>
    <phoneticPr fontId="2" type="noConversion"/>
  </si>
  <si>
    <t>高雄市</t>
    <phoneticPr fontId="2" type="noConversion"/>
  </si>
  <si>
    <t>宜蘭縣</t>
    <phoneticPr fontId="2" type="noConversion"/>
  </si>
  <si>
    <t>新竹縣</t>
    <phoneticPr fontId="2" type="noConversion"/>
  </si>
  <si>
    <t>苗栗縣</t>
    <phoneticPr fontId="2" type="noConversion"/>
  </si>
  <si>
    <t>彰化縣</t>
    <phoneticPr fontId="2" type="noConversion"/>
  </si>
  <si>
    <t>南投縣</t>
    <phoneticPr fontId="2" type="noConversion"/>
  </si>
  <si>
    <t>雲林縣</t>
    <phoneticPr fontId="2" type="noConversion"/>
  </si>
  <si>
    <t>嘉義縣</t>
    <phoneticPr fontId="2" type="noConversion"/>
  </si>
  <si>
    <t>屏東縣</t>
    <phoneticPr fontId="2" type="noConversion"/>
  </si>
  <si>
    <t>桃園市</t>
  </si>
  <si>
    <t>桃園市</t>
    <phoneticPr fontId="2" type="noConversion"/>
  </si>
  <si>
    <t>各直轄市及縣(市)總預算</t>
    <phoneticPr fontId="19" type="noConversion"/>
  </si>
  <si>
    <t>各直轄市及縣(市)總預算彙編</t>
    <phoneticPr fontId="6" type="noConversion"/>
  </si>
  <si>
    <t>104年度各直轄市及縣(市)總預算</t>
    <phoneticPr fontId="2" type="noConversion"/>
  </si>
  <si>
    <t>資料來源：取自104總預算彙編</t>
    <phoneticPr fontId="2" type="noConversion"/>
  </si>
  <si>
    <t>104年度各直轄市及縣(市)總預算</t>
    <phoneticPr fontId="2" type="noConversion"/>
  </si>
  <si>
    <t>104年度總預算</t>
    <phoneticPr fontId="2" type="noConversion"/>
  </si>
  <si>
    <t>103年度總決算審定</t>
  </si>
  <si>
    <t>103年度各縣(市)總決算審定</t>
  </si>
  <si>
    <t>列印日期:104年10月6日</t>
  </si>
  <si>
    <t>桃園縣</t>
  </si>
  <si>
    <t>新北市</t>
    <phoneticPr fontId="2" type="noConversion"/>
  </si>
  <si>
    <t>臺北市</t>
    <phoneticPr fontId="2" type="noConversion"/>
  </si>
  <si>
    <t>桃園縣</t>
    <phoneticPr fontId="2" type="noConversion"/>
  </si>
  <si>
    <t>臺中市</t>
    <phoneticPr fontId="2" type="noConversion"/>
  </si>
  <si>
    <t>臺南市</t>
    <phoneticPr fontId="2" type="noConversion"/>
  </si>
  <si>
    <t>高雄市</t>
    <phoneticPr fontId="2" type="noConversion"/>
  </si>
  <si>
    <t>宜蘭縣</t>
    <phoneticPr fontId="2" type="noConversion"/>
  </si>
  <si>
    <t>新竹縣</t>
    <phoneticPr fontId="2" type="noConversion"/>
  </si>
  <si>
    <t>苗栗縣</t>
    <phoneticPr fontId="2" type="noConversion"/>
  </si>
  <si>
    <t>彰化縣</t>
    <phoneticPr fontId="2" type="noConversion"/>
  </si>
  <si>
    <t>南投縣</t>
    <phoneticPr fontId="2" type="noConversion"/>
  </si>
  <si>
    <t>雲林縣</t>
    <phoneticPr fontId="2" type="noConversion"/>
  </si>
  <si>
    <t>嘉義縣</t>
    <phoneticPr fontId="2" type="noConversion"/>
  </si>
  <si>
    <t>屏東縣</t>
    <phoneticPr fontId="2" type="noConversion"/>
  </si>
  <si>
    <t>臺東縣</t>
    <phoneticPr fontId="2" type="noConversion"/>
  </si>
  <si>
    <t>花蓮縣</t>
    <phoneticPr fontId="2" type="noConversion"/>
  </si>
  <si>
    <t>澎湖縣</t>
    <phoneticPr fontId="2" type="noConversion"/>
  </si>
  <si>
    <t>基隆市</t>
    <phoneticPr fontId="2" type="noConversion"/>
  </si>
  <si>
    <t>新竹市</t>
    <phoneticPr fontId="2" type="noConversion"/>
  </si>
  <si>
    <t>嘉義市</t>
    <phoneticPr fontId="2" type="noConversion"/>
  </si>
  <si>
    <t>金門縣</t>
    <phoneticPr fontId="2" type="noConversion"/>
  </si>
  <si>
    <t>連江縣</t>
    <phoneticPr fontId="2" type="noConversion"/>
  </si>
  <si>
    <t>備註:1.臺北市:社會救助支出項下災害準備金128,735,146元(經常門26,946,070元，資本門101,789,076元)。已調整至災害準備金</t>
    <phoneticPr fontId="2" type="noConversion"/>
  </si>
  <si>
    <t>資料來源：取自104總預算彙編及修改臺北市科目調整數</t>
    <phoneticPr fontId="2" type="noConversion"/>
  </si>
  <si>
    <t>資料來源：取自資料庫系統及配合科目移列做同基礎調整</t>
    <phoneticPr fontId="2" type="noConversion"/>
  </si>
  <si>
    <t>一、</t>
  </si>
  <si>
    <t>二、</t>
  </si>
  <si>
    <t>三、</t>
  </si>
  <si>
    <t>四、</t>
  </si>
  <si>
    <t>五、</t>
  </si>
  <si>
    <t>六、</t>
  </si>
  <si>
    <t>七、</t>
  </si>
  <si>
    <t>八、</t>
  </si>
  <si>
    <t>九、</t>
  </si>
  <si>
    <t>十、</t>
  </si>
  <si>
    <t>行政院主計總處編</t>
    <phoneticPr fontId="36" type="noConversion"/>
  </si>
  <si>
    <r>
      <t>總說明</t>
    </r>
    <r>
      <rPr>
        <sz val="16"/>
        <rFont val="Times New Roman"/>
        <family val="1"/>
      </rPr>
      <t>- - - - - - - - - - - - - - - - - - - - -</t>
    </r>
    <phoneticPr fontId="36" type="noConversion"/>
  </si>
  <si>
    <t>- - - - - - - - - 1</t>
    <phoneticPr fontId="29" type="noConversion"/>
  </si>
  <si>
    <r>
      <t>歲入歲出簡明比較分析表</t>
    </r>
    <r>
      <rPr>
        <sz val="16"/>
        <rFont val="Times New Roman"/>
        <family val="1"/>
      </rPr>
      <t xml:space="preserve"> - - - - - - </t>
    </r>
    <phoneticPr fontId="36" type="noConversion"/>
  </si>
  <si>
    <r>
      <t>收支簡明比較分析表</t>
    </r>
    <r>
      <rPr>
        <sz val="16"/>
        <rFont val="Times New Roman"/>
        <family val="1"/>
      </rPr>
      <t xml:space="preserve"> - - - - - - - - -</t>
    </r>
    <phoneticPr fontId="36" type="noConversion"/>
  </si>
  <si>
    <r>
      <t>歲入來源別預算總表</t>
    </r>
    <r>
      <rPr>
        <sz val="16"/>
        <rFont val="Times New Roman"/>
        <family val="1"/>
      </rPr>
      <t xml:space="preserve"> - - - - - - - - - - - - </t>
    </r>
    <phoneticPr fontId="36" type="noConversion"/>
  </si>
  <si>
    <r>
      <t>歲出政事別預算總表</t>
    </r>
    <r>
      <rPr>
        <sz val="16"/>
        <rFont val="Times New Roman"/>
        <family val="1"/>
      </rPr>
      <t xml:space="preserve"> - - - - - -  - - - - - - </t>
    </r>
    <phoneticPr fontId="36" type="noConversion"/>
  </si>
  <si>
    <r>
      <t>歲出機關別預算總表</t>
    </r>
    <r>
      <rPr>
        <sz val="16"/>
        <rFont val="Times New Roman"/>
        <family val="1"/>
      </rPr>
      <t xml:space="preserve"> - - - - - - - - - - - - </t>
    </r>
    <phoneticPr fontId="36" type="noConversion"/>
  </si>
  <si>
    <r>
      <t>歲出人事費彙計表</t>
    </r>
    <r>
      <rPr>
        <sz val="16"/>
        <rFont val="Times New Roman"/>
        <family val="1"/>
      </rPr>
      <t xml:space="preserve"> - - - - - -  - - - - - - </t>
    </r>
    <phoneticPr fontId="36" type="noConversion"/>
  </si>
  <si>
    <r>
      <t>附各鄉</t>
    </r>
    <r>
      <rPr>
        <sz val="15"/>
        <rFont val="Times New Roman"/>
        <family val="1"/>
      </rPr>
      <t>(</t>
    </r>
    <r>
      <rPr>
        <sz val="15"/>
        <rFont val="標楷體"/>
        <family val="4"/>
        <charset val="136"/>
      </rPr>
      <t>鎮、市</t>
    </r>
    <r>
      <rPr>
        <sz val="15"/>
        <rFont val="Times New Roman"/>
        <family val="1"/>
      </rPr>
      <t>)</t>
    </r>
    <r>
      <rPr>
        <sz val="15"/>
        <rFont val="標楷體"/>
        <family val="4"/>
        <charset val="136"/>
      </rPr>
      <t>及直轄市山地原住民區總預算彙編</t>
    </r>
    <phoneticPr fontId="36" type="noConversion"/>
  </si>
  <si>
    <r>
      <t>(</t>
    </r>
    <r>
      <rPr>
        <sz val="16"/>
        <rFont val="標楷體"/>
        <family val="4"/>
        <charset val="136"/>
      </rPr>
      <t>一</t>
    </r>
    <r>
      <rPr>
        <sz val="16"/>
        <rFont val="Times New Roman"/>
        <family val="1"/>
      </rPr>
      <t>)</t>
    </r>
    <phoneticPr fontId="36" type="noConversion"/>
  </si>
  <si>
    <r>
      <t>(</t>
    </r>
    <r>
      <rPr>
        <sz val="16"/>
        <rFont val="標楷體"/>
        <family val="4"/>
        <charset val="136"/>
      </rPr>
      <t>二</t>
    </r>
    <r>
      <rPr>
        <sz val="16"/>
        <rFont val="Times New Roman"/>
        <family val="1"/>
      </rPr>
      <t>)</t>
    </r>
    <phoneticPr fontId="36" type="noConversion"/>
  </si>
  <si>
    <r>
      <t>(</t>
    </r>
    <r>
      <rPr>
        <sz val="16"/>
        <rFont val="標楷體"/>
        <family val="4"/>
        <charset val="136"/>
      </rPr>
      <t>三</t>
    </r>
    <r>
      <rPr>
        <sz val="16"/>
        <rFont val="Times New Roman"/>
        <family val="1"/>
      </rPr>
      <t>)</t>
    </r>
    <phoneticPr fontId="36" type="noConversion"/>
  </si>
  <si>
    <r>
      <t>收支簡明比較分析表</t>
    </r>
    <r>
      <rPr>
        <sz val="16"/>
        <rFont val="Times New Roman"/>
        <family val="1"/>
      </rPr>
      <t xml:space="preserve"> - - - - - - </t>
    </r>
    <phoneticPr fontId="36" type="noConversion"/>
  </si>
  <si>
    <r>
      <t>(</t>
    </r>
    <r>
      <rPr>
        <sz val="16"/>
        <rFont val="標楷體"/>
        <family val="4"/>
        <charset val="136"/>
      </rPr>
      <t>四</t>
    </r>
    <r>
      <rPr>
        <sz val="16"/>
        <rFont val="Times New Roman"/>
        <family val="1"/>
      </rPr>
      <t>)</t>
    </r>
    <phoneticPr fontId="36" type="noConversion"/>
  </si>
  <si>
    <r>
      <t>歲入來源別預算總表</t>
    </r>
    <r>
      <rPr>
        <sz val="16"/>
        <rFont val="Times New Roman"/>
        <family val="1"/>
      </rPr>
      <t xml:space="preserve"> - - - - - - </t>
    </r>
    <phoneticPr fontId="36" type="noConversion"/>
  </si>
  <si>
    <r>
      <t>(</t>
    </r>
    <r>
      <rPr>
        <sz val="16"/>
        <rFont val="標楷體"/>
        <family val="4"/>
        <charset val="136"/>
      </rPr>
      <t>五</t>
    </r>
    <r>
      <rPr>
        <sz val="16"/>
        <rFont val="Times New Roman"/>
        <family val="1"/>
      </rPr>
      <t>)</t>
    </r>
    <phoneticPr fontId="36" type="noConversion"/>
  </si>
  <si>
    <r>
      <t>歲出政事別預算總表</t>
    </r>
    <r>
      <rPr>
        <sz val="16"/>
        <rFont val="Times New Roman"/>
        <family val="1"/>
      </rPr>
      <t xml:space="preserve"> - - - - - - </t>
    </r>
    <phoneticPr fontId="36" type="noConversion"/>
  </si>
  <si>
    <r>
      <t>(</t>
    </r>
    <r>
      <rPr>
        <sz val="16"/>
        <rFont val="標楷體"/>
        <family val="4"/>
        <charset val="136"/>
      </rPr>
      <t>六</t>
    </r>
    <r>
      <rPr>
        <sz val="16"/>
        <rFont val="Times New Roman"/>
        <family val="1"/>
      </rPr>
      <t>)</t>
    </r>
    <phoneticPr fontId="36" type="noConversion"/>
  </si>
  <si>
    <r>
      <t>歲出人事費彙計表</t>
    </r>
    <r>
      <rPr>
        <sz val="16"/>
        <rFont val="Times New Roman"/>
        <family val="1"/>
      </rPr>
      <t xml:space="preserve"> - - - - - - - - - - - - </t>
    </r>
    <phoneticPr fontId="36" type="noConversion"/>
  </si>
  <si>
    <t>上 年 度 預 算 數</t>
    <phoneticPr fontId="6" type="noConversion"/>
  </si>
  <si>
    <r>
      <t>　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三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預計移用以前年度歲計</t>
    </r>
    <phoneticPr fontId="6" type="noConversion"/>
  </si>
  <si>
    <r>
      <t xml:space="preserve">           </t>
    </r>
    <r>
      <rPr>
        <sz val="12"/>
        <rFont val="標楷體"/>
        <family val="4"/>
        <charset val="136"/>
      </rPr>
      <t>賸餘調節因應數</t>
    </r>
    <phoneticPr fontId="6" type="noConversion"/>
  </si>
  <si>
    <t>中華民國</t>
  </si>
  <si>
    <t xml:space="preserve">    科    目</t>
  </si>
  <si>
    <t>(經資門併計)</t>
  </si>
  <si>
    <t>(經常門)</t>
  </si>
  <si>
    <t>(資本門)</t>
  </si>
  <si>
    <t>(續二)</t>
    <phoneticPr fontId="19" type="noConversion"/>
  </si>
  <si>
    <t>(續三)</t>
    <phoneticPr fontId="19" type="noConversion"/>
  </si>
  <si>
    <r>
      <t>教育科學</t>
    </r>
    <r>
      <rPr>
        <b/>
        <sz val="12"/>
        <rFont val="Times New Roman"/>
        <family val="1"/>
      </rPr>
      <t xml:space="preserve">
</t>
    </r>
    <r>
      <rPr>
        <b/>
        <sz val="12"/>
        <rFont val="標楷體"/>
        <family val="4"/>
        <charset val="136"/>
      </rPr>
      <t>文化支出</t>
    </r>
    <phoneticPr fontId="15" type="noConversion"/>
  </si>
  <si>
    <r>
      <t>其他經濟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服務支出</t>
    </r>
    <phoneticPr fontId="15" type="noConversion"/>
  </si>
  <si>
    <r>
      <t>社區發展及環</t>
    </r>
    <r>
      <rPr>
        <b/>
        <sz val="12"/>
        <rFont val="Times New Roman"/>
        <family val="1"/>
      </rPr>
      <t xml:space="preserve">
</t>
    </r>
    <r>
      <rPr>
        <b/>
        <sz val="12"/>
        <rFont val="標楷體"/>
        <family val="4"/>
        <charset val="136"/>
      </rPr>
      <t>境保護支出</t>
    </r>
    <phoneticPr fontId="15" type="noConversion"/>
  </si>
  <si>
    <r>
      <t>退休撫卹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給付支出</t>
    </r>
    <phoneticPr fontId="19" type="noConversion"/>
  </si>
  <si>
    <r>
      <t>還本付息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事務支出</t>
    </r>
    <phoneticPr fontId="19" type="noConversion"/>
  </si>
  <si>
    <r>
      <t>平衡預算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補助支出</t>
    </r>
    <phoneticPr fontId="19" type="noConversion"/>
  </si>
  <si>
    <t xml:space="preserve">    合    計</t>
    <phoneticPr fontId="19" type="noConversion"/>
  </si>
  <si>
    <t>臺北市</t>
    <phoneticPr fontId="19" type="noConversion"/>
  </si>
  <si>
    <t>(續一)</t>
    <phoneticPr fontId="2" type="noConversion"/>
  </si>
  <si>
    <t>(續二)</t>
    <phoneticPr fontId="2" type="noConversion"/>
  </si>
  <si>
    <t>單位：新臺幣千元</t>
    <phoneticPr fontId="2" type="noConversion"/>
  </si>
  <si>
    <t>合   計</t>
    <phoneticPr fontId="2" type="noConversion"/>
  </si>
  <si>
    <t>縣(市)議會主管</t>
    <phoneticPr fontId="2" type="noConversion"/>
  </si>
  <si>
    <t>民政局(處)主管</t>
    <phoneticPr fontId="2" type="noConversion"/>
  </si>
  <si>
    <t>教育局(處)主管</t>
    <phoneticPr fontId="2" type="noConversion"/>
  </si>
  <si>
    <t>農(產)(經濟)業(發展)、漁業局(處)主管</t>
    <phoneticPr fontId="2" type="noConversion"/>
  </si>
  <si>
    <t>社會(勞工)局(處)主管</t>
    <phoneticPr fontId="2" type="noConversion"/>
  </si>
  <si>
    <t>地政局(處)主管</t>
    <phoneticPr fontId="2" type="noConversion"/>
  </si>
  <si>
    <t>稅捐稽徵處((地方、財政)稅務局)主管</t>
    <phoneticPr fontId="2" type="noConversion"/>
  </si>
  <si>
    <t>消防局主管</t>
    <phoneticPr fontId="2" type="noConversion"/>
  </si>
  <si>
    <t>文化(觀光)(傳播)局(處)主管</t>
    <phoneticPr fontId="2" type="noConversion"/>
  </si>
  <si>
    <t>其他局(處)主管</t>
    <phoneticPr fontId="2" type="noConversion"/>
  </si>
  <si>
    <t>統籌支撥科目(其他支出)</t>
    <phoneticPr fontId="2" type="noConversion"/>
  </si>
  <si>
    <t>調整公務員工待遇準備</t>
    <phoneticPr fontId="2" type="noConversion"/>
  </si>
  <si>
    <t>直轄市合計</t>
    <phoneticPr fontId="19" type="noConversion"/>
  </si>
  <si>
    <t>新北市</t>
    <phoneticPr fontId="19" type="noConversion"/>
  </si>
  <si>
    <t>臺北市</t>
    <phoneticPr fontId="19" type="noConversion"/>
  </si>
  <si>
    <t>桃園市</t>
    <phoneticPr fontId="2" type="noConversion"/>
  </si>
  <si>
    <t>臺中市</t>
    <phoneticPr fontId="19" type="noConversion"/>
  </si>
  <si>
    <t>臺南市</t>
    <phoneticPr fontId="19" type="noConversion"/>
  </si>
  <si>
    <t>高雄市</t>
    <phoneticPr fontId="2" type="noConversion"/>
  </si>
  <si>
    <t>縣市合計</t>
    <phoneticPr fontId="19" type="noConversion"/>
  </si>
  <si>
    <t>（續一）</t>
    <phoneticPr fontId="6" type="noConversion"/>
  </si>
  <si>
    <t>合    計</t>
    <phoneticPr fontId="19" type="noConversion"/>
  </si>
  <si>
    <t>經常支出</t>
    <phoneticPr fontId="29" type="noConversion"/>
  </si>
  <si>
    <t>資本支出</t>
    <phoneticPr fontId="29" type="noConversion"/>
  </si>
  <si>
    <t>獎補助費</t>
    <phoneticPr fontId="2" type="noConversion"/>
  </si>
  <si>
    <t>預備金</t>
    <phoneticPr fontId="6" type="noConversion"/>
  </si>
  <si>
    <t>總  計</t>
    <phoneticPr fontId="19" type="noConversion"/>
  </si>
  <si>
    <t>臺北市</t>
    <phoneticPr fontId="19" type="noConversion"/>
  </si>
  <si>
    <t>桃園市</t>
    <phoneticPr fontId="19" type="noConversion"/>
  </si>
  <si>
    <t>臺中市</t>
    <phoneticPr fontId="19" type="noConversion"/>
  </si>
  <si>
    <t>臺南市</t>
    <phoneticPr fontId="19" type="noConversion"/>
  </si>
  <si>
    <t>(續六)</t>
    <phoneticPr fontId="19" type="noConversion"/>
  </si>
  <si>
    <t>(續八)</t>
    <phoneticPr fontId="19" type="noConversion"/>
  </si>
  <si>
    <t>(續十)</t>
    <phoneticPr fontId="19" type="noConversion"/>
  </si>
  <si>
    <t>(續十一)</t>
    <phoneticPr fontId="19" type="noConversion"/>
  </si>
  <si>
    <t>(續七)</t>
    <phoneticPr fontId="19" type="noConversion"/>
  </si>
  <si>
    <t>總    計</t>
  </si>
  <si>
    <t>單位：新臺幣千元</t>
    <phoneticPr fontId="2" type="noConversion"/>
  </si>
  <si>
    <t>合    計</t>
    <phoneticPr fontId="56" type="noConversion"/>
  </si>
  <si>
    <t>設                    備                    及                   投                    資</t>
    <phoneticPr fontId="56" type="noConversion"/>
  </si>
  <si>
    <t>其他資本支出</t>
    <phoneticPr fontId="56" type="noConversion"/>
  </si>
  <si>
    <t>土地</t>
    <phoneticPr fontId="56" type="noConversion"/>
  </si>
  <si>
    <t>房屋建築
及設備</t>
    <phoneticPr fontId="56" type="noConversion"/>
  </si>
  <si>
    <t>公共建設
及設施</t>
    <phoneticPr fontId="56" type="noConversion"/>
  </si>
  <si>
    <t>運輸設備</t>
    <phoneticPr fontId="56" type="noConversion"/>
  </si>
  <si>
    <t>資訊軟硬
體設備</t>
    <phoneticPr fontId="2" type="noConversion"/>
  </si>
  <si>
    <t>雜項設備</t>
    <phoneticPr fontId="56" type="noConversion"/>
  </si>
  <si>
    <t>權利</t>
    <phoneticPr fontId="56" type="noConversion"/>
  </si>
  <si>
    <t>投資</t>
    <phoneticPr fontId="56" type="noConversion"/>
  </si>
  <si>
    <t>直轄市合計</t>
    <phoneticPr fontId="2" type="noConversion"/>
  </si>
  <si>
    <t>新北市</t>
    <phoneticPr fontId="19" type="noConversion"/>
  </si>
  <si>
    <t>臺北市</t>
    <phoneticPr fontId="19" type="noConversion"/>
  </si>
  <si>
    <t>桃園市</t>
    <phoneticPr fontId="2" type="noConversion"/>
  </si>
  <si>
    <t>臺中市</t>
    <phoneticPr fontId="19" type="noConversion"/>
  </si>
  <si>
    <t>臺南市</t>
    <phoneticPr fontId="19" type="noConversion"/>
  </si>
  <si>
    <t>高雄市</t>
    <phoneticPr fontId="2" type="noConversion"/>
  </si>
  <si>
    <t xml:space="preserve">   </t>
  </si>
  <si>
    <t>單位：元</t>
    <phoneticPr fontId="29" type="noConversion"/>
  </si>
  <si>
    <t>直轄市合計</t>
    <phoneticPr fontId="10" type="noConversion"/>
  </si>
  <si>
    <t>新北市</t>
    <phoneticPr fontId="19" type="noConversion"/>
  </si>
  <si>
    <t>臺北市</t>
    <phoneticPr fontId="19" type="noConversion"/>
  </si>
  <si>
    <t>桃園市</t>
    <phoneticPr fontId="10" type="noConversion"/>
  </si>
  <si>
    <t>臺中市</t>
    <phoneticPr fontId="19" type="noConversion"/>
  </si>
  <si>
    <t>臺南市</t>
    <phoneticPr fontId="19" type="noConversion"/>
  </si>
  <si>
    <t>高雄市</t>
    <phoneticPr fontId="10" type="noConversion"/>
  </si>
  <si>
    <t>縣市合計</t>
    <phoneticPr fontId="10" type="noConversion"/>
  </si>
  <si>
    <t>民意代表
待遇</t>
    <phoneticPr fontId="10" type="noConversion"/>
  </si>
  <si>
    <t>政務人員
待遇</t>
    <phoneticPr fontId="10" type="noConversion"/>
  </si>
  <si>
    <t>法定編制人員
待遇</t>
    <phoneticPr fontId="10" type="noConversion"/>
  </si>
  <si>
    <t>約聘僱人員
待遇</t>
    <phoneticPr fontId="10" type="noConversion"/>
  </si>
  <si>
    <t>技工及工友
待遇</t>
    <phoneticPr fontId="10" type="noConversion"/>
  </si>
  <si>
    <t>退休退職給付</t>
    <phoneticPr fontId="10" type="noConversion"/>
  </si>
  <si>
    <t>退休離職儲金</t>
    <phoneticPr fontId="10" type="noConversion"/>
  </si>
  <si>
    <t>合    計</t>
    <phoneticPr fontId="10" type="noConversion"/>
  </si>
  <si>
    <t>(續一)</t>
    <phoneticPr fontId="19" type="noConversion"/>
  </si>
  <si>
    <t>(續四)</t>
    <phoneticPr fontId="19" type="noConversion"/>
  </si>
  <si>
    <t>(續五)</t>
    <phoneticPr fontId="19" type="noConversion"/>
  </si>
  <si>
    <t>(續九)</t>
    <phoneticPr fontId="19" type="noConversion"/>
  </si>
  <si>
    <t>前年度決算數</t>
    <phoneticPr fontId="12" type="noConversion"/>
  </si>
  <si>
    <t>各直轄市及縣(市)總預算</t>
    <phoneticPr fontId="2" type="noConversion"/>
  </si>
  <si>
    <t>歲入來源別預算總表</t>
    <phoneticPr fontId="2" type="noConversion"/>
  </si>
  <si>
    <t>經資併計</t>
    <phoneticPr fontId="2" type="noConversion"/>
  </si>
  <si>
    <t>上級政府
補助收入</t>
    <phoneticPr fontId="2" type="noConversion"/>
  </si>
  <si>
    <t>地方政府
協助收入</t>
    <phoneticPr fontId="2" type="noConversion"/>
  </si>
  <si>
    <t>捐獻及
贈與收入</t>
    <phoneticPr fontId="2" type="noConversion"/>
  </si>
  <si>
    <t>直轄市合計</t>
    <phoneticPr fontId="19" type="noConversion"/>
  </si>
  <si>
    <t>新北市</t>
    <phoneticPr fontId="6" type="noConversion"/>
  </si>
  <si>
    <t>臺北市</t>
    <phoneticPr fontId="6" type="noConversion"/>
  </si>
  <si>
    <t>臺中市</t>
    <phoneticPr fontId="3" type="noConversion"/>
  </si>
  <si>
    <t>臺南市</t>
    <phoneticPr fontId="6" type="noConversion"/>
  </si>
  <si>
    <t>高雄市</t>
    <phoneticPr fontId="19" type="noConversion"/>
  </si>
  <si>
    <t>縣市合計</t>
    <phoneticPr fontId="19" type="noConversion"/>
  </si>
  <si>
    <t>連江縣</t>
    <phoneticPr fontId="3" type="noConversion"/>
  </si>
  <si>
    <t xml:space="preserve">全年度人事費   </t>
    <phoneticPr fontId="10" type="noConversion"/>
  </si>
  <si>
    <t xml:space="preserve"> 各直轄市及縣(市)總預算 </t>
    <phoneticPr fontId="29" type="noConversion"/>
  </si>
  <si>
    <r>
      <t>資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本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支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出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分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析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總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表</t>
    </r>
    <phoneticPr fontId="56" type="noConversion"/>
  </si>
  <si>
    <t>行政(管理)處
、新聞（局）處主管</t>
    <phoneticPr fontId="2" type="noConversion"/>
  </si>
  <si>
    <t>(續一)</t>
    <phoneticPr fontId="10" type="noConversion"/>
  </si>
  <si>
    <r>
      <t xml:space="preserve"> 7.債務支出</t>
    </r>
    <r>
      <rPr>
        <b/>
        <sz val="12"/>
        <rFont val="Times New Roman"/>
        <family val="1"/>
      </rPr>
      <t/>
    </r>
    <phoneticPr fontId="19" type="noConversion"/>
  </si>
  <si>
    <t xml:space="preserve"> 8.補助及其他支出</t>
    <phoneticPr fontId="19" type="noConversion"/>
  </si>
  <si>
    <t>補助及其他支出</t>
    <phoneticPr fontId="15" type="noConversion"/>
  </si>
  <si>
    <r>
      <t>教育科學</t>
    </r>
    <r>
      <rPr>
        <b/>
        <sz val="12"/>
        <rFont val="Times New Roman"/>
        <family val="1"/>
      </rPr>
      <t xml:space="preserve">
</t>
    </r>
    <r>
      <rPr>
        <b/>
        <sz val="12"/>
        <rFont val="標楷體"/>
        <family val="4"/>
        <charset val="136"/>
      </rPr>
      <t>文化支出</t>
    </r>
    <phoneticPr fontId="15" type="noConversion"/>
  </si>
  <si>
    <r>
      <t>其他經濟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服務支出</t>
    </r>
    <phoneticPr fontId="15" type="noConversion"/>
  </si>
  <si>
    <r>
      <t>社區發展及環</t>
    </r>
    <r>
      <rPr>
        <b/>
        <sz val="12"/>
        <rFont val="Times New Roman"/>
        <family val="1"/>
      </rPr>
      <t xml:space="preserve">
</t>
    </r>
    <r>
      <rPr>
        <b/>
        <sz val="12"/>
        <rFont val="標楷體"/>
        <family val="4"/>
        <charset val="136"/>
      </rPr>
      <t>境保護支出</t>
    </r>
    <phoneticPr fontId="15" type="noConversion"/>
  </si>
  <si>
    <r>
      <t>退休撫卹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給付支出</t>
    </r>
    <phoneticPr fontId="19" type="noConversion"/>
  </si>
  <si>
    <r>
      <t>還本付息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事務支出</t>
    </r>
    <phoneticPr fontId="19" type="noConversion"/>
  </si>
  <si>
    <t>補助及其他支出</t>
    <phoneticPr fontId="15" type="noConversion"/>
  </si>
  <si>
    <r>
      <t>平衡預算</t>
    </r>
    <r>
      <rPr>
        <sz val="12"/>
        <rFont val="Times New Roman"/>
        <family val="1"/>
      </rPr>
      <t xml:space="preserve">
</t>
    </r>
    <r>
      <rPr>
        <sz val="12"/>
        <rFont val="標楷體"/>
        <family val="4"/>
        <charset val="136"/>
      </rPr>
      <t>補助支出</t>
    </r>
    <phoneticPr fontId="19" type="noConversion"/>
  </si>
  <si>
    <t xml:space="preserve">    合    計</t>
    <phoneticPr fontId="19" type="noConversion"/>
  </si>
  <si>
    <t>直轄市合計</t>
    <phoneticPr fontId="19" type="noConversion"/>
  </si>
  <si>
    <t>新北市</t>
    <phoneticPr fontId="19" type="noConversion"/>
  </si>
  <si>
    <t>臺北市</t>
    <phoneticPr fontId="19" type="noConversion"/>
  </si>
  <si>
    <t>高雄市</t>
    <phoneticPr fontId="19" type="noConversion"/>
  </si>
  <si>
    <t>縣市合計</t>
    <phoneticPr fontId="19" type="noConversion"/>
  </si>
  <si>
    <t>三、收支賸餘</t>
    <phoneticPr fontId="4" type="noConversion"/>
  </si>
  <si>
    <r>
      <t>歲出一級用途別科目分析總表</t>
    </r>
    <r>
      <rPr>
        <sz val="16"/>
        <rFont val="Times New Roman"/>
        <family val="1"/>
      </rPr>
      <t xml:space="preserve"> - - - - - -  - - - - - - </t>
    </r>
    <phoneticPr fontId="36" type="noConversion"/>
  </si>
  <si>
    <t>財務支出</t>
  </si>
  <si>
    <t>立法支出</t>
  </si>
  <si>
    <r>
      <t>歲出一級用途別科目分析總表</t>
    </r>
    <r>
      <rPr>
        <sz val="16"/>
        <rFont val="Times New Roman"/>
        <family val="1"/>
      </rPr>
      <t xml:space="preserve"> - - - - - - </t>
    </r>
    <phoneticPr fontId="36" type="noConversion"/>
  </si>
  <si>
    <r>
      <t>(</t>
    </r>
    <r>
      <rPr>
        <sz val="16"/>
        <rFont val="標楷體"/>
        <family val="4"/>
        <charset val="136"/>
      </rPr>
      <t>七</t>
    </r>
    <r>
      <rPr>
        <sz val="16"/>
        <rFont val="Times New Roman"/>
        <family val="1"/>
      </rPr>
      <t>)</t>
    </r>
    <phoneticPr fontId="36" type="noConversion"/>
  </si>
  <si>
    <r>
      <t>資本支出分析總表</t>
    </r>
    <r>
      <rPr>
        <sz val="16"/>
        <rFont val="Times New Roman"/>
        <family val="1"/>
      </rPr>
      <t xml:space="preserve"> - - - - - -  - - - - - - </t>
    </r>
    <phoneticPr fontId="36" type="noConversion"/>
  </si>
  <si>
    <r>
      <t>(</t>
    </r>
    <r>
      <rPr>
        <sz val="16"/>
        <rFont val="標楷體"/>
        <family val="4"/>
        <charset val="136"/>
      </rPr>
      <t>八</t>
    </r>
    <r>
      <rPr>
        <sz val="16"/>
        <rFont val="Times New Roman"/>
        <family val="1"/>
      </rPr>
      <t>)</t>
    </r>
    <phoneticPr fontId="36" type="noConversion"/>
  </si>
  <si>
    <r>
      <t>資本支出分析總表</t>
    </r>
    <r>
      <rPr>
        <sz val="16"/>
        <rFont val="Times New Roman"/>
        <family val="1"/>
      </rPr>
      <t xml:space="preserve"> - - - - - - - - </t>
    </r>
    <phoneticPr fontId="36" type="noConversion"/>
  </si>
  <si>
    <t>其他支出</t>
    <phoneticPr fontId="19" type="noConversion"/>
  </si>
  <si>
    <t>第二預備金</t>
    <phoneticPr fontId="19" type="noConversion"/>
  </si>
  <si>
    <t>10.其他收入</t>
    <phoneticPr fontId="12" type="noConversion"/>
  </si>
  <si>
    <r>
      <t xml:space="preserve">         </t>
    </r>
    <r>
      <rPr>
        <sz val="12"/>
        <rFont val="標楷體"/>
        <family val="4"/>
        <charset val="136"/>
      </rPr>
      <t>主管別
市縣別</t>
    </r>
    <phoneticPr fontId="2" type="noConversion"/>
  </si>
  <si>
    <r>
      <t xml:space="preserve">         </t>
    </r>
    <r>
      <rPr>
        <sz val="12"/>
        <rFont val="標楷體"/>
        <family val="4"/>
        <charset val="136"/>
      </rPr>
      <t>主管別
市縣別</t>
    </r>
    <phoneticPr fontId="2" type="noConversion"/>
  </si>
  <si>
    <r>
      <t xml:space="preserve">         </t>
    </r>
    <r>
      <rPr>
        <sz val="12"/>
        <rFont val="標楷體"/>
        <family val="4"/>
        <charset val="136"/>
      </rPr>
      <t>主管別
市縣別</t>
    </r>
    <phoneticPr fontId="2" type="noConversion"/>
  </si>
  <si>
    <t>市縣別</t>
    <phoneticPr fontId="19" type="noConversion"/>
  </si>
  <si>
    <t>市縣別</t>
    <phoneticPr fontId="19" type="noConversion"/>
  </si>
  <si>
    <t>市縣別</t>
    <phoneticPr fontId="56" type="noConversion"/>
  </si>
  <si>
    <t>市縣別</t>
    <phoneticPr fontId="29" type="noConversion"/>
  </si>
  <si>
    <r>
      <t>歲</t>
    </r>
    <r>
      <rPr>
        <b/>
        <sz val="18"/>
        <rFont val="Times New Roman"/>
        <family val="1"/>
      </rPr>
      <t xml:space="preserve"> </t>
    </r>
    <r>
      <rPr>
        <b/>
        <sz val="18"/>
        <rFont val="標楷體"/>
        <family val="4"/>
        <charset val="136"/>
      </rPr>
      <t>入</t>
    </r>
    <r>
      <rPr>
        <b/>
        <sz val="18"/>
        <rFont val="Times New Roman"/>
        <family val="1"/>
      </rPr>
      <t xml:space="preserve"> </t>
    </r>
    <r>
      <rPr>
        <b/>
        <sz val="18"/>
        <rFont val="標楷體"/>
        <family val="4"/>
        <charset val="136"/>
      </rPr>
      <t>歲</t>
    </r>
    <r>
      <rPr>
        <b/>
        <sz val="18"/>
        <rFont val="Times New Roman"/>
        <family val="1"/>
      </rPr>
      <t xml:space="preserve"> </t>
    </r>
    <r>
      <rPr>
        <b/>
        <sz val="18"/>
        <rFont val="標楷體"/>
        <family val="4"/>
        <charset val="136"/>
      </rPr>
      <t>出</t>
    </r>
    <r>
      <rPr>
        <b/>
        <sz val="18"/>
        <rFont val="Times New Roman"/>
        <family val="1"/>
      </rPr>
      <t xml:space="preserve"> </t>
    </r>
    <r>
      <rPr>
        <b/>
        <sz val="18"/>
        <rFont val="標楷體"/>
        <family val="4"/>
        <charset val="136"/>
      </rPr>
      <t>簡</t>
    </r>
    <r>
      <rPr>
        <b/>
        <sz val="18"/>
        <rFont val="Times New Roman"/>
        <family val="1"/>
      </rPr>
      <t xml:space="preserve"> </t>
    </r>
    <r>
      <rPr>
        <b/>
        <sz val="18"/>
        <rFont val="標楷體"/>
        <family val="4"/>
        <charset val="136"/>
      </rPr>
      <t>明</t>
    </r>
    <r>
      <rPr>
        <b/>
        <sz val="18"/>
        <rFont val="Times New Roman"/>
        <family val="1"/>
      </rPr>
      <t xml:space="preserve"> </t>
    </r>
    <r>
      <rPr>
        <b/>
        <sz val="18"/>
        <rFont val="標楷體"/>
        <family val="4"/>
        <charset val="136"/>
      </rPr>
      <t>比</t>
    </r>
    <r>
      <rPr>
        <b/>
        <sz val="18"/>
        <rFont val="Times New Roman"/>
        <family val="1"/>
      </rPr>
      <t xml:space="preserve"> </t>
    </r>
    <r>
      <rPr>
        <b/>
        <sz val="18"/>
        <rFont val="標楷體"/>
        <family val="4"/>
        <charset val="136"/>
      </rPr>
      <t>較</t>
    </r>
    <r>
      <rPr>
        <b/>
        <sz val="18"/>
        <rFont val="Times New Roman"/>
        <family val="1"/>
      </rPr>
      <t xml:space="preserve"> </t>
    </r>
    <r>
      <rPr>
        <b/>
        <sz val="18"/>
        <rFont val="標楷體"/>
        <family val="4"/>
        <charset val="136"/>
      </rPr>
      <t>分</t>
    </r>
    <r>
      <rPr>
        <b/>
        <sz val="18"/>
        <rFont val="Times New Roman"/>
        <family val="1"/>
      </rPr>
      <t xml:space="preserve"> </t>
    </r>
    <r>
      <rPr>
        <b/>
        <sz val="18"/>
        <rFont val="標楷體"/>
        <family val="4"/>
        <charset val="136"/>
      </rPr>
      <t>析</t>
    </r>
    <r>
      <rPr>
        <b/>
        <sz val="18"/>
        <rFont val="Times New Roman"/>
        <family val="1"/>
      </rPr>
      <t xml:space="preserve"> </t>
    </r>
    <r>
      <rPr>
        <b/>
        <sz val="18"/>
        <rFont val="標楷體"/>
        <family val="4"/>
        <charset val="136"/>
      </rPr>
      <t>表</t>
    </r>
    <phoneticPr fontId="2" type="noConversion"/>
  </si>
  <si>
    <t>歲出政事別預算總表</t>
    <phoneticPr fontId="15" type="noConversion"/>
  </si>
  <si>
    <t>歲出機關別預算總表</t>
    <phoneticPr fontId="2" type="noConversion"/>
  </si>
  <si>
    <t xml:space="preserve"> 各直轄市及縣(市)總預算 </t>
    <phoneticPr fontId="29" type="noConversion"/>
  </si>
  <si>
    <t>歲 出 一 級 用 途 別 科 目 分 析 總 表</t>
    <phoneticPr fontId="29" type="noConversion"/>
  </si>
  <si>
    <t>歲 出 一 級 用 途 別 科 目 分 析 總 表</t>
    <phoneticPr fontId="29" type="noConversion"/>
  </si>
  <si>
    <t>歲 出 人 事 費 彙 計 表</t>
    <phoneticPr fontId="29" type="noConversion"/>
  </si>
  <si>
    <t xml:space="preserve"> 各直轄市及縣(市)總預算 </t>
    <phoneticPr fontId="29" type="noConversion"/>
  </si>
  <si>
    <t xml:space="preserve">各直轄市及縣(市)總預算 </t>
    <phoneticPr fontId="29" type="noConversion"/>
  </si>
  <si>
    <t>歲 出 人 事 費 彙 計 表</t>
    <phoneticPr fontId="10" type="noConversion"/>
  </si>
  <si>
    <r>
      <t>各直轄市及縣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市</t>
    </r>
    <r>
      <rPr>
        <sz val="16"/>
        <rFont val="Times New Roman"/>
        <family val="1"/>
      </rPr>
      <t>)</t>
    </r>
    <r>
      <rPr>
        <sz val="16"/>
        <rFont val="標楷體"/>
        <family val="4"/>
        <charset val="136"/>
      </rPr>
      <t>總預算彙編</t>
    </r>
    <phoneticPr fontId="2" type="noConversion"/>
  </si>
  <si>
    <t>非營業特種基
金賸餘繳庫</t>
    <phoneticPr fontId="2" type="noConversion"/>
  </si>
  <si>
    <t>約聘(僱)
人員</t>
    <phoneticPr fontId="29" type="noConversion"/>
  </si>
  <si>
    <t>工程受益
費收入</t>
    <phoneticPr fontId="2" type="noConversion"/>
  </si>
  <si>
    <t>調待準備</t>
    <phoneticPr fontId="10" type="noConversion"/>
  </si>
  <si>
    <r>
      <t>一般政</t>
    </r>
    <r>
      <rPr>
        <b/>
        <sz val="12"/>
        <rFont val="標楷體"/>
        <family val="4"/>
        <charset val="136"/>
      </rPr>
      <t>務支出</t>
    </r>
    <phoneticPr fontId="15" type="noConversion"/>
  </si>
  <si>
    <t>一般政務支出</t>
    <phoneticPr fontId="15" type="noConversion"/>
  </si>
  <si>
    <r>
      <t>社會福</t>
    </r>
    <r>
      <rPr>
        <b/>
        <sz val="12"/>
        <rFont val="標楷體"/>
        <family val="4"/>
        <charset val="136"/>
      </rPr>
      <t>利支出</t>
    </r>
    <phoneticPr fontId="15" type="noConversion"/>
  </si>
  <si>
    <t>社會福利支出</t>
    <phoneticPr fontId="15" type="noConversion"/>
  </si>
  <si>
    <r>
      <t>退休撫</t>
    </r>
    <r>
      <rPr>
        <b/>
        <sz val="12"/>
        <rFont val="標楷體"/>
        <family val="4"/>
        <charset val="136"/>
      </rPr>
      <t>卹支出</t>
    </r>
    <phoneticPr fontId="19" type="noConversion"/>
  </si>
  <si>
    <t>退休撫卹支出</t>
    <phoneticPr fontId="19" type="noConversion"/>
  </si>
  <si>
    <r>
      <t>經濟發</t>
    </r>
    <r>
      <rPr>
        <b/>
        <sz val="12"/>
        <rFont val="標楷體"/>
        <family val="4"/>
        <charset val="136"/>
      </rPr>
      <t>展支出</t>
    </r>
    <phoneticPr fontId="15" type="noConversion"/>
  </si>
  <si>
    <t>經濟發展支出</t>
    <phoneticPr fontId="15" type="noConversion"/>
  </si>
  <si>
    <t>協助支出</t>
    <phoneticPr fontId="19" type="noConversion"/>
  </si>
  <si>
    <t>協助支出</t>
    <phoneticPr fontId="19" type="noConversion"/>
  </si>
  <si>
    <t>專案補助支出</t>
    <phoneticPr fontId="19" type="noConversion"/>
  </si>
  <si>
    <t>專案補助支出</t>
    <phoneticPr fontId="19" type="noConversion"/>
  </si>
  <si>
    <r>
      <t>債務付</t>
    </r>
    <r>
      <rPr>
        <sz val="12"/>
        <rFont val="標楷體"/>
        <family val="4"/>
        <charset val="136"/>
      </rPr>
      <t>息支出</t>
    </r>
    <phoneticPr fontId="19" type="noConversion"/>
  </si>
  <si>
    <t>債務付息支出</t>
    <phoneticPr fontId="19" type="noConversion"/>
  </si>
  <si>
    <r>
      <t>醫療保</t>
    </r>
    <r>
      <rPr>
        <sz val="12"/>
        <rFont val="標楷體"/>
        <family val="4"/>
        <charset val="136"/>
      </rPr>
      <t>健支出</t>
    </r>
    <phoneticPr fontId="15" type="noConversion"/>
  </si>
  <si>
    <t>醫療保健支出</t>
    <phoneticPr fontId="15" type="noConversion"/>
  </si>
  <si>
    <r>
      <t>國民就</t>
    </r>
    <r>
      <rPr>
        <sz val="12"/>
        <rFont val="標楷體"/>
        <family val="4"/>
        <charset val="136"/>
      </rPr>
      <t>業支出</t>
    </r>
    <phoneticPr fontId="15" type="noConversion"/>
  </si>
  <si>
    <t>國民就業支出</t>
    <phoneticPr fontId="15" type="noConversion"/>
  </si>
  <si>
    <r>
      <t>福利服</t>
    </r>
    <r>
      <rPr>
        <sz val="12"/>
        <rFont val="標楷體"/>
        <family val="4"/>
        <charset val="136"/>
      </rPr>
      <t>務支出</t>
    </r>
    <phoneticPr fontId="15" type="noConversion"/>
  </si>
  <si>
    <t>福利服務支出</t>
    <phoneticPr fontId="15" type="noConversion"/>
  </si>
  <si>
    <r>
      <t>社會救</t>
    </r>
    <r>
      <rPr>
        <sz val="12"/>
        <rFont val="標楷體"/>
        <family val="4"/>
        <charset val="136"/>
      </rPr>
      <t>助支出</t>
    </r>
    <phoneticPr fontId="15" type="noConversion"/>
  </si>
  <si>
    <t>社會救助支出</t>
    <phoneticPr fontId="15" type="noConversion"/>
  </si>
  <si>
    <r>
      <t>社會保</t>
    </r>
    <r>
      <rPr>
        <sz val="12"/>
        <rFont val="標楷體"/>
        <family val="4"/>
        <charset val="136"/>
      </rPr>
      <t>險支出</t>
    </r>
    <phoneticPr fontId="15" type="noConversion"/>
  </si>
  <si>
    <t>社會保險支出</t>
    <phoneticPr fontId="15" type="noConversion"/>
  </si>
  <si>
    <t>各直轄市及縣(市)總預算彙編</t>
    <phoneticPr fontId="2" type="noConversion"/>
  </si>
  <si>
    <t xml:space="preserve">中 華 民 國 </t>
    <phoneticPr fontId="2" type="noConversion"/>
  </si>
  <si>
    <t xml:space="preserve">(市)總預算 </t>
    <phoneticPr fontId="29" type="noConversion"/>
  </si>
  <si>
    <t xml:space="preserve"> 各直轄市及縣</t>
    <phoneticPr fontId="29" type="noConversion"/>
  </si>
  <si>
    <t>收支簡明分析表</t>
    <phoneticPr fontId="2" type="noConversion"/>
  </si>
  <si>
    <r>
      <t>歲</t>
    </r>
    <r>
      <rPr>
        <b/>
        <sz val="18"/>
        <rFont val="標楷體"/>
        <family val="1"/>
        <charset val="136"/>
      </rPr>
      <t xml:space="preserve"> </t>
    </r>
    <r>
      <rPr>
        <b/>
        <sz val="18"/>
        <rFont val="標楷體"/>
        <family val="4"/>
        <charset val="136"/>
      </rPr>
      <t>入</t>
    </r>
    <r>
      <rPr>
        <b/>
        <sz val="18"/>
        <rFont val="標楷體"/>
        <family val="1"/>
        <charset val="136"/>
      </rPr>
      <t xml:space="preserve"> </t>
    </r>
    <r>
      <rPr>
        <b/>
        <sz val="18"/>
        <rFont val="標楷體"/>
        <family val="4"/>
        <charset val="136"/>
      </rPr>
      <t>歲</t>
    </r>
    <r>
      <rPr>
        <b/>
        <sz val="18"/>
        <rFont val="標楷體"/>
        <family val="1"/>
        <charset val="136"/>
      </rPr>
      <t xml:space="preserve">  </t>
    </r>
    <r>
      <rPr>
        <b/>
        <sz val="18"/>
        <rFont val="標楷體"/>
        <family val="4"/>
        <charset val="136"/>
      </rPr>
      <t>出</t>
    </r>
    <r>
      <rPr>
        <b/>
        <sz val="18"/>
        <rFont val="標楷體"/>
        <family val="1"/>
        <charset val="136"/>
      </rPr>
      <t xml:space="preserve">  </t>
    </r>
    <r>
      <rPr>
        <b/>
        <sz val="18"/>
        <rFont val="標楷體"/>
        <family val="4"/>
        <charset val="136"/>
      </rPr>
      <t>性</t>
    </r>
    <r>
      <rPr>
        <b/>
        <sz val="18"/>
        <rFont val="標楷體"/>
        <family val="1"/>
        <charset val="136"/>
      </rPr>
      <t xml:space="preserve">  </t>
    </r>
    <r>
      <rPr>
        <b/>
        <sz val="18"/>
        <rFont val="標楷體"/>
        <family val="4"/>
        <charset val="136"/>
      </rPr>
      <t>質</t>
    </r>
    <r>
      <rPr>
        <b/>
        <sz val="18"/>
        <rFont val="標楷體"/>
        <family val="1"/>
        <charset val="136"/>
      </rPr>
      <t xml:space="preserve">  </t>
    </r>
    <r>
      <rPr>
        <b/>
        <sz val="18"/>
        <rFont val="標楷體"/>
        <family val="4"/>
        <charset val="136"/>
      </rPr>
      <t>及</t>
    </r>
    <r>
      <rPr>
        <b/>
        <sz val="18"/>
        <rFont val="標楷體"/>
        <family val="1"/>
        <charset val="136"/>
      </rPr>
      <t xml:space="preserve">  </t>
    </r>
    <r>
      <rPr>
        <b/>
        <sz val="18"/>
        <rFont val="標楷體"/>
        <family val="4"/>
        <charset val="136"/>
      </rPr>
      <t>餘</t>
    </r>
    <r>
      <rPr>
        <b/>
        <sz val="18"/>
        <rFont val="標楷體"/>
        <family val="1"/>
        <charset val="136"/>
      </rPr>
      <t xml:space="preserve"> </t>
    </r>
    <r>
      <rPr>
        <b/>
        <sz val="18"/>
        <rFont val="標楷體"/>
        <family val="4"/>
        <charset val="136"/>
      </rPr>
      <t>絀</t>
    </r>
    <r>
      <rPr>
        <b/>
        <sz val="18"/>
        <rFont val="標楷體"/>
        <family val="1"/>
        <charset val="136"/>
      </rPr>
      <t xml:space="preserve">  </t>
    </r>
    <r>
      <rPr>
        <b/>
        <sz val="18"/>
        <rFont val="標楷體"/>
        <family val="4"/>
        <charset val="136"/>
      </rPr>
      <t>簡</t>
    </r>
    <r>
      <rPr>
        <b/>
        <sz val="18"/>
        <rFont val="標楷體"/>
        <family val="1"/>
        <charset val="136"/>
      </rPr>
      <t xml:space="preserve">  </t>
    </r>
    <r>
      <rPr>
        <b/>
        <sz val="18"/>
        <rFont val="標楷體"/>
        <family val="4"/>
        <charset val="136"/>
      </rPr>
      <t>明</t>
    </r>
    <r>
      <rPr>
        <b/>
        <sz val="18"/>
        <rFont val="標楷體"/>
        <family val="1"/>
        <charset val="136"/>
      </rPr>
      <t xml:space="preserve">  </t>
    </r>
    <r>
      <rPr>
        <b/>
        <sz val="18"/>
        <rFont val="標楷體"/>
        <family val="4"/>
        <charset val="136"/>
      </rPr>
      <t>比</t>
    </r>
    <r>
      <rPr>
        <b/>
        <sz val="18"/>
        <rFont val="標楷體"/>
        <family val="1"/>
        <charset val="136"/>
      </rPr>
      <t xml:space="preserve">  </t>
    </r>
    <r>
      <rPr>
        <b/>
        <sz val="18"/>
        <rFont val="標楷體"/>
        <family val="4"/>
        <charset val="136"/>
      </rPr>
      <t>較</t>
    </r>
    <r>
      <rPr>
        <b/>
        <sz val="18"/>
        <rFont val="標楷體"/>
        <family val="1"/>
        <charset val="136"/>
      </rPr>
      <t xml:space="preserve"> </t>
    </r>
    <r>
      <rPr>
        <b/>
        <sz val="18"/>
        <rFont val="標楷體"/>
        <family val="4"/>
        <charset val="136"/>
      </rPr>
      <t>分</t>
    </r>
    <r>
      <rPr>
        <b/>
        <sz val="18"/>
        <rFont val="標楷體"/>
        <family val="1"/>
        <charset val="136"/>
      </rPr>
      <t xml:space="preserve">  </t>
    </r>
    <r>
      <rPr>
        <b/>
        <sz val="18"/>
        <rFont val="標楷體"/>
        <family val="4"/>
        <charset val="136"/>
      </rPr>
      <t>析</t>
    </r>
    <r>
      <rPr>
        <b/>
        <sz val="18"/>
        <rFont val="標楷體"/>
        <family val="1"/>
        <charset val="136"/>
      </rPr>
      <t xml:space="preserve">  </t>
    </r>
    <r>
      <rPr>
        <b/>
        <sz val="18"/>
        <rFont val="標楷體"/>
        <family val="4"/>
        <charset val="136"/>
      </rPr>
      <t>表</t>
    </r>
    <phoneticPr fontId="15" type="noConversion"/>
  </si>
  <si>
    <t>歲 入 歲  出  性  質  及  餘  絀  簡  明  分  析  表</t>
    <phoneticPr fontId="2" type="noConversion"/>
  </si>
  <si>
    <t>一、收入合計</t>
    <phoneticPr fontId="3" type="noConversion"/>
  </si>
  <si>
    <t>二、支出合計</t>
    <phoneticPr fontId="3" type="noConversion"/>
  </si>
  <si>
    <t>三、收支賸餘</t>
    <phoneticPr fontId="2" type="noConversion"/>
  </si>
  <si>
    <r>
      <t>(三)預計移用以前年度歲計賸餘調節因應數</t>
    </r>
    <r>
      <rPr>
        <sz val="12"/>
        <rFont val="Times New Roman"/>
        <family val="1"/>
      </rPr>
      <t xml:space="preserve"> </t>
    </r>
    <phoneticPr fontId="2" type="noConversion"/>
  </si>
  <si>
    <t>(二)債務之舉借</t>
    <phoneticPr fontId="3" type="noConversion"/>
  </si>
  <si>
    <t>(一)歲入</t>
    <phoneticPr fontId="2" type="noConversion"/>
  </si>
  <si>
    <t>(一)歲出</t>
    <phoneticPr fontId="2" type="noConversion"/>
  </si>
  <si>
    <t>(二)債務之償還</t>
    <phoneticPr fontId="3" type="noConversion"/>
  </si>
  <si>
    <t>歲入歲出餘絀</t>
    <phoneticPr fontId="12" type="noConversion"/>
  </si>
  <si>
    <t>十一、</t>
    <phoneticPr fontId="29" type="noConversion"/>
  </si>
  <si>
    <t>十二、</t>
    <phoneticPr fontId="29" type="noConversion"/>
  </si>
  <si>
    <t xml:space="preserve">   十三、</t>
    <phoneticPr fontId="29" type="noConversion"/>
  </si>
  <si>
    <r>
      <t>收支簡明分析表</t>
    </r>
    <r>
      <rPr>
        <sz val="16"/>
        <rFont val="Times New Roman"/>
        <family val="1"/>
      </rPr>
      <t xml:space="preserve"> - - - - - - - - - - - - - - -</t>
    </r>
    <phoneticPr fontId="36" type="noConversion"/>
  </si>
  <si>
    <t>- - - - - - - - 43</t>
    <phoneticPr fontId="29" type="noConversion"/>
  </si>
  <si>
    <t>- - - - - - - - 62</t>
    <phoneticPr fontId="29" type="noConversion"/>
  </si>
  <si>
    <t>- - - - - - - - 38</t>
    <phoneticPr fontId="29" type="noConversion"/>
  </si>
  <si>
    <t>- - - - - - - - 17</t>
    <phoneticPr fontId="29" type="noConversion"/>
  </si>
  <si>
    <t>- - - - - - - - 41</t>
    <phoneticPr fontId="29" type="noConversion"/>
  </si>
  <si>
    <r>
      <t>中</t>
    </r>
    <r>
      <rPr>
        <sz val="20"/>
        <rFont val="標楷體"/>
        <family val="1"/>
        <charset val="136"/>
      </rPr>
      <t xml:space="preserve">  </t>
    </r>
    <r>
      <rPr>
        <sz val="20"/>
        <rFont val="標楷體"/>
        <family val="4"/>
        <charset val="136"/>
      </rPr>
      <t>華</t>
    </r>
    <r>
      <rPr>
        <sz val="20"/>
        <rFont val="標楷體"/>
        <family val="1"/>
        <charset val="136"/>
      </rPr>
      <t xml:space="preserve">  </t>
    </r>
    <r>
      <rPr>
        <sz val="20"/>
        <rFont val="標楷體"/>
        <family val="4"/>
        <charset val="136"/>
      </rPr>
      <t>民</t>
    </r>
    <r>
      <rPr>
        <sz val="20"/>
        <rFont val="標楷體"/>
        <family val="1"/>
        <charset val="136"/>
      </rPr>
      <t xml:space="preserve">  </t>
    </r>
    <r>
      <rPr>
        <sz val="20"/>
        <rFont val="標楷體"/>
        <family val="4"/>
        <charset val="136"/>
      </rPr>
      <t>國</t>
    </r>
    <r>
      <rPr>
        <sz val="20"/>
        <rFont val="標楷體"/>
        <family val="1"/>
        <charset val="136"/>
      </rPr>
      <t xml:space="preserve">  112  </t>
    </r>
    <r>
      <rPr>
        <sz val="20"/>
        <rFont val="標楷體"/>
        <family val="4"/>
        <charset val="136"/>
      </rPr>
      <t>年</t>
    </r>
    <r>
      <rPr>
        <sz val="20"/>
        <rFont val="標楷體"/>
        <family val="1"/>
        <charset val="136"/>
      </rPr>
      <t xml:space="preserve">  </t>
    </r>
    <r>
      <rPr>
        <sz val="20"/>
        <rFont val="標楷體"/>
        <family val="4"/>
        <charset val="136"/>
      </rPr>
      <t>度</t>
    </r>
    <phoneticPr fontId="2" type="noConversion"/>
  </si>
  <si>
    <t>(自112年1月1日起至112年12月31日止)</t>
    <phoneticPr fontId="36" type="noConversion"/>
  </si>
  <si>
    <t>112年度各直轄市及縣(市)總預算彙編目次</t>
    <phoneticPr fontId="29" type="noConversion"/>
  </si>
  <si>
    <t xml:space="preserve"> - - - - - - - -11</t>
    <phoneticPr fontId="29" type="noConversion"/>
  </si>
  <si>
    <r>
      <t>歲入歲出性質及餘絀簡明比較分析表</t>
    </r>
    <r>
      <rPr>
        <sz val="16"/>
        <rFont val="Times New Roman"/>
        <family val="1"/>
      </rPr>
      <t xml:space="preserve"> - - - - -  12</t>
    </r>
    <phoneticPr fontId="36" type="noConversion"/>
  </si>
  <si>
    <r>
      <t>歲入歲出性質及餘絀簡明分析表</t>
    </r>
    <r>
      <rPr>
        <sz val="16"/>
        <rFont val="Times New Roman"/>
        <family val="1"/>
      </rPr>
      <t xml:space="preserve"> - - - - - - - - - 13</t>
    </r>
    <phoneticPr fontId="36" type="noConversion"/>
  </si>
  <si>
    <t>- - - - - - - - 15</t>
    <phoneticPr fontId="29" type="noConversion"/>
  </si>
  <si>
    <t>- - - - - - - - 16</t>
    <phoneticPr fontId="29" type="noConversion"/>
  </si>
  <si>
    <t xml:space="preserve"> - - - - - - -  21</t>
    <phoneticPr fontId="29" type="noConversion"/>
  </si>
  <si>
    <t>- - - - - - - - 33</t>
    <phoneticPr fontId="29" type="noConversion"/>
  </si>
  <si>
    <t>- - - - - - - - 36</t>
    <phoneticPr fontId="29" type="noConversion"/>
  </si>
  <si>
    <t>- - - - - - - - 39</t>
    <phoneticPr fontId="29" type="noConversion"/>
  </si>
  <si>
    <t>- - - - - - - - 44</t>
    <phoneticPr fontId="29" type="noConversion"/>
  </si>
  <si>
    <t>- - - - - - - - 48</t>
    <phoneticPr fontId="29" type="noConversion"/>
  </si>
  <si>
    <t>- - - - - - - - 60</t>
    <phoneticPr fontId="29" type="noConversion"/>
  </si>
  <si>
    <t>- - - - - - - - 63</t>
    <phoneticPr fontId="29" type="noConversion"/>
  </si>
  <si>
    <r>
      <t>歲入歲出性質及餘絀簡明比較分析表</t>
    </r>
    <r>
      <rPr>
        <sz val="16"/>
        <rFont val="標楷體"/>
        <family val="1"/>
        <charset val="136"/>
      </rPr>
      <t xml:space="preserve"> -</t>
    </r>
    <r>
      <rPr>
        <sz val="3"/>
        <rFont val="標楷體"/>
        <family val="4"/>
        <charset val="136"/>
      </rPr>
      <t xml:space="preserve"> </t>
    </r>
    <r>
      <rPr>
        <sz val="16"/>
        <rFont val="標楷體"/>
        <family val="1"/>
        <charset val="136"/>
      </rPr>
      <t>-42</t>
    </r>
    <phoneticPr fontId="3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</si>
</sst>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3" formatCode="_-* #,##0.00_-;\-* #,##0.00_-;_-* &quot;-&quot;??_-;_-@_-"/>
    <numFmt numFmtId="176" formatCode="&quot;$&quot;#,##0_);[Red]\(&quot;$&quot;#,##0\)"/>
    <numFmt numFmtId="177" formatCode="_(* #,##0.00_);_(* \(#,##0.00\);_(* &quot;-&quot;??_);_(@_)"/>
    <numFmt numFmtId="178" formatCode="#,##0_ "/>
    <numFmt numFmtId="179" formatCode="_(* #,##0_);_(* \(#,##0\);_(* &quot;-&quot;??_);_(@_)"/>
    <numFmt numFmtId="180" formatCode="#,##0_);[Red]\(#,##0\)"/>
    <numFmt numFmtId="181" formatCode="#,##0.00_);[Red]\(#,##0.00\)"/>
    <numFmt numFmtId="182" formatCode="0_);[Red]\(0\)"/>
    <numFmt numFmtId="183" formatCode="0.000%"/>
    <numFmt numFmtId="184" formatCode="#,##0.00_ "/>
    <numFmt numFmtId="185" formatCode="0.00_);[Red]\(0.00\)"/>
    <numFmt numFmtId="186" formatCode="#,##0.00_ ;[Red]\-#,##0.00\ ;"/>
    <numFmt numFmtId="187" formatCode="0.00000%"/>
  </numFmts>
  <fonts count="6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2"/>
      <name val="Times New Roman"/>
      <family val="1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sz val="16"/>
      <name val="標楷體"/>
      <family val="4"/>
      <charset val="136"/>
    </font>
    <font>
      <sz val="10"/>
      <name val="Times New Roman"/>
      <family val="1"/>
    </font>
    <font>
      <sz val="12"/>
      <name val="細明體"/>
      <family val="3"/>
      <charset val="136"/>
    </font>
    <font>
      <sz val="12"/>
      <name val="華康中楷體"/>
      <family val="1"/>
      <charset val="136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name val="Times New Roman"/>
      <family val="1"/>
    </font>
    <font>
      <b/>
      <sz val="12"/>
      <name val="華康中楷體"/>
      <family val="1"/>
      <charset val="136"/>
    </font>
    <font>
      <sz val="14"/>
      <name val="Times New Roman"/>
      <family val="1"/>
    </font>
    <font>
      <sz val="14"/>
      <name val="華康中楷體"/>
      <family val="3"/>
      <charset val="136"/>
    </font>
    <font>
      <b/>
      <sz val="12"/>
      <name val="Times New Roman"/>
      <family val="1"/>
    </font>
    <font>
      <sz val="16"/>
      <name val="華康中楷體"/>
      <family val="1"/>
      <charset val="136"/>
    </font>
    <font>
      <b/>
      <sz val="18"/>
      <name val="華康中楷體"/>
      <family val="3"/>
      <charset val="136"/>
    </font>
    <font>
      <sz val="13"/>
      <name val="標楷體"/>
      <family val="4"/>
      <charset val="136"/>
    </font>
    <font>
      <b/>
      <sz val="13"/>
      <name val="華康中楷體"/>
      <family val="1"/>
      <charset val="136"/>
    </font>
    <font>
      <sz val="13"/>
      <name val="華康中楷體"/>
      <family val="1"/>
      <charset val="136"/>
    </font>
    <font>
      <b/>
      <sz val="20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細明體"/>
      <family val="3"/>
      <charset val="136"/>
    </font>
    <font>
      <b/>
      <sz val="12"/>
      <color indexed="8"/>
      <name val="標楷體"/>
      <family val="4"/>
      <charset val="136"/>
    </font>
    <font>
      <sz val="16"/>
      <name val="Times New Roman"/>
      <family val="1"/>
    </font>
    <font>
      <sz val="14"/>
      <color indexed="10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2"/>
      <color indexed="10"/>
      <name val="細明體"/>
      <family val="3"/>
      <charset val="136"/>
    </font>
    <font>
      <sz val="18"/>
      <name val="細明體"/>
      <family val="3"/>
      <charset val="136"/>
    </font>
    <font>
      <sz val="9"/>
      <name val="細明體"/>
      <family val="3"/>
      <charset val="136"/>
    </font>
    <font>
      <sz val="16"/>
      <name val="新細明體"/>
      <family val="1"/>
      <charset val="136"/>
    </font>
    <font>
      <b/>
      <sz val="12"/>
      <color indexed="10"/>
      <name val="標楷體"/>
      <family val="4"/>
      <charset val="136"/>
    </font>
    <font>
      <sz val="12"/>
      <color indexed="12"/>
      <name val="標楷體"/>
      <family val="4"/>
      <charset val="136"/>
    </font>
    <font>
      <sz val="11"/>
      <color indexed="10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2"/>
      <color indexed="10"/>
      <name val="Times New Roman"/>
      <family val="1"/>
    </font>
    <font>
      <b/>
      <sz val="12"/>
      <color indexed="10"/>
      <name val="華康中楷體"/>
      <family val="1"/>
      <charset val="136"/>
    </font>
    <font>
      <b/>
      <sz val="12"/>
      <color indexed="10"/>
      <name val="Times New Roman"/>
      <family val="1"/>
    </font>
    <font>
      <sz val="14"/>
      <color indexed="17"/>
      <name val="標楷體"/>
      <family val="4"/>
      <charset val="136"/>
    </font>
    <font>
      <sz val="14"/>
      <color indexed="20"/>
      <name val="標楷體"/>
      <family val="4"/>
      <charset val="136"/>
    </font>
    <font>
      <sz val="20"/>
      <name val="標楷體"/>
      <family val="4"/>
      <charset val="136"/>
    </font>
    <font>
      <b/>
      <sz val="27"/>
      <name val="標楷體"/>
      <family val="4"/>
      <charset val="136"/>
    </font>
    <font>
      <sz val="22"/>
      <name val="標楷體"/>
      <family val="4"/>
      <charset val="136"/>
    </font>
    <font>
      <u/>
      <sz val="20"/>
      <name val="標楷體"/>
      <family val="4"/>
      <charset val="136"/>
    </font>
    <font>
      <sz val="15"/>
      <name val="Times New Roman"/>
      <family val="1"/>
    </font>
    <font>
      <sz val="15"/>
      <name val="標楷體"/>
      <family val="4"/>
      <charset val="136"/>
    </font>
    <font>
      <sz val="12"/>
      <name val="Tempus Sans ITC"/>
      <family val="5"/>
    </font>
    <font>
      <sz val="16"/>
      <name val="細明體"/>
      <family val="3"/>
      <charset val="136"/>
    </font>
    <font>
      <b/>
      <sz val="12"/>
      <name val="細明體"/>
      <family val="3"/>
      <charset val="136"/>
    </font>
    <font>
      <b/>
      <sz val="11"/>
      <name val="標楷體"/>
      <family val="4"/>
      <charset val="136"/>
    </font>
    <font>
      <b/>
      <sz val="10"/>
      <name val="Times New Roman"/>
      <family val="1"/>
    </font>
    <font>
      <b/>
      <sz val="16"/>
      <name val="細明體"/>
      <family val="3"/>
      <charset val="136"/>
    </font>
    <font>
      <b/>
      <sz val="18"/>
      <name val="標楷體"/>
      <family val="1"/>
      <charset val="136"/>
    </font>
    <font>
      <sz val="16"/>
      <name val="標楷體"/>
      <family val="1"/>
      <charset val="136"/>
    </font>
    <font>
      <sz val="20"/>
      <name val="標楷體"/>
      <family val="1"/>
      <charset val="136"/>
    </font>
    <font>
      <sz val="3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3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46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47" fillId="2" borderId="0" applyNumberFormat="0" applyBorder="0" applyAlignment="0" applyProtection="0">
      <alignment vertical="center"/>
    </xf>
  </cellStyleXfs>
  <cellXfs count="527">
    <xf numFmtId="0" fontId="0" fillId="0" borderId="0" xfId="0">
      <alignment vertical="center"/>
    </xf>
    <xf numFmtId="3" fontId="3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center" vertical="center" wrapText="1"/>
    </xf>
    <xf numFmtId="3" fontId="11" fillId="4" borderId="0" xfId="12" applyNumberFormat="1" applyFont="1" applyFill="1" applyProtection="1"/>
    <xf numFmtId="3" fontId="3" fillId="0" borderId="1" xfId="12" applyNumberFormat="1" applyFont="1" applyFill="1" applyBorder="1" applyAlignment="1" applyProtection="1">
      <alignment horizontal="center" vertical="center" wrapText="1"/>
    </xf>
    <xf numFmtId="0" fontId="15" fillId="0" borderId="1" xfId="4" applyFont="1" applyFill="1" applyBorder="1" applyAlignment="1" applyProtection="1">
      <alignment horizontal="center" vertical="center"/>
    </xf>
    <xf numFmtId="0" fontId="3" fillId="0" borderId="1" xfId="4" applyFont="1" applyFill="1" applyBorder="1" applyAlignment="1" applyProtection="1">
      <alignment horizontal="center" vertical="center"/>
    </xf>
    <xf numFmtId="0" fontId="27" fillId="0" borderId="1" xfId="4" applyFont="1" applyFill="1" applyBorder="1" applyAlignment="1" applyProtection="1">
      <alignment horizontal="center" vertical="center"/>
    </xf>
    <xf numFmtId="179" fontId="28" fillId="0" borderId="1" xfId="14" applyNumberFormat="1" applyFont="1" applyFill="1" applyBorder="1" applyAlignment="1" applyProtection="1">
      <alignment horizontal="center" vertical="center"/>
    </xf>
    <xf numFmtId="179" fontId="15" fillId="0" borderId="1" xfId="14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left" vertical="center"/>
    </xf>
    <xf numFmtId="3" fontId="6" fillId="0" borderId="0" xfId="0" applyNumberFormat="1" applyFont="1" applyAlignment="1" applyProtection="1">
      <alignment horizontal="right" vertical="center"/>
    </xf>
    <xf numFmtId="3" fontId="3" fillId="0" borderId="1" xfId="0" applyNumberFormat="1" applyFont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center" vertical="center"/>
    </xf>
    <xf numFmtId="3" fontId="6" fillId="4" borderId="0" xfId="0" applyNumberFormat="1" applyFont="1" applyFill="1" applyAlignment="1" applyProtection="1">
      <alignment horizontal="right" vertical="center"/>
    </xf>
    <xf numFmtId="3" fontId="3" fillId="0" borderId="0" xfId="0" applyNumberFormat="1" applyFont="1" applyAlignment="1" applyProtection="1">
      <alignment horizontal="center" vertical="center" wrapText="1"/>
    </xf>
    <xf numFmtId="3" fontId="3" fillId="0" borderId="0" xfId="0" applyNumberFormat="1" applyFont="1" applyAlignment="1">
      <alignment horizontal="left" vertical="center" wrapText="1"/>
    </xf>
    <xf numFmtId="180" fontId="4" fillId="5" borderId="1" xfId="23" applyNumberFormat="1" applyFont="1" applyFill="1" applyBorder="1" applyAlignment="1" applyProtection="1">
      <alignment horizontal="center" vertical="center"/>
    </xf>
    <xf numFmtId="0" fontId="3" fillId="7" borderId="1" xfId="4" applyFont="1" applyFill="1" applyBorder="1" applyAlignment="1" applyProtection="1">
      <alignment horizontal="center" vertical="center" wrapText="1"/>
    </xf>
    <xf numFmtId="3" fontId="6" fillId="0" borderId="8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horizontal="right" vertical="center"/>
    </xf>
    <xf numFmtId="3" fontId="6" fillId="9" borderId="0" xfId="0" applyNumberFormat="1" applyFont="1" applyFill="1" applyAlignment="1">
      <alignment horizontal="right" vertical="center"/>
    </xf>
    <xf numFmtId="0" fontId="1" fillId="0" borderId="0" xfId="2"/>
    <xf numFmtId="0" fontId="41" fillId="0" borderId="0" xfId="0" applyFont="1">
      <alignment vertical="center"/>
    </xf>
    <xf numFmtId="0" fontId="41" fillId="0" borderId="0" xfId="0" applyFont="1" applyAlignment="1">
      <alignment horizontal="left" vertical="center" indent="1"/>
    </xf>
    <xf numFmtId="3" fontId="3" fillId="0" borderId="1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 wrapText="1"/>
    </xf>
    <xf numFmtId="0" fontId="12" fillId="0" borderId="0" xfId="13" applyFont="1" applyAlignment="1" applyProtection="1">
      <alignment vertical="top"/>
      <protection locked="0"/>
    </xf>
    <xf numFmtId="0" fontId="4" fillId="0" borderId="7" xfId="6" applyFont="1" applyBorder="1" applyAlignment="1" applyProtection="1">
      <alignment horizontal="left" vertical="top"/>
      <protection locked="0"/>
    </xf>
    <xf numFmtId="3" fontId="4" fillId="0" borderId="1" xfId="13" applyNumberFormat="1" applyFont="1" applyBorder="1" applyAlignment="1" applyProtection="1">
      <alignment horizontal="center" vertical="center"/>
      <protection locked="0"/>
    </xf>
    <xf numFmtId="3" fontId="12" fillId="0" borderId="0" xfId="13" applyNumberFormat="1" applyFont="1" applyProtection="1">
      <protection locked="0"/>
    </xf>
    <xf numFmtId="178" fontId="4" fillId="0" borderId="1" xfId="13" applyNumberFormat="1" applyFont="1" applyBorder="1" applyAlignment="1" applyProtection="1">
      <alignment horizontal="center" vertical="center"/>
      <protection locked="0"/>
    </xf>
    <xf numFmtId="3" fontId="15" fillId="0" borderId="1" xfId="13" applyNumberFormat="1" applyFont="1" applyBorder="1" applyAlignment="1" applyProtection="1">
      <alignment vertical="center"/>
      <protection locked="0"/>
    </xf>
    <xf numFmtId="3" fontId="17" fillId="0" borderId="0" xfId="13" applyNumberFormat="1" applyFont="1" applyProtection="1">
      <protection locked="0"/>
    </xf>
    <xf numFmtId="3" fontId="3" fillId="0" borderId="1" xfId="13" applyNumberFormat="1" applyFont="1" applyBorder="1" applyAlignment="1" applyProtection="1">
      <alignment horizontal="left" vertical="center" indent="2"/>
      <protection locked="0"/>
    </xf>
    <xf numFmtId="3" fontId="3" fillId="0" borderId="1" xfId="13" applyNumberFormat="1" applyFont="1" applyBorder="1" applyAlignment="1" applyProtection="1">
      <alignment vertical="center"/>
      <protection locked="0"/>
    </xf>
    <xf numFmtId="3" fontId="3" fillId="0" borderId="1" xfId="13" applyNumberFormat="1" applyFont="1" applyBorder="1" applyAlignment="1" applyProtection="1">
      <alignment horizontal="center" vertical="center"/>
      <protection locked="0"/>
    </xf>
    <xf numFmtId="3" fontId="4" fillId="0" borderId="1" xfId="13" applyNumberFormat="1" applyFont="1" applyBorder="1" applyAlignment="1" applyProtection="1">
      <alignment horizontal="center" vertical="center"/>
    </xf>
    <xf numFmtId="0" fontId="21" fillId="0" borderId="0" xfId="13" applyFont="1" applyBorder="1" applyProtection="1">
      <protection locked="0"/>
    </xf>
    <xf numFmtId="0" fontId="22" fillId="0" borderId="0" xfId="13" applyFont="1" applyBorder="1" applyProtection="1">
      <protection locked="0"/>
    </xf>
    <xf numFmtId="0" fontId="15" fillId="0" borderId="0" xfId="13" applyFont="1" applyBorder="1" applyAlignment="1" applyProtection="1">
      <alignment vertical="center"/>
      <protection locked="0"/>
    </xf>
    <xf numFmtId="0" fontId="12" fillId="0" borderId="0" xfId="13" applyFont="1" applyBorder="1" applyProtection="1">
      <protection locked="0"/>
    </xf>
    <xf numFmtId="0" fontId="3" fillId="0" borderId="0" xfId="13" applyFont="1" applyBorder="1" applyAlignment="1" applyProtection="1">
      <alignment vertical="center"/>
      <protection locked="0"/>
    </xf>
    <xf numFmtId="3" fontId="23" fillId="0" borderId="0" xfId="13" applyNumberFormat="1" applyFont="1" applyProtection="1">
      <protection locked="0"/>
    </xf>
    <xf numFmtId="3" fontId="24" fillId="0" borderId="0" xfId="13" applyNumberFormat="1" applyFont="1" applyProtection="1">
      <protection locked="0"/>
    </xf>
    <xf numFmtId="3" fontId="25" fillId="0" borderId="0" xfId="13" applyNumberFormat="1" applyFont="1" applyProtection="1">
      <protection locked="0"/>
    </xf>
    <xf numFmtId="3" fontId="12" fillId="0" borderId="0" xfId="13" applyNumberFormat="1" applyFont="1" applyFill="1" applyProtection="1">
      <protection locked="0"/>
    </xf>
    <xf numFmtId="3" fontId="3" fillId="0" borderId="0" xfId="13" applyNumberFormat="1" applyFont="1" applyProtection="1">
      <protection locked="0"/>
    </xf>
    <xf numFmtId="3" fontId="12" fillId="0" borderId="0" xfId="13" applyNumberFormat="1" applyFont="1" applyBorder="1" applyProtection="1">
      <protection locked="0"/>
    </xf>
    <xf numFmtId="3" fontId="4" fillId="0" borderId="0" xfId="13" applyNumberFormat="1" applyFont="1" applyBorder="1" applyAlignment="1" applyProtection="1">
      <alignment wrapText="1"/>
      <protection locked="0"/>
    </xf>
    <xf numFmtId="0" fontId="21" fillId="0" borderId="0" xfId="13" applyFont="1" applyProtection="1">
      <protection locked="0"/>
    </xf>
    <xf numFmtId="0" fontId="22" fillId="0" borderId="0" xfId="13" applyFont="1" applyProtection="1">
      <protection locked="0"/>
    </xf>
    <xf numFmtId="0" fontId="3" fillId="0" borderId="0" xfId="9" applyFont="1" applyAlignment="1" applyProtection="1">
      <alignment vertical="center"/>
      <protection locked="0"/>
    </xf>
    <xf numFmtId="0" fontId="8" fillId="0" borderId="7" xfId="9" applyFont="1" applyBorder="1" applyAlignment="1" applyProtection="1">
      <alignment horizontal="centerContinuous" vertical="center"/>
      <protection locked="0"/>
    </xf>
    <xf numFmtId="0" fontId="3" fillId="0" borderId="7" xfId="9" applyFont="1" applyBorder="1" applyAlignment="1" applyProtection="1">
      <alignment horizontal="right" vertical="center"/>
      <protection locked="0"/>
    </xf>
    <xf numFmtId="0" fontId="12" fillId="0" borderId="0" xfId="13" applyFont="1" applyProtection="1">
      <protection locked="0"/>
    </xf>
    <xf numFmtId="0" fontId="4" fillId="0" borderId="1" xfId="9" applyFont="1" applyBorder="1" applyAlignment="1" applyProtection="1">
      <alignment horizontal="center" vertical="center"/>
      <protection locked="0"/>
    </xf>
    <xf numFmtId="0" fontId="4" fillId="0" borderId="1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 applyProtection="1">
      <alignment horizontal="center" vertical="center" wrapText="1"/>
      <protection locked="0"/>
    </xf>
    <xf numFmtId="3" fontId="19" fillId="0" borderId="0" xfId="13" applyNumberFormat="1" applyFont="1" applyProtection="1">
      <protection locked="0"/>
    </xf>
    <xf numFmtId="0" fontId="15" fillId="0" borderId="11" xfId="8" applyFont="1" applyBorder="1" applyAlignment="1" applyProtection="1">
      <alignment horizontal="left" vertical="center"/>
      <protection locked="0"/>
    </xf>
    <xf numFmtId="0" fontId="3" fillId="0" borderId="11" xfId="8" applyFont="1" applyBorder="1" applyAlignment="1" applyProtection="1">
      <alignment horizontal="left" vertical="center"/>
      <protection locked="0"/>
    </xf>
    <xf numFmtId="49" fontId="3" fillId="0" borderId="11" xfId="8" applyNumberFormat="1" applyFont="1" applyBorder="1" applyAlignment="1" applyProtection="1">
      <alignment horizontal="left"/>
      <protection locked="0"/>
    </xf>
    <xf numFmtId="49" fontId="6" fillId="0" borderId="11" xfId="8" applyNumberFormat="1" applyFont="1" applyBorder="1" applyAlignment="1" applyProtection="1">
      <alignment horizontal="left" vertical="top"/>
      <protection locked="0"/>
    </xf>
    <xf numFmtId="49" fontId="3" fillId="0" borderId="11" xfId="8" applyNumberFormat="1" applyFont="1" applyBorder="1" applyAlignment="1" applyProtection="1">
      <alignment horizontal="left" vertical="center"/>
      <protection locked="0"/>
    </xf>
    <xf numFmtId="49" fontId="6" fillId="0" borderId="11" xfId="8" applyNumberFormat="1" applyFont="1" applyBorder="1" applyAlignment="1" applyProtection="1">
      <alignment horizontal="left" vertical="center"/>
      <protection locked="0"/>
    </xf>
    <xf numFmtId="177" fontId="3" fillId="0" borderId="0" xfId="22" applyFont="1" applyBorder="1" applyProtection="1">
      <protection locked="0"/>
    </xf>
    <xf numFmtId="177" fontId="3" fillId="0" borderId="0" xfId="22" applyFont="1" applyProtection="1">
      <protection locked="0"/>
    </xf>
    <xf numFmtId="177" fontId="12" fillId="0" borderId="0" xfId="22" applyFont="1" applyProtection="1">
      <protection locked="0"/>
    </xf>
    <xf numFmtId="3" fontId="3" fillId="4" borderId="1" xfId="0" applyNumberFormat="1" applyFont="1" applyFill="1" applyBorder="1" applyAlignment="1" applyProtection="1">
      <alignment horizontal="center" vertical="center" wrapText="1"/>
    </xf>
    <xf numFmtId="3" fontId="3" fillId="10" borderId="0" xfId="0" applyNumberFormat="1" applyFont="1" applyFill="1" applyAlignment="1">
      <alignment horizontal="center" vertical="center" wrapText="1"/>
    </xf>
    <xf numFmtId="3" fontId="3" fillId="10" borderId="0" xfId="0" applyNumberFormat="1" applyFont="1" applyFill="1" applyAlignment="1">
      <alignment horizontal="center" vertical="center"/>
    </xf>
    <xf numFmtId="3" fontId="6" fillId="10" borderId="0" xfId="0" applyNumberFormat="1" applyFont="1" applyFill="1" applyAlignment="1">
      <alignment horizontal="right" vertical="center"/>
    </xf>
    <xf numFmtId="3" fontId="11" fillId="0" borderId="0" xfId="0" applyNumberFormat="1" applyFont="1" applyAlignment="1">
      <alignment horizontal="left" vertical="center"/>
    </xf>
    <xf numFmtId="3" fontId="40" fillId="10" borderId="0" xfId="0" applyNumberFormat="1" applyFont="1" applyFill="1" applyAlignment="1">
      <alignment horizontal="left" vertical="center"/>
    </xf>
    <xf numFmtId="3" fontId="43" fillId="9" borderId="0" xfId="0" applyNumberFormat="1" applyFont="1" applyFill="1" applyAlignment="1">
      <alignment horizontal="right" vertical="center"/>
    </xf>
    <xf numFmtId="3" fontId="43" fillId="0" borderId="0" xfId="0" applyNumberFormat="1" applyFont="1" applyFill="1" applyAlignment="1">
      <alignment horizontal="right" vertical="center"/>
    </xf>
    <xf numFmtId="3" fontId="43" fillId="10" borderId="0" xfId="0" applyNumberFormat="1" applyFont="1" applyFill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3" fontId="6" fillId="0" borderId="0" xfId="0" applyNumberFormat="1" applyFont="1" applyFill="1" applyAlignment="1">
      <alignment horizontal="right" vertical="center" wrapText="1"/>
    </xf>
    <xf numFmtId="0" fontId="0" fillId="0" borderId="0" xfId="0" applyFill="1">
      <alignment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1" xfId="13" applyNumberFormat="1" applyFont="1" applyBorder="1" applyAlignment="1" applyProtection="1">
      <alignment vertical="center"/>
      <protection locked="0"/>
    </xf>
    <xf numFmtId="3" fontId="28" fillId="0" borderId="1" xfId="13" applyNumberFormat="1" applyFont="1" applyBorder="1" applyAlignment="1" applyProtection="1">
      <alignment vertical="center"/>
      <protection locked="0"/>
    </xf>
    <xf numFmtId="3" fontId="28" fillId="0" borderId="1" xfId="13" applyNumberFormat="1" applyFont="1" applyBorder="1" applyAlignment="1" applyProtection="1">
      <alignment horizontal="left" vertical="center" indent="1"/>
      <protection locked="0"/>
    </xf>
    <xf numFmtId="3" fontId="4" fillId="0" borderId="1" xfId="13" applyNumberFormat="1" applyFont="1" applyBorder="1" applyAlignment="1" applyProtection="1">
      <alignment horizontal="left" vertical="center" indent="3"/>
      <protection locked="0"/>
    </xf>
    <xf numFmtId="179" fontId="18" fillId="0" borderId="1" xfId="17" applyNumberFormat="1" applyFont="1" applyFill="1" applyBorder="1" applyAlignment="1" applyProtection="1">
      <alignment vertical="center"/>
    </xf>
    <xf numFmtId="43" fontId="18" fillId="0" borderId="1" xfId="17" applyFont="1" applyFill="1" applyBorder="1" applyAlignment="1" applyProtection="1">
      <alignment vertical="center"/>
      <protection locked="0"/>
    </xf>
    <xf numFmtId="184" fontId="18" fillId="0" borderId="1" xfId="17" applyNumberFormat="1" applyFont="1" applyFill="1" applyBorder="1" applyAlignment="1" applyProtection="1">
      <alignment vertical="center"/>
      <protection locked="0"/>
    </xf>
    <xf numFmtId="3" fontId="38" fillId="0" borderId="0" xfId="0" applyNumberFormat="1" applyFont="1" applyAlignment="1">
      <alignment horizontal="left" vertical="center"/>
    </xf>
    <xf numFmtId="3" fontId="43" fillId="0" borderId="0" xfId="0" applyNumberFormat="1" applyFont="1" applyAlignment="1">
      <alignment horizontal="right" vertical="center"/>
    </xf>
    <xf numFmtId="3" fontId="43" fillId="0" borderId="0" xfId="0" applyNumberFormat="1" applyFont="1" applyAlignment="1">
      <alignment horizontal="right" vertical="center" wrapText="1"/>
    </xf>
    <xf numFmtId="3" fontId="43" fillId="6" borderId="0" xfId="0" applyNumberFormat="1" applyFont="1" applyFill="1" applyAlignment="1">
      <alignment horizontal="right" vertical="center"/>
    </xf>
    <xf numFmtId="180" fontId="32" fillId="0" borderId="0" xfId="24" applyNumberFormat="1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7"/>
    <xf numFmtId="0" fontId="3" fillId="0" borderId="0" xfId="7" applyFont="1"/>
    <xf numFmtId="0" fontId="9" fillId="0" borderId="0" xfId="7" applyFont="1" applyAlignment="1">
      <alignment horizontal="right"/>
    </xf>
    <xf numFmtId="0" fontId="9" fillId="0" borderId="0" xfId="7" applyFont="1"/>
    <xf numFmtId="0" fontId="31" fillId="0" borderId="0" xfId="7" applyFont="1"/>
    <xf numFmtId="49" fontId="31" fillId="0" borderId="0" xfId="7" applyNumberFormat="1" applyFont="1" applyAlignment="1">
      <alignment horizontal="left"/>
    </xf>
    <xf numFmtId="49" fontId="31" fillId="0" borderId="0" xfId="7" applyNumberFormat="1" applyFont="1"/>
    <xf numFmtId="0" fontId="53" fillId="0" borderId="0" xfId="7" applyFont="1"/>
    <xf numFmtId="0" fontId="31" fillId="0" borderId="0" xfId="7" applyFont="1" applyAlignment="1">
      <alignment horizontal="right"/>
    </xf>
    <xf numFmtId="43" fontId="18" fillId="0" borderId="12" xfId="17" applyFont="1" applyFill="1" applyBorder="1" applyAlignment="1" applyProtection="1">
      <alignment vertical="center"/>
      <protection locked="0"/>
    </xf>
    <xf numFmtId="3" fontId="4" fillId="0" borderId="0" xfId="13" applyNumberFormat="1" applyFont="1" applyBorder="1" applyProtection="1">
      <protection locked="0"/>
    </xf>
    <xf numFmtId="0" fontId="23" fillId="0" borderId="0" xfId="13" applyFont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vertical="center"/>
    </xf>
    <xf numFmtId="3" fontId="3" fillId="0" borderId="3" xfId="12" applyNumberFormat="1" applyFont="1" applyBorder="1" applyAlignment="1" applyProtection="1">
      <alignment horizontal="center" vertical="center"/>
    </xf>
    <xf numFmtId="0" fontId="9" fillId="0" borderId="0" xfId="10" applyFont="1" applyAlignment="1" applyProtection="1">
      <alignment horizontal="right" vertical="center"/>
    </xf>
    <xf numFmtId="0" fontId="9" fillId="0" borderId="0" xfId="10" applyFont="1" applyAlignment="1" applyProtection="1">
      <alignment vertical="center"/>
    </xf>
    <xf numFmtId="179" fontId="3" fillId="0" borderId="0" xfId="14" applyNumberFormat="1" applyFont="1" applyBorder="1" applyAlignment="1" applyProtection="1">
      <alignment horizontal="right" vertical="center"/>
    </xf>
    <xf numFmtId="0" fontId="18" fillId="0" borderId="0" xfId="10" applyFont="1" applyAlignment="1" applyProtection="1">
      <alignment vertical="center"/>
    </xf>
    <xf numFmtId="0" fontId="9" fillId="0" borderId="0" xfId="10" applyFont="1" applyAlignment="1" applyProtection="1">
      <alignment horizontal="center" vertical="center"/>
    </xf>
    <xf numFmtId="0" fontId="9" fillId="0" borderId="0" xfId="10" applyFont="1" applyAlignment="1" applyProtection="1">
      <alignment horizontal="left" vertical="center"/>
    </xf>
    <xf numFmtId="3" fontId="4" fillId="0" borderId="7" xfId="10" applyNumberFormat="1" applyFont="1" applyBorder="1" applyAlignment="1" applyProtection="1">
      <alignment horizontal="right" vertical="center"/>
    </xf>
    <xf numFmtId="0" fontId="12" fillId="0" borderId="0" xfId="13" applyFont="1" applyProtection="1"/>
    <xf numFmtId="0" fontId="3" fillId="0" borderId="0" xfId="10" applyFont="1" applyAlignment="1" applyProtection="1">
      <alignment horizontal="centerContinuous" vertical="center"/>
    </xf>
    <xf numFmtId="0" fontId="3" fillId="0" borderId="0" xfId="10" applyFont="1" applyBorder="1" applyAlignment="1" applyProtection="1">
      <alignment horizontal="center" vertical="center"/>
    </xf>
    <xf numFmtId="3" fontId="4" fillId="0" borderId="0" xfId="10" applyNumberFormat="1" applyFont="1" applyBorder="1" applyAlignment="1" applyProtection="1">
      <alignment vertical="center"/>
    </xf>
    <xf numFmtId="3" fontId="14" fillId="0" borderId="0" xfId="10" applyNumberFormat="1" applyFont="1" applyBorder="1" applyAlignment="1" applyProtection="1">
      <alignment horizontal="right" vertical="center"/>
    </xf>
    <xf numFmtId="3" fontId="13" fillId="0" borderId="0" xfId="10" applyNumberFormat="1" applyFont="1" applyBorder="1" applyAlignment="1" applyProtection="1">
      <alignment vertical="center"/>
    </xf>
    <xf numFmtId="179" fontId="27" fillId="0" borderId="0" xfId="20" applyNumberFormat="1" applyFont="1" applyBorder="1" applyAlignment="1" applyProtection="1">
      <alignment horizontal="center" vertical="center"/>
    </xf>
    <xf numFmtId="0" fontId="12" fillId="0" borderId="0" xfId="13" applyFont="1" applyBorder="1" applyProtection="1"/>
    <xf numFmtId="3" fontId="3" fillId="0" borderId="7" xfId="10" applyNumberFormat="1" applyFont="1" applyBorder="1" applyAlignment="1" applyProtection="1">
      <alignment vertical="center"/>
    </xf>
    <xf numFmtId="179" fontId="3" fillId="0" borderId="7" xfId="20" applyNumberFormat="1" applyFont="1" applyBorder="1" applyAlignment="1" applyProtection="1">
      <alignment horizontal="right" vertical="center"/>
    </xf>
    <xf numFmtId="3" fontId="4" fillId="0" borderId="7" xfId="10" applyNumberFormat="1" applyFont="1" applyBorder="1" applyAlignment="1" applyProtection="1">
      <alignment horizontal="left" vertical="center"/>
    </xf>
    <xf numFmtId="3" fontId="6" fillId="0" borderId="7" xfId="10" applyNumberFormat="1" applyFont="1" applyBorder="1" applyAlignment="1" applyProtection="1">
      <alignment vertical="center"/>
    </xf>
    <xf numFmtId="3" fontId="3" fillId="0" borderId="0" xfId="10" applyNumberFormat="1" applyFont="1" applyBorder="1" applyAlignment="1" applyProtection="1">
      <alignment horizontal="right" vertical="center"/>
    </xf>
    <xf numFmtId="179" fontId="3" fillId="0" borderId="0" xfId="20" applyNumberFormat="1" applyFont="1" applyBorder="1" applyAlignment="1" applyProtection="1">
      <alignment horizontal="right" vertical="center"/>
      <protection locked="0"/>
    </xf>
    <xf numFmtId="3" fontId="3" fillId="0" borderId="1" xfId="10" applyNumberFormat="1" applyFont="1" applyBorder="1" applyAlignment="1" applyProtection="1">
      <alignment vertical="center"/>
    </xf>
    <xf numFmtId="3" fontId="3" fillId="0" borderId="1" xfId="11" applyNumberFormat="1" applyFont="1" applyBorder="1" applyAlignment="1" applyProtection="1">
      <alignment vertical="center"/>
    </xf>
    <xf numFmtId="3" fontId="15" fillId="0" borderId="1" xfId="11" applyNumberFormat="1" applyFont="1" applyBorder="1" applyAlignment="1" applyProtection="1">
      <alignment horizontal="center" vertical="center" wrapText="1"/>
    </xf>
    <xf numFmtId="3" fontId="3" fillId="0" borderId="1" xfId="11" applyNumberFormat="1" applyFont="1" applyBorder="1" applyAlignment="1" applyProtection="1">
      <alignment horizontal="center" vertical="center" wrapText="1"/>
    </xf>
    <xf numFmtId="3" fontId="3" fillId="0" borderId="1" xfId="11" applyNumberFormat="1" applyFont="1" applyBorder="1" applyAlignment="1" applyProtection="1">
      <alignment horizontal="center" vertical="center"/>
    </xf>
    <xf numFmtId="3" fontId="15" fillId="0" borderId="1" xfId="11" applyNumberFormat="1" applyFont="1" applyBorder="1" applyAlignment="1" applyProtection="1">
      <alignment horizontal="center" vertical="center"/>
    </xf>
    <xf numFmtId="3" fontId="12" fillId="0" borderId="0" xfId="13" applyNumberFormat="1" applyFont="1" applyAlignment="1" applyProtection="1">
      <alignment horizontal="center"/>
    </xf>
    <xf numFmtId="3" fontId="12" fillId="0" borderId="0" xfId="13" applyNumberFormat="1" applyFont="1" applyProtection="1"/>
    <xf numFmtId="3" fontId="3" fillId="0" borderId="1" xfId="10" applyNumberFormat="1" applyFont="1" applyBorder="1" applyAlignment="1" applyProtection="1">
      <alignment horizontal="center" vertical="center"/>
    </xf>
    <xf numFmtId="3" fontId="6" fillId="0" borderId="1" xfId="11" applyNumberFormat="1" applyFont="1" applyBorder="1" applyAlignment="1" applyProtection="1">
      <alignment vertical="center"/>
    </xf>
    <xf numFmtId="3" fontId="6" fillId="0" borderId="1" xfId="11" applyNumberFormat="1" applyFont="1" applyBorder="1" applyAlignment="1" applyProtection="1">
      <alignment horizontal="center" vertical="center"/>
    </xf>
    <xf numFmtId="3" fontId="3" fillId="4" borderId="1" xfId="10" applyNumberFormat="1" applyFont="1" applyFill="1" applyBorder="1" applyAlignment="1" applyProtection="1">
      <alignment horizontal="center" vertical="center"/>
    </xf>
    <xf numFmtId="179" fontId="6" fillId="0" borderId="11" xfId="20" applyNumberFormat="1" applyFont="1" applyBorder="1" applyAlignment="1" applyProtection="1">
      <alignment vertical="center"/>
    </xf>
    <xf numFmtId="3" fontId="15" fillId="0" borderId="1" xfId="10" applyNumberFormat="1" applyFont="1" applyBorder="1" applyAlignment="1" applyProtection="1">
      <alignment horizontal="center" vertical="center"/>
    </xf>
    <xf numFmtId="3" fontId="17" fillId="0" borderId="0" xfId="13" applyNumberFormat="1" applyFont="1" applyProtection="1"/>
    <xf numFmtId="179" fontId="3" fillId="0" borderId="1" xfId="20" applyNumberFormat="1" applyFont="1" applyFill="1" applyBorder="1" applyAlignment="1" applyProtection="1">
      <alignment horizontal="center" vertical="center"/>
    </xf>
    <xf numFmtId="179" fontId="15" fillId="5" borderId="1" xfId="20" applyNumberFormat="1" applyFont="1" applyFill="1" applyBorder="1" applyAlignment="1" applyProtection="1">
      <alignment horizontal="center" vertical="center"/>
    </xf>
    <xf numFmtId="3" fontId="17" fillId="0" borderId="0" xfId="13" applyNumberFormat="1" applyFont="1" applyFill="1" applyAlignment="1" applyProtection="1">
      <alignment horizontal="center"/>
    </xf>
    <xf numFmtId="3" fontId="17" fillId="0" borderId="0" xfId="13" applyNumberFormat="1" applyFont="1" applyFill="1" applyProtection="1">
      <protection locked="0"/>
    </xf>
    <xf numFmtId="3" fontId="17" fillId="0" borderId="0" xfId="13" applyNumberFormat="1" applyFont="1" applyFill="1" applyProtection="1"/>
    <xf numFmtId="179" fontId="3" fillId="0" borderId="1" xfId="20" applyNumberFormat="1" applyFont="1" applyBorder="1" applyAlignment="1" applyProtection="1">
      <alignment horizontal="center" vertical="center"/>
    </xf>
    <xf numFmtId="3" fontId="12" fillId="4" borderId="0" xfId="13" applyNumberFormat="1" applyFont="1" applyFill="1" applyProtection="1">
      <protection locked="0"/>
    </xf>
    <xf numFmtId="3" fontId="12" fillId="4" borderId="0" xfId="13" applyNumberFormat="1" applyFont="1" applyFill="1" applyProtection="1"/>
    <xf numFmtId="179" fontId="3" fillId="8" borderId="1" xfId="20" applyNumberFormat="1" applyFont="1" applyFill="1" applyBorder="1" applyAlignment="1" applyProtection="1">
      <alignment horizontal="center" vertical="center"/>
    </xf>
    <xf numFmtId="3" fontId="3" fillId="4" borderId="2" xfId="10" applyNumberFormat="1" applyFont="1" applyFill="1" applyBorder="1" applyAlignment="1" applyProtection="1">
      <alignment horizontal="center" vertical="center"/>
    </xf>
    <xf numFmtId="3" fontId="12" fillId="0" borderId="0" xfId="13" applyNumberFormat="1" applyFont="1" applyAlignment="1" applyProtection="1">
      <alignment horizontal="center"/>
      <protection locked="0"/>
    </xf>
    <xf numFmtId="179" fontId="27" fillId="0" borderId="0" xfId="20" applyNumberFormat="1" applyFont="1" applyBorder="1" applyAlignment="1" applyProtection="1">
      <alignment horizontal="right" vertical="center"/>
    </xf>
    <xf numFmtId="0" fontId="11" fillId="4" borderId="0" xfId="12" applyFont="1" applyFill="1" applyProtection="1"/>
    <xf numFmtId="0" fontId="4" fillId="4" borderId="0" xfId="12" applyFont="1" applyFill="1" applyAlignment="1" applyProtection="1">
      <alignment horizontal="center"/>
    </xf>
    <xf numFmtId="0" fontId="6" fillId="4" borderId="0" xfId="7" applyFont="1" applyFill="1" applyProtection="1"/>
    <xf numFmtId="3" fontId="11" fillId="4" borderId="0" xfId="12" applyNumberFormat="1" applyFont="1" applyFill="1"/>
    <xf numFmtId="179" fontId="3" fillId="4" borderId="7" xfId="20" applyNumberFormat="1" applyFont="1" applyFill="1" applyBorder="1" applyAlignment="1" applyProtection="1">
      <alignment vertical="center"/>
    </xf>
    <xf numFmtId="179" fontId="3" fillId="4" borderId="0" xfId="20" applyNumberFormat="1" applyFont="1" applyFill="1" applyBorder="1" applyAlignment="1" applyProtection="1">
      <alignment vertical="center"/>
    </xf>
    <xf numFmtId="3" fontId="54" fillId="0" borderId="1" xfId="12" applyNumberFormat="1" applyFont="1" applyFill="1" applyBorder="1" applyAlignment="1" applyProtection="1">
      <alignment horizontal="left" vertical="center" wrapText="1"/>
    </xf>
    <xf numFmtId="3" fontId="3" fillId="0" borderId="0" xfId="12" applyNumberFormat="1" applyFont="1" applyFill="1" applyBorder="1" applyAlignment="1">
      <alignment horizontal="center" vertical="center" wrapText="1"/>
    </xf>
    <xf numFmtId="3" fontId="3" fillId="0" borderId="11" xfId="12" applyNumberFormat="1" applyFont="1" applyBorder="1"/>
    <xf numFmtId="3" fontId="3" fillId="0" borderId="5" xfId="12" applyNumberFormat="1" applyFont="1" applyBorder="1" applyAlignment="1">
      <alignment horizontal="center"/>
    </xf>
    <xf numFmtId="3" fontId="6" fillId="0" borderId="1" xfId="12" applyNumberFormat="1" applyFont="1" applyBorder="1" applyAlignment="1">
      <alignment horizontal="center"/>
    </xf>
    <xf numFmtId="3" fontId="6" fillId="0" borderId="13" xfId="12" applyNumberFormat="1" applyFont="1" applyBorder="1" applyAlignment="1">
      <alignment horizontal="center"/>
    </xf>
    <xf numFmtId="3" fontId="6" fillId="0" borderId="11" xfId="12" applyNumberFormat="1" applyFont="1" applyBorder="1"/>
    <xf numFmtId="3" fontId="6" fillId="0" borderId="11" xfId="12" applyNumberFormat="1" applyFont="1" applyBorder="1" applyAlignment="1">
      <alignment horizontal="center"/>
    </xf>
    <xf numFmtId="3" fontId="6" fillId="0" borderId="1" xfId="12" applyNumberFormat="1" applyFont="1" applyBorder="1"/>
    <xf numFmtId="3" fontId="3" fillId="0" borderId="0" xfId="12" applyNumberFormat="1" applyFont="1"/>
    <xf numFmtId="3" fontId="15" fillId="4" borderId="0" xfId="12" applyNumberFormat="1" applyFont="1" applyFill="1"/>
    <xf numFmtId="179" fontId="3" fillId="0" borderId="1" xfId="20" applyNumberFormat="1" applyFont="1" applyFill="1" applyBorder="1" applyAlignment="1">
      <alignment horizontal="center" vertical="center"/>
    </xf>
    <xf numFmtId="41" fontId="3" fillId="0" borderId="1" xfId="20" applyNumberFormat="1" applyFont="1" applyFill="1" applyBorder="1" applyAlignment="1">
      <alignment horizontal="center" vertical="center"/>
    </xf>
    <xf numFmtId="3" fontId="3" fillId="4" borderId="0" xfId="12" applyNumberFormat="1" applyFont="1" applyFill="1"/>
    <xf numFmtId="3" fontId="15" fillId="0" borderId="0" xfId="12" applyNumberFormat="1" applyFont="1"/>
    <xf numFmtId="179" fontId="3" fillId="0" borderId="1" xfId="20" applyNumberFormat="1" applyFont="1" applyBorder="1" applyAlignment="1">
      <alignment horizontal="center" vertical="center"/>
    </xf>
    <xf numFmtId="3" fontId="11" fillId="0" borderId="0" xfId="12" applyNumberFormat="1" applyFont="1"/>
    <xf numFmtId="3" fontId="11" fillId="0" borderId="0" xfId="12" applyNumberFormat="1" applyFont="1" applyFill="1"/>
    <xf numFmtId="3" fontId="55" fillId="0" borderId="0" xfId="12" applyNumberFormat="1" applyFont="1" applyAlignment="1" applyProtection="1">
      <alignment horizontal="center"/>
    </xf>
    <xf numFmtId="3" fontId="55" fillId="0" borderId="0" xfId="12" applyNumberFormat="1" applyFont="1"/>
    <xf numFmtId="3" fontId="35" fillId="0" borderId="0" xfId="12" applyNumberFormat="1" applyFont="1" applyProtection="1"/>
    <xf numFmtId="3" fontId="5" fillId="0" borderId="0" xfId="12" applyNumberFormat="1" applyFont="1" applyProtection="1"/>
    <xf numFmtId="3" fontId="35" fillId="0" borderId="0" xfId="12" applyNumberFormat="1" applyFont="1" applyAlignment="1" applyProtection="1">
      <alignment horizontal="center"/>
    </xf>
    <xf numFmtId="3" fontId="35" fillId="0" borderId="0" xfId="12" applyNumberFormat="1" applyFont="1"/>
    <xf numFmtId="0" fontId="11" fillId="0" borderId="0" xfId="12" applyFont="1" applyProtection="1"/>
    <xf numFmtId="3" fontId="11" fillId="0" borderId="0" xfId="12" applyNumberFormat="1" applyProtection="1"/>
    <xf numFmtId="0" fontId="11" fillId="0" borderId="0" xfId="12" applyProtection="1"/>
    <xf numFmtId="3" fontId="11" fillId="0" borderId="0" xfId="12" applyNumberFormat="1"/>
    <xf numFmtId="3" fontId="3" fillId="0" borderId="14" xfId="12" applyNumberFormat="1" applyFont="1" applyBorder="1" applyAlignment="1" applyProtection="1">
      <alignment horizontal="right"/>
    </xf>
    <xf numFmtId="3" fontId="3" fillId="0" borderId="9" xfId="12" applyNumberFormat="1" applyFont="1" applyBorder="1" applyAlignment="1" applyProtection="1">
      <alignment horizontal="center"/>
    </xf>
    <xf numFmtId="3" fontId="3" fillId="0" borderId="4" xfId="12" applyNumberFormat="1" applyFont="1" applyBorder="1" applyAlignment="1" applyProtection="1">
      <alignment horizontal="center"/>
    </xf>
    <xf numFmtId="179" fontId="28" fillId="0" borderId="1" xfId="20" applyNumberFormat="1" applyFont="1" applyBorder="1" applyAlignment="1" applyProtection="1">
      <alignment horizontal="center" vertical="center"/>
    </xf>
    <xf numFmtId="179" fontId="15" fillId="0" borderId="1" xfId="20" applyNumberFormat="1" applyFont="1" applyBorder="1" applyAlignment="1" applyProtection="1">
      <alignment horizontal="center" vertical="center"/>
    </xf>
    <xf numFmtId="3" fontId="6" fillId="0" borderId="0" xfId="12" applyNumberFormat="1" applyFont="1"/>
    <xf numFmtId="3" fontId="11" fillId="0" borderId="0" xfId="12" applyNumberFormat="1" applyAlignment="1">
      <alignment horizontal="center"/>
    </xf>
    <xf numFmtId="3" fontId="3" fillId="0" borderId="0" xfId="12" applyNumberFormat="1" applyFont="1" applyAlignment="1" applyProtection="1">
      <alignment horizontal="right"/>
    </xf>
    <xf numFmtId="3" fontId="11" fillId="4" borderId="0" xfId="12" applyNumberFormat="1" applyFont="1" applyFill="1" applyAlignment="1" applyProtection="1">
      <alignment vertical="center"/>
    </xf>
    <xf numFmtId="3" fontId="3" fillId="4" borderId="0" xfId="12" applyNumberFormat="1" applyFont="1" applyFill="1" applyBorder="1" applyAlignment="1" applyProtection="1">
      <alignment horizontal="right" vertical="center"/>
    </xf>
    <xf numFmtId="0" fontId="6" fillId="4" borderId="0" xfId="7" applyFont="1" applyFill="1" applyAlignment="1" applyProtection="1">
      <alignment vertical="center"/>
    </xf>
    <xf numFmtId="3" fontId="11" fillId="4" borderId="0" xfId="12" applyNumberFormat="1" applyFont="1" applyFill="1" applyAlignment="1">
      <alignment vertical="center"/>
    </xf>
    <xf numFmtId="0" fontId="11" fillId="0" borderId="0" xfId="12" applyFont="1" applyAlignment="1" applyProtection="1">
      <alignment vertical="center"/>
    </xf>
    <xf numFmtId="3" fontId="11" fillId="0" borderId="0" xfId="12" applyNumberFormat="1" applyAlignment="1" applyProtection="1">
      <alignment vertical="center"/>
    </xf>
    <xf numFmtId="0" fontId="11" fillId="0" borderId="0" xfId="12" applyAlignment="1" applyProtection="1">
      <alignment vertical="center"/>
    </xf>
    <xf numFmtId="3" fontId="11" fillId="0" borderId="0" xfId="12" applyNumberFormat="1" applyAlignment="1">
      <alignment vertical="center"/>
    </xf>
    <xf numFmtId="0" fontId="12" fillId="0" borderId="0" xfId="13" applyFont="1" applyAlignment="1" applyProtection="1">
      <alignment vertical="center"/>
    </xf>
    <xf numFmtId="0" fontId="12" fillId="0" borderId="0" xfId="13" applyFont="1" applyAlignment="1" applyProtection="1">
      <alignment vertical="center"/>
      <protection locked="0"/>
    </xf>
    <xf numFmtId="3" fontId="3" fillId="0" borderId="0" xfId="12" applyNumberFormat="1" applyFont="1" applyBorder="1" applyAlignment="1" applyProtection="1">
      <alignment horizontal="right"/>
    </xf>
    <xf numFmtId="3" fontId="28" fillId="0" borderId="3" xfId="12" applyNumberFormat="1" applyFont="1" applyBorder="1" applyAlignment="1" applyProtection="1">
      <alignment horizontal="center" vertical="center"/>
    </xf>
    <xf numFmtId="3" fontId="56" fillId="0" borderId="0" xfId="12" applyNumberFormat="1" applyFont="1"/>
    <xf numFmtId="3" fontId="11" fillId="4" borderId="0" xfId="12" applyNumberFormat="1" applyFill="1"/>
    <xf numFmtId="0" fontId="3" fillId="0" borderId="0" xfId="12" applyFont="1" applyProtection="1"/>
    <xf numFmtId="3" fontId="3" fillId="0" borderId="3" xfId="12" applyNumberFormat="1" applyFont="1" applyBorder="1" applyProtection="1"/>
    <xf numFmtId="0" fontId="3" fillId="0" borderId="14" xfId="12" applyFont="1" applyBorder="1" applyAlignment="1" applyProtection="1">
      <alignment horizontal="center"/>
    </xf>
    <xf numFmtId="0" fontId="3" fillId="0" borderId="14" xfId="12" applyFont="1" applyBorder="1" applyProtection="1"/>
    <xf numFmtId="3" fontId="3" fillId="0" borderId="14" xfId="12" applyNumberFormat="1" applyFont="1" applyBorder="1" applyAlignment="1" applyProtection="1">
      <alignment horizontal="center"/>
    </xf>
    <xf numFmtId="3" fontId="3" fillId="0" borderId="14" xfId="12" applyNumberFormat="1" applyFont="1" applyBorder="1" applyAlignment="1" applyProtection="1">
      <alignment horizontal="left"/>
    </xf>
    <xf numFmtId="3" fontId="3" fillId="0" borderId="11" xfId="12" applyNumberFormat="1" applyFont="1" applyBorder="1" applyAlignment="1" applyProtection="1">
      <alignment horizontal="center"/>
    </xf>
    <xf numFmtId="3" fontId="3" fillId="0" borderId="1" xfId="12" applyNumberFormat="1" applyFont="1" applyBorder="1" applyAlignment="1" applyProtection="1">
      <alignment vertical="center"/>
    </xf>
    <xf numFmtId="3" fontId="3" fillId="0" borderId="4" xfId="12" applyNumberFormat="1" applyFont="1" applyBorder="1" applyAlignment="1" applyProtection="1">
      <alignment vertical="center"/>
    </xf>
    <xf numFmtId="3" fontId="3" fillId="0" borderId="11" xfId="12" applyNumberFormat="1" applyFont="1" applyBorder="1" applyProtection="1"/>
    <xf numFmtId="3" fontId="3" fillId="4" borderId="11" xfId="12" applyNumberFormat="1" applyFont="1" applyFill="1" applyBorder="1" applyProtection="1"/>
    <xf numFmtId="3" fontId="28" fillId="0" borderId="1" xfId="12" applyNumberFormat="1" applyFont="1" applyBorder="1" applyAlignment="1" applyProtection="1">
      <alignment horizontal="center"/>
    </xf>
    <xf numFmtId="179" fontId="7" fillId="0" borderId="1" xfId="20" applyNumberFormat="1" applyFont="1" applyFill="1" applyBorder="1" applyAlignment="1" applyProtection="1">
      <alignment horizontal="center" vertical="center"/>
    </xf>
    <xf numFmtId="179" fontId="7" fillId="0" borderId="1" xfId="20" applyNumberFormat="1" applyFont="1" applyBorder="1" applyAlignment="1" applyProtection="1">
      <alignment horizontal="center" vertical="center"/>
    </xf>
    <xf numFmtId="3" fontId="11" fillId="0" borderId="0" xfId="12" applyNumberFormat="1" applyBorder="1"/>
    <xf numFmtId="3" fontId="9" fillId="0" borderId="0" xfId="12" applyNumberFormat="1" applyFont="1" applyAlignment="1" applyProtection="1">
      <alignment horizontal="center"/>
    </xf>
    <xf numFmtId="3" fontId="9" fillId="0" borderId="0" xfId="12" applyNumberFormat="1" applyFont="1"/>
    <xf numFmtId="3" fontId="5" fillId="0" borderId="0" xfId="12" applyNumberFormat="1" applyFont="1" applyAlignment="1" applyProtection="1">
      <alignment horizontal="center"/>
    </xf>
    <xf numFmtId="3" fontId="5" fillId="0" borderId="0" xfId="12" applyNumberFormat="1" applyFont="1"/>
    <xf numFmtId="3" fontId="3" fillId="0" borderId="0" xfId="12" applyNumberFormat="1" applyFont="1" applyProtection="1"/>
    <xf numFmtId="0" fontId="3" fillId="0" borderId="0" xfId="12" applyFont="1" applyAlignment="1" applyProtection="1">
      <alignment horizontal="right"/>
    </xf>
    <xf numFmtId="3" fontId="3" fillId="0" borderId="0" xfId="12" applyNumberFormat="1" applyFont="1" applyAlignment="1" applyProtection="1">
      <alignment horizontal="center"/>
    </xf>
    <xf numFmtId="3" fontId="4" fillId="0" borderId="15" xfId="12" applyNumberFormat="1" applyFont="1" applyBorder="1" applyAlignment="1" applyProtection="1">
      <alignment vertical="center"/>
    </xf>
    <xf numFmtId="0" fontId="4" fillId="0" borderId="0" xfId="12" applyFont="1" applyAlignment="1" applyProtection="1">
      <alignment horizontal="center" vertical="center"/>
    </xf>
    <xf numFmtId="3" fontId="4" fillId="0" borderId="0" xfId="12" applyNumberFormat="1" applyFont="1" applyAlignment="1">
      <alignment vertical="center"/>
    </xf>
    <xf numFmtId="3" fontId="15" fillId="0" borderId="1" xfId="12" applyNumberFormat="1" applyFont="1" applyFill="1" applyBorder="1" applyAlignment="1" applyProtection="1">
      <alignment horizontal="center" vertical="center"/>
    </xf>
    <xf numFmtId="3" fontId="15" fillId="0" borderId="0" xfId="12" applyNumberFormat="1" applyFont="1" applyFill="1"/>
    <xf numFmtId="3" fontId="3" fillId="0" borderId="0" xfId="12" applyNumberFormat="1" applyFont="1" applyFill="1"/>
    <xf numFmtId="3" fontId="3" fillId="0" borderId="0" xfId="12" applyNumberFormat="1" applyFont="1" applyAlignment="1">
      <alignment horizontal="center"/>
    </xf>
    <xf numFmtId="187" fontId="3" fillId="0" borderId="0" xfId="26" applyNumberFormat="1" applyFont="1" applyAlignment="1"/>
    <xf numFmtId="180" fontId="33" fillId="0" borderId="0" xfId="13" applyNumberFormat="1" applyFont="1" applyFill="1" applyProtection="1"/>
    <xf numFmtId="3" fontId="7" fillId="0" borderId="0" xfId="0" applyNumberFormat="1" applyFont="1" applyProtection="1">
      <alignment vertical="center"/>
      <protection locked="0"/>
    </xf>
    <xf numFmtId="3" fontId="44" fillId="0" borderId="0" xfId="13" applyNumberFormat="1" applyFont="1" applyProtection="1">
      <protection locked="0"/>
    </xf>
    <xf numFmtId="3" fontId="3" fillId="0" borderId="1" xfId="13" applyNumberFormat="1" applyFont="1" applyBorder="1" applyAlignment="1" applyProtection="1">
      <alignment horizontal="left" vertical="center" indent="2"/>
    </xf>
    <xf numFmtId="0" fontId="15" fillId="0" borderId="11" xfId="8" applyFont="1" applyBorder="1" applyAlignment="1" applyProtection="1">
      <alignment horizontal="left" vertical="center"/>
    </xf>
    <xf numFmtId="3" fontId="8" fillId="4" borderId="0" xfId="0" applyNumberFormat="1" applyFont="1" applyFill="1" applyAlignment="1" applyProtection="1">
      <alignment horizontal="left" vertical="center" wrapText="1"/>
      <protection locked="0"/>
    </xf>
    <xf numFmtId="3" fontId="6" fillId="4" borderId="0" xfId="0" applyNumberFormat="1" applyFont="1" applyFill="1" applyAlignment="1" applyProtection="1">
      <alignment horizontal="right" vertical="center"/>
      <protection locked="0"/>
    </xf>
    <xf numFmtId="0" fontId="11" fillId="4" borderId="0" xfId="12" applyFont="1" applyFill="1" applyAlignment="1" applyProtection="1">
      <alignment vertical="center"/>
    </xf>
    <xf numFmtId="0" fontId="14" fillId="4" borderId="0" xfId="12" applyFont="1" applyFill="1" applyAlignment="1" applyProtection="1">
      <alignment horizontal="center" vertical="center"/>
    </xf>
    <xf numFmtId="3" fontId="3" fillId="4" borderId="0" xfId="12" applyNumberFormat="1" applyFont="1" applyFill="1" applyAlignment="1" applyProtection="1">
      <alignment horizontal="right" vertical="center"/>
    </xf>
    <xf numFmtId="0" fontId="4" fillId="0" borderId="7" xfId="12" applyFont="1" applyBorder="1" applyAlignment="1" applyProtection="1">
      <alignment vertical="center"/>
    </xf>
    <xf numFmtId="0" fontId="9" fillId="0" borderId="0" xfId="12" applyFont="1" applyAlignment="1" applyProtection="1"/>
    <xf numFmtId="3" fontId="15" fillId="0" borderId="1" xfId="0" applyNumberFormat="1" applyFont="1" applyBorder="1" applyAlignment="1" applyProtection="1">
      <alignment horizontal="center" vertical="center" wrapText="1"/>
    </xf>
    <xf numFmtId="3" fontId="3" fillId="0" borderId="0" xfId="0" applyNumberFormat="1" applyFont="1" applyAlignment="1" applyProtection="1">
      <alignment horizontal="left" vertical="center" wrapText="1"/>
      <protection locked="0"/>
    </xf>
    <xf numFmtId="3" fontId="3" fillId="4" borderId="0" xfId="0" applyNumberFormat="1" applyFont="1" applyFill="1" applyAlignment="1" applyProtection="1">
      <alignment horizontal="left" vertical="center" wrapText="1"/>
      <protection locked="0"/>
    </xf>
    <xf numFmtId="43" fontId="4" fillId="0" borderId="12" xfId="17" applyFont="1" applyFill="1" applyBorder="1" applyAlignment="1" applyProtection="1">
      <alignment vertical="top"/>
      <protection locked="0"/>
    </xf>
    <xf numFmtId="3" fontId="3" fillId="0" borderId="0" xfId="12" applyNumberFormat="1" applyFont="1" applyAlignment="1">
      <alignment vertical="center"/>
    </xf>
    <xf numFmtId="3" fontId="6" fillId="0" borderId="0" xfId="12" applyNumberFormat="1" applyFont="1" applyAlignment="1">
      <alignment vertical="center"/>
    </xf>
    <xf numFmtId="3" fontId="15" fillId="0" borderId="0" xfId="12" applyNumberFormat="1" applyFont="1" applyAlignment="1">
      <alignment vertical="center"/>
    </xf>
    <xf numFmtId="3" fontId="3" fillId="4" borderId="0" xfId="12" applyNumberFormat="1" applyFont="1" applyFill="1" applyAlignment="1">
      <alignment vertical="center"/>
    </xf>
    <xf numFmtId="3" fontId="15" fillId="4" borderId="0" xfId="12" applyNumberFormat="1" applyFont="1" applyFill="1" applyAlignment="1">
      <alignment vertical="center"/>
    </xf>
    <xf numFmtId="3" fontId="3" fillId="0" borderId="9" xfId="12" applyNumberFormat="1" applyFont="1" applyBorder="1" applyAlignment="1" applyProtection="1">
      <alignment vertical="center" wrapText="1"/>
    </xf>
    <xf numFmtId="3" fontId="4" fillId="4" borderId="0" xfId="12" applyNumberFormat="1" applyFont="1" applyFill="1" applyAlignment="1" applyProtection="1">
      <alignment horizontal="left" vertical="center"/>
    </xf>
    <xf numFmtId="0" fontId="4" fillId="0" borderId="0" xfId="12" applyFont="1" applyAlignment="1" applyProtection="1">
      <alignment horizontal="right" vertical="center"/>
    </xf>
    <xf numFmtId="3" fontId="55" fillId="0" borderId="0" xfId="12" applyNumberFormat="1" applyFont="1" applyProtection="1"/>
    <xf numFmtId="3" fontId="55" fillId="0" borderId="0" xfId="12" applyNumberFormat="1" applyFont="1" applyBorder="1" applyProtection="1"/>
    <xf numFmtId="0" fontId="9" fillId="0" borderId="0" xfId="12" applyFont="1" applyAlignment="1" applyProtection="1">
      <alignment horizontal="left"/>
    </xf>
    <xf numFmtId="0" fontId="9" fillId="0" borderId="0" xfId="12" applyFont="1" applyAlignment="1" applyProtection="1">
      <alignment horizontal="right"/>
    </xf>
    <xf numFmtId="3" fontId="59" fillId="0" borderId="0" xfId="12" applyNumberFormat="1" applyFont="1" applyBorder="1" applyProtection="1"/>
    <xf numFmtId="0" fontId="3" fillId="0" borderId="3" xfId="4" applyFont="1" applyBorder="1" applyAlignment="1" applyProtection="1">
      <alignment horizontal="center" vertical="center" wrapText="1"/>
    </xf>
    <xf numFmtId="3" fontId="3" fillId="0" borderId="4" xfId="12" applyNumberFormat="1" applyFont="1" applyBorder="1"/>
    <xf numFmtId="3" fontId="3" fillId="0" borderId="2" xfId="13" applyNumberFormat="1" applyFont="1" applyBorder="1" applyAlignment="1" applyProtection="1">
      <alignment horizontal="center" vertical="center" wrapText="1"/>
    </xf>
    <xf numFmtId="179" fontId="3" fillId="0" borderId="0" xfId="20" applyNumberFormat="1" applyFont="1" applyBorder="1" applyAlignment="1" applyProtection="1">
      <alignment horizontal="right" vertical="center"/>
    </xf>
    <xf numFmtId="3" fontId="3" fillId="0" borderId="4" xfId="12" applyNumberFormat="1" applyFont="1" applyBorder="1" applyAlignment="1" applyProtection="1">
      <alignment horizontal="center" vertical="center"/>
    </xf>
    <xf numFmtId="3" fontId="3" fillId="0" borderId="14" xfId="12" applyNumberFormat="1" applyFont="1" applyBorder="1" applyAlignment="1" applyProtection="1">
      <alignment vertical="center"/>
    </xf>
    <xf numFmtId="3" fontId="15" fillId="0" borderId="2" xfId="13" applyNumberFormat="1" applyFont="1" applyBorder="1" applyAlignment="1" applyProtection="1">
      <alignment horizontal="center" vertical="center" wrapText="1"/>
    </xf>
    <xf numFmtId="3" fontId="15" fillId="0" borderId="1" xfId="13" applyNumberFormat="1" applyFont="1" applyBorder="1" applyAlignment="1" applyProtection="1">
      <alignment horizontal="center" vertical="center" wrapText="1"/>
    </xf>
    <xf numFmtId="0" fontId="15" fillId="0" borderId="3" xfId="4" applyFont="1" applyBorder="1" applyAlignment="1" applyProtection="1">
      <alignment horizontal="center" vertical="center" wrapText="1"/>
    </xf>
    <xf numFmtId="179" fontId="15" fillId="0" borderId="1" xfId="10" applyNumberFormat="1" applyFont="1" applyBorder="1" applyAlignment="1" applyProtection="1">
      <alignment horizontal="center" vertical="center"/>
    </xf>
    <xf numFmtId="179" fontId="6" fillId="0" borderId="1" xfId="12" applyNumberFormat="1" applyFont="1" applyFill="1" applyBorder="1" applyAlignment="1" applyProtection="1">
      <alignment vertical="center"/>
    </xf>
    <xf numFmtId="179" fontId="16" fillId="0" borderId="1" xfId="17" applyNumberFormat="1" applyFont="1" applyFill="1" applyBorder="1" applyAlignment="1" applyProtection="1">
      <alignment vertical="center"/>
    </xf>
    <xf numFmtId="186" fontId="16" fillId="0" borderId="1" xfId="17" applyNumberFormat="1" applyFont="1" applyFill="1" applyBorder="1" applyAlignment="1" applyProtection="1">
      <alignment vertical="center"/>
      <protection locked="0"/>
    </xf>
    <xf numFmtId="181" fontId="16" fillId="0" borderId="1" xfId="17" applyNumberFormat="1" applyFont="1" applyFill="1" applyBorder="1" applyAlignment="1" applyProtection="1">
      <alignment vertical="center"/>
      <protection locked="0"/>
    </xf>
    <xf numFmtId="186" fontId="18" fillId="0" borderId="1" xfId="17" applyNumberFormat="1" applyFont="1" applyFill="1" applyBorder="1" applyAlignment="1" applyProtection="1">
      <alignment vertical="center"/>
      <protection locked="0"/>
    </xf>
    <xf numFmtId="181" fontId="18" fillId="0" borderId="1" xfId="17" applyNumberFormat="1" applyFont="1" applyFill="1" applyBorder="1" applyAlignment="1" applyProtection="1">
      <alignment vertical="center"/>
      <protection locked="0"/>
    </xf>
    <xf numFmtId="43" fontId="18" fillId="0" borderId="1" xfId="17" applyFont="1" applyFill="1" applyBorder="1" applyAlignment="1">
      <alignment vertical="center"/>
    </xf>
    <xf numFmtId="178" fontId="18" fillId="0" borderId="1" xfId="17" applyNumberFormat="1" applyFont="1" applyFill="1" applyBorder="1" applyAlignment="1" applyProtection="1">
      <alignment vertical="center"/>
    </xf>
    <xf numFmtId="186" fontId="18" fillId="0" borderId="1" xfId="18" applyNumberFormat="1" applyFont="1" applyFill="1" applyBorder="1" applyAlignment="1" applyProtection="1">
      <alignment vertical="center"/>
      <protection locked="0"/>
    </xf>
    <xf numFmtId="180" fontId="18" fillId="0" borderId="1" xfId="17" applyNumberFormat="1" applyFont="1" applyFill="1" applyBorder="1" applyAlignment="1" applyProtection="1">
      <alignment vertical="center"/>
    </xf>
    <xf numFmtId="180" fontId="16" fillId="0" borderId="1" xfId="17" applyNumberFormat="1" applyFont="1" applyFill="1" applyBorder="1" applyAlignment="1" applyProtection="1">
      <alignment vertical="center"/>
      <protection locked="0"/>
    </xf>
    <xf numFmtId="43" fontId="16" fillId="0" borderId="1" xfId="17" applyFont="1" applyFill="1" applyBorder="1" applyAlignment="1" applyProtection="1">
      <alignment vertical="center"/>
      <protection locked="0"/>
    </xf>
    <xf numFmtId="178" fontId="16" fillId="0" borderId="1" xfId="21" applyNumberFormat="1" applyFont="1" applyFill="1" applyBorder="1" applyAlignment="1" applyProtection="1">
      <alignment vertical="center"/>
    </xf>
    <xf numFmtId="4" fontId="16" fillId="0" borderId="1" xfId="13" applyNumberFormat="1" applyFont="1" applyFill="1" applyBorder="1" applyAlignment="1" applyProtection="1">
      <alignment vertical="center"/>
      <protection locked="0"/>
    </xf>
    <xf numFmtId="185" fontId="16" fillId="0" borderId="1" xfId="13" applyNumberFormat="1" applyFont="1" applyFill="1" applyBorder="1" applyAlignment="1" applyProtection="1">
      <alignment vertical="center"/>
      <protection locked="0"/>
    </xf>
    <xf numFmtId="177" fontId="18" fillId="0" borderId="1" xfId="17" applyNumberFormat="1" applyFont="1" applyFill="1" applyBorder="1" applyAlignment="1" applyProtection="1">
      <alignment vertical="center"/>
    </xf>
    <xf numFmtId="185" fontId="18" fillId="0" borderId="1" xfId="13" applyNumberFormat="1" applyFont="1" applyFill="1" applyBorder="1" applyAlignment="1" applyProtection="1">
      <alignment vertical="center"/>
      <protection locked="0"/>
    </xf>
    <xf numFmtId="185" fontId="18" fillId="0" borderId="1" xfId="13" applyNumberFormat="1" applyFont="1" applyFill="1" applyBorder="1" applyProtection="1">
      <protection locked="0"/>
    </xf>
    <xf numFmtId="4" fontId="18" fillId="0" borderId="1" xfId="13" applyNumberFormat="1" applyFont="1" applyFill="1" applyBorder="1" applyAlignment="1" applyProtection="1">
      <alignment vertical="center"/>
    </xf>
    <xf numFmtId="180" fontId="16" fillId="0" borderId="1" xfId="21" applyNumberFormat="1" applyFont="1" applyFill="1" applyBorder="1" applyAlignment="1" applyProtection="1">
      <alignment vertical="center"/>
    </xf>
    <xf numFmtId="180" fontId="16" fillId="0" borderId="1" xfId="13" applyNumberFormat="1" applyFont="1" applyFill="1" applyBorder="1" applyAlignment="1" applyProtection="1">
      <alignment vertical="center"/>
      <protection locked="0"/>
    </xf>
    <xf numFmtId="3" fontId="16" fillId="0" borderId="1" xfId="13" applyNumberFormat="1" applyFont="1" applyFill="1" applyBorder="1" applyAlignment="1" applyProtection="1">
      <alignment vertical="center"/>
      <protection locked="0"/>
    </xf>
    <xf numFmtId="179" fontId="20" fillId="0" borderId="1" xfId="12" applyNumberFormat="1" applyFont="1" applyFill="1" applyBorder="1" applyAlignment="1" applyProtection="1">
      <alignment vertical="center"/>
    </xf>
    <xf numFmtId="179" fontId="20" fillId="0" borderId="3" xfId="8" applyNumberFormat="1" applyFont="1" applyFill="1" applyBorder="1" applyAlignment="1" applyProtection="1">
      <alignment horizontal="center" vertical="center"/>
    </xf>
    <xf numFmtId="179" fontId="20" fillId="0" borderId="11" xfId="22" applyNumberFormat="1" applyFont="1" applyFill="1" applyBorder="1" applyAlignment="1" applyProtection="1">
      <alignment horizontal="right" vertical="center"/>
    </xf>
    <xf numFmtId="179" fontId="6" fillId="0" borderId="11" xfId="22" applyNumberFormat="1" applyFont="1" applyFill="1" applyBorder="1" applyAlignment="1" applyProtection="1">
      <alignment vertical="center"/>
    </xf>
    <xf numFmtId="179" fontId="6" fillId="0" borderId="11" xfId="22" applyNumberFormat="1" applyFont="1" applyFill="1" applyBorder="1" applyAlignment="1" applyProtection="1">
      <alignment horizontal="right" vertical="center"/>
    </xf>
    <xf numFmtId="179" fontId="6" fillId="0" borderId="11" xfId="22" applyNumberFormat="1" applyFont="1" applyFill="1" applyBorder="1" applyAlignment="1" applyProtection="1"/>
    <xf numFmtId="179" fontId="6" fillId="0" borderId="11" xfId="22" applyNumberFormat="1" applyFont="1" applyFill="1" applyBorder="1" applyAlignment="1" applyProtection="1">
      <alignment horizontal="right"/>
    </xf>
    <xf numFmtId="179" fontId="18" fillId="0" borderId="11" xfId="22" applyNumberFormat="1" applyFont="1" applyFill="1" applyBorder="1" applyAlignment="1" applyProtection="1">
      <alignment vertical="center"/>
    </xf>
    <xf numFmtId="41" fontId="20" fillId="0" borderId="1" xfId="16" applyNumberFormat="1" applyFont="1" applyFill="1" applyBorder="1" applyAlignment="1" applyProtection="1">
      <alignment vertical="center"/>
    </xf>
    <xf numFmtId="41" fontId="6" fillId="0" borderId="1" xfId="4" applyNumberFormat="1" applyFont="1" applyFill="1" applyBorder="1" applyAlignment="1" applyProtection="1">
      <alignment vertical="center"/>
    </xf>
    <xf numFmtId="41" fontId="6" fillId="0" borderId="1" xfId="0" applyNumberFormat="1" applyFont="1" applyFill="1" applyBorder="1" applyAlignment="1" applyProtection="1">
      <alignment vertical="center" wrapText="1"/>
    </xf>
    <xf numFmtId="41" fontId="6" fillId="0" borderId="1" xfId="19" applyNumberFormat="1" applyFont="1" applyFill="1" applyBorder="1" applyAlignment="1" applyProtection="1">
      <alignment vertical="center"/>
    </xf>
    <xf numFmtId="41" fontId="20" fillId="0" borderId="1" xfId="4" applyNumberFormat="1" applyFont="1" applyFill="1" applyBorder="1" applyAlignment="1" applyProtection="1">
      <alignment vertical="center"/>
    </xf>
    <xf numFmtId="41" fontId="20" fillId="0" borderId="1" xfId="0" applyNumberFormat="1" applyFont="1" applyFill="1" applyBorder="1" applyAlignment="1" applyProtection="1">
      <alignment horizontal="right" vertical="center"/>
    </xf>
    <xf numFmtId="179" fontId="20" fillId="0" borderId="1" xfId="0" applyNumberFormat="1" applyFont="1" applyFill="1" applyBorder="1" applyAlignment="1" applyProtection="1">
      <alignment horizontal="right" vertical="center"/>
    </xf>
    <xf numFmtId="179" fontId="6" fillId="0" borderId="1" xfId="0" applyNumberFormat="1" applyFont="1" applyFill="1" applyBorder="1" applyAlignment="1" applyProtection="1">
      <alignment horizontal="right" vertical="center"/>
    </xf>
    <xf numFmtId="179" fontId="6" fillId="0" borderId="1" xfId="0" applyNumberFormat="1" applyFont="1" applyFill="1" applyBorder="1" applyAlignment="1" applyProtection="1">
      <alignment vertical="center" wrapText="1"/>
    </xf>
    <xf numFmtId="179" fontId="20" fillId="0" borderId="1" xfId="14" applyNumberFormat="1" applyFont="1" applyFill="1" applyBorder="1" applyAlignment="1" applyProtection="1">
      <alignment vertical="center"/>
    </xf>
    <xf numFmtId="179" fontId="6" fillId="0" borderId="1" xfId="14" applyNumberFormat="1" applyFont="1" applyFill="1" applyBorder="1" applyAlignment="1" applyProtection="1">
      <alignment vertical="center"/>
    </xf>
    <xf numFmtId="179" fontId="20" fillId="0" borderId="4" xfId="0" applyNumberFormat="1" applyFont="1" applyFill="1" applyBorder="1" applyAlignment="1" applyProtection="1">
      <alignment horizontal="right" vertical="center"/>
    </xf>
    <xf numFmtId="179" fontId="20" fillId="0" borderId="1" xfId="20" applyNumberFormat="1" applyFont="1" applyFill="1" applyBorder="1" applyAlignment="1" applyProtection="1">
      <alignment vertical="center"/>
    </xf>
    <xf numFmtId="179" fontId="6" fillId="0" borderId="1" xfId="20" applyNumberFormat="1" applyFont="1" applyFill="1" applyBorder="1" applyAlignment="1" applyProtection="1">
      <alignment vertical="center"/>
    </xf>
    <xf numFmtId="179" fontId="6" fillId="0" borderId="3" xfId="20" applyNumberFormat="1" applyFont="1" applyFill="1" applyBorder="1" applyAlignment="1" applyProtection="1">
      <alignment vertical="center"/>
    </xf>
    <xf numFmtId="179" fontId="6" fillId="0" borderId="2" xfId="20" applyNumberFormat="1" applyFont="1" applyFill="1" applyBorder="1" applyAlignment="1" applyProtection="1">
      <alignment vertical="center"/>
    </xf>
    <xf numFmtId="179" fontId="15" fillId="0" borderId="1" xfId="20" applyNumberFormat="1" applyFont="1" applyFill="1" applyBorder="1" applyAlignment="1" applyProtection="1">
      <alignment horizontal="center" vertical="center"/>
    </xf>
    <xf numFmtId="3" fontId="15" fillId="0" borderId="1" xfId="10" applyNumberFormat="1" applyFont="1" applyFill="1" applyBorder="1" applyAlignment="1" applyProtection="1">
      <alignment horizontal="center" vertical="center"/>
    </xf>
    <xf numFmtId="3" fontId="3" fillId="0" borderId="1" xfId="10" applyNumberFormat="1" applyFont="1" applyFill="1" applyBorder="1" applyAlignment="1" applyProtection="1">
      <alignment horizontal="center" vertical="center"/>
    </xf>
    <xf numFmtId="3" fontId="3" fillId="0" borderId="2" xfId="10" applyNumberFormat="1" applyFont="1" applyFill="1" applyBorder="1" applyAlignment="1" applyProtection="1">
      <alignment horizontal="center" vertical="center"/>
    </xf>
    <xf numFmtId="41" fontId="20" fillId="0" borderId="1" xfId="12" applyNumberFormat="1" applyFont="1" applyFill="1" applyBorder="1" applyAlignment="1">
      <alignment horizontal="right"/>
    </xf>
    <xf numFmtId="3" fontId="15" fillId="0" borderId="1" xfId="12" applyNumberFormat="1" applyFont="1" applyFill="1" applyBorder="1" applyAlignment="1">
      <alignment horizontal="centerContinuous"/>
    </xf>
    <xf numFmtId="41" fontId="6" fillId="0" borderId="4" xfId="12" applyNumberFormat="1" applyFont="1" applyFill="1" applyBorder="1" applyAlignment="1">
      <alignment horizontal="right"/>
    </xf>
    <xf numFmtId="41" fontId="6" fillId="0" borderId="1" xfId="12" applyNumberFormat="1" applyFont="1" applyFill="1" applyBorder="1" applyProtection="1">
      <protection locked="0"/>
    </xf>
    <xf numFmtId="41" fontId="6" fillId="0" borderId="1" xfId="12" applyNumberFormat="1" applyFont="1" applyFill="1" applyBorder="1" applyAlignment="1">
      <alignment horizontal="right"/>
    </xf>
    <xf numFmtId="3" fontId="28" fillId="0" borderId="1" xfId="12" applyNumberFormat="1" applyFont="1" applyFill="1" applyBorder="1" applyAlignment="1">
      <alignment horizontal="centerContinuous"/>
    </xf>
    <xf numFmtId="41" fontId="20" fillId="0" borderId="1" xfId="12" applyNumberFormat="1" applyFont="1" applyFill="1" applyBorder="1" applyProtection="1"/>
    <xf numFmtId="41" fontId="6" fillId="0" borderId="1" xfId="12" applyNumberFormat="1" applyFont="1" applyFill="1" applyBorder="1" applyProtection="1"/>
    <xf numFmtId="41" fontId="3" fillId="0" borderId="1" xfId="20" applyNumberFormat="1" applyFont="1" applyFill="1" applyBorder="1" applyAlignment="1" applyProtection="1">
      <alignment horizontal="center" vertical="center"/>
    </xf>
    <xf numFmtId="41" fontId="6" fillId="0" borderId="1" xfId="20" applyNumberFormat="1" applyFont="1" applyFill="1" applyBorder="1" applyAlignment="1" applyProtection="1">
      <alignment vertical="center"/>
    </xf>
    <xf numFmtId="3" fontId="15" fillId="0" borderId="3" xfId="12" applyNumberFormat="1" applyFont="1" applyFill="1" applyBorder="1" applyAlignment="1" applyProtection="1">
      <alignment horizontal="center" vertical="center"/>
    </xf>
    <xf numFmtId="41" fontId="6" fillId="0" borderId="1" xfId="12" applyNumberFormat="1" applyFont="1" applyFill="1" applyBorder="1" applyAlignment="1" applyProtection="1"/>
    <xf numFmtId="41" fontId="20" fillId="0" borderId="1" xfId="12" applyNumberFormat="1" applyFont="1" applyFill="1" applyBorder="1" applyAlignment="1" applyProtection="1"/>
    <xf numFmtId="3" fontId="15" fillId="0" borderId="1" xfId="12" applyNumberFormat="1" applyFont="1" applyFill="1" applyBorder="1" applyAlignment="1" applyProtection="1">
      <alignment horizontal="center"/>
    </xf>
    <xf numFmtId="179" fontId="57" fillId="0" borderId="1" xfId="20" applyNumberFormat="1" applyFont="1" applyFill="1" applyBorder="1" applyAlignment="1" applyProtection="1">
      <alignment horizontal="center" vertical="center"/>
    </xf>
    <xf numFmtId="3" fontId="3" fillId="0" borderId="3" xfId="12" applyNumberFormat="1" applyFont="1" applyFill="1" applyBorder="1" applyAlignment="1" applyProtection="1">
      <alignment horizontal="center"/>
    </xf>
    <xf numFmtId="41" fontId="58" fillId="0" borderId="1" xfId="12" applyNumberFormat="1" applyFont="1" applyFill="1" applyBorder="1" applyAlignment="1" applyProtection="1">
      <alignment vertical="center"/>
    </xf>
    <xf numFmtId="41" fontId="10" fillId="0" borderId="1" xfId="12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horizontal="center"/>
    </xf>
    <xf numFmtId="3" fontId="3" fillId="0" borderId="11" xfId="12" applyNumberFormat="1" applyFont="1" applyFill="1" applyBorder="1" applyProtection="1"/>
    <xf numFmtId="180" fontId="33" fillId="0" borderId="0" xfId="13" applyNumberFormat="1" applyFont="1" applyFill="1" applyBorder="1" applyProtection="1"/>
    <xf numFmtId="3" fontId="3" fillId="0" borderId="5" xfId="12" applyNumberFormat="1" applyFont="1" applyFill="1" applyBorder="1" applyAlignment="1" applyProtection="1">
      <alignment horizontal="center" vertical="center" wrapText="1"/>
    </xf>
    <xf numFmtId="0" fontId="6" fillId="0" borderId="0" xfId="7" applyFont="1" applyFill="1"/>
    <xf numFmtId="3" fontId="3" fillId="0" borderId="0" xfId="12" applyNumberFormat="1" applyFont="1" applyBorder="1" applyAlignment="1" applyProtection="1">
      <alignment horizontal="center" vertical="center"/>
    </xf>
    <xf numFmtId="3" fontId="15" fillId="4" borderId="0" xfId="12" applyNumberFormat="1" applyFont="1" applyFill="1" applyBorder="1"/>
    <xf numFmtId="10" fontId="3" fillId="0" borderId="0" xfId="26" applyNumberFormat="1" applyFont="1" applyBorder="1" applyAlignment="1"/>
    <xf numFmtId="3" fontId="11" fillId="0" borderId="0" xfId="12" applyNumberFormat="1" applyFill="1" applyAlignment="1" applyProtection="1">
      <alignment horizontal="center" vertical="center"/>
    </xf>
    <xf numFmtId="3" fontId="11" fillId="0" borderId="0" xfId="12" applyNumberFormat="1" applyFill="1" applyAlignment="1">
      <alignment vertical="center"/>
    </xf>
    <xf numFmtId="182" fontId="3" fillId="0" borderId="0" xfId="20" applyNumberFormat="1" applyFont="1" applyFill="1" applyAlignment="1" applyProtection="1">
      <alignment vertical="center"/>
    </xf>
    <xf numFmtId="3" fontId="3" fillId="0" borderId="0" xfId="12" applyNumberFormat="1" applyFont="1" applyFill="1" applyAlignment="1" applyProtection="1">
      <alignment horizontal="center"/>
    </xf>
    <xf numFmtId="3" fontId="27" fillId="0" borderId="0" xfId="12" applyNumberFormat="1" applyFont="1" applyFill="1" applyBorder="1" applyAlignment="1" applyProtection="1">
      <alignment horizontal="center"/>
    </xf>
    <xf numFmtId="3" fontId="30" fillId="0" borderId="5" xfId="12" applyNumberFormat="1" applyFont="1" applyFill="1" applyBorder="1" applyAlignment="1" applyProtection="1">
      <alignment horizontal="center" vertical="center"/>
    </xf>
    <xf numFmtId="3" fontId="30" fillId="0" borderId="0" xfId="12" applyNumberFormat="1" applyFont="1" applyFill="1" applyBorder="1" applyAlignment="1" applyProtection="1">
      <alignment horizontal="center" vertical="center"/>
    </xf>
    <xf numFmtId="3" fontId="15" fillId="0" borderId="0" xfId="12" applyNumberFormat="1" applyFont="1" applyFill="1" applyAlignment="1">
      <alignment vertical="center"/>
    </xf>
    <xf numFmtId="3" fontId="3" fillId="0" borderId="0" xfId="12" applyNumberFormat="1" applyFont="1" applyFill="1" applyAlignment="1" applyProtection="1">
      <alignment horizontal="center" vertical="center"/>
    </xf>
    <xf numFmtId="183" fontId="3" fillId="0" borderId="0" xfId="26" applyNumberFormat="1" applyFont="1" applyFill="1" applyAlignment="1">
      <alignment vertical="center"/>
    </xf>
    <xf numFmtId="3" fontId="15" fillId="0" borderId="0" xfId="12" applyNumberFormat="1" applyFont="1" applyFill="1" applyAlignment="1" applyProtection="1">
      <alignment horizontal="center" vertical="center"/>
    </xf>
    <xf numFmtId="183" fontId="15" fillId="0" borderId="0" xfId="26" applyNumberFormat="1" applyFont="1" applyFill="1" applyAlignment="1">
      <alignment vertical="center"/>
    </xf>
    <xf numFmtId="3" fontId="11" fillId="0" borderId="0" xfId="12" applyNumberFormat="1" applyFill="1" applyAlignment="1">
      <alignment horizontal="center"/>
    </xf>
    <xf numFmtId="3" fontId="11" fillId="0" borderId="0" xfId="12" applyNumberFormat="1" applyFill="1"/>
    <xf numFmtId="180" fontId="32" fillId="0" borderId="5" xfId="24" applyNumberFormat="1" applyFont="1" applyFill="1" applyBorder="1" applyAlignment="1" applyProtection="1">
      <alignment vertical="center" wrapText="1"/>
      <protection locked="0"/>
    </xf>
    <xf numFmtId="180" fontId="12" fillId="0" borderId="0" xfId="13" applyNumberFormat="1" applyFont="1" applyFill="1" applyBorder="1" applyProtection="1">
      <protection locked="0"/>
    </xf>
    <xf numFmtId="3" fontId="9" fillId="0" borderId="0" xfId="13" applyNumberFormat="1" applyFont="1" applyFill="1" applyProtection="1">
      <protection locked="0"/>
    </xf>
    <xf numFmtId="3" fontId="4" fillId="0" borderId="0" xfId="13" applyNumberFormat="1" applyFont="1" applyFill="1" applyAlignment="1" applyProtection="1">
      <alignment vertical="top" wrapText="1"/>
      <protection locked="0"/>
    </xf>
    <xf numFmtId="3" fontId="44" fillId="0" borderId="0" xfId="13" applyNumberFormat="1" applyFont="1" applyFill="1" applyProtection="1">
      <protection locked="0"/>
    </xf>
    <xf numFmtId="3" fontId="3" fillId="0" borderId="0" xfId="0" applyNumberFormat="1" applyFont="1" applyFill="1" applyAlignment="1" applyProtection="1">
      <alignment horizontal="center" vertical="center"/>
    </xf>
    <xf numFmtId="3" fontId="6" fillId="0" borderId="0" xfId="0" applyNumberFormat="1" applyFont="1" applyFill="1" applyAlignment="1" applyProtection="1">
      <alignment horizontal="right" vertical="center"/>
    </xf>
    <xf numFmtId="3" fontId="3" fillId="0" borderId="0" xfId="0" applyNumberFormat="1" applyFont="1" applyFill="1" applyBorder="1" applyAlignment="1" applyProtection="1">
      <alignment horizontal="center" vertical="center" wrapText="1"/>
    </xf>
    <xf numFmtId="3" fontId="12" fillId="0" borderId="0" xfId="13" applyNumberFormat="1" applyFont="1" applyFill="1" applyBorder="1" applyProtection="1"/>
    <xf numFmtId="3" fontId="3" fillId="0" borderId="0" xfId="0" applyNumberFormat="1" applyFont="1" applyFill="1" applyBorder="1" applyAlignment="1" applyProtection="1">
      <alignment horizontal="center" vertical="center"/>
    </xf>
    <xf numFmtId="3" fontId="3" fillId="0" borderId="5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right" vertical="center"/>
    </xf>
    <xf numFmtId="3" fontId="6" fillId="0" borderId="5" xfId="0" applyNumberFormat="1" applyFont="1" applyFill="1" applyBorder="1" applyAlignment="1" applyProtection="1">
      <alignment horizontal="right" vertical="center"/>
    </xf>
    <xf numFmtId="0" fontId="42" fillId="0" borderId="0" xfId="0" applyFont="1" applyFill="1" applyProtection="1">
      <alignment vertical="center"/>
    </xf>
    <xf numFmtId="3" fontId="3" fillId="0" borderId="0" xfId="2" applyNumberFormat="1" applyFont="1" applyFill="1" applyAlignment="1" applyProtection="1">
      <alignment horizontal="left" vertical="center" wrapText="1"/>
      <protection locked="0"/>
    </xf>
    <xf numFmtId="3" fontId="15" fillId="0" borderId="0" xfId="13" applyNumberFormat="1" applyFont="1" applyFill="1" applyBorder="1" applyAlignment="1" applyProtection="1">
      <alignment wrapText="1"/>
    </xf>
    <xf numFmtId="3" fontId="12" fillId="0" borderId="0" xfId="13" applyNumberFormat="1" applyFont="1" applyFill="1" applyAlignment="1" applyProtection="1">
      <alignment horizontal="center"/>
    </xf>
    <xf numFmtId="3" fontId="12" fillId="0" borderId="0" xfId="13" applyNumberFormat="1" applyFont="1" applyFill="1" applyAlignment="1" applyProtection="1">
      <alignment horizontal="center"/>
      <protection locked="0"/>
    </xf>
    <xf numFmtId="3" fontId="30" fillId="0" borderId="5" xfId="12" applyNumberFormat="1" applyFont="1" applyFill="1" applyBorder="1" applyAlignment="1" applyProtection="1">
      <alignment horizontal="center"/>
    </xf>
    <xf numFmtId="3" fontId="30" fillId="0" borderId="0" xfId="12" applyNumberFormat="1" applyFont="1" applyFill="1" applyBorder="1" applyAlignment="1" applyProtection="1">
      <alignment horizontal="center"/>
    </xf>
    <xf numFmtId="183" fontId="3" fillId="0" borderId="0" xfId="26" applyNumberFormat="1" applyFont="1" applyFill="1" applyAlignment="1"/>
    <xf numFmtId="3" fontId="15" fillId="0" borderId="0" xfId="12" applyNumberFormat="1" applyFont="1" applyFill="1" applyAlignment="1" applyProtection="1">
      <alignment horizontal="center"/>
    </xf>
    <xf numFmtId="183" fontId="15" fillId="0" borderId="0" xfId="26" applyNumberFormat="1" applyFont="1" applyFill="1" applyAlignment="1"/>
    <xf numFmtId="3" fontId="11" fillId="0" borderId="0" xfId="12" applyNumberFormat="1" applyFill="1" applyAlignment="1" applyProtection="1">
      <alignment horizontal="center"/>
    </xf>
    <xf numFmtId="3" fontId="28" fillId="0" borderId="0" xfId="12" applyNumberFormat="1" applyFont="1" applyFill="1" applyBorder="1" applyAlignment="1" applyProtection="1">
      <alignment horizontal="left" vertical="top" wrapText="1"/>
    </xf>
    <xf numFmtId="3" fontId="33" fillId="0" borderId="0" xfId="12" applyNumberFormat="1" applyFont="1" applyFill="1" applyBorder="1" applyAlignment="1" applyProtection="1">
      <alignment horizontal="center" vertical="top" wrapText="1"/>
    </xf>
    <xf numFmtId="3" fontId="56" fillId="0" borderId="0" xfId="12" applyNumberFormat="1" applyFont="1" applyFill="1"/>
    <xf numFmtId="3" fontId="11" fillId="0" borderId="0" xfId="12" applyNumberFormat="1" applyFill="1" applyProtection="1"/>
    <xf numFmtId="3" fontId="56" fillId="0" borderId="0" xfId="12" applyNumberFormat="1" applyFont="1" applyFill="1" applyAlignment="1" applyProtection="1">
      <alignment horizontal="center"/>
    </xf>
    <xf numFmtId="3" fontId="56" fillId="0" borderId="0" xfId="12" applyNumberFormat="1" applyFont="1" applyFill="1" applyProtection="1"/>
    <xf numFmtId="3" fontId="3" fillId="0" borderId="0" xfId="12" applyNumberFormat="1" applyFont="1" applyFill="1" applyAlignment="1">
      <alignment horizontal="center"/>
    </xf>
    <xf numFmtId="3" fontId="9" fillId="0" borderId="0" xfId="13" applyNumberFormat="1" applyFont="1" applyFill="1" applyBorder="1" applyAlignment="1" applyProtection="1">
      <alignment wrapText="1"/>
      <protection locked="0"/>
    </xf>
    <xf numFmtId="3" fontId="4" fillId="0" borderId="0" xfId="13" applyNumberFormat="1" applyFont="1" applyFill="1" applyBorder="1" applyAlignment="1" applyProtection="1">
      <alignment wrapText="1"/>
      <protection locked="0"/>
    </xf>
    <xf numFmtId="3" fontId="12" fillId="0" borderId="0" xfId="13" applyNumberFormat="1" applyFont="1" applyFill="1" applyBorder="1" applyProtection="1">
      <protection locked="0"/>
    </xf>
    <xf numFmtId="3" fontId="9" fillId="0" borderId="0" xfId="13" applyNumberFormat="1" applyFont="1" applyFill="1" applyBorder="1" applyProtection="1">
      <protection locked="0"/>
    </xf>
    <xf numFmtId="10" fontId="12" fillId="0" borderId="0" xfId="26" applyNumberFormat="1" applyFont="1" applyFill="1" applyBorder="1" applyAlignment="1" applyProtection="1">
      <protection locked="0"/>
    </xf>
    <xf numFmtId="3" fontId="3" fillId="0" borderId="0" xfId="13" applyNumberFormat="1" applyFont="1" applyFill="1" applyProtection="1">
      <protection locked="0"/>
    </xf>
    <xf numFmtId="180" fontId="32" fillId="0" borderId="0" xfId="24" applyNumberFormat="1" applyFont="1" applyFill="1" applyBorder="1" applyAlignment="1" applyProtection="1">
      <alignment vertical="center" wrapText="1"/>
      <protection locked="0"/>
    </xf>
    <xf numFmtId="0" fontId="3" fillId="0" borderId="0" xfId="7" applyFont="1" applyAlignment="1">
      <alignment horizontal="center"/>
    </xf>
    <xf numFmtId="0" fontId="48" fillId="0" borderId="0" xfId="7" applyFont="1" applyFill="1" applyBorder="1" applyAlignment="1">
      <alignment horizontal="center" vertical="center"/>
    </xf>
    <xf numFmtId="0" fontId="50" fillId="0" borderId="0" xfId="7" applyFont="1" applyAlignment="1">
      <alignment horizontal="center"/>
    </xf>
    <xf numFmtId="0" fontId="49" fillId="0" borderId="0" xfId="7" applyFont="1" applyFill="1" applyAlignment="1">
      <alignment horizontal="center" vertical="center"/>
    </xf>
    <xf numFmtId="0" fontId="51" fillId="0" borderId="0" xfId="5" applyFont="1" applyAlignment="1">
      <alignment horizontal="center"/>
    </xf>
    <xf numFmtId="0" fontId="9" fillId="0" borderId="0" xfId="7" applyFont="1" applyAlignment="1">
      <alignment horizontal="left"/>
    </xf>
    <xf numFmtId="0" fontId="9" fillId="0" borderId="0" xfId="13" applyFont="1" applyAlignment="1" applyProtection="1">
      <alignment horizontal="center" vertical="top"/>
      <protection locked="0"/>
    </xf>
    <xf numFmtId="0" fontId="14" fillId="0" borderId="0" xfId="13" applyFont="1" applyAlignment="1" applyProtection="1">
      <alignment horizontal="center" vertical="top"/>
      <protection locked="0"/>
    </xf>
    <xf numFmtId="0" fontId="9" fillId="0" borderId="7" xfId="6" applyFont="1" applyBorder="1" applyAlignment="1" applyProtection="1">
      <alignment horizontal="left" vertical="top"/>
      <protection locked="0"/>
    </xf>
    <xf numFmtId="0" fontId="4" fillId="0" borderId="7" xfId="13" applyFont="1" applyBorder="1" applyAlignment="1" applyProtection="1">
      <alignment horizontal="right" vertical="center"/>
      <protection locked="0"/>
    </xf>
    <xf numFmtId="3" fontId="4" fillId="0" borderId="3" xfId="13" applyNumberFormat="1" applyFont="1" applyBorder="1" applyAlignment="1" applyProtection="1">
      <alignment horizontal="center" vertical="center"/>
      <protection locked="0"/>
    </xf>
    <xf numFmtId="3" fontId="4" fillId="0" borderId="2" xfId="13" applyNumberFormat="1" applyFont="1" applyBorder="1" applyAlignment="1" applyProtection="1">
      <alignment horizontal="center" vertical="center"/>
      <protection locked="0"/>
    </xf>
    <xf numFmtId="3" fontId="4" fillId="0" borderId="1" xfId="13" applyNumberFormat="1" applyFont="1" applyBorder="1" applyAlignment="1" applyProtection="1">
      <alignment horizontal="center" vertical="center"/>
      <protection locked="0"/>
    </xf>
    <xf numFmtId="3" fontId="4" fillId="0" borderId="4" xfId="13" applyNumberFormat="1" applyFont="1" applyFill="1" applyBorder="1" applyAlignment="1" applyProtection="1">
      <alignment horizontal="center" vertical="center"/>
      <protection locked="0"/>
    </xf>
    <xf numFmtId="3" fontId="4" fillId="0" borderId="9" xfId="13" applyNumberFormat="1" applyFont="1" applyFill="1" applyBorder="1" applyAlignment="1" applyProtection="1">
      <alignment horizontal="center" vertical="center"/>
      <protection locked="0"/>
    </xf>
    <xf numFmtId="3" fontId="4" fillId="0" borderId="4" xfId="13" applyNumberFormat="1" applyFont="1" applyBorder="1" applyAlignment="1" applyProtection="1">
      <alignment horizontal="center" vertical="center"/>
      <protection locked="0"/>
    </xf>
    <xf numFmtId="3" fontId="4" fillId="0" borderId="9" xfId="13" applyNumberFormat="1" applyFont="1" applyBorder="1" applyAlignment="1" applyProtection="1">
      <alignment horizontal="center" vertical="center"/>
      <protection locked="0"/>
    </xf>
    <xf numFmtId="0" fontId="9" fillId="0" borderId="0" xfId="13" applyFont="1" applyBorder="1" applyAlignment="1" applyProtection="1">
      <alignment horizontal="center" vertical="center"/>
      <protection locked="0"/>
    </xf>
    <xf numFmtId="0" fontId="14" fillId="0" borderId="0" xfId="13" applyFont="1" applyBorder="1" applyAlignment="1" applyProtection="1">
      <alignment horizontal="center" vertical="center"/>
      <protection locked="0"/>
    </xf>
    <xf numFmtId="3" fontId="4" fillId="0" borderId="12" xfId="13" applyNumberFormat="1" applyFont="1" applyFill="1" applyBorder="1" applyAlignment="1" applyProtection="1">
      <alignment vertical="top" wrapText="1"/>
      <protection locked="0"/>
    </xf>
    <xf numFmtId="0" fontId="4" fillId="0" borderId="4" xfId="13" applyFont="1" applyFill="1" applyBorder="1" applyAlignment="1" applyProtection="1">
      <alignment horizontal="center" vertical="center"/>
      <protection locked="0"/>
    </xf>
    <xf numFmtId="0" fontId="4" fillId="0" borderId="9" xfId="13" applyFont="1" applyFill="1" applyBorder="1" applyAlignment="1" applyProtection="1">
      <alignment horizontal="center" vertical="center"/>
      <protection locked="0"/>
    </xf>
    <xf numFmtId="0" fontId="3" fillId="0" borderId="0" xfId="4" applyFont="1" applyFill="1" applyAlignment="1" applyProtection="1">
      <alignment horizontal="center" wrapText="1"/>
    </xf>
    <xf numFmtId="3" fontId="3" fillId="0" borderId="14" xfId="12" applyNumberFormat="1" applyFont="1" applyBorder="1" applyAlignment="1" applyProtection="1">
      <alignment horizontal="distributed" vertical="center" wrapText="1"/>
    </xf>
    <xf numFmtId="3" fontId="3" fillId="0" borderId="3" xfId="12" applyNumberFormat="1" applyFont="1" applyBorder="1" applyAlignment="1" applyProtection="1">
      <alignment horizontal="center" vertical="center"/>
    </xf>
    <xf numFmtId="3" fontId="3" fillId="0" borderId="2" xfId="12" applyNumberFormat="1" applyFont="1" applyBorder="1" applyAlignment="1" applyProtection="1">
      <alignment horizontal="center" vertical="center"/>
    </xf>
    <xf numFmtId="3" fontId="3" fillId="0" borderId="15" xfId="12" applyNumberFormat="1" applyFont="1" applyBorder="1" applyAlignment="1" applyProtection="1">
      <alignment horizontal="center" vertical="center"/>
    </xf>
    <xf numFmtId="3" fontId="27" fillId="0" borderId="5" xfId="12" applyNumberFormat="1" applyFont="1" applyFill="1" applyBorder="1" applyAlignment="1" applyProtection="1">
      <alignment horizontal="center"/>
    </xf>
    <xf numFmtId="3" fontId="27" fillId="0" borderId="0" xfId="12" applyNumberFormat="1" applyFont="1" applyFill="1" applyBorder="1" applyAlignment="1" applyProtection="1">
      <alignment horizontal="center"/>
    </xf>
    <xf numFmtId="3" fontId="14" fillId="0" borderId="0" xfId="12" applyNumberFormat="1" applyFont="1" applyAlignment="1">
      <alignment horizontal="center"/>
    </xf>
    <xf numFmtId="3" fontId="14" fillId="0" borderId="0" xfId="12" applyNumberFormat="1" applyFont="1" applyAlignment="1" applyProtection="1">
      <alignment horizontal="center"/>
    </xf>
    <xf numFmtId="3" fontId="3" fillId="0" borderId="14" xfId="12" applyNumberFormat="1" applyFont="1" applyBorder="1" applyAlignment="1" applyProtection="1">
      <alignment horizontal="distributed" vertical="center"/>
    </xf>
    <xf numFmtId="3" fontId="15" fillId="0" borderId="3" xfId="13" applyNumberFormat="1" applyFont="1" applyBorder="1" applyAlignment="1" applyProtection="1">
      <alignment horizontal="center" vertical="center" wrapText="1"/>
    </xf>
    <xf numFmtId="3" fontId="15" fillId="0" borderId="2" xfId="13" applyNumberFormat="1" applyFont="1" applyBorder="1" applyAlignment="1" applyProtection="1">
      <alignment horizontal="center" vertical="center" wrapText="1"/>
    </xf>
    <xf numFmtId="3" fontId="4" fillId="0" borderId="12" xfId="13" applyNumberFormat="1" applyFont="1" applyBorder="1" applyAlignment="1" applyProtection="1">
      <alignment vertical="top" wrapText="1"/>
      <protection locked="0"/>
    </xf>
    <xf numFmtId="0" fontId="9" fillId="0" borderId="0" xfId="9" applyFont="1" applyAlignment="1" applyProtection="1">
      <alignment horizontal="center" vertical="center"/>
      <protection locked="0"/>
    </xf>
    <xf numFmtId="0" fontId="26" fillId="0" borderId="0" xfId="9" applyFont="1" applyAlignment="1" applyProtection="1">
      <alignment horizontal="center" vertical="center"/>
      <protection locked="0"/>
    </xf>
    <xf numFmtId="0" fontId="4" fillId="0" borderId="7" xfId="9" applyFont="1" applyBorder="1" applyAlignment="1" applyProtection="1">
      <alignment horizontal="center" vertical="center"/>
      <protection locked="0"/>
    </xf>
    <xf numFmtId="3" fontId="4" fillId="0" borderId="0" xfId="0" applyNumberFormat="1" applyFont="1" applyAlignment="1" applyProtection="1">
      <alignment horizontal="center" vertical="center"/>
    </xf>
    <xf numFmtId="3" fontId="14" fillId="0" borderId="0" xfId="0" applyNumberFormat="1" applyFont="1" applyAlignment="1" applyProtection="1">
      <alignment horizontal="center" vertical="center"/>
    </xf>
    <xf numFmtId="179" fontId="3" fillId="0" borderId="0" xfId="14" applyNumberFormat="1" applyFont="1" applyBorder="1" applyAlignment="1" applyProtection="1">
      <alignment horizontal="center" vertical="center"/>
    </xf>
    <xf numFmtId="182" fontId="38" fillId="0" borderId="0" xfId="14" applyNumberFormat="1" applyFont="1" applyFill="1" applyBorder="1" applyAlignment="1" applyProtection="1">
      <alignment vertical="center" wrapText="1"/>
    </xf>
    <xf numFmtId="0" fontId="45" fillId="0" borderId="0" xfId="0" applyFont="1" applyFill="1" applyBorder="1" applyAlignment="1" applyProtection="1"/>
    <xf numFmtId="182" fontId="3" fillId="0" borderId="0" xfId="14" applyNumberFormat="1" applyFont="1" applyFill="1" applyBorder="1" applyAlignment="1" applyProtection="1">
      <alignment horizontal="center" vertical="center" wrapText="1"/>
    </xf>
    <xf numFmtId="182" fontId="3" fillId="0" borderId="5" xfId="14" applyNumberFormat="1" applyFont="1" applyFill="1" applyBorder="1" applyAlignment="1" applyProtection="1">
      <alignment vertical="center" wrapText="1"/>
    </xf>
    <xf numFmtId="182" fontId="3" fillId="0" borderId="0" xfId="14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/>
    <xf numFmtId="3" fontId="4" fillId="0" borderId="7" xfId="10" applyNumberFormat="1" applyFont="1" applyBorder="1" applyAlignment="1" applyProtection="1">
      <alignment horizontal="right" vertical="center"/>
    </xf>
    <xf numFmtId="3" fontId="3" fillId="0" borderId="5" xfId="13" applyNumberFormat="1" applyFont="1" applyFill="1" applyBorder="1" applyAlignment="1" applyProtection="1">
      <alignment wrapText="1"/>
    </xf>
    <xf numFmtId="3" fontId="3" fillId="0" borderId="5" xfId="13" applyNumberFormat="1" applyFont="1" applyFill="1" applyBorder="1" applyAlignment="1" applyProtection="1">
      <alignment horizontal="left" wrapText="1"/>
    </xf>
    <xf numFmtId="0" fontId="9" fillId="0" borderId="0" xfId="10" applyFont="1" applyAlignment="1" applyProtection="1">
      <alignment horizontal="center" vertical="center"/>
    </xf>
    <xf numFmtId="3" fontId="14" fillId="0" borderId="0" xfId="10" applyNumberFormat="1" applyFont="1" applyBorder="1" applyAlignment="1" applyProtection="1">
      <alignment horizontal="center" vertical="center"/>
    </xf>
    <xf numFmtId="0" fontId="9" fillId="4" borderId="0" xfId="10" applyFont="1" applyFill="1" applyAlignment="1" applyProtection="1">
      <alignment horizontal="center" vertical="center"/>
    </xf>
    <xf numFmtId="0" fontId="14" fillId="4" borderId="0" xfId="12" applyFont="1" applyFill="1" applyAlignment="1" applyProtection="1">
      <alignment horizontal="center" vertical="center"/>
    </xf>
    <xf numFmtId="0" fontId="4" fillId="4" borderId="7" xfId="12" applyFont="1" applyFill="1" applyBorder="1" applyAlignment="1" applyProtection="1">
      <alignment horizontal="center" vertical="center"/>
    </xf>
    <xf numFmtId="0" fontId="4" fillId="0" borderId="7" xfId="12" applyFont="1" applyBorder="1" applyAlignment="1" applyProtection="1">
      <alignment horizontal="left" vertical="center"/>
    </xf>
    <xf numFmtId="0" fontId="9" fillId="0" borderId="0" xfId="12" applyFont="1" applyAlignment="1" applyProtection="1">
      <alignment horizontal="center"/>
    </xf>
    <xf numFmtId="0" fontId="14" fillId="0" borderId="0" xfId="12" applyFont="1" applyAlignment="1" applyProtection="1">
      <alignment horizontal="center"/>
    </xf>
    <xf numFmtId="0" fontId="3" fillId="0" borderId="11" xfId="7" applyFont="1" applyBorder="1" applyAlignment="1" applyProtection="1">
      <alignment horizontal="center" vertical="center"/>
    </xf>
    <xf numFmtId="3" fontId="3" fillId="0" borderId="14" xfId="12" applyNumberFormat="1" applyFont="1" applyBorder="1" applyAlignment="1" applyProtection="1">
      <alignment horizontal="distributed"/>
    </xf>
    <xf numFmtId="3" fontId="32" fillId="0" borderId="0" xfId="12" applyNumberFormat="1" applyFont="1" applyFill="1" applyBorder="1" applyAlignment="1" applyProtection="1">
      <alignment horizontal="center" vertical="top" wrapText="1"/>
    </xf>
    <xf numFmtId="3" fontId="32" fillId="0" borderId="7" xfId="12" applyNumberFormat="1" applyFont="1" applyFill="1" applyBorder="1" applyAlignment="1" applyProtection="1">
      <alignment horizontal="center" vertical="top" wrapText="1"/>
    </xf>
    <xf numFmtId="3" fontId="3" fillId="0" borderId="11" xfId="12" applyNumberFormat="1" applyFont="1" applyBorder="1" applyAlignment="1" applyProtection="1">
      <alignment horizontal="center" vertical="center"/>
    </xf>
    <xf numFmtId="3" fontId="3" fillId="0" borderId="3" xfId="12" applyNumberFormat="1" applyFont="1" applyBorder="1" applyAlignment="1" applyProtection="1">
      <alignment horizontal="center" vertical="center" wrapText="1"/>
    </xf>
    <xf numFmtId="0" fontId="3" fillId="0" borderId="11" xfId="7" applyFont="1" applyBorder="1" applyAlignment="1" applyProtection="1">
      <alignment vertical="center"/>
    </xf>
    <xf numFmtId="0" fontId="3" fillId="0" borderId="2" xfId="7" applyFont="1" applyBorder="1" applyAlignment="1" applyProtection="1">
      <alignment vertical="center" wrapText="1"/>
    </xf>
    <xf numFmtId="3" fontId="3" fillId="0" borderId="16" xfId="12" applyNumberFormat="1" applyFont="1" applyBorder="1" applyAlignment="1" applyProtection="1">
      <alignment horizontal="center" vertical="center"/>
    </xf>
    <xf numFmtId="0" fontId="3" fillId="0" borderId="13" xfId="7" applyFont="1" applyBorder="1" applyAlignment="1" applyProtection="1">
      <alignment vertical="center"/>
    </xf>
    <xf numFmtId="3" fontId="4" fillId="0" borderId="5" xfId="12" applyNumberFormat="1" applyFont="1" applyFill="1" applyBorder="1" applyAlignment="1" applyProtection="1">
      <alignment horizontal="left" vertical="top" wrapText="1"/>
    </xf>
    <xf numFmtId="3" fontId="4" fillId="0" borderId="6" xfId="12" applyNumberFormat="1" applyFont="1" applyFill="1" applyBorder="1" applyAlignment="1" applyProtection="1">
      <alignment horizontal="left" vertical="top" wrapText="1"/>
    </xf>
    <xf numFmtId="3" fontId="3" fillId="0" borderId="11" xfId="12" applyNumberFormat="1" applyFont="1" applyBorder="1" applyAlignment="1" applyProtection="1">
      <alignment horizontal="center" vertical="center" wrapText="1"/>
    </xf>
    <xf numFmtId="3" fontId="3" fillId="0" borderId="2" xfId="12" applyNumberFormat="1" applyFont="1" applyBorder="1" applyAlignment="1" applyProtection="1">
      <alignment horizontal="center" vertical="center" wrapText="1"/>
    </xf>
    <xf numFmtId="3" fontId="3" fillId="0" borderId="4" xfId="12" applyNumberFormat="1" applyFont="1" applyBorder="1" applyAlignment="1" applyProtection="1">
      <alignment horizontal="center" vertical="center" wrapText="1"/>
    </xf>
    <xf numFmtId="3" fontId="3" fillId="0" borderId="14" xfId="12" applyNumberFormat="1" applyFont="1" applyBorder="1" applyAlignment="1" applyProtection="1">
      <alignment horizontal="center" vertical="center" wrapText="1"/>
    </xf>
    <xf numFmtId="3" fontId="3" fillId="0" borderId="9" xfId="12" applyNumberFormat="1" applyFont="1" applyBorder="1" applyAlignment="1" applyProtection="1">
      <alignment horizontal="center" vertical="center" wrapText="1"/>
    </xf>
    <xf numFmtId="0" fontId="4" fillId="0" borderId="7" xfId="12" applyFont="1" applyBorder="1" applyAlignment="1" applyProtection="1">
      <alignment horizontal="left"/>
    </xf>
    <xf numFmtId="3" fontId="3" fillId="0" borderId="5" xfId="12" applyNumberFormat="1" applyFont="1" applyBorder="1" applyAlignment="1" applyProtection="1">
      <alignment horizontal="center" vertical="center"/>
    </xf>
    <xf numFmtId="3" fontId="3" fillId="0" borderId="6" xfId="12" applyNumberFormat="1" applyFont="1" applyBorder="1" applyAlignment="1" applyProtection="1">
      <alignment horizontal="center" vertical="center"/>
    </xf>
    <xf numFmtId="3" fontId="3" fillId="0" borderId="3" xfId="12" applyNumberFormat="1" applyFont="1" applyBorder="1" applyAlignment="1" applyProtection="1">
      <alignment horizontal="center" vertical="center" textRotation="255"/>
    </xf>
    <xf numFmtId="3" fontId="3" fillId="0" borderId="11" xfId="12" applyNumberFormat="1" applyFont="1" applyBorder="1" applyAlignment="1" applyProtection="1">
      <alignment horizontal="center" vertical="center" textRotation="255"/>
    </xf>
    <xf numFmtId="3" fontId="3" fillId="0" borderId="2" xfId="12" applyNumberFormat="1" applyFont="1" applyBorder="1" applyAlignment="1" applyProtection="1">
      <alignment horizontal="center" vertical="center" textRotation="255"/>
    </xf>
    <xf numFmtId="0" fontId="3" fillId="0" borderId="4" xfId="12" applyFont="1" applyBorder="1" applyAlignment="1" applyProtection="1">
      <alignment horizontal="center" vertical="center"/>
    </xf>
    <xf numFmtId="0" fontId="3" fillId="0" borderId="14" xfId="12" applyFont="1" applyBorder="1" applyAlignment="1" applyProtection="1">
      <alignment horizontal="center" vertical="center"/>
    </xf>
    <xf numFmtId="3" fontId="3" fillId="0" borderId="3" xfId="12" applyNumberFormat="1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vertical="center" wrapText="1"/>
    </xf>
    <xf numFmtId="0" fontId="3" fillId="0" borderId="14" xfId="12" applyFont="1" applyBorder="1" applyAlignment="1" applyProtection="1">
      <alignment horizontal="left" vertical="center"/>
    </xf>
    <xf numFmtId="0" fontId="3" fillId="0" borderId="9" xfId="12" applyFont="1" applyBorder="1" applyAlignment="1" applyProtection="1">
      <alignment horizontal="left" vertical="center"/>
    </xf>
    <xf numFmtId="3" fontId="3" fillId="0" borderId="4" xfId="12" applyNumberFormat="1" applyFont="1" applyFill="1" applyBorder="1" applyAlignment="1" applyProtection="1">
      <alignment horizontal="center" vertical="center"/>
    </xf>
    <xf numFmtId="3" fontId="3" fillId="0" borderId="14" xfId="12" applyNumberFormat="1" applyFont="1" applyFill="1" applyBorder="1" applyAlignment="1" applyProtection="1">
      <alignment horizontal="center" vertical="center"/>
    </xf>
    <xf numFmtId="3" fontId="3" fillId="0" borderId="9" xfId="12" applyNumberFormat="1" applyFont="1" applyFill="1" applyBorder="1" applyAlignment="1" applyProtection="1">
      <alignment horizontal="center" vertical="center"/>
    </xf>
    <xf numFmtId="0" fontId="4" fillId="0" borderId="7" xfId="12" applyFont="1" applyBorder="1" applyAlignment="1" applyProtection="1">
      <alignment horizontal="center"/>
    </xf>
    <xf numFmtId="3" fontId="7" fillId="0" borderId="3" xfId="12" applyNumberFormat="1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vertical="center" wrapText="1"/>
    </xf>
    <xf numFmtId="3" fontId="7" fillId="0" borderId="3" xfId="12" applyNumberFormat="1" applyFont="1" applyFill="1" applyBorder="1" applyAlignment="1" applyProtection="1">
      <alignment horizontal="center" vertical="center"/>
    </xf>
    <xf numFmtId="0" fontId="7" fillId="0" borderId="11" xfId="7" applyFont="1" applyFill="1" applyBorder="1" applyAlignment="1" applyProtection="1">
      <alignment vertical="center"/>
    </xf>
    <xf numFmtId="3" fontId="3" fillId="0" borderId="4" xfId="12" applyNumberFormat="1" applyFont="1" applyBorder="1" applyAlignment="1" applyProtection="1">
      <alignment horizontal="distributed" vertical="center" indent="3"/>
    </xf>
    <xf numFmtId="3" fontId="3" fillId="0" borderId="14" xfId="12" applyNumberFormat="1" applyFont="1" applyBorder="1" applyAlignment="1" applyProtection="1">
      <alignment horizontal="distributed" vertical="center" indent="3"/>
    </xf>
    <xf numFmtId="3" fontId="3" fillId="0" borderId="9" xfId="12" applyNumberFormat="1" applyFont="1" applyBorder="1" applyAlignment="1" applyProtection="1">
      <alignment horizontal="distributed" vertical="center" indent="3"/>
    </xf>
    <xf numFmtId="3" fontId="3" fillId="0" borderId="5" xfId="12" applyNumberFormat="1" applyFont="1" applyFill="1" applyBorder="1" applyAlignment="1" applyProtection="1">
      <alignment horizontal="center" wrapText="1"/>
    </xf>
    <xf numFmtId="3" fontId="7" fillId="0" borderId="2" xfId="12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Alignment="1">
      <alignment horizontal="left" vertical="center" wrapText="1"/>
    </xf>
    <xf numFmtId="3" fontId="6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</cellXfs>
  <cellStyles count="30">
    <cellStyle name="一般" xfId="0" builtinId="0"/>
    <cellStyle name="一般 2" xfId="1" xr:uid="{00000000-0005-0000-0000-000001000000}"/>
    <cellStyle name="一般 3" xfId="2" xr:uid="{00000000-0005-0000-0000-000002000000}"/>
    <cellStyle name="一般 4" xfId="3" xr:uid="{00000000-0005-0000-0000-000003000000}"/>
    <cellStyle name="一般_(00)89縣市預算案彙編(0427資料)" xfId="4" xr:uid="{00000000-0005-0000-0000-000004000000}"/>
    <cellStyle name="一般_01-09-90總說明" xfId="5" xr:uid="{00000000-0005-0000-0000-000005000000}"/>
    <cellStyle name="一般_10-11-90縣市彙編(簡明)" xfId="6" xr:uid="{00000000-0005-0000-0000-000006000000}"/>
    <cellStyle name="一般_104縣市彙(印書)" xfId="7" xr:uid="{00000000-0005-0000-0000-000008000000}"/>
    <cellStyle name="一般_90融資調度財源" xfId="8" xr:uid="{00000000-0005-0000-0000-00000A000000}"/>
    <cellStyle name="一般_91融資" xfId="9" xr:uid="{00000000-0005-0000-0000-00000B000000}"/>
    <cellStyle name="一般_INC84" xfId="10" xr:uid="{00000000-0005-0000-0000-00000C000000}"/>
    <cellStyle name="一般_OUTA84" xfId="11" xr:uid="{00000000-0005-0000-0000-00000D000000}"/>
    <cellStyle name="一般_OUTG84" xfId="12" xr:uid="{00000000-0005-0000-0000-00000E000000}"/>
    <cellStyle name="一般_THREE84" xfId="13" xr:uid="{00000000-0005-0000-0000-00000F000000}"/>
    <cellStyle name="千分位" xfId="14" builtinId="3"/>
    <cellStyle name="千分位 2" xfId="15" xr:uid="{00000000-0005-0000-0000-000011000000}"/>
    <cellStyle name="千分位_(00)89縣市預算案彙編(0427資料)" xfId="16" xr:uid="{00000000-0005-0000-0000-000012000000}"/>
    <cellStyle name="千分位_10-11-90縣市彙編(簡明)" xfId="17" xr:uid="{00000000-0005-0000-0000-000013000000}"/>
    <cellStyle name="千分位_10-11-90縣市彙編(簡明) 2" xfId="18" xr:uid="{00000000-0005-0000-0000-000014000000}"/>
    <cellStyle name="千分位_102縣市彙-無保護" xfId="19" xr:uid="{00000000-0005-0000-0000-000015000000}"/>
    <cellStyle name="千分位_104縣市彙(印書)" xfId="20" xr:uid="{00000000-0005-0000-0000-000016000000}"/>
    <cellStyle name="千分位_12-13-90縣市彙編(收支)" xfId="21" xr:uid="{00000000-0005-0000-0000-000017000000}"/>
    <cellStyle name="千分位_91融資" xfId="22" xr:uid="{00000000-0005-0000-0000-000019000000}"/>
    <cellStyle name="千分位_91簡明" xfId="23" xr:uid="{00000000-0005-0000-0000-00001A000000}"/>
    <cellStyle name="千分位_鄉鎮90彙編(總細)-mail" xfId="24" xr:uid="{00000000-0005-0000-0000-00001B000000}"/>
    <cellStyle name="好_102鄉鎮市基本資料彙整(決算)1030827(定版)" xfId="25" xr:uid="{00000000-0005-0000-0000-00001C000000}"/>
    <cellStyle name="百分比" xfId="26" builtinId="5"/>
    <cellStyle name="百分比 2" xfId="27" xr:uid="{00000000-0005-0000-0000-00001E000000}"/>
    <cellStyle name="貨幣[0]_INC84" xfId="28" xr:uid="{00000000-0005-0000-0000-00001F000000}"/>
    <cellStyle name="壞_102鄉鎮市基本資料彙整(決算)1030827(定版)" xfId="29" xr:uid="{00000000-0005-0000-0000-000020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175565</xdr:colOff>
      <xdr:row>1</xdr:row>
      <xdr:rowOff>73152</xdr:rowOff>
    </xdr:from>
    <xdr:to>
      <xdr:col>9</xdr:col>
      <xdr:colOff>409651</xdr:colOff>
      <xdr:row>11</xdr:row>
      <xdr:rowOff>138989</xdr:rowOff>
    </xdr:to>
    <xdr:pic>
      <xdr:nvPicPr>
        <xdr:cNvPr id="9129" name="圖片 2">
          <a:extLst>
            <a:ext uri="{FF2B5EF4-FFF2-40B4-BE49-F238E27FC236}">
              <a16:creationId xmlns:a16="http://schemas.microsoft.com/office/drawing/2014/main" id="{CF9AFA06-FC97-446B-A560-72C04DF0F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65" y="277978"/>
          <a:ext cx="6159398" cy="2267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307238</xdr:colOff>
      <xdr:row>13</xdr:row>
      <xdr:rowOff>43891</xdr:rowOff>
    </xdr:from>
    <xdr:to>
      <xdr:col>8</xdr:col>
      <xdr:colOff>43891</xdr:colOff>
      <xdr:row>29</xdr:row>
      <xdr:rowOff>87782</xdr:rowOff>
    </xdr:to>
    <xdr:pic>
      <xdr:nvPicPr>
        <xdr:cNvPr id="9130" name="圖片 7">
          <a:extLst>
            <a:ext uri="{FF2B5EF4-FFF2-40B4-BE49-F238E27FC236}">
              <a16:creationId xmlns:a16="http://schemas.microsoft.com/office/drawing/2014/main" id="{43C1135E-1FF2-4BB7-B85C-077F55467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238" y="2860243"/>
          <a:ext cx="5003597" cy="3321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336499</xdr:colOff>
      <xdr:row>31</xdr:row>
      <xdr:rowOff>43891</xdr:rowOff>
    </xdr:from>
    <xdr:to>
      <xdr:col>5</xdr:col>
      <xdr:colOff>585216</xdr:colOff>
      <xdr:row>46</xdr:row>
      <xdr:rowOff>160934</xdr:rowOff>
    </xdr:to>
    <xdr:pic>
      <xdr:nvPicPr>
        <xdr:cNvPr id="9131" name="圖片 8">
          <a:extLst>
            <a:ext uri="{FF2B5EF4-FFF2-40B4-BE49-F238E27FC236}">
              <a16:creationId xmlns:a16="http://schemas.microsoft.com/office/drawing/2014/main" id="{31D28832-A986-4CC9-9D55-39342D360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499" y="6547104"/>
          <a:ext cx="3540557" cy="3189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351130</xdr:colOff>
      <xdr:row>49</xdr:row>
      <xdr:rowOff>87782</xdr:rowOff>
    </xdr:from>
    <xdr:to>
      <xdr:col>6</xdr:col>
      <xdr:colOff>73152</xdr:colOff>
      <xdr:row>58</xdr:row>
      <xdr:rowOff>43891</xdr:rowOff>
    </xdr:to>
    <xdr:pic>
      <xdr:nvPicPr>
        <xdr:cNvPr id="9132" name="圖片 9">
          <a:extLst>
            <a:ext uri="{FF2B5EF4-FFF2-40B4-BE49-F238E27FC236}">
              <a16:creationId xmlns:a16="http://schemas.microsoft.com/office/drawing/2014/main" id="{4C4BB4D4-FF40-44E4-90D1-276B3E996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130" y="10212019"/>
          <a:ext cx="3672230" cy="1799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664958</xdr:colOff>
      <xdr:row>1</xdr:row>
      <xdr:rowOff>91070</xdr:rowOff>
    </xdr:from>
    <xdr:to>
      <xdr:col>23</xdr:col>
      <xdr:colOff>1401699</xdr:colOff>
      <xdr:row>2</xdr:row>
      <xdr:rowOff>92692</xdr:rowOff>
    </xdr:to>
    <xdr:sp macro="" textlink="">
      <xdr:nvSpPr>
        <xdr:cNvPr id="23553" name="Rectangle 1">
          <a:extLst>
            <a:ext uri="{FF2B5EF4-FFF2-40B4-BE49-F238E27FC236}">
              <a16:creationId xmlns:a16="http://schemas.microsoft.com/office/drawing/2014/main" id="{FCA0B514-5EDC-446F-B9FE-79BFAB0A0D1B}"/>
            </a:ext>
          </a:extLst>
        </xdr:cNvPr>
        <xdr:cNvSpPr>
          <a:spLocks noChangeArrowheads="1"/>
        </xdr:cNvSpPr>
      </xdr:nvSpPr>
      <xdr:spPr bwMode="auto">
        <a:xfrm>
          <a:off x="31047421" y="408062"/>
          <a:ext cx="736741" cy="318613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0" tIns="41148" rIns="45720" bIns="0" anchor="t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(續一)</a:t>
          </a:r>
        </a:p>
      </xdr:txBody>
    </xdr:sp>
    <xdr:clientData/>
  </xdr:twoCellAnchor>
  <xdr:twoCellAnchor>
    <xdr:from>
      <xdr:col>34</xdr:col>
      <xdr:colOff>647597</xdr:colOff>
      <xdr:row>1</xdr:row>
      <xdr:rowOff>127322</xdr:rowOff>
    </xdr:from>
    <xdr:to>
      <xdr:col>34</xdr:col>
      <xdr:colOff>1390427</xdr:colOff>
      <xdr:row>2</xdr:row>
      <xdr:rowOff>128944</xdr:rowOff>
    </xdr:to>
    <xdr:sp macro="" textlink="">
      <xdr:nvSpPr>
        <xdr:cNvPr id="23554" name="Rectangle 2">
          <a:extLst>
            <a:ext uri="{FF2B5EF4-FFF2-40B4-BE49-F238E27FC236}">
              <a16:creationId xmlns:a16="http://schemas.microsoft.com/office/drawing/2014/main" id="{09BEA425-0B76-4386-ABCC-E8DF9E20B430}"/>
            </a:ext>
          </a:extLst>
        </xdr:cNvPr>
        <xdr:cNvSpPr>
          <a:spLocks noChangeArrowheads="1"/>
        </xdr:cNvSpPr>
      </xdr:nvSpPr>
      <xdr:spPr bwMode="auto">
        <a:xfrm>
          <a:off x="44464147" y="451413"/>
          <a:ext cx="706056" cy="31830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E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800000" mc:Ignorable="a14" a14:legacySpreadsheetColorIndex="16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0" tIns="41148" rIns="45720" bIns="0" anchor="t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(續二)</a:t>
          </a:r>
        </a:p>
      </xdr:txBody>
    </xdr:sp>
    <xdr:clientData/>
  </xdr:twoCellAnchor>
  <xdr:twoCellAnchor>
    <xdr:from>
      <xdr:col>47</xdr:col>
      <xdr:colOff>302470</xdr:colOff>
      <xdr:row>1</xdr:row>
      <xdr:rowOff>127322</xdr:rowOff>
    </xdr:from>
    <xdr:to>
      <xdr:col>47</xdr:col>
      <xdr:colOff>1046967</xdr:colOff>
      <xdr:row>2</xdr:row>
      <xdr:rowOff>128944</xdr:rowOff>
    </xdr:to>
    <xdr:sp macro="" textlink="">
      <xdr:nvSpPr>
        <xdr:cNvPr id="23555" name="Rectangle 3">
          <a:extLst>
            <a:ext uri="{FF2B5EF4-FFF2-40B4-BE49-F238E27FC236}">
              <a16:creationId xmlns:a16="http://schemas.microsoft.com/office/drawing/2014/main" id="{7E9ED475-6ED6-4DBB-BABF-7476C44DFF0B}"/>
            </a:ext>
          </a:extLst>
        </xdr:cNvPr>
        <xdr:cNvSpPr>
          <a:spLocks noChangeArrowheads="1"/>
        </xdr:cNvSpPr>
      </xdr:nvSpPr>
      <xdr:spPr bwMode="auto">
        <a:xfrm>
          <a:off x="58492663" y="451413"/>
          <a:ext cx="700269" cy="31830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E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800000" mc:Ignorable="a14" a14:legacySpreadsheetColorIndex="16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0" tIns="41148" rIns="45720" bIns="0" anchor="t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(續三)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7315</xdr:colOff>
      <xdr:row>3</xdr:row>
      <xdr:rowOff>29261</xdr:rowOff>
    </xdr:from>
    <xdr:to>
      <xdr:col>1</xdr:col>
      <xdr:colOff>0</xdr:colOff>
      <xdr:row>3</xdr:row>
      <xdr:rowOff>687629</xdr:rowOff>
    </xdr:to>
    <xdr:sp macro="" textlink="">
      <xdr:nvSpPr>
        <xdr:cNvPr id="98377" name="Line 1">
          <a:extLst>
            <a:ext uri="{FF2B5EF4-FFF2-40B4-BE49-F238E27FC236}">
              <a16:creationId xmlns:a16="http://schemas.microsoft.com/office/drawing/2014/main" id="{4BCCFB29-1625-46FA-A0F0-3321F3539AA1}"/>
            </a:ext>
          </a:extLst>
        </xdr:cNvPr>
        <xdr:cNvSpPr>
          <a:spLocks noChangeShapeType="1"/>
        </xdr:cNvSpPr>
      </xdr:nvSpPr>
      <xdr:spPr bwMode="auto">
        <a:xfrm>
          <a:off x="7315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7315</xdr:colOff>
      <xdr:row>3</xdr:row>
      <xdr:rowOff>29261</xdr:rowOff>
    </xdr:from>
    <xdr:to>
      <xdr:col>1</xdr:col>
      <xdr:colOff>0</xdr:colOff>
      <xdr:row>3</xdr:row>
      <xdr:rowOff>687629</xdr:rowOff>
    </xdr:to>
    <xdr:sp macro="" textlink="">
      <xdr:nvSpPr>
        <xdr:cNvPr id="98378" name="Line 2">
          <a:extLst>
            <a:ext uri="{FF2B5EF4-FFF2-40B4-BE49-F238E27FC236}">
              <a16:creationId xmlns:a16="http://schemas.microsoft.com/office/drawing/2014/main" id="{90878C26-B0FA-473D-844F-F23400F34F95}"/>
            </a:ext>
          </a:extLst>
        </xdr:cNvPr>
        <xdr:cNvSpPr>
          <a:spLocks noChangeShapeType="1"/>
        </xdr:cNvSpPr>
      </xdr:nvSpPr>
      <xdr:spPr bwMode="auto">
        <a:xfrm>
          <a:off x="7315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98384" name="Line 8">
          <a:extLst>
            <a:ext uri="{FF2B5EF4-FFF2-40B4-BE49-F238E27FC236}">
              <a16:creationId xmlns:a16="http://schemas.microsoft.com/office/drawing/2014/main" id="{8AC2188C-A718-44B8-B698-746245D9711E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385" name="Line 9">
          <a:extLst>
            <a:ext uri="{FF2B5EF4-FFF2-40B4-BE49-F238E27FC236}">
              <a16:creationId xmlns:a16="http://schemas.microsoft.com/office/drawing/2014/main" id="{E5006EF5-A951-4834-81AD-DC5DB6D1E895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386" name="Line 10">
          <a:extLst>
            <a:ext uri="{FF2B5EF4-FFF2-40B4-BE49-F238E27FC236}">
              <a16:creationId xmlns:a16="http://schemas.microsoft.com/office/drawing/2014/main" id="{4ABB2847-9EE6-4B22-A5C1-575288AC9624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98387" name="Line 11">
          <a:extLst>
            <a:ext uri="{FF2B5EF4-FFF2-40B4-BE49-F238E27FC236}">
              <a16:creationId xmlns:a16="http://schemas.microsoft.com/office/drawing/2014/main" id="{4317AA48-200F-4AC1-ABA9-BDCEB8F8677D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388" name="Line 12">
          <a:extLst>
            <a:ext uri="{FF2B5EF4-FFF2-40B4-BE49-F238E27FC236}">
              <a16:creationId xmlns:a16="http://schemas.microsoft.com/office/drawing/2014/main" id="{6193ABDE-22AE-4379-9877-F232C6D0FEC7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389" name="Line 13">
          <a:extLst>
            <a:ext uri="{FF2B5EF4-FFF2-40B4-BE49-F238E27FC236}">
              <a16:creationId xmlns:a16="http://schemas.microsoft.com/office/drawing/2014/main" id="{39893A75-049E-4F79-89E1-FBC2F1F4B851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7315</xdr:colOff>
      <xdr:row>3</xdr:row>
      <xdr:rowOff>29261</xdr:rowOff>
    </xdr:from>
    <xdr:to>
      <xdr:col>1</xdr:col>
      <xdr:colOff>0</xdr:colOff>
      <xdr:row>3</xdr:row>
      <xdr:rowOff>687629</xdr:rowOff>
    </xdr:to>
    <xdr:sp macro="" textlink="">
      <xdr:nvSpPr>
        <xdr:cNvPr id="98390" name="Line 14">
          <a:extLst>
            <a:ext uri="{FF2B5EF4-FFF2-40B4-BE49-F238E27FC236}">
              <a16:creationId xmlns:a16="http://schemas.microsoft.com/office/drawing/2014/main" id="{0F642D3D-5CDB-40FD-9963-E0DC914B26EF}"/>
            </a:ext>
          </a:extLst>
        </xdr:cNvPr>
        <xdr:cNvSpPr>
          <a:spLocks noChangeShapeType="1"/>
        </xdr:cNvSpPr>
      </xdr:nvSpPr>
      <xdr:spPr bwMode="auto">
        <a:xfrm>
          <a:off x="7315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7315</xdr:colOff>
      <xdr:row>3</xdr:row>
      <xdr:rowOff>29261</xdr:rowOff>
    </xdr:from>
    <xdr:to>
      <xdr:col>1</xdr:col>
      <xdr:colOff>0</xdr:colOff>
      <xdr:row>3</xdr:row>
      <xdr:rowOff>687629</xdr:rowOff>
    </xdr:to>
    <xdr:sp macro="" textlink="">
      <xdr:nvSpPr>
        <xdr:cNvPr id="98391" name="Line 15">
          <a:extLst>
            <a:ext uri="{FF2B5EF4-FFF2-40B4-BE49-F238E27FC236}">
              <a16:creationId xmlns:a16="http://schemas.microsoft.com/office/drawing/2014/main" id="{6DF430C4-6D3C-4529-82F6-ACB35F5F520A}"/>
            </a:ext>
          </a:extLst>
        </xdr:cNvPr>
        <xdr:cNvSpPr>
          <a:spLocks noChangeShapeType="1"/>
        </xdr:cNvSpPr>
      </xdr:nvSpPr>
      <xdr:spPr bwMode="auto">
        <a:xfrm>
          <a:off x="7315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98392" name="Line 16">
          <a:extLst>
            <a:ext uri="{FF2B5EF4-FFF2-40B4-BE49-F238E27FC236}">
              <a16:creationId xmlns:a16="http://schemas.microsoft.com/office/drawing/2014/main" id="{EACF34BD-ABC4-4253-A644-DC7EBADD03CD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393" name="Line 17">
          <a:extLst>
            <a:ext uri="{FF2B5EF4-FFF2-40B4-BE49-F238E27FC236}">
              <a16:creationId xmlns:a16="http://schemas.microsoft.com/office/drawing/2014/main" id="{6B675B1A-49D6-4D38-A225-F7C4CF8D8D41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394" name="Line 18">
          <a:extLst>
            <a:ext uri="{FF2B5EF4-FFF2-40B4-BE49-F238E27FC236}">
              <a16:creationId xmlns:a16="http://schemas.microsoft.com/office/drawing/2014/main" id="{73890847-EC91-4F23-BCD4-5C6A1FB1909A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98395" name="Line 19">
          <a:extLst>
            <a:ext uri="{FF2B5EF4-FFF2-40B4-BE49-F238E27FC236}">
              <a16:creationId xmlns:a16="http://schemas.microsoft.com/office/drawing/2014/main" id="{DCF0C8C3-803B-497F-8CFF-65506EFEAA34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396" name="Line 20">
          <a:extLst>
            <a:ext uri="{FF2B5EF4-FFF2-40B4-BE49-F238E27FC236}">
              <a16:creationId xmlns:a16="http://schemas.microsoft.com/office/drawing/2014/main" id="{028C77AA-A5EA-46E6-8F23-020E0C3FE169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397" name="Line 21">
          <a:extLst>
            <a:ext uri="{FF2B5EF4-FFF2-40B4-BE49-F238E27FC236}">
              <a16:creationId xmlns:a16="http://schemas.microsoft.com/office/drawing/2014/main" id="{4C72A079-6677-4B5B-B6DE-7CC6C43EC593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7315</xdr:colOff>
      <xdr:row>3</xdr:row>
      <xdr:rowOff>29261</xdr:rowOff>
    </xdr:from>
    <xdr:to>
      <xdr:col>1</xdr:col>
      <xdr:colOff>0</xdr:colOff>
      <xdr:row>3</xdr:row>
      <xdr:rowOff>687629</xdr:rowOff>
    </xdr:to>
    <xdr:sp macro="" textlink="">
      <xdr:nvSpPr>
        <xdr:cNvPr id="98398" name="Line 22">
          <a:extLst>
            <a:ext uri="{FF2B5EF4-FFF2-40B4-BE49-F238E27FC236}">
              <a16:creationId xmlns:a16="http://schemas.microsoft.com/office/drawing/2014/main" id="{FA113BA0-2852-40B4-A96A-2C250B7897C5}"/>
            </a:ext>
          </a:extLst>
        </xdr:cNvPr>
        <xdr:cNvSpPr>
          <a:spLocks noChangeShapeType="1"/>
        </xdr:cNvSpPr>
      </xdr:nvSpPr>
      <xdr:spPr bwMode="auto">
        <a:xfrm>
          <a:off x="7315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7315</xdr:colOff>
      <xdr:row>3</xdr:row>
      <xdr:rowOff>29261</xdr:rowOff>
    </xdr:from>
    <xdr:to>
      <xdr:col>1</xdr:col>
      <xdr:colOff>0</xdr:colOff>
      <xdr:row>3</xdr:row>
      <xdr:rowOff>687629</xdr:rowOff>
    </xdr:to>
    <xdr:sp macro="" textlink="">
      <xdr:nvSpPr>
        <xdr:cNvPr id="98399" name="Line 23">
          <a:extLst>
            <a:ext uri="{FF2B5EF4-FFF2-40B4-BE49-F238E27FC236}">
              <a16:creationId xmlns:a16="http://schemas.microsoft.com/office/drawing/2014/main" id="{F65F8CCB-9049-4118-B330-09C67E21185A}"/>
            </a:ext>
          </a:extLst>
        </xdr:cNvPr>
        <xdr:cNvSpPr>
          <a:spLocks noChangeShapeType="1"/>
        </xdr:cNvSpPr>
      </xdr:nvSpPr>
      <xdr:spPr bwMode="auto">
        <a:xfrm>
          <a:off x="7315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98405" name="Line 29">
          <a:extLst>
            <a:ext uri="{FF2B5EF4-FFF2-40B4-BE49-F238E27FC236}">
              <a16:creationId xmlns:a16="http://schemas.microsoft.com/office/drawing/2014/main" id="{B59FC7FD-86D0-4548-B5E2-EEDE1B37A26C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406" name="Line 30">
          <a:extLst>
            <a:ext uri="{FF2B5EF4-FFF2-40B4-BE49-F238E27FC236}">
              <a16:creationId xmlns:a16="http://schemas.microsoft.com/office/drawing/2014/main" id="{8045583D-7B7F-4EC6-9731-F9ACCB3CD7B0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407" name="Line 31">
          <a:extLst>
            <a:ext uri="{FF2B5EF4-FFF2-40B4-BE49-F238E27FC236}">
              <a16:creationId xmlns:a16="http://schemas.microsoft.com/office/drawing/2014/main" id="{BF6E51E6-651B-4D70-AAC1-1722BC90F760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98408" name="Line 32">
          <a:extLst>
            <a:ext uri="{FF2B5EF4-FFF2-40B4-BE49-F238E27FC236}">
              <a16:creationId xmlns:a16="http://schemas.microsoft.com/office/drawing/2014/main" id="{DAC1C7C9-488D-421A-8C17-90983BF02D8D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409" name="Line 33">
          <a:extLst>
            <a:ext uri="{FF2B5EF4-FFF2-40B4-BE49-F238E27FC236}">
              <a16:creationId xmlns:a16="http://schemas.microsoft.com/office/drawing/2014/main" id="{CDA27D7F-D3A1-4716-B515-4FAA5C20CAB9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410" name="Line 34">
          <a:extLst>
            <a:ext uri="{FF2B5EF4-FFF2-40B4-BE49-F238E27FC236}">
              <a16:creationId xmlns:a16="http://schemas.microsoft.com/office/drawing/2014/main" id="{3E626FA4-3D6F-422C-B164-488BCD65085E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7315</xdr:colOff>
      <xdr:row>3</xdr:row>
      <xdr:rowOff>29261</xdr:rowOff>
    </xdr:from>
    <xdr:to>
      <xdr:col>1</xdr:col>
      <xdr:colOff>0</xdr:colOff>
      <xdr:row>3</xdr:row>
      <xdr:rowOff>687629</xdr:rowOff>
    </xdr:to>
    <xdr:sp macro="" textlink="">
      <xdr:nvSpPr>
        <xdr:cNvPr id="98411" name="Line 35">
          <a:extLst>
            <a:ext uri="{FF2B5EF4-FFF2-40B4-BE49-F238E27FC236}">
              <a16:creationId xmlns:a16="http://schemas.microsoft.com/office/drawing/2014/main" id="{2E193601-4A5B-45B6-B812-96C375D74270}"/>
            </a:ext>
          </a:extLst>
        </xdr:cNvPr>
        <xdr:cNvSpPr>
          <a:spLocks noChangeShapeType="1"/>
        </xdr:cNvSpPr>
      </xdr:nvSpPr>
      <xdr:spPr bwMode="auto">
        <a:xfrm>
          <a:off x="7315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7315</xdr:colOff>
      <xdr:row>3</xdr:row>
      <xdr:rowOff>29261</xdr:rowOff>
    </xdr:from>
    <xdr:to>
      <xdr:col>1</xdr:col>
      <xdr:colOff>0</xdr:colOff>
      <xdr:row>3</xdr:row>
      <xdr:rowOff>687629</xdr:rowOff>
    </xdr:to>
    <xdr:sp macro="" textlink="">
      <xdr:nvSpPr>
        <xdr:cNvPr id="98412" name="Line 36">
          <a:extLst>
            <a:ext uri="{FF2B5EF4-FFF2-40B4-BE49-F238E27FC236}">
              <a16:creationId xmlns:a16="http://schemas.microsoft.com/office/drawing/2014/main" id="{76E8B15D-01AF-40B9-8445-04A2C863E605}"/>
            </a:ext>
          </a:extLst>
        </xdr:cNvPr>
        <xdr:cNvSpPr>
          <a:spLocks noChangeShapeType="1"/>
        </xdr:cNvSpPr>
      </xdr:nvSpPr>
      <xdr:spPr bwMode="auto">
        <a:xfrm>
          <a:off x="7315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98413" name="Line 37">
          <a:extLst>
            <a:ext uri="{FF2B5EF4-FFF2-40B4-BE49-F238E27FC236}">
              <a16:creationId xmlns:a16="http://schemas.microsoft.com/office/drawing/2014/main" id="{8F6FA4AC-D30A-40B7-8898-78F848D677A0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414" name="Line 38">
          <a:extLst>
            <a:ext uri="{FF2B5EF4-FFF2-40B4-BE49-F238E27FC236}">
              <a16:creationId xmlns:a16="http://schemas.microsoft.com/office/drawing/2014/main" id="{B29A95FE-F5CD-418A-8451-DD03B897E2D7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415" name="Line 39">
          <a:extLst>
            <a:ext uri="{FF2B5EF4-FFF2-40B4-BE49-F238E27FC236}">
              <a16:creationId xmlns:a16="http://schemas.microsoft.com/office/drawing/2014/main" id="{0500F727-B018-42DB-AFD9-F75B4ED8F25B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98416" name="Line 40">
          <a:extLst>
            <a:ext uri="{FF2B5EF4-FFF2-40B4-BE49-F238E27FC236}">
              <a16:creationId xmlns:a16="http://schemas.microsoft.com/office/drawing/2014/main" id="{4FEA1EFA-9D93-490B-BABB-4E31399D9FE8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417" name="Line 41">
          <a:extLst>
            <a:ext uri="{FF2B5EF4-FFF2-40B4-BE49-F238E27FC236}">
              <a16:creationId xmlns:a16="http://schemas.microsoft.com/office/drawing/2014/main" id="{CE9D6CC8-614C-4EEC-AE9F-CD7630E08F6E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418" name="Line 42">
          <a:extLst>
            <a:ext uri="{FF2B5EF4-FFF2-40B4-BE49-F238E27FC236}">
              <a16:creationId xmlns:a16="http://schemas.microsoft.com/office/drawing/2014/main" id="{8956378E-2BFA-4BF3-81D2-CF7331532D49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7315</xdr:colOff>
      <xdr:row>3</xdr:row>
      <xdr:rowOff>29261</xdr:rowOff>
    </xdr:from>
    <xdr:to>
      <xdr:col>1</xdr:col>
      <xdr:colOff>0</xdr:colOff>
      <xdr:row>3</xdr:row>
      <xdr:rowOff>687629</xdr:rowOff>
    </xdr:to>
    <xdr:sp macro="" textlink="">
      <xdr:nvSpPr>
        <xdr:cNvPr id="98419" name="Line 43">
          <a:extLst>
            <a:ext uri="{FF2B5EF4-FFF2-40B4-BE49-F238E27FC236}">
              <a16:creationId xmlns:a16="http://schemas.microsoft.com/office/drawing/2014/main" id="{BEFB4914-548D-4C3D-B99E-9AC67FB5C24B}"/>
            </a:ext>
          </a:extLst>
        </xdr:cNvPr>
        <xdr:cNvSpPr>
          <a:spLocks noChangeShapeType="1"/>
        </xdr:cNvSpPr>
      </xdr:nvSpPr>
      <xdr:spPr bwMode="auto">
        <a:xfrm>
          <a:off x="7315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7315</xdr:colOff>
      <xdr:row>3</xdr:row>
      <xdr:rowOff>29261</xdr:rowOff>
    </xdr:from>
    <xdr:to>
      <xdr:col>1</xdr:col>
      <xdr:colOff>0</xdr:colOff>
      <xdr:row>3</xdr:row>
      <xdr:rowOff>687629</xdr:rowOff>
    </xdr:to>
    <xdr:sp macro="" textlink="">
      <xdr:nvSpPr>
        <xdr:cNvPr id="98420" name="Line 44">
          <a:extLst>
            <a:ext uri="{FF2B5EF4-FFF2-40B4-BE49-F238E27FC236}">
              <a16:creationId xmlns:a16="http://schemas.microsoft.com/office/drawing/2014/main" id="{0A26752D-9D63-4A3C-B413-10562854F286}"/>
            </a:ext>
          </a:extLst>
        </xdr:cNvPr>
        <xdr:cNvSpPr>
          <a:spLocks noChangeShapeType="1"/>
        </xdr:cNvSpPr>
      </xdr:nvSpPr>
      <xdr:spPr bwMode="auto">
        <a:xfrm>
          <a:off x="7315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98426" name="Line 50">
          <a:extLst>
            <a:ext uri="{FF2B5EF4-FFF2-40B4-BE49-F238E27FC236}">
              <a16:creationId xmlns:a16="http://schemas.microsoft.com/office/drawing/2014/main" id="{B381FC88-A2F2-4990-B115-56AB14A78F87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427" name="Line 51">
          <a:extLst>
            <a:ext uri="{FF2B5EF4-FFF2-40B4-BE49-F238E27FC236}">
              <a16:creationId xmlns:a16="http://schemas.microsoft.com/office/drawing/2014/main" id="{67921693-A378-4B2D-97CB-84D560ED1B06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428" name="Line 52">
          <a:extLst>
            <a:ext uri="{FF2B5EF4-FFF2-40B4-BE49-F238E27FC236}">
              <a16:creationId xmlns:a16="http://schemas.microsoft.com/office/drawing/2014/main" id="{CB17E7D0-9CFE-4C99-ABB3-42EC68DE617D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98429" name="Line 53">
          <a:extLst>
            <a:ext uri="{FF2B5EF4-FFF2-40B4-BE49-F238E27FC236}">
              <a16:creationId xmlns:a16="http://schemas.microsoft.com/office/drawing/2014/main" id="{9E7D89B0-0941-404B-808D-8E0DC0020A03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430" name="Line 54">
          <a:extLst>
            <a:ext uri="{FF2B5EF4-FFF2-40B4-BE49-F238E27FC236}">
              <a16:creationId xmlns:a16="http://schemas.microsoft.com/office/drawing/2014/main" id="{BB83972B-610F-47BF-AB14-F2CFA6782F87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431" name="Line 55">
          <a:extLst>
            <a:ext uri="{FF2B5EF4-FFF2-40B4-BE49-F238E27FC236}">
              <a16:creationId xmlns:a16="http://schemas.microsoft.com/office/drawing/2014/main" id="{7CC532E7-D163-4C6A-914D-DA40E530D1BB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7315</xdr:colOff>
      <xdr:row>3</xdr:row>
      <xdr:rowOff>29261</xdr:rowOff>
    </xdr:from>
    <xdr:to>
      <xdr:col>1</xdr:col>
      <xdr:colOff>0</xdr:colOff>
      <xdr:row>3</xdr:row>
      <xdr:rowOff>687629</xdr:rowOff>
    </xdr:to>
    <xdr:sp macro="" textlink="">
      <xdr:nvSpPr>
        <xdr:cNvPr id="98432" name="Line 56">
          <a:extLst>
            <a:ext uri="{FF2B5EF4-FFF2-40B4-BE49-F238E27FC236}">
              <a16:creationId xmlns:a16="http://schemas.microsoft.com/office/drawing/2014/main" id="{CE8A8666-0F1D-40EE-9306-35185C938D8A}"/>
            </a:ext>
          </a:extLst>
        </xdr:cNvPr>
        <xdr:cNvSpPr>
          <a:spLocks noChangeShapeType="1"/>
        </xdr:cNvSpPr>
      </xdr:nvSpPr>
      <xdr:spPr bwMode="auto">
        <a:xfrm>
          <a:off x="7315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7315</xdr:colOff>
      <xdr:row>3</xdr:row>
      <xdr:rowOff>29261</xdr:rowOff>
    </xdr:from>
    <xdr:to>
      <xdr:col>1</xdr:col>
      <xdr:colOff>0</xdr:colOff>
      <xdr:row>3</xdr:row>
      <xdr:rowOff>687629</xdr:rowOff>
    </xdr:to>
    <xdr:sp macro="" textlink="">
      <xdr:nvSpPr>
        <xdr:cNvPr id="98433" name="Line 57">
          <a:extLst>
            <a:ext uri="{FF2B5EF4-FFF2-40B4-BE49-F238E27FC236}">
              <a16:creationId xmlns:a16="http://schemas.microsoft.com/office/drawing/2014/main" id="{9D3C8153-151D-4DE0-84E7-3DCD95365705}"/>
            </a:ext>
          </a:extLst>
        </xdr:cNvPr>
        <xdr:cNvSpPr>
          <a:spLocks noChangeShapeType="1"/>
        </xdr:cNvSpPr>
      </xdr:nvSpPr>
      <xdr:spPr bwMode="auto">
        <a:xfrm>
          <a:off x="7315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98434" name="Line 58">
          <a:extLst>
            <a:ext uri="{FF2B5EF4-FFF2-40B4-BE49-F238E27FC236}">
              <a16:creationId xmlns:a16="http://schemas.microsoft.com/office/drawing/2014/main" id="{24960404-9B0A-4754-AC9E-506EEC2A06E2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435" name="Line 59">
          <a:extLst>
            <a:ext uri="{FF2B5EF4-FFF2-40B4-BE49-F238E27FC236}">
              <a16:creationId xmlns:a16="http://schemas.microsoft.com/office/drawing/2014/main" id="{207FB872-7CD3-425E-B777-02457408C7C8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436" name="Line 60">
          <a:extLst>
            <a:ext uri="{FF2B5EF4-FFF2-40B4-BE49-F238E27FC236}">
              <a16:creationId xmlns:a16="http://schemas.microsoft.com/office/drawing/2014/main" id="{2DA82080-F2DB-473A-995D-4A8449FDEF50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98437" name="Line 61">
          <a:extLst>
            <a:ext uri="{FF2B5EF4-FFF2-40B4-BE49-F238E27FC236}">
              <a16:creationId xmlns:a16="http://schemas.microsoft.com/office/drawing/2014/main" id="{AB7026F0-DE1B-49DE-A600-56F9FB486D72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438" name="Line 62">
          <a:extLst>
            <a:ext uri="{FF2B5EF4-FFF2-40B4-BE49-F238E27FC236}">
              <a16:creationId xmlns:a16="http://schemas.microsoft.com/office/drawing/2014/main" id="{383C9C21-1347-4505-A753-253F303A94D6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439" name="Line 63">
          <a:extLst>
            <a:ext uri="{FF2B5EF4-FFF2-40B4-BE49-F238E27FC236}">
              <a16:creationId xmlns:a16="http://schemas.microsoft.com/office/drawing/2014/main" id="{AB4CAF3B-633D-43ED-85A4-0C2E1DD7DF76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7315</xdr:colOff>
      <xdr:row>3</xdr:row>
      <xdr:rowOff>29261</xdr:rowOff>
    </xdr:from>
    <xdr:to>
      <xdr:col>1</xdr:col>
      <xdr:colOff>0</xdr:colOff>
      <xdr:row>3</xdr:row>
      <xdr:rowOff>687629</xdr:rowOff>
    </xdr:to>
    <xdr:sp macro="" textlink="">
      <xdr:nvSpPr>
        <xdr:cNvPr id="98440" name="Line 64">
          <a:extLst>
            <a:ext uri="{FF2B5EF4-FFF2-40B4-BE49-F238E27FC236}">
              <a16:creationId xmlns:a16="http://schemas.microsoft.com/office/drawing/2014/main" id="{E57FA874-1585-4593-AC04-AADD4DE8944B}"/>
            </a:ext>
          </a:extLst>
        </xdr:cNvPr>
        <xdr:cNvSpPr>
          <a:spLocks noChangeShapeType="1"/>
        </xdr:cNvSpPr>
      </xdr:nvSpPr>
      <xdr:spPr bwMode="auto">
        <a:xfrm>
          <a:off x="7315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7315</xdr:colOff>
      <xdr:row>3</xdr:row>
      <xdr:rowOff>29261</xdr:rowOff>
    </xdr:from>
    <xdr:to>
      <xdr:col>1</xdr:col>
      <xdr:colOff>0</xdr:colOff>
      <xdr:row>3</xdr:row>
      <xdr:rowOff>687629</xdr:rowOff>
    </xdr:to>
    <xdr:sp macro="" textlink="">
      <xdr:nvSpPr>
        <xdr:cNvPr id="98441" name="Line 65">
          <a:extLst>
            <a:ext uri="{FF2B5EF4-FFF2-40B4-BE49-F238E27FC236}">
              <a16:creationId xmlns:a16="http://schemas.microsoft.com/office/drawing/2014/main" id="{68F314B5-D0C3-4217-A91D-97C6A0F979F5}"/>
            </a:ext>
          </a:extLst>
        </xdr:cNvPr>
        <xdr:cNvSpPr>
          <a:spLocks noChangeShapeType="1"/>
        </xdr:cNvSpPr>
      </xdr:nvSpPr>
      <xdr:spPr bwMode="auto">
        <a:xfrm>
          <a:off x="7315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98447" name="Line 71">
          <a:extLst>
            <a:ext uri="{FF2B5EF4-FFF2-40B4-BE49-F238E27FC236}">
              <a16:creationId xmlns:a16="http://schemas.microsoft.com/office/drawing/2014/main" id="{846EE820-B5F6-4625-9AEF-978C012C6E09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448" name="Line 72">
          <a:extLst>
            <a:ext uri="{FF2B5EF4-FFF2-40B4-BE49-F238E27FC236}">
              <a16:creationId xmlns:a16="http://schemas.microsoft.com/office/drawing/2014/main" id="{629D7E20-A0BE-45D9-BCE6-C9CACEB6D621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449" name="Line 73">
          <a:extLst>
            <a:ext uri="{FF2B5EF4-FFF2-40B4-BE49-F238E27FC236}">
              <a16:creationId xmlns:a16="http://schemas.microsoft.com/office/drawing/2014/main" id="{20635B69-F1FA-4814-A21A-9472F8E66E64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98450" name="Line 74">
          <a:extLst>
            <a:ext uri="{FF2B5EF4-FFF2-40B4-BE49-F238E27FC236}">
              <a16:creationId xmlns:a16="http://schemas.microsoft.com/office/drawing/2014/main" id="{A708D5D7-2092-4412-8C63-C923CA5EAB20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451" name="Line 75">
          <a:extLst>
            <a:ext uri="{FF2B5EF4-FFF2-40B4-BE49-F238E27FC236}">
              <a16:creationId xmlns:a16="http://schemas.microsoft.com/office/drawing/2014/main" id="{74271CF5-44BD-4B51-BA0A-9ABC0FDF1E97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452" name="Line 76">
          <a:extLst>
            <a:ext uri="{FF2B5EF4-FFF2-40B4-BE49-F238E27FC236}">
              <a16:creationId xmlns:a16="http://schemas.microsoft.com/office/drawing/2014/main" id="{D6EA78BF-959A-4D8F-9D1C-9D05FC7C699F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7315</xdr:colOff>
      <xdr:row>3</xdr:row>
      <xdr:rowOff>29261</xdr:rowOff>
    </xdr:from>
    <xdr:to>
      <xdr:col>1</xdr:col>
      <xdr:colOff>0</xdr:colOff>
      <xdr:row>3</xdr:row>
      <xdr:rowOff>687629</xdr:rowOff>
    </xdr:to>
    <xdr:sp macro="" textlink="">
      <xdr:nvSpPr>
        <xdr:cNvPr id="98453" name="Line 77">
          <a:extLst>
            <a:ext uri="{FF2B5EF4-FFF2-40B4-BE49-F238E27FC236}">
              <a16:creationId xmlns:a16="http://schemas.microsoft.com/office/drawing/2014/main" id="{1FAFE63E-B7EE-497D-B99E-78D35AD5E6CA}"/>
            </a:ext>
          </a:extLst>
        </xdr:cNvPr>
        <xdr:cNvSpPr>
          <a:spLocks noChangeShapeType="1"/>
        </xdr:cNvSpPr>
      </xdr:nvSpPr>
      <xdr:spPr bwMode="auto">
        <a:xfrm>
          <a:off x="7315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7315</xdr:colOff>
      <xdr:row>3</xdr:row>
      <xdr:rowOff>29261</xdr:rowOff>
    </xdr:from>
    <xdr:to>
      <xdr:col>1</xdr:col>
      <xdr:colOff>0</xdr:colOff>
      <xdr:row>3</xdr:row>
      <xdr:rowOff>687629</xdr:rowOff>
    </xdr:to>
    <xdr:sp macro="" textlink="">
      <xdr:nvSpPr>
        <xdr:cNvPr id="98454" name="Line 78">
          <a:extLst>
            <a:ext uri="{FF2B5EF4-FFF2-40B4-BE49-F238E27FC236}">
              <a16:creationId xmlns:a16="http://schemas.microsoft.com/office/drawing/2014/main" id="{2EAD0793-B368-493B-8066-641BB92422A8}"/>
            </a:ext>
          </a:extLst>
        </xdr:cNvPr>
        <xdr:cNvSpPr>
          <a:spLocks noChangeShapeType="1"/>
        </xdr:cNvSpPr>
      </xdr:nvSpPr>
      <xdr:spPr bwMode="auto">
        <a:xfrm>
          <a:off x="7315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98455" name="Line 79">
          <a:extLst>
            <a:ext uri="{FF2B5EF4-FFF2-40B4-BE49-F238E27FC236}">
              <a16:creationId xmlns:a16="http://schemas.microsoft.com/office/drawing/2014/main" id="{9F11D12B-16D7-4B4F-8CB4-EB54CF94BB33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456" name="Line 80">
          <a:extLst>
            <a:ext uri="{FF2B5EF4-FFF2-40B4-BE49-F238E27FC236}">
              <a16:creationId xmlns:a16="http://schemas.microsoft.com/office/drawing/2014/main" id="{632C54F0-0D2F-4972-B3C4-7B219A283074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457" name="Line 81">
          <a:extLst>
            <a:ext uri="{FF2B5EF4-FFF2-40B4-BE49-F238E27FC236}">
              <a16:creationId xmlns:a16="http://schemas.microsoft.com/office/drawing/2014/main" id="{E390C169-E56B-4AC5-B340-F76D5EDFB1A2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98458" name="Line 82">
          <a:extLst>
            <a:ext uri="{FF2B5EF4-FFF2-40B4-BE49-F238E27FC236}">
              <a16:creationId xmlns:a16="http://schemas.microsoft.com/office/drawing/2014/main" id="{AED5D646-A172-45C0-9CED-69895A2F8345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459" name="Line 83">
          <a:extLst>
            <a:ext uri="{FF2B5EF4-FFF2-40B4-BE49-F238E27FC236}">
              <a16:creationId xmlns:a16="http://schemas.microsoft.com/office/drawing/2014/main" id="{67E8EB43-598B-4863-9CB0-F4340B86C57E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460" name="Line 84">
          <a:extLst>
            <a:ext uri="{FF2B5EF4-FFF2-40B4-BE49-F238E27FC236}">
              <a16:creationId xmlns:a16="http://schemas.microsoft.com/office/drawing/2014/main" id="{C38E09A0-BE1B-4606-8215-7AE15B933E34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557" name="Line 181">
          <a:extLst>
            <a:ext uri="{FF2B5EF4-FFF2-40B4-BE49-F238E27FC236}">
              <a16:creationId xmlns:a16="http://schemas.microsoft.com/office/drawing/2014/main" id="{BE9B101D-2D04-463D-ADEC-A67C6DC64EA8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558" name="Line 182">
          <a:extLst>
            <a:ext uri="{FF2B5EF4-FFF2-40B4-BE49-F238E27FC236}">
              <a16:creationId xmlns:a16="http://schemas.microsoft.com/office/drawing/2014/main" id="{50755E57-344F-489F-983B-928CF8D57513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559" name="Line 183">
          <a:extLst>
            <a:ext uri="{FF2B5EF4-FFF2-40B4-BE49-F238E27FC236}">
              <a16:creationId xmlns:a16="http://schemas.microsoft.com/office/drawing/2014/main" id="{1DA48757-DF2B-46A3-AD6E-830CED49171F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560" name="Line 184">
          <a:extLst>
            <a:ext uri="{FF2B5EF4-FFF2-40B4-BE49-F238E27FC236}">
              <a16:creationId xmlns:a16="http://schemas.microsoft.com/office/drawing/2014/main" id="{C3F31761-D4D0-409C-B592-3A3EB2CD5CD1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561" name="Line 185">
          <a:extLst>
            <a:ext uri="{FF2B5EF4-FFF2-40B4-BE49-F238E27FC236}">
              <a16:creationId xmlns:a16="http://schemas.microsoft.com/office/drawing/2014/main" id="{896D2B25-A7D2-4E40-AAA1-1F333C3D7283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562" name="Line 186">
          <a:extLst>
            <a:ext uri="{FF2B5EF4-FFF2-40B4-BE49-F238E27FC236}">
              <a16:creationId xmlns:a16="http://schemas.microsoft.com/office/drawing/2014/main" id="{81425EA7-1E07-4BB3-AF2D-FFE35D989A14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563" name="Line 187">
          <a:extLst>
            <a:ext uri="{FF2B5EF4-FFF2-40B4-BE49-F238E27FC236}">
              <a16:creationId xmlns:a16="http://schemas.microsoft.com/office/drawing/2014/main" id="{F2C09F13-A03F-437C-9419-9F41E1F969E8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564" name="Line 188">
          <a:extLst>
            <a:ext uri="{FF2B5EF4-FFF2-40B4-BE49-F238E27FC236}">
              <a16:creationId xmlns:a16="http://schemas.microsoft.com/office/drawing/2014/main" id="{4DEAFC87-6C1A-422E-81D1-E83E960A2E02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565" name="Line 189">
          <a:extLst>
            <a:ext uri="{FF2B5EF4-FFF2-40B4-BE49-F238E27FC236}">
              <a16:creationId xmlns:a16="http://schemas.microsoft.com/office/drawing/2014/main" id="{1B216851-97B9-46CE-B50A-BF559D762BE4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566" name="Line 190">
          <a:extLst>
            <a:ext uri="{FF2B5EF4-FFF2-40B4-BE49-F238E27FC236}">
              <a16:creationId xmlns:a16="http://schemas.microsoft.com/office/drawing/2014/main" id="{A6C46151-40FC-4987-BFAB-C32EDE4FEFE7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567" name="Line 191">
          <a:extLst>
            <a:ext uri="{FF2B5EF4-FFF2-40B4-BE49-F238E27FC236}">
              <a16:creationId xmlns:a16="http://schemas.microsoft.com/office/drawing/2014/main" id="{BED92E9C-6269-4FAC-8E85-7F01AF57438B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568" name="Line 192">
          <a:extLst>
            <a:ext uri="{FF2B5EF4-FFF2-40B4-BE49-F238E27FC236}">
              <a16:creationId xmlns:a16="http://schemas.microsoft.com/office/drawing/2014/main" id="{6E36A7C1-58AA-473F-A8DA-55CEDB3C83D7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569" name="Line 193">
          <a:extLst>
            <a:ext uri="{FF2B5EF4-FFF2-40B4-BE49-F238E27FC236}">
              <a16:creationId xmlns:a16="http://schemas.microsoft.com/office/drawing/2014/main" id="{72273DE4-51F6-4A37-A23F-E8F5B1C25CC9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570" name="Line 194">
          <a:extLst>
            <a:ext uri="{FF2B5EF4-FFF2-40B4-BE49-F238E27FC236}">
              <a16:creationId xmlns:a16="http://schemas.microsoft.com/office/drawing/2014/main" id="{AA49458B-FC7A-4AC8-952F-C592ABDBE258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571" name="Line 195">
          <a:extLst>
            <a:ext uri="{FF2B5EF4-FFF2-40B4-BE49-F238E27FC236}">
              <a16:creationId xmlns:a16="http://schemas.microsoft.com/office/drawing/2014/main" id="{6FB8B48D-1C94-49B8-B3EE-352A1504A520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7315</xdr:colOff>
      <xdr:row>3</xdr:row>
      <xdr:rowOff>29261</xdr:rowOff>
    </xdr:from>
    <xdr:to>
      <xdr:col>8</xdr:col>
      <xdr:colOff>0</xdr:colOff>
      <xdr:row>3</xdr:row>
      <xdr:rowOff>687629</xdr:rowOff>
    </xdr:to>
    <xdr:sp macro="" textlink="">
      <xdr:nvSpPr>
        <xdr:cNvPr id="98572" name="Line 196">
          <a:extLst>
            <a:ext uri="{FF2B5EF4-FFF2-40B4-BE49-F238E27FC236}">
              <a16:creationId xmlns:a16="http://schemas.microsoft.com/office/drawing/2014/main" id="{52E9B648-2A10-45D3-AC3D-D6389BDBF49F}"/>
            </a:ext>
          </a:extLst>
        </xdr:cNvPr>
        <xdr:cNvSpPr>
          <a:spLocks noChangeShapeType="1"/>
        </xdr:cNvSpPr>
      </xdr:nvSpPr>
      <xdr:spPr bwMode="auto">
        <a:xfrm>
          <a:off x="10138867" y="1009498"/>
          <a:ext cx="1082650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98573" name="Line 197">
          <a:extLst>
            <a:ext uri="{FF2B5EF4-FFF2-40B4-BE49-F238E27FC236}">
              <a16:creationId xmlns:a16="http://schemas.microsoft.com/office/drawing/2014/main" id="{CB831AFA-298A-4380-943C-4FE549B1BDF5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98574" name="Line 198">
          <a:extLst>
            <a:ext uri="{FF2B5EF4-FFF2-40B4-BE49-F238E27FC236}">
              <a16:creationId xmlns:a16="http://schemas.microsoft.com/office/drawing/2014/main" id="{FFB6BE16-231D-4E54-A993-696426BB4C8F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98575" name="Line 199">
          <a:extLst>
            <a:ext uri="{FF2B5EF4-FFF2-40B4-BE49-F238E27FC236}">
              <a16:creationId xmlns:a16="http://schemas.microsoft.com/office/drawing/2014/main" id="{DA5C1E15-665E-45EA-8822-355CA64A33B5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98576" name="Line 200">
          <a:extLst>
            <a:ext uri="{FF2B5EF4-FFF2-40B4-BE49-F238E27FC236}">
              <a16:creationId xmlns:a16="http://schemas.microsoft.com/office/drawing/2014/main" id="{BD20894D-848A-4059-89A2-54C98E25B5A0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98577" name="Line 201">
          <a:extLst>
            <a:ext uri="{FF2B5EF4-FFF2-40B4-BE49-F238E27FC236}">
              <a16:creationId xmlns:a16="http://schemas.microsoft.com/office/drawing/2014/main" id="{F6028757-D294-4F40-8E3E-AA505E57C8F1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98578" name="Line 202">
          <a:extLst>
            <a:ext uri="{FF2B5EF4-FFF2-40B4-BE49-F238E27FC236}">
              <a16:creationId xmlns:a16="http://schemas.microsoft.com/office/drawing/2014/main" id="{2EBCC237-897B-46B4-9ADB-4BF93CBF0021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98579" name="Line 203">
          <a:extLst>
            <a:ext uri="{FF2B5EF4-FFF2-40B4-BE49-F238E27FC236}">
              <a16:creationId xmlns:a16="http://schemas.microsoft.com/office/drawing/2014/main" id="{DA181237-88D0-4CCF-B403-9DEDEC5302C8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98580" name="Line 204">
          <a:extLst>
            <a:ext uri="{FF2B5EF4-FFF2-40B4-BE49-F238E27FC236}">
              <a16:creationId xmlns:a16="http://schemas.microsoft.com/office/drawing/2014/main" id="{EAFED69E-DC70-485D-B8F4-B4711785B6CD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98581" name="Line 205">
          <a:extLst>
            <a:ext uri="{FF2B5EF4-FFF2-40B4-BE49-F238E27FC236}">
              <a16:creationId xmlns:a16="http://schemas.microsoft.com/office/drawing/2014/main" id="{EE7E5224-066A-445F-B860-0A1FEFEC92C8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98582" name="Line 206">
          <a:extLst>
            <a:ext uri="{FF2B5EF4-FFF2-40B4-BE49-F238E27FC236}">
              <a16:creationId xmlns:a16="http://schemas.microsoft.com/office/drawing/2014/main" id="{C472A6FE-D350-4756-90F0-D79A87E23D75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98583" name="Line 207">
          <a:extLst>
            <a:ext uri="{FF2B5EF4-FFF2-40B4-BE49-F238E27FC236}">
              <a16:creationId xmlns:a16="http://schemas.microsoft.com/office/drawing/2014/main" id="{9C86DF4A-6972-4364-90DB-6E25C2BDBD80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98584" name="Line 208">
          <a:extLst>
            <a:ext uri="{FF2B5EF4-FFF2-40B4-BE49-F238E27FC236}">
              <a16:creationId xmlns:a16="http://schemas.microsoft.com/office/drawing/2014/main" id="{2D5F9CCB-4DAB-49C0-A5C0-8751AD795DA7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98585" name="Line 209">
          <a:extLst>
            <a:ext uri="{FF2B5EF4-FFF2-40B4-BE49-F238E27FC236}">
              <a16:creationId xmlns:a16="http://schemas.microsoft.com/office/drawing/2014/main" id="{ED4DE6C0-DF05-433F-853E-00E59EE1DD9C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98586" name="Line 210">
          <a:extLst>
            <a:ext uri="{FF2B5EF4-FFF2-40B4-BE49-F238E27FC236}">
              <a16:creationId xmlns:a16="http://schemas.microsoft.com/office/drawing/2014/main" id="{B035ACA2-E325-470F-92D3-F9AC2A5A2B8C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98587" name="Line 211">
          <a:extLst>
            <a:ext uri="{FF2B5EF4-FFF2-40B4-BE49-F238E27FC236}">
              <a16:creationId xmlns:a16="http://schemas.microsoft.com/office/drawing/2014/main" id="{54D6F453-7E13-4A7C-BAF5-8F571802AE83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7315</xdr:colOff>
      <xdr:row>3</xdr:row>
      <xdr:rowOff>29261</xdr:rowOff>
    </xdr:from>
    <xdr:to>
      <xdr:col>15</xdr:col>
      <xdr:colOff>0</xdr:colOff>
      <xdr:row>3</xdr:row>
      <xdr:rowOff>687629</xdr:rowOff>
    </xdr:to>
    <xdr:sp macro="" textlink="">
      <xdr:nvSpPr>
        <xdr:cNvPr id="98588" name="Line 212">
          <a:extLst>
            <a:ext uri="{FF2B5EF4-FFF2-40B4-BE49-F238E27FC236}">
              <a16:creationId xmlns:a16="http://schemas.microsoft.com/office/drawing/2014/main" id="{BAC64DBD-5A0D-44FF-B34D-675317749566}"/>
            </a:ext>
          </a:extLst>
        </xdr:cNvPr>
        <xdr:cNvSpPr>
          <a:spLocks noChangeShapeType="1"/>
        </xdr:cNvSpPr>
      </xdr:nvSpPr>
      <xdr:spPr bwMode="auto">
        <a:xfrm>
          <a:off x="20248474" y="1009498"/>
          <a:ext cx="1082649" cy="658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-&#38928;&#31639;&#24409;&#32232;/112&#24409;&#32232;/1-&#32291;&#24066;/&#27298;&#26680;ok/112&#32317;&#38928;&#31639;-&#30452;&#36676;&#24066;&#21450;&#32291;&#24066;-&#24409;&#3231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巨集啟用方式"/>
      <sheetName val="巨集"/>
      <sheetName val="填表說明"/>
      <sheetName val="簡明總"/>
      <sheetName val="收支總"/>
      <sheetName val="融資總"/>
      <sheetName val="勾稽總表"/>
      <sheetName val="1-簡明-縣市"/>
      <sheetName val="1-政事別增減說明"/>
      <sheetName val="2-收支-縣市"/>
      <sheetName val="3-融資-縣市"/>
      <sheetName val="上簡明"/>
      <sheetName val="上收支"/>
      <sheetName val="上融資"/>
      <sheetName val="上年度簡明勾"/>
      <sheetName val="上年度收支勾"/>
      <sheetName val="上年度融資勾"/>
      <sheetName val="前簡明"/>
      <sheetName val="前收支"/>
      <sheetName val="前融資"/>
      <sheetName val="前年度簡明勾"/>
      <sheetName val="前年度收支勾"/>
      <sheetName val="前年度融資勾"/>
      <sheetName val="4-來源別"/>
      <sheetName val="5-1經常門"/>
      <sheetName val="5-2資本門"/>
      <sheetName val="5經資併"/>
      <sheetName val="簡明與來源別、政事別勾"/>
      <sheetName val="6-機關別"/>
      <sheetName val="7-用途別"/>
      <sheetName val="8-資本支出"/>
      <sheetName val="9-員額"/>
      <sheetName val="10-人事費(元)"/>
      <sheetName val="11-人事退撫"/>
      <sheetName val="12-年改節省經費"/>
      <sheetName val="13-補助收入網址(法定彙編用) "/>
    </sheetNames>
    <sheetDataSet>
      <sheetData sheetId="0"/>
      <sheetData sheetId="1"/>
      <sheetData sheetId="2"/>
      <sheetData sheetId="3">
        <row r="3">
          <cell r="E3" t="str">
            <v>112 年 度</v>
          </cell>
        </row>
      </sheetData>
      <sheetData sheetId="4">
        <row r="6">
          <cell r="B6">
            <v>1294779353</v>
          </cell>
        </row>
      </sheetData>
      <sheetData sheetId="5">
        <row r="3">
          <cell r="B3" t="str">
            <v>中 華 民 國 112 年 度</v>
          </cell>
          <cell r="C3"/>
        </row>
      </sheetData>
      <sheetData sheetId="6">
        <row r="3">
          <cell r="L3">
            <v>112</v>
          </cell>
        </row>
      </sheetData>
      <sheetData sheetId="7">
        <row r="10">
          <cell r="D10">
            <v>114211473</v>
          </cell>
        </row>
      </sheetData>
      <sheetData sheetId="8"/>
      <sheetData sheetId="9">
        <row r="10">
          <cell r="E10">
            <v>77644110</v>
          </cell>
        </row>
      </sheetData>
      <sheetData sheetId="10">
        <row r="10">
          <cell r="D10">
            <v>183878216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0">
          <cell r="E10">
            <v>2634776</v>
          </cell>
        </row>
      </sheetData>
      <sheetData sheetId="24">
        <row r="10">
          <cell r="E10">
            <v>1442424</v>
          </cell>
        </row>
      </sheetData>
      <sheetData sheetId="25">
        <row r="10">
          <cell r="E10">
            <v>225777</v>
          </cell>
        </row>
      </sheetData>
      <sheetData sheetId="26"/>
      <sheetData sheetId="27"/>
      <sheetData sheetId="28">
        <row r="10">
          <cell r="D10">
            <v>715017</v>
          </cell>
        </row>
      </sheetData>
      <sheetData sheetId="29">
        <row r="10">
          <cell r="D10">
            <v>35258011</v>
          </cell>
        </row>
      </sheetData>
      <sheetData sheetId="30">
        <row r="10">
          <cell r="D10">
            <v>0</v>
          </cell>
        </row>
      </sheetData>
      <sheetData sheetId="31">
        <row r="10">
          <cell r="C10">
            <v>66</v>
          </cell>
        </row>
      </sheetData>
      <sheetData sheetId="32">
        <row r="10">
          <cell r="D10">
            <v>300779640</v>
          </cell>
        </row>
      </sheetData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xmlns:mc="http://schemas.openxmlformats.org/markup-compatibility/2006" xmlns:a14="http://schemas.microsoft.com/office/drawing/2010/main" val="100000" mc:Ignorable="a14" a14:legacySpreadsheetColorIndex="16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xmlns:mc="http://schemas.openxmlformats.org/markup-compatibility/2006" xmlns:a14="http://schemas.microsoft.com/office/drawing/2010/main" val="100000" mc:Ignorable="a14" a14:legacySpreadsheetColorIndex="16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39640;&#38596;&#24066;.xls" TargetMode="External"/><Relationship Id="rId13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26032;&#31481;&#24066;.xls" TargetMode="External"/><Relationship Id="rId18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33274;&#20013;&#24066;.xls" TargetMode="External"/><Relationship Id="rId3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37329;&#38272;&#32291;.xls" TargetMode="External"/><Relationship Id="rId21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33274;&#21335;&#24066;.xls" TargetMode="External"/><Relationship Id="rId7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26691;&#22290;&#24066;.xls" TargetMode="External"/><Relationship Id="rId12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26032;&#21271;&#24066;.xls" TargetMode="External"/><Relationship Id="rId17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24432;&#21270;&#32291;.xls" TargetMode="External"/><Relationship Id="rId2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33457;&#34030;&#32291;.xls" TargetMode="External"/><Relationship Id="rId16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22025;&#32681;&#32291;.xls" TargetMode="External"/><Relationship Id="rId20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33274;&#26481;&#32291;.xls" TargetMode="External"/><Relationship Id="rId1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23452;&#34349;&#32291;.xls" TargetMode="External"/><Relationship Id="rId6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33495;&#26647;&#32291;.xls" TargetMode="External"/><Relationship Id="rId11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38642;&#26519;&#32291;.xls" TargetMode="External"/><Relationship Id="rId5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23631;&#26481;&#32291;.xls" TargetMode="External"/><Relationship Id="rId15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22025;&#32681;&#24066;.xls" TargetMode="External"/><Relationship Id="rId23" Type="http://schemas.openxmlformats.org/officeDocument/2006/relationships/printerSettings" Target="../printerSettings/printerSettings8.bin"/><Relationship Id="rId10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36899;&#27743;&#32291;.xls" TargetMode="External"/><Relationship Id="rId19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33274;&#21271;&#24066;.xls" TargetMode="External"/><Relationship Id="rId4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21335;&#25237;&#32291;.xls" TargetMode="External"/><Relationship Id="rId9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22522;&#38534;&#24066;.xls" TargetMode="External"/><Relationship Id="rId14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26032;&#31481;&#32291;.xls" TargetMode="External"/><Relationship Id="rId22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28558;&#28246;&#32291;.xls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39640;&#38596;&#24066;.xls" TargetMode="External"/><Relationship Id="rId13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26032;&#31481;&#24066;.xls" TargetMode="External"/><Relationship Id="rId18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33274;&#20013;&#24066;.xls" TargetMode="External"/><Relationship Id="rId3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37329;&#38272;&#32291;.xls" TargetMode="External"/><Relationship Id="rId21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33274;&#21335;&#24066;.xls" TargetMode="External"/><Relationship Id="rId7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26691;&#22290;&#24066;.xls" TargetMode="External"/><Relationship Id="rId12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26032;&#21271;&#24066;.xls" TargetMode="External"/><Relationship Id="rId17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24432;&#21270;&#32291;.xls" TargetMode="External"/><Relationship Id="rId2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33457;&#34030;&#32291;.xls" TargetMode="External"/><Relationship Id="rId16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22025;&#32681;&#32291;.xls" TargetMode="External"/><Relationship Id="rId20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33274;&#26481;&#32291;.xls" TargetMode="External"/><Relationship Id="rId1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23452;&#34349;&#32291;.xls" TargetMode="External"/><Relationship Id="rId6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33495;&#26647;&#32291;.xls" TargetMode="External"/><Relationship Id="rId11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38642;&#26519;&#32291;.xls" TargetMode="External"/><Relationship Id="rId24" Type="http://schemas.openxmlformats.org/officeDocument/2006/relationships/drawing" Target="../drawings/drawing2.xml"/><Relationship Id="rId5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23631;&#26481;&#32291;.xls" TargetMode="External"/><Relationship Id="rId15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22025;&#32681;&#24066;.xls" TargetMode="External"/><Relationship Id="rId23" Type="http://schemas.openxmlformats.org/officeDocument/2006/relationships/printerSettings" Target="../printerSettings/printerSettings9.bin"/><Relationship Id="rId10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36899;&#27743;&#32291;.xls" TargetMode="External"/><Relationship Id="rId19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33274;&#21271;&#24066;.xls" TargetMode="External"/><Relationship Id="rId4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21335;&#25237;&#32291;.xls" TargetMode="External"/><Relationship Id="rId9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22522;&#38534;&#24066;.xls" TargetMode="External"/><Relationship Id="rId14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26032;&#31481;&#32291;.xls" TargetMode="External"/><Relationship Id="rId22" Type="http://schemas.openxmlformats.org/officeDocument/2006/relationships/externalLinkPath" Target="/&#38597;&#24935;/1-&#32317;&#38928;&#31639;&#24409;&#32232;/109&#24409;&#32232;&#26696;/1-&#32291;&#24066;/&#27298;&#26680;OK/105&#32317;&#38928;&#31639;-&#30452;&#36676;&#24066;&#21450;&#32291;&#24066;-&#28558;&#28246;&#32291;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2"/>
  <dimension ref="A1:A49"/>
  <sheetViews>
    <sheetView showGridLines="0" topLeftCell="A37" zoomScaleNormal="100" zoomScaleSheetLayoutView="100" workbookViewId="0"/>
  </sheetViews>
  <sheetFormatPr defaultColWidth="9" defaultRowHeight="17"/>
  <cols>
    <col min="1" max="9" width="9" style="29" customWidth="1"/>
    <col min="10" max="10" width="6" style="29" customWidth="1"/>
    <col min="11" max="16384" width="9" style="29"/>
  </cols>
  <sheetData>
    <row r="1" spans="1:1">
      <c r="A1" s="30" t="s">
        <v>243</v>
      </c>
    </row>
    <row r="11" spans="1:1" ht="28.5" customHeight="1"/>
    <row r="13" spans="1:1">
      <c r="A13" s="31" t="s">
        <v>247</v>
      </c>
    </row>
    <row r="31" spans="1:1">
      <c r="A31" s="31" t="s">
        <v>244</v>
      </c>
    </row>
    <row r="48" ht="11.25" customHeight="1"/>
    <row r="49" spans="1:1">
      <c r="A49" s="31" t="s">
        <v>245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A85"/>
  <sheetViews>
    <sheetView showGridLines="0" view="pageBreakPreview" zoomScale="60" zoomScaleNormal="100" workbookViewId="0">
      <pane xSplit="1" ySplit="4" topLeftCell="B8" activePane="bottomRight" state="frozen"/>
      <selection activeCell="V1" sqref="V1"/>
      <selection pane="topRight" activeCell="V1" sqref="V1"/>
      <selection pane="bottomLeft" activeCell="V1" sqref="V1"/>
      <selection pane="bottomRight" activeCell="U62" sqref="U62:U68"/>
    </sheetView>
  </sheetViews>
  <sheetFormatPr defaultColWidth="10" defaultRowHeight="17"/>
  <cols>
    <col min="1" max="1" width="17.08984375" style="144" customWidth="1"/>
    <col min="2" max="3" width="17.6328125" style="144" customWidth="1"/>
    <col min="4" max="8" width="17.6328125" style="37" customWidth="1"/>
    <col min="9" max="9" width="17.6328125" style="144" customWidth="1"/>
    <col min="10" max="10" width="17.6328125" style="37" customWidth="1"/>
    <col min="11" max="11" width="17" style="144" customWidth="1"/>
    <col min="12" max="13" width="17.6328125" style="37" customWidth="1"/>
    <col min="14" max="14" width="17.6328125" style="144" customWidth="1"/>
    <col min="15" max="18" width="17.6328125" style="37" customWidth="1"/>
    <col min="19" max="19" width="17.6328125" style="144" customWidth="1"/>
    <col min="20" max="20" width="17.6328125" style="37" customWidth="1"/>
    <col min="21" max="21" width="17" style="144" customWidth="1"/>
    <col min="22" max="30" width="17.6328125" style="37" customWidth="1"/>
    <col min="31" max="31" width="17" style="37" customWidth="1"/>
    <col min="32" max="40" width="17.6328125" style="37" customWidth="1"/>
    <col min="41" max="41" width="14.7265625" style="162" customWidth="1"/>
    <col min="42" max="16384" width="10" style="37"/>
  </cols>
  <sheetData>
    <row r="1" spans="1:53" s="123" customFormat="1" ht="26.25" customHeight="1">
      <c r="A1" s="119"/>
      <c r="B1" s="116"/>
      <c r="E1" s="467" t="s">
        <v>276</v>
      </c>
      <c r="F1" s="467"/>
      <c r="H1" s="116"/>
      <c r="I1" s="121"/>
      <c r="K1" s="119"/>
      <c r="L1" s="117"/>
      <c r="M1" s="116"/>
      <c r="O1" s="467" t="s">
        <v>276</v>
      </c>
      <c r="P1" s="467"/>
      <c r="Q1" s="121"/>
      <c r="R1" s="124"/>
      <c r="S1" s="117"/>
      <c r="U1" s="119"/>
      <c r="X1" s="116"/>
      <c r="Y1" s="467" t="s">
        <v>276</v>
      </c>
      <c r="Z1" s="467"/>
      <c r="AA1" s="117"/>
      <c r="AF1" s="117"/>
      <c r="AI1" s="467" t="s">
        <v>276</v>
      </c>
      <c r="AJ1" s="467"/>
      <c r="AM1" s="120"/>
      <c r="AN1" s="120"/>
      <c r="AO1" s="125"/>
      <c r="AP1" s="48"/>
      <c r="AQ1" s="48"/>
      <c r="AR1" s="62"/>
      <c r="AS1" s="62"/>
      <c r="AT1" s="62"/>
      <c r="AU1" s="62"/>
      <c r="AV1" s="62"/>
      <c r="AW1" s="62"/>
      <c r="AX1" s="62"/>
      <c r="AY1" s="62"/>
      <c r="AZ1" s="62"/>
      <c r="BA1" s="62"/>
    </row>
    <row r="2" spans="1:53" s="123" customFormat="1" ht="28.15" customHeight="1">
      <c r="A2" s="126"/>
      <c r="B2" s="127"/>
      <c r="E2" s="468" t="s">
        <v>497</v>
      </c>
      <c r="F2" s="468"/>
      <c r="G2" s="129"/>
      <c r="H2" s="129"/>
      <c r="I2" s="163"/>
      <c r="K2" s="126"/>
      <c r="L2" s="128"/>
      <c r="M2" s="127"/>
      <c r="O2" s="468" t="s">
        <v>497</v>
      </c>
      <c r="P2" s="468"/>
      <c r="Q2" s="129"/>
      <c r="T2" s="163" t="s">
        <v>437</v>
      </c>
      <c r="U2" s="126"/>
      <c r="X2" s="127"/>
      <c r="Y2" s="468" t="s">
        <v>497</v>
      </c>
      <c r="Z2" s="468"/>
      <c r="AA2" s="128"/>
      <c r="AD2" s="163" t="s">
        <v>349</v>
      </c>
      <c r="AF2" s="128"/>
      <c r="AI2" s="468" t="s">
        <v>497</v>
      </c>
      <c r="AJ2" s="468"/>
      <c r="AN2" s="163" t="s">
        <v>350</v>
      </c>
      <c r="AO2" s="130"/>
      <c r="AP2" s="48"/>
      <c r="AQ2" s="48"/>
      <c r="AR2" s="62"/>
      <c r="AS2" s="62"/>
      <c r="AT2" s="62"/>
      <c r="AU2" s="62"/>
      <c r="AV2" s="62"/>
      <c r="AW2" s="62"/>
      <c r="AX2" s="62"/>
      <c r="AY2" s="62"/>
      <c r="AZ2" s="62"/>
      <c r="BA2" s="62"/>
    </row>
    <row r="3" spans="1:53" s="214" customFormat="1" ht="24" customHeight="1">
      <c r="A3" s="131"/>
      <c r="B3" s="464"/>
      <c r="C3" s="464"/>
      <c r="E3" s="122" t="s">
        <v>344</v>
      </c>
      <c r="F3" s="133">
        <f>簡明總!L3</f>
        <v>0</v>
      </c>
      <c r="G3" s="132"/>
      <c r="J3" s="132" t="s">
        <v>121</v>
      </c>
      <c r="K3" s="131"/>
      <c r="L3" s="134"/>
      <c r="M3" s="122"/>
      <c r="O3" s="122" t="s">
        <v>344</v>
      </c>
      <c r="P3" s="133">
        <f>F3</f>
        <v>0</v>
      </c>
      <c r="Q3" s="132"/>
      <c r="T3" s="132" t="s">
        <v>121</v>
      </c>
      <c r="U3" s="131"/>
      <c r="X3" s="122"/>
      <c r="Y3" s="122" t="s">
        <v>344</v>
      </c>
      <c r="Z3" s="133">
        <f>P3</f>
        <v>0</v>
      </c>
      <c r="AA3" s="134"/>
      <c r="AD3" s="132" t="s">
        <v>121</v>
      </c>
      <c r="AF3" s="134"/>
      <c r="AI3" s="122" t="s">
        <v>344</v>
      </c>
      <c r="AJ3" s="133">
        <f>Z3</f>
        <v>0</v>
      </c>
      <c r="AN3" s="132" t="s">
        <v>121</v>
      </c>
      <c r="AO3" s="135"/>
      <c r="AP3" s="136"/>
      <c r="AQ3" s="136"/>
      <c r="AR3" s="215"/>
      <c r="AS3" s="215"/>
      <c r="AT3" s="215"/>
      <c r="AU3" s="215"/>
      <c r="AV3" s="215"/>
      <c r="AW3" s="215"/>
      <c r="AX3" s="215"/>
      <c r="AY3" s="215"/>
      <c r="AZ3" s="215"/>
      <c r="BA3" s="215"/>
    </row>
    <row r="4" spans="1:53" s="144" customFormat="1" ht="42" customHeight="1">
      <c r="A4" s="137" t="s">
        <v>345</v>
      </c>
      <c r="B4" s="138"/>
      <c r="C4" s="139" t="s">
        <v>511</v>
      </c>
      <c r="D4" s="141" t="s">
        <v>79</v>
      </c>
      <c r="E4" s="141" t="s">
        <v>480</v>
      </c>
      <c r="F4" s="141" t="s">
        <v>80</v>
      </c>
      <c r="G4" s="141" t="s">
        <v>40</v>
      </c>
      <c r="H4" s="141" t="s">
        <v>479</v>
      </c>
      <c r="I4" s="139" t="s">
        <v>351</v>
      </c>
      <c r="J4" s="141" t="s">
        <v>81</v>
      </c>
      <c r="K4" s="137" t="s">
        <v>345</v>
      </c>
      <c r="L4" s="141" t="s">
        <v>82</v>
      </c>
      <c r="M4" s="141" t="s">
        <v>83</v>
      </c>
      <c r="N4" s="139" t="s">
        <v>517</v>
      </c>
      <c r="O4" s="141" t="s">
        <v>84</v>
      </c>
      <c r="P4" s="141" t="s">
        <v>85</v>
      </c>
      <c r="Q4" s="141" t="s">
        <v>86</v>
      </c>
      <c r="R4" s="140" t="s">
        <v>352</v>
      </c>
      <c r="S4" s="139" t="s">
        <v>513</v>
      </c>
      <c r="T4" s="140" t="s">
        <v>533</v>
      </c>
      <c r="U4" s="137" t="s">
        <v>345</v>
      </c>
      <c r="V4" s="140" t="s">
        <v>531</v>
      </c>
      <c r="W4" s="140" t="s">
        <v>529</v>
      </c>
      <c r="X4" s="140" t="s">
        <v>527</v>
      </c>
      <c r="Y4" s="140" t="s">
        <v>525</v>
      </c>
      <c r="Z4" s="139" t="s">
        <v>353</v>
      </c>
      <c r="AA4" s="141" t="s">
        <v>88</v>
      </c>
      <c r="AB4" s="141" t="s">
        <v>87</v>
      </c>
      <c r="AC4" s="139" t="s">
        <v>515</v>
      </c>
      <c r="AD4" s="140" t="s">
        <v>354</v>
      </c>
      <c r="AE4" s="137" t="s">
        <v>345</v>
      </c>
      <c r="AF4" s="142" t="s">
        <v>41</v>
      </c>
      <c r="AG4" s="140" t="s">
        <v>523</v>
      </c>
      <c r="AH4" s="140" t="s">
        <v>355</v>
      </c>
      <c r="AI4" s="139" t="s">
        <v>463</v>
      </c>
      <c r="AJ4" s="140" t="s">
        <v>521</v>
      </c>
      <c r="AK4" s="140" t="s">
        <v>356</v>
      </c>
      <c r="AL4" s="140" t="s">
        <v>519</v>
      </c>
      <c r="AM4" s="141" t="s">
        <v>486</v>
      </c>
      <c r="AN4" s="141" t="s">
        <v>487</v>
      </c>
      <c r="AO4" s="143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</row>
    <row r="5" spans="1:53" s="144" customFormat="1" ht="20.25" customHeight="1">
      <c r="A5" s="145" t="s">
        <v>76</v>
      </c>
      <c r="B5" s="138" t="s">
        <v>357</v>
      </c>
      <c r="C5" s="141">
        <v>1</v>
      </c>
      <c r="D5" s="141"/>
      <c r="E5" s="141"/>
      <c r="F5" s="141"/>
      <c r="G5" s="141"/>
      <c r="H5" s="141"/>
      <c r="I5" s="141">
        <v>2</v>
      </c>
      <c r="J5" s="141"/>
      <c r="K5" s="145" t="s">
        <v>76</v>
      </c>
      <c r="L5" s="141"/>
      <c r="M5" s="141"/>
      <c r="N5" s="141">
        <v>3</v>
      </c>
      <c r="O5" s="141"/>
      <c r="P5" s="141"/>
      <c r="Q5" s="141"/>
      <c r="R5" s="141"/>
      <c r="S5" s="141">
        <v>4</v>
      </c>
      <c r="T5" s="141"/>
      <c r="U5" s="145" t="s">
        <v>76</v>
      </c>
      <c r="V5" s="141"/>
      <c r="W5" s="141"/>
      <c r="X5" s="141"/>
      <c r="Y5" s="141"/>
      <c r="Z5" s="141">
        <v>5</v>
      </c>
      <c r="AA5" s="141"/>
      <c r="AB5" s="141"/>
      <c r="AC5" s="141">
        <v>6</v>
      </c>
      <c r="AD5" s="141"/>
      <c r="AE5" s="145" t="s">
        <v>76</v>
      </c>
      <c r="AF5" s="141">
        <v>7</v>
      </c>
      <c r="AG5" s="141"/>
      <c r="AH5" s="141"/>
      <c r="AI5" s="141">
        <v>8</v>
      </c>
      <c r="AJ5" s="141"/>
      <c r="AK5" s="141"/>
      <c r="AL5" s="141"/>
      <c r="AM5" s="141"/>
      <c r="AN5" s="141"/>
      <c r="AO5" s="143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</row>
    <row r="6" spans="1:53" s="144" customFormat="1" ht="20.25" customHeight="1">
      <c r="A6" s="145" t="s">
        <v>77</v>
      </c>
      <c r="B6" s="146"/>
      <c r="C6" s="147"/>
      <c r="D6" s="147">
        <v>1</v>
      </c>
      <c r="E6" s="147">
        <v>2</v>
      </c>
      <c r="F6" s="147">
        <v>3</v>
      </c>
      <c r="G6" s="147">
        <v>4</v>
      </c>
      <c r="H6" s="147">
        <v>5</v>
      </c>
      <c r="I6" s="147"/>
      <c r="J6" s="147">
        <v>1</v>
      </c>
      <c r="K6" s="145" t="s">
        <v>77</v>
      </c>
      <c r="L6" s="147">
        <v>2</v>
      </c>
      <c r="M6" s="147">
        <v>3</v>
      </c>
      <c r="N6" s="147"/>
      <c r="O6" s="147">
        <v>1</v>
      </c>
      <c r="P6" s="147">
        <v>2</v>
      </c>
      <c r="Q6" s="147">
        <v>3</v>
      </c>
      <c r="R6" s="147">
        <v>4</v>
      </c>
      <c r="S6" s="147"/>
      <c r="T6" s="147">
        <v>1</v>
      </c>
      <c r="U6" s="145" t="s">
        <v>77</v>
      </c>
      <c r="V6" s="147">
        <v>2</v>
      </c>
      <c r="W6" s="147">
        <v>3</v>
      </c>
      <c r="X6" s="147">
        <v>4</v>
      </c>
      <c r="Y6" s="147">
        <v>5</v>
      </c>
      <c r="Z6" s="147"/>
      <c r="AA6" s="147">
        <v>1</v>
      </c>
      <c r="AB6" s="147">
        <v>2</v>
      </c>
      <c r="AC6" s="147"/>
      <c r="AD6" s="147">
        <v>1</v>
      </c>
      <c r="AE6" s="145" t="s">
        <v>77</v>
      </c>
      <c r="AF6" s="147"/>
      <c r="AG6" s="147">
        <v>1</v>
      </c>
      <c r="AH6" s="147">
        <v>2</v>
      </c>
      <c r="AI6" s="147"/>
      <c r="AJ6" s="147">
        <v>1</v>
      </c>
      <c r="AK6" s="147">
        <v>2</v>
      </c>
      <c r="AL6" s="147">
        <v>3</v>
      </c>
      <c r="AM6" s="147">
        <v>4</v>
      </c>
      <c r="AN6" s="147">
        <v>5</v>
      </c>
      <c r="AO6" s="143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</row>
    <row r="7" spans="1:53" s="144" customFormat="1" ht="20.25" customHeight="1">
      <c r="A7" s="148" t="s">
        <v>346</v>
      </c>
      <c r="B7" s="149"/>
      <c r="C7" s="149"/>
      <c r="D7" s="149"/>
      <c r="E7" s="149"/>
      <c r="F7" s="149"/>
      <c r="G7" s="149"/>
      <c r="H7" s="149"/>
      <c r="I7" s="149"/>
      <c r="J7" s="149"/>
      <c r="K7" s="148" t="s">
        <v>346</v>
      </c>
      <c r="L7" s="149"/>
      <c r="M7" s="149"/>
      <c r="N7" s="149"/>
      <c r="O7" s="149"/>
      <c r="P7" s="149"/>
      <c r="Q7" s="149"/>
      <c r="R7" s="149"/>
      <c r="S7" s="149"/>
      <c r="T7" s="149"/>
      <c r="U7" s="148" t="s">
        <v>346</v>
      </c>
      <c r="V7" s="149"/>
      <c r="W7" s="149"/>
      <c r="X7" s="149"/>
      <c r="Y7" s="149"/>
      <c r="Z7" s="149"/>
      <c r="AA7" s="149"/>
      <c r="AB7" s="149"/>
      <c r="AC7" s="149"/>
      <c r="AD7" s="149"/>
      <c r="AE7" s="148" t="s">
        <v>346</v>
      </c>
      <c r="AF7" s="149"/>
      <c r="AG7" s="149"/>
      <c r="AH7" s="149"/>
      <c r="AI7" s="149"/>
      <c r="AJ7" s="149"/>
      <c r="AK7" s="149"/>
      <c r="AL7" s="149"/>
      <c r="AM7" s="149"/>
      <c r="AN7" s="149"/>
      <c r="AO7" s="465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</row>
    <row r="8" spans="1:53" s="151" customFormat="1" ht="21.65" customHeight="1">
      <c r="A8" s="150" t="s">
        <v>22</v>
      </c>
      <c r="B8" s="331">
        <v>1358497214</v>
      </c>
      <c r="C8" s="331">
        <v>236278264</v>
      </c>
      <c r="D8" s="331">
        <v>15630409</v>
      </c>
      <c r="E8" s="331">
        <v>8165753</v>
      </c>
      <c r="F8" s="331">
        <v>98196100</v>
      </c>
      <c r="G8" s="331">
        <v>100531861</v>
      </c>
      <c r="H8" s="331">
        <v>13754141</v>
      </c>
      <c r="I8" s="331">
        <v>498549953</v>
      </c>
      <c r="J8" s="331">
        <v>457534585</v>
      </c>
      <c r="K8" s="150" t="s">
        <v>22</v>
      </c>
      <c r="L8" s="331">
        <v>36754</v>
      </c>
      <c r="M8" s="331">
        <v>40978614</v>
      </c>
      <c r="N8" s="331">
        <v>203553685</v>
      </c>
      <c r="O8" s="331">
        <v>54227937</v>
      </c>
      <c r="P8" s="331">
        <v>16902388</v>
      </c>
      <c r="Q8" s="331">
        <v>110158930</v>
      </c>
      <c r="R8" s="331">
        <v>22264430</v>
      </c>
      <c r="S8" s="331">
        <v>243859809</v>
      </c>
      <c r="T8" s="331">
        <v>10990008</v>
      </c>
      <c r="U8" s="150" t="s">
        <v>22</v>
      </c>
      <c r="V8" s="331">
        <v>23446824</v>
      </c>
      <c r="W8" s="331">
        <v>151016277</v>
      </c>
      <c r="X8" s="331">
        <v>4392237</v>
      </c>
      <c r="Y8" s="331">
        <v>54014463</v>
      </c>
      <c r="Z8" s="331">
        <v>72114039</v>
      </c>
      <c r="AA8" s="331">
        <v>62892451</v>
      </c>
      <c r="AB8" s="331">
        <v>9221588</v>
      </c>
      <c r="AC8" s="331">
        <v>62710709</v>
      </c>
      <c r="AD8" s="331">
        <v>62710709</v>
      </c>
      <c r="AE8" s="150" t="s">
        <v>22</v>
      </c>
      <c r="AF8" s="331">
        <v>9893074</v>
      </c>
      <c r="AG8" s="331">
        <v>9870802</v>
      </c>
      <c r="AH8" s="331">
        <v>22272</v>
      </c>
      <c r="AI8" s="331">
        <v>31537681</v>
      </c>
      <c r="AJ8" s="331">
        <v>295227</v>
      </c>
      <c r="AK8" s="331">
        <v>213707</v>
      </c>
      <c r="AL8" s="331">
        <v>0</v>
      </c>
      <c r="AM8" s="331">
        <v>26554747</v>
      </c>
      <c r="AN8" s="331">
        <v>4474000</v>
      </c>
      <c r="AO8" s="465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</row>
    <row r="9" spans="1:53" s="151" customFormat="1" ht="21.65" customHeight="1">
      <c r="A9" s="150" t="s">
        <v>142</v>
      </c>
      <c r="B9" s="331">
        <v>931956168</v>
      </c>
      <c r="C9" s="331">
        <v>160154098</v>
      </c>
      <c r="D9" s="331">
        <v>8387891</v>
      </c>
      <c r="E9" s="331">
        <v>4641585</v>
      </c>
      <c r="F9" s="331">
        <v>70456614</v>
      </c>
      <c r="G9" s="331">
        <v>67029301</v>
      </c>
      <c r="H9" s="331">
        <v>9638707</v>
      </c>
      <c r="I9" s="331">
        <v>351811966</v>
      </c>
      <c r="J9" s="331">
        <v>320134851</v>
      </c>
      <c r="K9" s="150" t="s">
        <v>142</v>
      </c>
      <c r="L9" s="331">
        <v>0</v>
      </c>
      <c r="M9" s="331">
        <v>31677115</v>
      </c>
      <c r="N9" s="331">
        <v>138986642</v>
      </c>
      <c r="O9" s="331">
        <v>34679155</v>
      </c>
      <c r="P9" s="331">
        <v>11541682</v>
      </c>
      <c r="Q9" s="331">
        <v>83279844</v>
      </c>
      <c r="R9" s="331">
        <v>9485961</v>
      </c>
      <c r="S9" s="331">
        <v>167964209</v>
      </c>
      <c r="T9" s="331">
        <v>8561524</v>
      </c>
      <c r="U9" s="150" t="s">
        <v>142</v>
      </c>
      <c r="V9" s="331">
        <v>19666815</v>
      </c>
      <c r="W9" s="331">
        <v>106944300</v>
      </c>
      <c r="X9" s="331">
        <v>1798346</v>
      </c>
      <c r="Y9" s="331">
        <v>30993224</v>
      </c>
      <c r="Z9" s="331">
        <v>59721894</v>
      </c>
      <c r="AA9" s="331">
        <v>52274007</v>
      </c>
      <c r="AB9" s="331">
        <v>7447887</v>
      </c>
      <c r="AC9" s="331">
        <v>24441236</v>
      </c>
      <c r="AD9" s="331">
        <v>24441236</v>
      </c>
      <c r="AE9" s="150" t="s">
        <v>142</v>
      </c>
      <c r="AF9" s="331">
        <v>7085157</v>
      </c>
      <c r="AG9" s="331">
        <v>7062885</v>
      </c>
      <c r="AH9" s="331">
        <v>22272</v>
      </c>
      <c r="AI9" s="331">
        <v>21790966</v>
      </c>
      <c r="AJ9" s="331">
        <v>0</v>
      </c>
      <c r="AK9" s="331">
        <v>0</v>
      </c>
      <c r="AL9" s="331">
        <v>0</v>
      </c>
      <c r="AM9" s="331">
        <v>18950966</v>
      </c>
      <c r="AN9" s="331">
        <v>2840000</v>
      </c>
      <c r="AO9" s="394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</row>
    <row r="10" spans="1:53" s="144" customFormat="1" ht="21.65" customHeight="1">
      <c r="A10" s="152" t="s">
        <v>191</v>
      </c>
      <c r="B10" s="332">
        <v>197578216</v>
      </c>
      <c r="C10" s="332">
        <v>36492841</v>
      </c>
      <c r="D10" s="332">
        <v>1668201</v>
      </c>
      <c r="E10" s="332">
        <v>715017</v>
      </c>
      <c r="F10" s="332">
        <v>18105847</v>
      </c>
      <c r="G10" s="332">
        <v>12766931</v>
      </c>
      <c r="H10" s="332">
        <v>3236845</v>
      </c>
      <c r="I10" s="332">
        <v>71231273</v>
      </c>
      <c r="J10" s="332">
        <v>67525242</v>
      </c>
      <c r="K10" s="152" t="s">
        <v>191</v>
      </c>
      <c r="L10" s="332">
        <v>0</v>
      </c>
      <c r="M10" s="332">
        <v>3706031</v>
      </c>
      <c r="N10" s="332">
        <v>25132034</v>
      </c>
      <c r="O10" s="332">
        <v>5191356</v>
      </c>
      <c r="P10" s="332">
        <v>622916</v>
      </c>
      <c r="Q10" s="332">
        <v>18069956</v>
      </c>
      <c r="R10" s="332">
        <v>1247806</v>
      </c>
      <c r="S10" s="332">
        <v>38145214</v>
      </c>
      <c r="T10" s="332">
        <v>1422028</v>
      </c>
      <c r="U10" s="152" t="s">
        <v>191</v>
      </c>
      <c r="V10" s="332">
        <v>1924781</v>
      </c>
      <c r="W10" s="332">
        <v>26926828</v>
      </c>
      <c r="X10" s="332">
        <v>125021</v>
      </c>
      <c r="Y10" s="332">
        <v>7746556</v>
      </c>
      <c r="Z10" s="332">
        <v>14558219</v>
      </c>
      <c r="AA10" s="332">
        <v>13998820</v>
      </c>
      <c r="AB10" s="332">
        <v>559399</v>
      </c>
      <c r="AC10" s="332">
        <v>4147044</v>
      </c>
      <c r="AD10" s="332">
        <v>4147044</v>
      </c>
      <c r="AE10" s="152" t="s">
        <v>191</v>
      </c>
      <c r="AF10" s="332">
        <v>1134000</v>
      </c>
      <c r="AG10" s="332">
        <v>1134000</v>
      </c>
      <c r="AH10" s="332">
        <v>0</v>
      </c>
      <c r="AI10" s="332">
        <v>6737591</v>
      </c>
      <c r="AJ10" s="332">
        <v>0</v>
      </c>
      <c r="AK10" s="332">
        <v>0</v>
      </c>
      <c r="AL10" s="332">
        <v>0</v>
      </c>
      <c r="AM10" s="332">
        <v>6337591</v>
      </c>
      <c r="AN10" s="332">
        <v>400000</v>
      </c>
      <c r="AO10" s="395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</row>
    <row r="11" spans="1:53" s="144" customFormat="1" ht="21.65" customHeight="1">
      <c r="A11" s="152" t="s">
        <v>358</v>
      </c>
      <c r="B11" s="332">
        <v>177489596</v>
      </c>
      <c r="C11" s="332">
        <v>31302823</v>
      </c>
      <c r="D11" s="332">
        <v>2330644</v>
      </c>
      <c r="E11" s="332">
        <v>883640</v>
      </c>
      <c r="F11" s="332">
        <v>10492596</v>
      </c>
      <c r="G11" s="332">
        <v>14783664</v>
      </c>
      <c r="H11" s="332">
        <v>2812279</v>
      </c>
      <c r="I11" s="332">
        <v>67347798</v>
      </c>
      <c r="J11" s="332">
        <v>57610675</v>
      </c>
      <c r="K11" s="152" t="s">
        <v>358</v>
      </c>
      <c r="L11" s="332">
        <v>0</v>
      </c>
      <c r="M11" s="332">
        <v>9737123</v>
      </c>
      <c r="N11" s="332">
        <v>28019848</v>
      </c>
      <c r="O11" s="332">
        <v>9502600</v>
      </c>
      <c r="P11" s="332">
        <v>1611744</v>
      </c>
      <c r="Q11" s="332">
        <v>15380166</v>
      </c>
      <c r="R11" s="332">
        <v>1525338</v>
      </c>
      <c r="S11" s="332">
        <v>27709900</v>
      </c>
      <c r="T11" s="332">
        <v>673071</v>
      </c>
      <c r="U11" s="152" t="s">
        <v>358</v>
      </c>
      <c r="V11" s="332">
        <v>9091039</v>
      </c>
      <c r="W11" s="332">
        <v>12358632</v>
      </c>
      <c r="X11" s="332">
        <v>557214</v>
      </c>
      <c r="Y11" s="332">
        <v>5029944</v>
      </c>
      <c r="Z11" s="332">
        <v>13288192</v>
      </c>
      <c r="AA11" s="332">
        <v>10212422</v>
      </c>
      <c r="AB11" s="332">
        <v>3075770</v>
      </c>
      <c r="AC11" s="332">
        <v>5372064</v>
      </c>
      <c r="AD11" s="332">
        <v>5372064</v>
      </c>
      <c r="AE11" s="152" t="s">
        <v>358</v>
      </c>
      <c r="AF11" s="332">
        <v>965833</v>
      </c>
      <c r="AG11" s="332">
        <v>957833</v>
      </c>
      <c r="AH11" s="332">
        <v>8000</v>
      </c>
      <c r="AI11" s="332">
        <v>3483138</v>
      </c>
      <c r="AJ11" s="332">
        <v>0</v>
      </c>
      <c r="AK11" s="332">
        <v>0</v>
      </c>
      <c r="AL11" s="332">
        <v>0</v>
      </c>
      <c r="AM11" s="332">
        <v>2743138</v>
      </c>
      <c r="AN11" s="332">
        <v>740000</v>
      </c>
      <c r="AO11" s="395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</row>
    <row r="12" spans="1:53" s="144" customFormat="1" ht="21.65" customHeight="1">
      <c r="A12" s="152" t="s">
        <v>274</v>
      </c>
      <c r="B12" s="332">
        <v>142990851</v>
      </c>
      <c r="C12" s="332">
        <v>22600664</v>
      </c>
      <c r="D12" s="332">
        <v>1140802</v>
      </c>
      <c r="E12" s="332">
        <v>705134</v>
      </c>
      <c r="F12" s="332">
        <v>10658033</v>
      </c>
      <c r="G12" s="332">
        <v>9278059</v>
      </c>
      <c r="H12" s="332">
        <v>818636</v>
      </c>
      <c r="I12" s="332">
        <v>58585996</v>
      </c>
      <c r="J12" s="332">
        <v>53035567</v>
      </c>
      <c r="K12" s="152" t="s">
        <v>274</v>
      </c>
      <c r="L12" s="332">
        <v>0</v>
      </c>
      <c r="M12" s="332">
        <v>5550429</v>
      </c>
      <c r="N12" s="332">
        <v>24654383</v>
      </c>
      <c r="O12" s="332">
        <v>6391665</v>
      </c>
      <c r="P12" s="332">
        <v>5883567</v>
      </c>
      <c r="Q12" s="332">
        <v>10844696</v>
      </c>
      <c r="R12" s="332">
        <v>1534455</v>
      </c>
      <c r="S12" s="332">
        <v>24035315</v>
      </c>
      <c r="T12" s="332">
        <v>1264786</v>
      </c>
      <c r="U12" s="152" t="s">
        <v>274</v>
      </c>
      <c r="V12" s="332">
        <v>4034612</v>
      </c>
      <c r="W12" s="332">
        <v>16366162</v>
      </c>
      <c r="X12" s="332">
        <v>138613</v>
      </c>
      <c r="Y12" s="332">
        <v>2231142</v>
      </c>
      <c r="Z12" s="332">
        <v>8026461</v>
      </c>
      <c r="AA12" s="332">
        <v>7332870</v>
      </c>
      <c r="AB12" s="332">
        <v>693591</v>
      </c>
      <c r="AC12" s="332">
        <v>1531824</v>
      </c>
      <c r="AD12" s="332">
        <v>1531824</v>
      </c>
      <c r="AE12" s="152" t="s">
        <v>274</v>
      </c>
      <c r="AF12" s="332">
        <v>559586</v>
      </c>
      <c r="AG12" s="332">
        <v>559586</v>
      </c>
      <c r="AH12" s="332">
        <v>0</v>
      </c>
      <c r="AI12" s="332">
        <v>2996622</v>
      </c>
      <c r="AJ12" s="332">
        <v>0</v>
      </c>
      <c r="AK12" s="332">
        <v>0</v>
      </c>
      <c r="AL12" s="332">
        <v>0</v>
      </c>
      <c r="AM12" s="332">
        <v>2596622</v>
      </c>
      <c r="AN12" s="332">
        <v>400000</v>
      </c>
      <c r="AO12" s="395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</row>
    <row r="13" spans="1:53" s="144" customFormat="1" ht="21.65" customHeight="1">
      <c r="A13" s="152" t="s">
        <v>208</v>
      </c>
      <c r="B13" s="332">
        <v>150480551</v>
      </c>
      <c r="C13" s="332">
        <v>25743636</v>
      </c>
      <c r="D13" s="332">
        <v>1539360</v>
      </c>
      <c r="E13" s="332">
        <v>839188</v>
      </c>
      <c r="F13" s="332">
        <v>11001909</v>
      </c>
      <c r="G13" s="332">
        <v>11264016</v>
      </c>
      <c r="H13" s="332">
        <v>1099163</v>
      </c>
      <c r="I13" s="332">
        <v>60527317</v>
      </c>
      <c r="J13" s="332">
        <v>56012829</v>
      </c>
      <c r="K13" s="152" t="s">
        <v>208</v>
      </c>
      <c r="L13" s="332">
        <v>0</v>
      </c>
      <c r="M13" s="332">
        <v>4514488</v>
      </c>
      <c r="N13" s="332">
        <v>20114045</v>
      </c>
      <c r="O13" s="332">
        <v>1999220</v>
      </c>
      <c r="P13" s="332">
        <v>2610923</v>
      </c>
      <c r="Q13" s="332">
        <v>14212579</v>
      </c>
      <c r="R13" s="332">
        <v>1291323</v>
      </c>
      <c r="S13" s="332">
        <v>28793905</v>
      </c>
      <c r="T13" s="332">
        <v>974887</v>
      </c>
      <c r="U13" s="152" t="s">
        <v>208</v>
      </c>
      <c r="V13" s="332">
        <v>2065797</v>
      </c>
      <c r="W13" s="332">
        <v>19104688</v>
      </c>
      <c r="X13" s="332">
        <v>20494</v>
      </c>
      <c r="Y13" s="332">
        <v>6628039</v>
      </c>
      <c r="Z13" s="332">
        <v>7877347</v>
      </c>
      <c r="AA13" s="332">
        <v>6604553</v>
      </c>
      <c r="AB13" s="332">
        <v>1272794</v>
      </c>
      <c r="AC13" s="332">
        <v>3219301</v>
      </c>
      <c r="AD13" s="332">
        <v>3219301</v>
      </c>
      <c r="AE13" s="152" t="s">
        <v>208</v>
      </c>
      <c r="AF13" s="332">
        <v>1500000</v>
      </c>
      <c r="AG13" s="332">
        <v>1500000</v>
      </c>
      <c r="AH13" s="332">
        <v>0</v>
      </c>
      <c r="AI13" s="332">
        <v>2705000</v>
      </c>
      <c r="AJ13" s="332">
        <v>0</v>
      </c>
      <c r="AK13" s="332">
        <v>0</v>
      </c>
      <c r="AL13" s="332">
        <v>0</v>
      </c>
      <c r="AM13" s="332">
        <v>2205000</v>
      </c>
      <c r="AN13" s="332">
        <v>500000</v>
      </c>
      <c r="AO13" s="395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</row>
    <row r="14" spans="1:53" s="144" customFormat="1" ht="21.65" customHeight="1">
      <c r="A14" s="152" t="s">
        <v>209</v>
      </c>
      <c r="B14" s="332">
        <v>102566134</v>
      </c>
      <c r="C14" s="332">
        <v>18166066</v>
      </c>
      <c r="D14" s="332">
        <v>782453</v>
      </c>
      <c r="E14" s="332">
        <v>688583</v>
      </c>
      <c r="F14" s="332">
        <v>8649653</v>
      </c>
      <c r="G14" s="332">
        <v>7359176</v>
      </c>
      <c r="H14" s="332">
        <v>686201</v>
      </c>
      <c r="I14" s="332">
        <v>38258825</v>
      </c>
      <c r="J14" s="332">
        <v>34251183</v>
      </c>
      <c r="K14" s="152" t="s">
        <v>209</v>
      </c>
      <c r="L14" s="332">
        <v>0</v>
      </c>
      <c r="M14" s="332">
        <v>4007642</v>
      </c>
      <c r="N14" s="332">
        <v>17155199</v>
      </c>
      <c r="O14" s="332">
        <v>8213990</v>
      </c>
      <c r="P14" s="332">
        <v>734022</v>
      </c>
      <c r="Q14" s="332">
        <v>6389059</v>
      </c>
      <c r="R14" s="332">
        <v>1818128</v>
      </c>
      <c r="S14" s="332">
        <v>19281627</v>
      </c>
      <c r="T14" s="332">
        <v>762878</v>
      </c>
      <c r="U14" s="152" t="s">
        <v>209</v>
      </c>
      <c r="V14" s="332">
        <v>913861</v>
      </c>
      <c r="W14" s="332">
        <v>15801639</v>
      </c>
      <c r="X14" s="332">
        <v>404560</v>
      </c>
      <c r="Y14" s="332">
        <v>1398689</v>
      </c>
      <c r="Z14" s="332">
        <v>3434796</v>
      </c>
      <c r="AA14" s="332">
        <v>3069553</v>
      </c>
      <c r="AB14" s="332">
        <v>365243</v>
      </c>
      <c r="AC14" s="332">
        <v>3787243</v>
      </c>
      <c r="AD14" s="332">
        <v>3787243</v>
      </c>
      <c r="AE14" s="152" t="s">
        <v>209</v>
      </c>
      <c r="AF14" s="332">
        <v>610000</v>
      </c>
      <c r="AG14" s="332">
        <v>610000</v>
      </c>
      <c r="AH14" s="332">
        <v>0</v>
      </c>
      <c r="AI14" s="332">
        <v>1872378</v>
      </c>
      <c r="AJ14" s="332">
        <v>0</v>
      </c>
      <c r="AK14" s="332">
        <v>0</v>
      </c>
      <c r="AL14" s="332">
        <v>0</v>
      </c>
      <c r="AM14" s="332">
        <v>1472378</v>
      </c>
      <c r="AN14" s="332">
        <v>400000</v>
      </c>
      <c r="AO14" s="395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</row>
    <row r="15" spans="1:53" s="144" customFormat="1" ht="21.65" customHeight="1">
      <c r="A15" s="152" t="s">
        <v>146</v>
      </c>
      <c r="B15" s="332">
        <v>160850820</v>
      </c>
      <c r="C15" s="332">
        <v>25848068</v>
      </c>
      <c r="D15" s="332">
        <v>926431</v>
      </c>
      <c r="E15" s="332">
        <v>810023</v>
      </c>
      <c r="F15" s="332">
        <v>11548576</v>
      </c>
      <c r="G15" s="332">
        <v>11577455</v>
      </c>
      <c r="H15" s="332">
        <v>985583</v>
      </c>
      <c r="I15" s="332">
        <v>55860757</v>
      </c>
      <c r="J15" s="332">
        <v>51699355</v>
      </c>
      <c r="K15" s="152" t="s">
        <v>146</v>
      </c>
      <c r="L15" s="332">
        <v>0</v>
      </c>
      <c r="M15" s="332">
        <v>4161402</v>
      </c>
      <c r="N15" s="332">
        <v>23911133</v>
      </c>
      <c r="O15" s="332">
        <v>3380324</v>
      </c>
      <c r="P15" s="332">
        <v>78510</v>
      </c>
      <c r="Q15" s="332">
        <v>18383388</v>
      </c>
      <c r="R15" s="332">
        <v>2068911</v>
      </c>
      <c r="S15" s="332">
        <v>29998248</v>
      </c>
      <c r="T15" s="332">
        <v>3463874</v>
      </c>
      <c r="U15" s="152" t="s">
        <v>146</v>
      </c>
      <c r="V15" s="332">
        <v>1636725</v>
      </c>
      <c r="W15" s="332">
        <v>16386351</v>
      </c>
      <c r="X15" s="332">
        <v>552444</v>
      </c>
      <c r="Y15" s="332">
        <v>7958854</v>
      </c>
      <c r="Z15" s="332">
        <v>12536879</v>
      </c>
      <c r="AA15" s="332">
        <v>11055789</v>
      </c>
      <c r="AB15" s="332">
        <v>1481090</v>
      </c>
      <c r="AC15" s="332">
        <v>6383760</v>
      </c>
      <c r="AD15" s="332">
        <v>6383760</v>
      </c>
      <c r="AE15" s="152" t="s">
        <v>146</v>
      </c>
      <c r="AF15" s="332">
        <v>2315738</v>
      </c>
      <c r="AG15" s="332">
        <v>2301466</v>
      </c>
      <c r="AH15" s="332">
        <v>14272</v>
      </c>
      <c r="AI15" s="332">
        <v>3996237</v>
      </c>
      <c r="AJ15" s="332">
        <v>0</v>
      </c>
      <c r="AK15" s="332">
        <v>0</v>
      </c>
      <c r="AL15" s="332">
        <v>0</v>
      </c>
      <c r="AM15" s="332">
        <v>3596237</v>
      </c>
      <c r="AN15" s="332">
        <v>400000</v>
      </c>
      <c r="AO15" s="395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</row>
    <row r="16" spans="1:53" s="156" customFormat="1" ht="21.65" customHeight="1">
      <c r="A16" s="335" t="s">
        <v>147</v>
      </c>
      <c r="B16" s="331">
        <v>426541046</v>
      </c>
      <c r="C16" s="331">
        <v>76124166</v>
      </c>
      <c r="D16" s="331">
        <v>7242518</v>
      </c>
      <c r="E16" s="331">
        <v>3524168</v>
      </c>
      <c r="F16" s="331">
        <v>27739486</v>
      </c>
      <c r="G16" s="331">
        <v>33502560</v>
      </c>
      <c r="H16" s="331">
        <v>4115434</v>
      </c>
      <c r="I16" s="331">
        <v>146737987</v>
      </c>
      <c r="J16" s="331">
        <v>137399734</v>
      </c>
      <c r="K16" s="335" t="s">
        <v>147</v>
      </c>
      <c r="L16" s="331">
        <v>36754</v>
      </c>
      <c r="M16" s="331">
        <v>9301499</v>
      </c>
      <c r="N16" s="331">
        <v>64567043</v>
      </c>
      <c r="O16" s="331">
        <v>19548782</v>
      </c>
      <c r="P16" s="331">
        <v>5360706</v>
      </c>
      <c r="Q16" s="331">
        <v>26879086</v>
      </c>
      <c r="R16" s="331">
        <v>12778469</v>
      </c>
      <c r="S16" s="331">
        <v>75895600</v>
      </c>
      <c r="T16" s="331">
        <v>2428484</v>
      </c>
      <c r="U16" s="335" t="s">
        <v>147</v>
      </c>
      <c r="V16" s="331">
        <v>3780009</v>
      </c>
      <c r="W16" s="331">
        <v>44071977</v>
      </c>
      <c r="X16" s="331">
        <v>2593891</v>
      </c>
      <c r="Y16" s="331">
        <v>23021239</v>
      </c>
      <c r="Z16" s="331">
        <v>12392145</v>
      </c>
      <c r="AA16" s="331">
        <v>10618444</v>
      </c>
      <c r="AB16" s="331">
        <v>1773701</v>
      </c>
      <c r="AC16" s="331">
        <v>38269473</v>
      </c>
      <c r="AD16" s="331">
        <v>38269473</v>
      </c>
      <c r="AE16" s="335" t="s">
        <v>147</v>
      </c>
      <c r="AF16" s="331">
        <v>2807917</v>
      </c>
      <c r="AG16" s="331">
        <v>2807917</v>
      </c>
      <c r="AH16" s="331">
        <v>0</v>
      </c>
      <c r="AI16" s="331">
        <v>9746715</v>
      </c>
      <c r="AJ16" s="331">
        <v>295227</v>
      </c>
      <c r="AK16" s="331">
        <v>213707</v>
      </c>
      <c r="AL16" s="331">
        <v>0</v>
      </c>
      <c r="AM16" s="331">
        <v>7603781</v>
      </c>
      <c r="AN16" s="331">
        <v>1634000</v>
      </c>
      <c r="AO16" s="39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</row>
    <row r="17" spans="1:53" s="144" customFormat="1" ht="21.65" customHeight="1">
      <c r="A17" s="157" t="s">
        <v>127</v>
      </c>
      <c r="B17" s="332">
        <v>27891697</v>
      </c>
      <c r="C17" s="332">
        <v>4516246</v>
      </c>
      <c r="D17" s="332">
        <v>440337</v>
      </c>
      <c r="E17" s="332">
        <v>203130</v>
      </c>
      <c r="F17" s="332">
        <v>1499936</v>
      </c>
      <c r="G17" s="332">
        <v>2146260</v>
      </c>
      <c r="H17" s="332">
        <v>226583</v>
      </c>
      <c r="I17" s="332">
        <v>9961941</v>
      </c>
      <c r="J17" s="332">
        <v>9145864</v>
      </c>
      <c r="K17" s="157" t="s">
        <v>127</v>
      </c>
      <c r="L17" s="332">
        <v>0</v>
      </c>
      <c r="M17" s="332">
        <v>816077</v>
      </c>
      <c r="N17" s="332">
        <v>4562610</v>
      </c>
      <c r="O17" s="332">
        <v>2315205</v>
      </c>
      <c r="P17" s="332">
        <v>210747</v>
      </c>
      <c r="Q17" s="332">
        <v>1328894</v>
      </c>
      <c r="R17" s="332">
        <v>707764</v>
      </c>
      <c r="S17" s="332">
        <v>4474607</v>
      </c>
      <c r="T17" s="332">
        <v>126895</v>
      </c>
      <c r="U17" s="157" t="s">
        <v>127</v>
      </c>
      <c r="V17" s="332">
        <v>224475</v>
      </c>
      <c r="W17" s="332">
        <v>2129516</v>
      </c>
      <c r="X17" s="332">
        <v>258218</v>
      </c>
      <c r="Y17" s="332">
        <v>1735503</v>
      </c>
      <c r="Z17" s="332">
        <v>1388407</v>
      </c>
      <c r="AA17" s="332">
        <v>440686</v>
      </c>
      <c r="AB17" s="332">
        <v>947721</v>
      </c>
      <c r="AC17" s="332">
        <v>2068756</v>
      </c>
      <c r="AD17" s="332">
        <v>2068756</v>
      </c>
      <c r="AE17" s="157" t="s">
        <v>127</v>
      </c>
      <c r="AF17" s="332">
        <v>274381</v>
      </c>
      <c r="AG17" s="332">
        <v>274381</v>
      </c>
      <c r="AH17" s="332">
        <v>0</v>
      </c>
      <c r="AI17" s="332">
        <v>644749</v>
      </c>
      <c r="AJ17" s="332">
        <v>9750</v>
      </c>
      <c r="AK17" s="332">
        <v>0</v>
      </c>
      <c r="AL17" s="332">
        <v>0</v>
      </c>
      <c r="AM17" s="332">
        <v>584999</v>
      </c>
      <c r="AN17" s="332">
        <v>50000</v>
      </c>
      <c r="AO17" s="395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</row>
    <row r="18" spans="1:53" s="144" customFormat="1" ht="21.65" customHeight="1">
      <c r="A18" s="157" t="s">
        <v>128</v>
      </c>
      <c r="B18" s="332">
        <v>34823604</v>
      </c>
      <c r="C18" s="332">
        <v>5093513</v>
      </c>
      <c r="D18" s="332">
        <v>484728</v>
      </c>
      <c r="E18" s="332">
        <v>224786</v>
      </c>
      <c r="F18" s="332">
        <v>2081984</v>
      </c>
      <c r="G18" s="332">
        <v>2026450</v>
      </c>
      <c r="H18" s="332">
        <v>275565</v>
      </c>
      <c r="I18" s="332">
        <v>15346485</v>
      </c>
      <c r="J18" s="332">
        <v>14961513</v>
      </c>
      <c r="K18" s="157" t="s">
        <v>128</v>
      </c>
      <c r="L18" s="332">
        <v>0</v>
      </c>
      <c r="M18" s="332">
        <v>384972</v>
      </c>
      <c r="N18" s="332">
        <v>4258353</v>
      </c>
      <c r="O18" s="332">
        <v>502388</v>
      </c>
      <c r="P18" s="332">
        <v>50812</v>
      </c>
      <c r="Q18" s="332">
        <v>2197234</v>
      </c>
      <c r="R18" s="332">
        <v>1507919</v>
      </c>
      <c r="S18" s="332">
        <v>5891789</v>
      </c>
      <c r="T18" s="332">
        <v>101846</v>
      </c>
      <c r="U18" s="157" t="s">
        <v>128</v>
      </c>
      <c r="V18" s="332">
        <v>163706</v>
      </c>
      <c r="W18" s="332">
        <v>4698723</v>
      </c>
      <c r="X18" s="332">
        <v>183805</v>
      </c>
      <c r="Y18" s="332">
        <v>743709</v>
      </c>
      <c r="Z18" s="332">
        <v>1157149</v>
      </c>
      <c r="AA18" s="332">
        <v>1157149</v>
      </c>
      <c r="AB18" s="332">
        <v>0</v>
      </c>
      <c r="AC18" s="332">
        <v>2121608</v>
      </c>
      <c r="AD18" s="332">
        <v>2121608</v>
      </c>
      <c r="AE18" s="157" t="s">
        <v>128</v>
      </c>
      <c r="AF18" s="332">
        <v>150000</v>
      </c>
      <c r="AG18" s="332">
        <v>150000</v>
      </c>
      <c r="AH18" s="332">
        <v>0</v>
      </c>
      <c r="AI18" s="332">
        <v>804707</v>
      </c>
      <c r="AJ18" s="332">
        <v>0</v>
      </c>
      <c r="AK18" s="332">
        <v>0</v>
      </c>
      <c r="AL18" s="332">
        <v>0</v>
      </c>
      <c r="AM18" s="332">
        <v>404707</v>
      </c>
      <c r="AN18" s="332">
        <v>400000</v>
      </c>
      <c r="AO18" s="395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</row>
    <row r="19" spans="1:53" s="144" customFormat="1" ht="21.65" customHeight="1">
      <c r="A19" s="157" t="s">
        <v>129</v>
      </c>
      <c r="B19" s="332">
        <v>22988013</v>
      </c>
      <c r="C19" s="332">
        <v>5085218</v>
      </c>
      <c r="D19" s="332">
        <v>436823</v>
      </c>
      <c r="E19" s="332">
        <v>224598</v>
      </c>
      <c r="F19" s="332">
        <v>1870227</v>
      </c>
      <c r="G19" s="332">
        <v>2282826</v>
      </c>
      <c r="H19" s="332">
        <v>270744</v>
      </c>
      <c r="I19" s="332">
        <v>8175861</v>
      </c>
      <c r="J19" s="332">
        <v>7901187</v>
      </c>
      <c r="K19" s="157" t="s">
        <v>129</v>
      </c>
      <c r="L19" s="332">
        <v>0</v>
      </c>
      <c r="M19" s="332">
        <v>274674</v>
      </c>
      <c r="N19" s="332">
        <v>1811959</v>
      </c>
      <c r="O19" s="332">
        <v>552777</v>
      </c>
      <c r="P19" s="332">
        <v>34906</v>
      </c>
      <c r="Q19" s="332">
        <v>1019480</v>
      </c>
      <c r="R19" s="332">
        <v>204796</v>
      </c>
      <c r="S19" s="332">
        <v>3263693</v>
      </c>
      <c r="T19" s="332">
        <v>126350</v>
      </c>
      <c r="U19" s="157" t="s">
        <v>129</v>
      </c>
      <c r="V19" s="332">
        <v>234333</v>
      </c>
      <c r="W19" s="332">
        <v>1499340</v>
      </c>
      <c r="X19" s="332">
        <v>168551</v>
      </c>
      <c r="Y19" s="332">
        <v>1235119</v>
      </c>
      <c r="Z19" s="332">
        <v>1157447</v>
      </c>
      <c r="AA19" s="332">
        <v>1032705</v>
      </c>
      <c r="AB19" s="332">
        <v>124742</v>
      </c>
      <c r="AC19" s="332">
        <v>2558585</v>
      </c>
      <c r="AD19" s="332">
        <v>2558585</v>
      </c>
      <c r="AE19" s="157" t="s">
        <v>129</v>
      </c>
      <c r="AF19" s="332">
        <v>500000</v>
      </c>
      <c r="AG19" s="332">
        <v>500000</v>
      </c>
      <c r="AH19" s="332">
        <v>0</v>
      </c>
      <c r="AI19" s="332">
        <v>435250</v>
      </c>
      <c r="AJ19" s="332">
        <v>0</v>
      </c>
      <c r="AK19" s="332">
        <v>42750</v>
      </c>
      <c r="AL19" s="332">
        <v>0</v>
      </c>
      <c r="AM19" s="332">
        <v>342500</v>
      </c>
      <c r="AN19" s="332">
        <v>50000</v>
      </c>
      <c r="AO19" s="395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</row>
    <row r="20" spans="1:53" s="144" customFormat="1" ht="21.65" customHeight="1">
      <c r="A20" s="157" t="s">
        <v>130</v>
      </c>
      <c r="B20" s="332">
        <v>58895889</v>
      </c>
      <c r="C20" s="332">
        <v>8500017</v>
      </c>
      <c r="D20" s="332">
        <v>456917</v>
      </c>
      <c r="E20" s="332">
        <v>311155</v>
      </c>
      <c r="F20" s="332">
        <v>2527029</v>
      </c>
      <c r="G20" s="332">
        <v>4747474</v>
      </c>
      <c r="H20" s="332">
        <v>457442</v>
      </c>
      <c r="I20" s="332">
        <v>24228164</v>
      </c>
      <c r="J20" s="332">
        <v>23577864</v>
      </c>
      <c r="K20" s="157" t="s">
        <v>130</v>
      </c>
      <c r="L20" s="332">
        <v>0</v>
      </c>
      <c r="M20" s="332">
        <v>650300</v>
      </c>
      <c r="N20" s="332">
        <v>6979315</v>
      </c>
      <c r="O20" s="332">
        <v>3313466</v>
      </c>
      <c r="P20" s="332">
        <v>103050</v>
      </c>
      <c r="Q20" s="332">
        <v>2110491</v>
      </c>
      <c r="R20" s="332">
        <v>1452308</v>
      </c>
      <c r="S20" s="332">
        <v>11913644</v>
      </c>
      <c r="T20" s="332">
        <v>375598</v>
      </c>
      <c r="U20" s="157" t="s">
        <v>130</v>
      </c>
      <c r="V20" s="332">
        <v>622305</v>
      </c>
      <c r="W20" s="332">
        <v>6492920</v>
      </c>
      <c r="X20" s="332">
        <v>454474</v>
      </c>
      <c r="Y20" s="332">
        <v>3968347</v>
      </c>
      <c r="Z20" s="332">
        <v>390484</v>
      </c>
      <c r="AA20" s="332">
        <v>341649</v>
      </c>
      <c r="AB20" s="332">
        <v>48835</v>
      </c>
      <c r="AC20" s="332">
        <v>5387444</v>
      </c>
      <c r="AD20" s="332">
        <v>5387444</v>
      </c>
      <c r="AE20" s="157" t="s">
        <v>130</v>
      </c>
      <c r="AF20" s="332">
        <v>422668</v>
      </c>
      <c r="AG20" s="332">
        <v>422668</v>
      </c>
      <c r="AH20" s="332">
        <v>0</v>
      </c>
      <c r="AI20" s="332">
        <v>1074153</v>
      </c>
      <c r="AJ20" s="332">
        <v>23325</v>
      </c>
      <c r="AK20" s="332">
        <v>0</v>
      </c>
      <c r="AL20" s="332">
        <v>0</v>
      </c>
      <c r="AM20" s="332">
        <v>950828</v>
      </c>
      <c r="AN20" s="332">
        <v>100000</v>
      </c>
      <c r="AO20" s="395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</row>
    <row r="21" spans="1:53" s="144" customFormat="1" ht="21.65" customHeight="1">
      <c r="A21" s="157" t="s">
        <v>131</v>
      </c>
      <c r="B21" s="332">
        <v>24926000</v>
      </c>
      <c r="C21" s="332">
        <v>5569687</v>
      </c>
      <c r="D21" s="332">
        <v>578424</v>
      </c>
      <c r="E21" s="332">
        <v>255150</v>
      </c>
      <c r="F21" s="332">
        <v>1794219</v>
      </c>
      <c r="G21" s="332">
        <v>2673755</v>
      </c>
      <c r="H21" s="332">
        <v>268139</v>
      </c>
      <c r="I21" s="332">
        <v>8098569</v>
      </c>
      <c r="J21" s="332">
        <v>7923284</v>
      </c>
      <c r="K21" s="157" t="s">
        <v>131</v>
      </c>
      <c r="L21" s="332">
        <v>0</v>
      </c>
      <c r="M21" s="332">
        <v>175285</v>
      </c>
      <c r="N21" s="332">
        <v>3117397</v>
      </c>
      <c r="O21" s="332">
        <v>526064</v>
      </c>
      <c r="P21" s="332">
        <v>1245639</v>
      </c>
      <c r="Q21" s="332">
        <v>1082125</v>
      </c>
      <c r="R21" s="332">
        <v>263569</v>
      </c>
      <c r="S21" s="332">
        <v>3577746</v>
      </c>
      <c r="T21" s="332">
        <v>140132</v>
      </c>
      <c r="U21" s="157" t="s">
        <v>131</v>
      </c>
      <c r="V21" s="332">
        <v>125694</v>
      </c>
      <c r="W21" s="332">
        <v>2640899</v>
      </c>
      <c r="X21" s="332">
        <v>33152</v>
      </c>
      <c r="Y21" s="332">
        <v>637869</v>
      </c>
      <c r="Z21" s="332">
        <v>705961</v>
      </c>
      <c r="AA21" s="332">
        <v>468561</v>
      </c>
      <c r="AB21" s="332">
        <v>237400</v>
      </c>
      <c r="AC21" s="332">
        <v>2910474</v>
      </c>
      <c r="AD21" s="332">
        <v>2910474</v>
      </c>
      <c r="AE21" s="157" t="s">
        <v>131</v>
      </c>
      <c r="AF21" s="332">
        <v>194406</v>
      </c>
      <c r="AG21" s="332">
        <v>194406</v>
      </c>
      <c r="AH21" s="332">
        <v>0</v>
      </c>
      <c r="AI21" s="332">
        <v>751760</v>
      </c>
      <c r="AJ21" s="332">
        <v>34500</v>
      </c>
      <c r="AK21" s="332">
        <v>0</v>
      </c>
      <c r="AL21" s="332">
        <v>0</v>
      </c>
      <c r="AM21" s="332">
        <v>487260</v>
      </c>
      <c r="AN21" s="332">
        <v>230000</v>
      </c>
      <c r="AO21" s="395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</row>
    <row r="22" spans="1:53" s="144" customFormat="1" ht="21.65" customHeight="1">
      <c r="A22" s="157" t="s">
        <v>132</v>
      </c>
      <c r="B22" s="332">
        <v>36302816</v>
      </c>
      <c r="C22" s="332">
        <v>5305881</v>
      </c>
      <c r="D22" s="332">
        <v>449293</v>
      </c>
      <c r="E22" s="332">
        <v>254701</v>
      </c>
      <c r="F22" s="332">
        <v>1556791</v>
      </c>
      <c r="G22" s="332">
        <v>2754125</v>
      </c>
      <c r="H22" s="332">
        <v>290971</v>
      </c>
      <c r="I22" s="332">
        <v>10722792</v>
      </c>
      <c r="J22" s="332">
        <v>9815077</v>
      </c>
      <c r="K22" s="157" t="s">
        <v>132</v>
      </c>
      <c r="L22" s="332">
        <v>0</v>
      </c>
      <c r="M22" s="332">
        <v>907715</v>
      </c>
      <c r="N22" s="332">
        <v>8456030</v>
      </c>
      <c r="O22" s="332">
        <v>3011242</v>
      </c>
      <c r="P22" s="332">
        <v>397752</v>
      </c>
      <c r="Q22" s="332">
        <v>3625026</v>
      </c>
      <c r="R22" s="332">
        <v>1422010</v>
      </c>
      <c r="S22" s="332">
        <v>7088367</v>
      </c>
      <c r="T22" s="332">
        <v>220914</v>
      </c>
      <c r="U22" s="157" t="s">
        <v>132</v>
      </c>
      <c r="V22" s="332">
        <v>525174</v>
      </c>
      <c r="W22" s="332">
        <v>4312885</v>
      </c>
      <c r="X22" s="332">
        <v>0</v>
      </c>
      <c r="Y22" s="332">
        <v>2029394</v>
      </c>
      <c r="Z22" s="332">
        <v>467342</v>
      </c>
      <c r="AA22" s="332">
        <v>340304</v>
      </c>
      <c r="AB22" s="332">
        <v>127038</v>
      </c>
      <c r="AC22" s="332">
        <v>3100351</v>
      </c>
      <c r="AD22" s="332">
        <v>3100351</v>
      </c>
      <c r="AE22" s="157" t="s">
        <v>132</v>
      </c>
      <c r="AF22" s="332">
        <v>354822</v>
      </c>
      <c r="AG22" s="332">
        <v>354822</v>
      </c>
      <c r="AH22" s="332">
        <v>0</v>
      </c>
      <c r="AI22" s="332">
        <v>807231</v>
      </c>
      <c r="AJ22" s="332">
        <v>69000</v>
      </c>
      <c r="AK22" s="332">
        <v>0</v>
      </c>
      <c r="AL22" s="332">
        <v>0</v>
      </c>
      <c r="AM22" s="332">
        <v>658231</v>
      </c>
      <c r="AN22" s="332">
        <v>80000</v>
      </c>
      <c r="AO22" s="395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</row>
    <row r="23" spans="1:53" s="144" customFormat="1" ht="21.65" customHeight="1">
      <c r="A23" s="157" t="s">
        <v>133</v>
      </c>
      <c r="B23" s="332">
        <v>27413000</v>
      </c>
      <c r="C23" s="332">
        <v>5185629</v>
      </c>
      <c r="D23" s="332">
        <v>551727</v>
      </c>
      <c r="E23" s="332">
        <v>239198</v>
      </c>
      <c r="F23" s="332">
        <v>1688434</v>
      </c>
      <c r="G23" s="332">
        <v>2413016</v>
      </c>
      <c r="H23" s="332">
        <v>293254</v>
      </c>
      <c r="I23" s="332">
        <v>8158042</v>
      </c>
      <c r="J23" s="332">
        <v>7978816</v>
      </c>
      <c r="K23" s="157" t="s">
        <v>133</v>
      </c>
      <c r="L23" s="332">
        <v>0</v>
      </c>
      <c r="M23" s="332">
        <v>179226</v>
      </c>
      <c r="N23" s="332">
        <v>4339282</v>
      </c>
      <c r="O23" s="332">
        <v>1596190</v>
      </c>
      <c r="P23" s="332">
        <v>71248</v>
      </c>
      <c r="Q23" s="332">
        <v>1976933</v>
      </c>
      <c r="R23" s="332">
        <v>694911</v>
      </c>
      <c r="S23" s="332">
        <v>5728375</v>
      </c>
      <c r="T23" s="332">
        <v>152641</v>
      </c>
      <c r="U23" s="157" t="s">
        <v>133</v>
      </c>
      <c r="V23" s="332">
        <v>132204</v>
      </c>
      <c r="W23" s="332">
        <v>4335171</v>
      </c>
      <c r="X23" s="332">
        <v>88146</v>
      </c>
      <c r="Y23" s="332">
        <v>1020213</v>
      </c>
      <c r="Z23" s="332">
        <v>216999</v>
      </c>
      <c r="AA23" s="332">
        <v>216999</v>
      </c>
      <c r="AB23" s="332">
        <v>0</v>
      </c>
      <c r="AC23" s="332">
        <v>2816741</v>
      </c>
      <c r="AD23" s="332">
        <v>2816741</v>
      </c>
      <c r="AE23" s="157" t="s">
        <v>133</v>
      </c>
      <c r="AF23" s="332">
        <v>230000</v>
      </c>
      <c r="AG23" s="332">
        <v>230000</v>
      </c>
      <c r="AH23" s="332">
        <v>0</v>
      </c>
      <c r="AI23" s="332">
        <v>737932</v>
      </c>
      <c r="AJ23" s="332">
        <v>22152</v>
      </c>
      <c r="AK23" s="332">
        <v>83250</v>
      </c>
      <c r="AL23" s="332">
        <v>0</v>
      </c>
      <c r="AM23" s="332">
        <v>532530</v>
      </c>
      <c r="AN23" s="332">
        <v>100000</v>
      </c>
      <c r="AO23" s="395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</row>
    <row r="24" spans="1:53" s="144" customFormat="1" ht="21.65" customHeight="1">
      <c r="A24" s="157" t="s">
        <v>134</v>
      </c>
      <c r="B24" s="332">
        <v>50333000</v>
      </c>
      <c r="C24" s="332">
        <v>8740935</v>
      </c>
      <c r="D24" s="332">
        <v>591953</v>
      </c>
      <c r="E24" s="332">
        <v>337442</v>
      </c>
      <c r="F24" s="332">
        <v>3999675</v>
      </c>
      <c r="G24" s="332">
        <v>3292154</v>
      </c>
      <c r="H24" s="332">
        <v>519711</v>
      </c>
      <c r="I24" s="332">
        <v>18405538</v>
      </c>
      <c r="J24" s="332">
        <v>16427631</v>
      </c>
      <c r="K24" s="157" t="s">
        <v>134</v>
      </c>
      <c r="L24" s="332">
        <v>0</v>
      </c>
      <c r="M24" s="332">
        <v>1977907</v>
      </c>
      <c r="N24" s="332">
        <v>6784376</v>
      </c>
      <c r="O24" s="332">
        <v>3260118</v>
      </c>
      <c r="P24" s="332">
        <v>865632</v>
      </c>
      <c r="Q24" s="332">
        <v>1600850</v>
      </c>
      <c r="R24" s="332">
        <v>1057776</v>
      </c>
      <c r="S24" s="332">
        <v>9256141</v>
      </c>
      <c r="T24" s="332">
        <v>289366</v>
      </c>
      <c r="U24" s="157" t="s">
        <v>134</v>
      </c>
      <c r="V24" s="332">
        <v>396573</v>
      </c>
      <c r="W24" s="332">
        <v>4264208</v>
      </c>
      <c r="X24" s="332">
        <v>270017</v>
      </c>
      <c r="Y24" s="332">
        <v>4035977</v>
      </c>
      <c r="Z24" s="332">
        <v>838808</v>
      </c>
      <c r="AA24" s="332">
        <v>747992</v>
      </c>
      <c r="AB24" s="332">
        <v>90816</v>
      </c>
      <c r="AC24" s="332">
        <v>5291588</v>
      </c>
      <c r="AD24" s="332">
        <v>5291588</v>
      </c>
      <c r="AE24" s="157" t="s">
        <v>134</v>
      </c>
      <c r="AF24" s="332">
        <v>150000</v>
      </c>
      <c r="AG24" s="332">
        <v>150000</v>
      </c>
      <c r="AH24" s="332">
        <v>0</v>
      </c>
      <c r="AI24" s="332">
        <v>865614</v>
      </c>
      <c r="AJ24" s="332">
        <v>75000</v>
      </c>
      <c r="AK24" s="332">
        <v>0</v>
      </c>
      <c r="AL24" s="332">
        <v>0</v>
      </c>
      <c r="AM24" s="332">
        <v>730614</v>
      </c>
      <c r="AN24" s="332">
        <v>60000</v>
      </c>
      <c r="AO24" s="395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</row>
    <row r="25" spans="1:53" s="144" customFormat="1" ht="21.65" customHeight="1">
      <c r="A25" s="157" t="s">
        <v>135</v>
      </c>
      <c r="B25" s="332">
        <v>20488597</v>
      </c>
      <c r="C25" s="332">
        <v>4624037</v>
      </c>
      <c r="D25" s="332">
        <v>588079</v>
      </c>
      <c r="E25" s="332">
        <v>212999</v>
      </c>
      <c r="F25" s="332">
        <v>2034861</v>
      </c>
      <c r="G25" s="332">
        <v>1613066</v>
      </c>
      <c r="H25" s="332">
        <v>175032</v>
      </c>
      <c r="I25" s="332">
        <v>5985048</v>
      </c>
      <c r="J25" s="332">
        <v>5644587</v>
      </c>
      <c r="K25" s="157" t="s">
        <v>135</v>
      </c>
      <c r="L25" s="332">
        <v>0</v>
      </c>
      <c r="M25" s="332">
        <v>340461</v>
      </c>
      <c r="N25" s="332">
        <v>2389393</v>
      </c>
      <c r="O25" s="332">
        <v>805047</v>
      </c>
      <c r="P25" s="332">
        <v>88562</v>
      </c>
      <c r="Q25" s="332">
        <v>641969</v>
      </c>
      <c r="R25" s="332">
        <v>853815</v>
      </c>
      <c r="S25" s="332">
        <v>3655420</v>
      </c>
      <c r="T25" s="332">
        <v>85999</v>
      </c>
      <c r="U25" s="157" t="s">
        <v>135</v>
      </c>
      <c r="V25" s="332">
        <v>279275</v>
      </c>
      <c r="W25" s="332">
        <v>1559338</v>
      </c>
      <c r="X25" s="332">
        <v>255766</v>
      </c>
      <c r="Y25" s="332">
        <v>1475042</v>
      </c>
      <c r="Z25" s="332">
        <v>486868</v>
      </c>
      <c r="AA25" s="332">
        <v>483808</v>
      </c>
      <c r="AB25" s="332">
        <v>3060</v>
      </c>
      <c r="AC25" s="332">
        <v>2302398</v>
      </c>
      <c r="AD25" s="332">
        <v>2302398</v>
      </c>
      <c r="AE25" s="157" t="s">
        <v>135</v>
      </c>
      <c r="AF25" s="332">
        <v>100000</v>
      </c>
      <c r="AG25" s="332">
        <v>100000</v>
      </c>
      <c r="AH25" s="332">
        <v>0</v>
      </c>
      <c r="AI25" s="332">
        <v>945433</v>
      </c>
      <c r="AJ25" s="332">
        <v>0</v>
      </c>
      <c r="AK25" s="332">
        <v>0</v>
      </c>
      <c r="AL25" s="332">
        <v>0</v>
      </c>
      <c r="AM25" s="332">
        <v>885433</v>
      </c>
      <c r="AN25" s="332">
        <v>60000</v>
      </c>
      <c r="AO25" s="395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</row>
    <row r="26" spans="1:53" s="144" customFormat="1" ht="21.65" customHeight="1">
      <c r="A26" s="157" t="s">
        <v>136</v>
      </c>
      <c r="B26" s="332">
        <v>26480828</v>
      </c>
      <c r="C26" s="332">
        <v>5498804</v>
      </c>
      <c r="D26" s="332">
        <v>448924</v>
      </c>
      <c r="E26" s="332">
        <v>220610</v>
      </c>
      <c r="F26" s="332">
        <v>2503700</v>
      </c>
      <c r="G26" s="332">
        <v>2088566</v>
      </c>
      <c r="H26" s="332">
        <v>237004</v>
      </c>
      <c r="I26" s="332">
        <v>8642374</v>
      </c>
      <c r="J26" s="332">
        <v>8057330</v>
      </c>
      <c r="K26" s="157" t="s">
        <v>136</v>
      </c>
      <c r="L26" s="332">
        <v>0</v>
      </c>
      <c r="M26" s="332">
        <v>585044</v>
      </c>
      <c r="N26" s="332">
        <v>3711765</v>
      </c>
      <c r="O26" s="332">
        <v>1003339</v>
      </c>
      <c r="P26" s="332">
        <v>633567</v>
      </c>
      <c r="Q26" s="332">
        <v>1225042</v>
      </c>
      <c r="R26" s="332">
        <v>849817</v>
      </c>
      <c r="S26" s="332">
        <v>5150127</v>
      </c>
      <c r="T26" s="332">
        <v>112935</v>
      </c>
      <c r="U26" s="157" t="s">
        <v>136</v>
      </c>
      <c r="V26" s="332">
        <v>331045</v>
      </c>
      <c r="W26" s="332">
        <v>2342377</v>
      </c>
      <c r="X26" s="332">
        <v>373924</v>
      </c>
      <c r="Y26" s="332">
        <v>1989846</v>
      </c>
      <c r="Z26" s="332">
        <v>396625</v>
      </c>
      <c r="AA26" s="332">
        <v>385346</v>
      </c>
      <c r="AB26" s="332">
        <v>11279</v>
      </c>
      <c r="AC26" s="332">
        <v>2413933</v>
      </c>
      <c r="AD26" s="332">
        <v>2413933</v>
      </c>
      <c r="AE26" s="157" t="s">
        <v>136</v>
      </c>
      <c r="AF26" s="332">
        <v>127200</v>
      </c>
      <c r="AG26" s="332">
        <v>127200</v>
      </c>
      <c r="AH26" s="332">
        <v>0</v>
      </c>
      <c r="AI26" s="332">
        <v>540000</v>
      </c>
      <c r="AJ26" s="332">
        <v>0</v>
      </c>
      <c r="AK26" s="332">
        <v>0</v>
      </c>
      <c r="AL26" s="332">
        <v>0</v>
      </c>
      <c r="AM26" s="332">
        <v>480000</v>
      </c>
      <c r="AN26" s="332">
        <v>60000</v>
      </c>
      <c r="AO26" s="395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</row>
    <row r="27" spans="1:53" s="144" customFormat="1" ht="21.65" customHeight="1">
      <c r="A27" s="157" t="s">
        <v>137</v>
      </c>
      <c r="B27" s="332">
        <v>11837043</v>
      </c>
      <c r="C27" s="332">
        <v>2583121</v>
      </c>
      <c r="D27" s="332">
        <v>237404</v>
      </c>
      <c r="E27" s="332">
        <v>158324</v>
      </c>
      <c r="F27" s="332">
        <v>633846</v>
      </c>
      <c r="G27" s="332">
        <v>1413955</v>
      </c>
      <c r="H27" s="332">
        <v>139592</v>
      </c>
      <c r="I27" s="332">
        <v>2859024</v>
      </c>
      <c r="J27" s="332">
        <v>2563370</v>
      </c>
      <c r="K27" s="157" t="s">
        <v>137</v>
      </c>
      <c r="L27" s="332">
        <v>36754</v>
      </c>
      <c r="M27" s="332">
        <v>258900</v>
      </c>
      <c r="N27" s="332">
        <v>2560226</v>
      </c>
      <c r="O27" s="332">
        <v>442555</v>
      </c>
      <c r="P27" s="332">
        <v>548331</v>
      </c>
      <c r="Q27" s="332">
        <v>1144672</v>
      </c>
      <c r="R27" s="332">
        <v>424668</v>
      </c>
      <c r="S27" s="332">
        <v>2137929</v>
      </c>
      <c r="T27" s="332">
        <v>57619</v>
      </c>
      <c r="U27" s="157" t="s">
        <v>137</v>
      </c>
      <c r="V27" s="332">
        <v>120614</v>
      </c>
      <c r="W27" s="332">
        <v>1249664</v>
      </c>
      <c r="X27" s="332">
        <v>113145</v>
      </c>
      <c r="Y27" s="332">
        <v>596887</v>
      </c>
      <c r="Z27" s="332">
        <v>450287</v>
      </c>
      <c r="AA27" s="332">
        <v>446712</v>
      </c>
      <c r="AB27" s="332">
        <v>3575</v>
      </c>
      <c r="AC27" s="332">
        <v>905246</v>
      </c>
      <c r="AD27" s="332">
        <v>905246</v>
      </c>
      <c r="AE27" s="157" t="s">
        <v>137</v>
      </c>
      <c r="AF27" s="332">
        <v>16740</v>
      </c>
      <c r="AG27" s="332">
        <v>16740</v>
      </c>
      <c r="AH27" s="332">
        <v>0</v>
      </c>
      <c r="AI27" s="332">
        <v>324470</v>
      </c>
      <c r="AJ27" s="332">
        <v>58500</v>
      </c>
      <c r="AK27" s="332">
        <v>0</v>
      </c>
      <c r="AL27" s="332">
        <v>0</v>
      </c>
      <c r="AM27" s="332">
        <v>218970</v>
      </c>
      <c r="AN27" s="332">
        <v>47000</v>
      </c>
      <c r="AO27" s="395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</row>
    <row r="28" spans="1:53" s="144" customFormat="1" ht="21.65" customHeight="1">
      <c r="A28" s="157" t="s">
        <v>138</v>
      </c>
      <c r="B28" s="332">
        <v>19630000</v>
      </c>
      <c r="C28" s="332">
        <v>4424545</v>
      </c>
      <c r="D28" s="332">
        <v>384077</v>
      </c>
      <c r="E28" s="332">
        <v>218111</v>
      </c>
      <c r="F28" s="332">
        <v>1631453</v>
      </c>
      <c r="G28" s="332">
        <v>1903442</v>
      </c>
      <c r="H28" s="332">
        <v>287462</v>
      </c>
      <c r="I28" s="332">
        <v>5403081</v>
      </c>
      <c r="J28" s="332">
        <v>4963749</v>
      </c>
      <c r="K28" s="157" t="s">
        <v>138</v>
      </c>
      <c r="L28" s="332">
        <v>0</v>
      </c>
      <c r="M28" s="332">
        <v>439332</v>
      </c>
      <c r="N28" s="332">
        <v>2467415</v>
      </c>
      <c r="O28" s="332">
        <v>183290</v>
      </c>
      <c r="P28" s="332">
        <v>362184</v>
      </c>
      <c r="Q28" s="332">
        <v>1398987</v>
      </c>
      <c r="R28" s="332">
        <v>522954</v>
      </c>
      <c r="S28" s="332">
        <v>4004656</v>
      </c>
      <c r="T28" s="332">
        <v>454543</v>
      </c>
      <c r="U28" s="157" t="s">
        <v>138</v>
      </c>
      <c r="V28" s="332">
        <v>308946</v>
      </c>
      <c r="W28" s="332">
        <v>2692252</v>
      </c>
      <c r="X28" s="332">
        <v>116293</v>
      </c>
      <c r="Y28" s="332">
        <v>432622</v>
      </c>
      <c r="Z28" s="332">
        <v>948424</v>
      </c>
      <c r="AA28" s="332">
        <v>864165</v>
      </c>
      <c r="AB28" s="332">
        <v>84259</v>
      </c>
      <c r="AC28" s="332">
        <v>1898456</v>
      </c>
      <c r="AD28" s="332">
        <v>1898456</v>
      </c>
      <c r="AE28" s="157" t="s">
        <v>138</v>
      </c>
      <c r="AF28" s="332">
        <v>100000</v>
      </c>
      <c r="AG28" s="332">
        <v>100000</v>
      </c>
      <c r="AH28" s="332">
        <v>0</v>
      </c>
      <c r="AI28" s="332">
        <v>383423</v>
      </c>
      <c r="AJ28" s="332">
        <v>0</v>
      </c>
      <c r="AK28" s="332">
        <v>0</v>
      </c>
      <c r="AL28" s="332">
        <v>0</v>
      </c>
      <c r="AM28" s="332">
        <v>356423</v>
      </c>
      <c r="AN28" s="332">
        <v>27000</v>
      </c>
      <c r="AO28" s="395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</row>
    <row r="29" spans="1:53" s="144" customFormat="1" ht="21.65" customHeight="1">
      <c r="A29" s="157" t="s">
        <v>139</v>
      </c>
      <c r="B29" s="332">
        <v>25517123</v>
      </c>
      <c r="C29" s="332">
        <v>3896318</v>
      </c>
      <c r="D29" s="332">
        <v>359097</v>
      </c>
      <c r="E29" s="332">
        <v>212599</v>
      </c>
      <c r="F29" s="332">
        <v>1448587</v>
      </c>
      <c r="G29" s="332">
        <v>1600356</v>
      </c>
      <c r="H29" s="332">
        <v>275679</v>
      </c>
      <c r="I29" s="332">
        <v>9680910</v>
      </c>
      <c r="J29" s="332">
        <v>8642069</v>
      </c>
      <c r="K29" s="157" t="s">
        <v>139</v>
      </c>
      <c r="L29" s="332">
        <v>0</v>
      </c>
      <c r="M29" s="332">
        <v>1038841</v>
      </c>
      <c r="N29" s="332">
        <v>2575926</v>
      </c>
      <c r="O29" s="332">
        <v>407648</v>
      </c>
      <c r="P29" s="332">
        <v>365141</v>
      </c>
      <c r="Q29" s="332">
        <v>1319331</v>
      </c>
      <c r="R29" s="332">
        <v>483806</v>
      </c>
      <c r="S29" s="332">
        <v>4611538</v>
      </c>
      <c r="T29" s="332">
        <v>78430</v>
      </c>
      <c r="U29" s="157" t="s">
        <v>139</v>
      </c>
      <c r="V29" s="332">
        <v>154068</v>
      </c>
      <c r="W29" s="332">
        <v>3148724</v>
      </c>
      <c r="X29" s="332">
        <v>147253</v>
      </c>
      <c r="Y29" s="332">
        <v>1083063</v>
      </c>
      <c r="Z29" s="332">
        <v>1510044</v>
      </c>
      <c r="AA29" s="332">
        <v>1448963</v>
      </c>
      <c r="AB29" s="332">
        <v>61081</v>
      </c>
      <c r="AC29" s="332">
        <v>2331308</v>
      </c>
      <c r="AD29" s="332">
        <v>2331308</v>
      </c>
      <c r="AE29" s="157" t="s">
        <v>139</v>
      </c>
      <c r="AF29" s="332">
        <v>180000</v>
      </c>
      <c r="AG29" s="332">
        <v>180000</v>
      </c>
      <c r="AH29" s="332">
        <v>0</v>
      </c>
      <c r="AI29" s="332">
        <v>731079</v>
      </c>
      <c r="AJ29" s="332">
        <v>0</v>
      </c>
      <c r="AK29" s="332">
        <v>0</v>
      </c>
      <c r="AL29" s="332">
        <v>0</v>
      </c>
      <c r="AM29" s="332">
        <v>411079</v>
      </c>
      <c r="AN29" s="332">
        <v>320000</v>
      </c>
      <c r="AO29" s="395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</row>
    <row r="30" spans="1:53" s="144" customFormat="1" ht="21.65" customHeight="1">
      <c r="A30" s="157" t="s">
        <v>140</v>
      </c>
      <c r="B30" s="332">
        <v>18382977</v>
      </c>
      <c r="C30" s="332">
        <v>3844844</v>
      </c>
      <c r="D30" s="332">
        <v>348080</v>
      </c>
      <c r="E30" s="332">
        <v>182795</v>
      </c>
      <c r="F30" s="332">
        <v>1420901</v>
      </c>
      <c r="G30" s="332">
        <v>1586650</v>
      </c>
      <c r="H30" s="332">
        <v>306418</v>
      </c>
      <c r="I30" s="332">
        <v>6300598</v>
      </c>
      <c r="J30" s="332">
        <v>5828135</v>
      </c>
      <c r="K30" s="157" t="s">
        <v>140</v>
      </c>
      <c r="L30" s="332">
        <v>0</v>
      </c>
      <c r="M30" s="332">
        <v>472463</v>
      </c>
      <c r="N30" s="332">
        <v>2479658</v>
      </c>
      <c r="O30" s="332">
        <v>88544</v>
      </c>
      <c r="P30" s="332">
        <v>90563</v>
      </c>
      <c r="Q30" s="332">
        <v>1781761</v>
      </c>
      <c r="R30" s="332">
        <v>518790</v>
      </c>
      <c r="S30" s="332">
        <v>2840108</v>
      </c>
      <c r="T30" s="332">
        <v>68001</v>
      </c>
      <c r="U30" s="157" t="s">
        <v>140</v>
      </c>
      <c r="V30" s="332">
        <v>100843</v>
      </c>
      <c r="W30" s="332">
        <v>1613952</v>
      </c>
      <c r="X30" s="332">
        <v>131147</v>
      </c>
      <c r="Y30" s="332">
        <v>926165</v>
      </c>
      <c r="Z30" s="332">
        <v>1112040</v>
      </c>
      <c r="AA30" s="332">
        <v>1102428</v>
      </c>
      <c r="AB30" s="332">
        <v>9612</v>
      </c>
      <c r="AC30" s="332">
        <v>1457629</v>
      </c>
      <c r="AD30" s="332">
        <v>1457629</v>
      </c>
      <c r="AE30" s="157" t="s">
        <v>140</v>
      </c>
      <c r="AF30" s="332">
        <v>7100</v>
      </c>
      <c r="AG30" s="332">
        <v>7100</v>
      </c>
      <c r="AH30" s="332">
        <v>0</v>
      </c>
      <c r="AI30" s="332">
        <v>341000</v>
      </c>
      <c r="AJ30" s="332">
        <v>0</v>
      </c>
      <c r="AK30" s="332">
        <v>0</v>
      </c>
      <c r="AL30" s="332">
        <v>0</v>
      </c>
      <c r="AM30" s="332">
        <v>326000</v>
      </c>
      <c r="AN30" s="332">
        <v>15000</v>
      </c>
      <c r="AO30" s="395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</row>
    <row r="31" spans="1:53" s="144" customFormat="1" ht="21.65" customHeight="1">
      <c r="A31" s="157" t="s">
        <v>141</v>
      </c>
      <c r="B31" s="332">
        <v>15823243</v>
      </c>
      <c r="C31" s="332">
        <v>2417133</v>
      </c>
      <c r="D31" s="332">
        <v>575834</v>
      </c>
      <c r="E31" s="332">
        <v>201237</v>
      </c>
      <c r="F31" s="332">
        <v>817123</v>
      </c>
      <c r="G31" s="332">
        <v>761236</v>
      </c>
      <c r="H31" s="332">
        <v>61703</v>
      </c>
      <c r="I31" s="332">
        <v>3619531</v>
      </c>
      <c r="J31" s="332">
        <v>3043993</v>
      </c>
      <c r="K31" s="157" t="s">
        <v>141</v>
      </c>
      <c r="L31" s="332">
        <v>0</v>
      </c>
      <c r="M31" s="332">
        <v>575538</v>
      </c>
      <c r="N31" s="332">
        <v>5945967</v>
      </c>
      <c r="O31" s="332">
        <v>1190642</v>
      </c>
      <c r="P31" s="332">
        <v>284847</v>
      </c>
      <c r="Q31" s="332">
        <v>3403580</v>
      </c>
      <c r="R31" s="332">
        <v>1066898</v>
      </c>
      <c r="S31" s="332">
        <v>1796894</v>
      </c>
      <c r="T31" s="332">
        <v>35386</v>
      </c>
      <c r="U31" s="157" t="s">
        <v>141</v>
      </c>
      <c r="V31" s="332">
        <v>50803</v>
      </c>
      <c r="W31" s="332">
        <v>969145</v>
      </c>
      <c r="X31" s="332">
        <v>0</v>
      </c>
      <c r="Y31" s="332">
        <v>741560</v>
      </c>
      <c r="Z31" s="332">
        <v>1108934</v>
      </c>
      <c r="AA31" s="332">
        <v>1084651</v>
      </c>
      <c r="AB31" s="332">
        <v>24283</v>
      </c>
      <c r="AC31" s="332">
        <v>646677</v>
      </c>
      <c r="AD31" s="332">
        <v>646677</v>
      </c>
      <c r="AE31" s="157" t="s">
        <v>141</v>
      </c>
      <c r="AF31" s="332">
        <v>0</v>
      </c>
      <c r="AG31" s="332">
        <v>0</v>
      </c>
      <c r="AH31" s="332">
        <v>0</v>
      </c>
      <c r="AI31" s="332">
        <v>288107</v>
      </c>
      <c r="AJ31" s="332">
        <v>0</v>
      </c>
      <c r="AK31" s="332">
        <v>87707</v>
      </c>
      <c r="AL31" s="332">
        <v>0</v>
      </c>
      <c r="AM31" s="332">
        <v>180400</v>
      </c>
      <c r="AN31" s="332">
        <v>20000</v>
      </c>
      <c r="AO31" s="395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</row>
    <row r="32" spans="1:53" s="144" customFormat="1" ht="21.65" customHeight="1">
      <c r="A32" s="157" t="s">
        <v>211</v>
      </c>
      <c r="B32" s="332">
        <v>4807216</v>
      </c>
      <c r="C32" s="332">
        <v>838238</v>
      </c>
      <c r="D32" s="332">
        <v>310821</v>
      </c>
      <c r="E32" s="332">
        <v>67333</v>
      </c>
      <c r="F32" s="332">
        <v>230720</v>
      </c>
      <c r="G32" s="332">
        <v>199229</v>
      </c>
      <c r="H32" s="332">
        <v>30135</v>
      </c>
      <c r="I32" s="332">
        <v>1150029</v>
      </c>
      <c r="J32" s="332">
        <v>925265</v>
      </c>
      <c r="K32" s="157" t="s">
        <v>211</v>
      </c>
      <c r="L32" s="332">
        <v>0</v>
      </c>
      <c r="M32" s="332">
        <v>224764</v>
      </c>
      <c r="N32" s="332">
        <v>2127371</v>
      </c>
      <c r="O32" s="332">
        <v>350267</v>
      </c>
      <c r="P32" s="332">
        <v>7725</v>
      </c>
      <c r="Q32" s="332">
        <v>1022711</v>
      </c>
      <c r="R32" s="332">
        <v>746668</v>
      </c>
      <c r="S32" s="332">
        <v>504566</v>
      </c>
      <c r="T32" s="332">
        <v>1829</v>
      </c>
      <c r="U32" s="157" t="s">
        <v>211</v>
      </c>
      <c r="V32" s="332">
        <v>9951</v>
      </c>
      <c r="W32" s="332">
        <v>122863</v>
      </c>
      <c r="X32" s="332">
        <v>0</v>
      </c>
      <c r="Y32" s="332">
        <v>369923</v>
      </c>
      <c r="Z32" s="332">
        <v>56326</v>
      </c>
      <c r="AA32" s="332">
        <v>56326</v>
      </c>
      <c r="AB32" s="332">
        <v>0</v>
      </c>
      <c r="AC32" s="332">
        <v>58279</v>
      </c>
      <c r="AD32" s="332">
        <v>58279</v>
      </c>
      <c r="AE32" s="157" t="s">
        <v>211</v>
      </c>
      <c r="AF32" s="332">
        <v>600</v>
      </c>
      <c r="AG32" s="332">
        <v>600</v>
      </c>
      <c r="AH32" s="332">
        <v>0</v>
      </c>
      <c r="AI32" s="332">
        <v>71807</v>
      </c>
      <c r="AJ32" s="332">
        <v>3000</v>
      </c>
      <c r="AK32" s="332">
        <v>0</v>
      </c>
      <c r="AL32" s="332">
        <v>0</v>
      </c>
      <c r="AM32" s="332">
        <v>53807</v>
      </c>
      <c r="AN32" s="332">
        <v>15000</v>
      </c>
      <c r="AO32" s="395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</row>
    <row r="33" spans="1:53" s="159" customFormat="1" ht="20.25" customHeight="1">
      <c r="A33" s="148" t="s">
        <v>347</v>
      </c>
      <c r="B33" s="332"/>
      <c r="C33" s="332"/>
      <c r="D33" s="332"/>
      <c r="E33" s="332"/>
      <c r="F33" s="332"/>
      <c r="G33" s="332"/>
      <c r="H33" s="332"/>
      <c r="I33" s="332"/>
      <c r="J33" s="332"/>
      <c r="K33" s="148" t="s">
        <v>347</v>
      </c>
      <c r="L33" s="332"/>
      <c r="M33" s="332"/>
      <c r="N33" s="332"/>
      <c r="O33" s="332"/>
      <c r="P33" s="332"/>
      <c r="Q33" s="332"/>
      <c r="R33" s="332"/>
      <c r="S33" s="332"/>
      <c r="T33" s="332"/>
      <c r="U33" s="148" t="s">
        <v>347</v>
      </c>
      <c r="V33" s="332"/>
      <c r="W33" s="332"/>
      <c r="X33" s="332"/>
      <c r="Y33" s="332"/>
      <c r="Z33" s="332"/>
      <c r="AA33" s="332"/>
      <c r="AB33" s="332"/>
      <c r="AC33" s="332"/>
      <c r="AD33" s="332"/>
      <c r="AE33" s="148" t="s">
        <v>347</v>
      </c>
      <c r="AF33" s="332"/>
      <c r="AG33" s="332"/>
      <c r="AH33" s="332"/>
      <c r="AI33" s="332"/>
      <c r="AJ33" s="332"/>
      <c r="AK33" s="332"/>
      <c r="AL33" s="332"/>
      <c r="AM33" s="332"/>
      <c r="AN33" s="332"/>
      <c r="AO33" s="466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</row>
    <row r="34" spans="1:53" s="151" customFormat="1" ht="21.65" customHeight="1">
      <c r="A34" s="150" t="s">
        <v>22</v>
      </c>
      <c r="B34" s="331">
        <v>1094382172</v>
      </c>
      <c r="C34" s="331">
        <v>211137662</v>
      </c>
      <c r="D34" s="331">
        <v>14018066</v>
      </c>
      <c r="E34" s="331">
        <v>7906891</v>
      </c>
      <c r="F34" s="331">
        <v>83981340</v>
      </c>
      <c r="G34" s="331">
        <v>93895518</v>
      </c>
      <c r="H34" s="331">
        <v>11335847</v>
      </c>
      <c r="I34" s="331">
        <v>442163587</v>
      </c>
      <c r="J34" s="331">
        <v>418935897</v>
      </c>
      <c r="K34" s="150" t="s">
        <v>22</v>
      </c>
      <c r="L34" s="331">
        <v>36754</v>
      </c>
      <c r="M34" s="331">
        <v>23190936</v>
      </c>
      <c r="N34" s="331">
        <v>63572660</v>
      </c>
      <c r="O34" s="331">
        <v>16040952</v>
      </c>
      <c r="P34" s="331">
        <v>7538278</v>
      </c>
      <c r="Q34" s="331">
        <v>28316615</v>
      </c>
      <c r="R34" s="331">
        <v>11676815</v>
      </c>
      <c r="S34" s="331">
        <v>236244328</v>
      </c>
      <c r="T34" s="331">
        <v>10990008</v>
      </c>
      <c r="U34" s="150" t="s">
        <v>22</v>
      </c>
      <c r="V34" s="331">
        <v>23445592</v>
      </c>
      <c r="W34" s="331">
        <v>145602859</v>
      </c>
      <c r="X34" s="331">
        <v>4203555</v>
      </c>
      <c r="Y34" s="331">
        <v>52002314</v>
      </c>
      <c r="Z34" s="331">
        <v>51133440</v>
      </c>
      <c r="AA34" s="331">
        <v>45986316</v>
      </c>
      <c r="AB34" s="331">
        <v>5147124</v>
      </c>
      <c r="AC34" s="331">
        <v>62710709</v>
      </c>
      <c r="AD34" s="331">
        <v>62710709</v>
      </c>
      <c r="AE34" s="150" t="s">
        <v>22</v>
      </c>
      <c r="AF34" s="331">
        <v>9893074</v>
      </c>
      <c r="AG34" s="331">
        <v>9870802</v>
      </c>
      <c r="AH34" s="331">
        <v>22272</v>
      </c>
      <c r="AI34" s="331">
        <v>17526712</v>
      </c>
      <c r="AJ34" s="331">
        <v>292227</v>
      </c>
      <c r="AK34" s="331">
        <v>165953</v>
      </c>
      <c r="AL34" s="331">
        <v>0</v>
      </c>
      <c r="AM34" s="331">
        <v>13681199</v>
      </c>
      <c r="AN34" s="331">
        <v>3387333</v>
      </c>
      <c r="AO34" s="466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</row>
    <row r="35" spans="1:53" s="151" customFormat="1" ht="21.65" customHeight="1">
      <c r="A35" s="150" t="s">
        <v>142</v>
      </c>
      <c r="B35" s="331">
        <v>751474647</v>
      </c>
      <c r="C35" s="331">
        <v>142179827</v>
      </c>
      <c r="D35" s="331">
        <v>7512474</v>
      </c>
      <c r="E35" s="331">
        <v>4520752</v>
      </c>
      <c r="F35" s="331">
        <v>59918293</v>
      </c>
      <c r="G35" s="331">
        <v>62642591</v>
      </c>
      <c r="H35" s="331">
        <v>7585717</v>
      </c>
      <c r="I35" s="331">
        <v>312353022</v>
      </c>
      <c r="J35" s="331">
        <v>293892399</v>
      </c>
      <c r="K35" s="150" t="s">
        <v>142</v>
      </c>
      <c r="L35" s="331">
        <v>0</v>
      </c>
      <c r="M35" s="331">
        <v>18460623</v>
      </c>
      <c r="N35" s="331">
        <v>46634290</v>
      </c>
      <c r="O35" s="331">
        <v>9404228</v>
      </c>
      <c r="P35" s="331">
        <v>5685067</v>
      </c>
      <c r="Q35" s="331">
        <v>24692602</v>
      </c>
      <c r="R35" s="331">
        <v>6852393</v>
      </c>
      <c r="S35" s="331">
        <v>162602954</v>
      </c>
      <c r="T35" s="331">
        <v>8561524</v>
      </c>
      <c r="U35" s="150" t="s">
        <v>142</v>
      </c>
      <c r="V35" s="331">
        <v>19665763</v>
      </c>
      <c r="W35" s="331">
        <v>102656273</v>
      </c>
      <c r="X35" s="331">
        <v>1619890</v>
      </c>
      <c r="Y35" s="331">
        <v>30099504</v>
      </c>
      <c r="Z35" s="331">
        <v>43956140</v>
      </c>
      <c r="AA35" s="331">
        <v>39307851</v>
      </c>
      <c r="AB35" s="331">
        <v>4648289</v>
      </c>
      <c r="AC35" s="331">
        <v>24441236</v>
      </c>
      <c r="AD35" s="331">
        <v>24441236</v>
      </c>
      <c r="AE35" s="150" t="s">
        <v>142</v>
      </c>
      <c r="AF35" s="331">
        <v>7085157</v>
      </c>
      <c r="AG35" s="331">
        <v>7062885</v>
      </c>
      <c r="AH35" s="331">
        <v>22272</v>
      </c>
      <c r="AI35" s="331">
        <v>12222021</v>
      </c>
      <c r="AJ35" s="331">
        <v>0</v>
      </c>
      <c r="AK35" s="331">
        <v>0</v>
      </c>
      <c r="AL35" s="331">
        <v>0</v>
      </c>
      <c r="AM35" s="331">
        <v>10068688</v>
      </c>
      <c r="AN35" s="331">
        <v>2153333</v>
      </c>
      <c r="AO35" s="394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</row>
    <row r="36" spans="1:53" ht="21.65" customHeight="1">
      <c r="A36" s="152" t="s">
        <v>191</v>
      </c>
      <c r="B36" s="332">
        <v>161943771</v>
      </c>
      <c r="C36" s="332">
        <v>30100474</v>
      </c>
      <c r="D36" s="332">
        <v>1442424</v>
      </c>
      <c r="E36" s="332">
        <v>697059</v>
      </c>
      <c r="F36" s="332">
        <v>14572104</v>
      </c>
      <c r="G36" s="332">
        <v>12025837</v>
      </c>
      <c r="H36" s="332">
        <v>1363050</v>
      </c>
      <c r="I36" s="332">
        <v>65265385</v>
      </c>
      <c r="J36" s="332">
        <v>62635581</v>
      </c>
      <c r="K36" s="160" t="s">
        <v>191</v>
      </c>
      <c r="L36" s="332">
        <v>0</v>
      </c>
      <c r="M36" s="332">
        <v>2629804</v>
      </c>
      <c r="N36" s="332">
        <v>8407966</v>
      </c>
      <c r="O36" s="332">
        <v>1876389</v>
      </c>
      <c r="P36" s="332">
        <v>584067</v>
      </c>
      <c r="Q36" s="332">
        <v>4979505</v>
      </c>
      <c r="R36" s="332">
        <v>968005</v>
      </c>
      <c r="S36" s="332">
        <v>37387474</v>
      </c>
      <c r="T36" s="332">
        <v>1422028</v>
      </c>
      <c r="U36" s="152" t="s">
        <v>191</v>
      </c>
      <c r="V36" s="332">
        <v>1924781</v>
      </c>
      <c r="W36" s="332">
        <v>26364814</v>
      </c>
      <c r="X36" s="332">
        <v>122191</v>
      </c>
      <c r="Y36" s="332">
        <v>7553660</v>
      </c>
      <c r="Z36" s="332">
        <v>10406837</v>
      </c>
      <c r="AA36" s="332">
        <v>9852253</v>
      </c>
      <c r="AB36" s="332">
        <v>554584</v>
      </c>
      <c r="AC36" s="332">
        <v>4147044</v>
      </c>
      <c r="AD36" s="332">
        <v>4147044</v>
      </c>
      <c r="AE36" s="152" t="s">
        <v>191</v>
      </c>
      <c r="AF36" s="332">
        <v>1134000</v>
      </c>
      <c r="AG36" s="332">
        <v>1134000</v>
      </c>
      <c r="AH36" s="332">
        <v>0</v>
      </c>
      <c r="AI36" s="332">
        <v>5094591</v>
      </c>
      <c r="AJ36" s="332">
        <v>0</v>
      </c>
      <c r="AK36" s="332">
        <v>0</v>
      </c>
      <c r="AL36" s="332">
        <v>0</v>
      </c>
      <c r="AM36" s="332">
        <v>4694591</v>
      </c>
      <c r="AN36" s="332">
        <v>400000</v>
      </c>
      <c r="AO36" s="395"/>
    </row>
    <row r="37" spans="1:53" ht="21.65" customHeight="1">
      <c r="A37" s="152" t="s">
        <v>358</v>
      </c>
      <c r="B37" s="332">
        <v>144055469</v>
      </c>
      <c r="C37" s="332">
        <v>28218980</v>
      </c>
      <c r="D37" s="332">
        <v>2006581</v>
      </c>
      <c r="E37" s="332">
        <v>861014</v>
      </c>
      <c r="F37" s="332">
        <v>9025181</v>
      </c>
      <c r="G37" s="332">
        <v>13635472</v>
      </c>
      <c r="H37" s="332">
        <v>2690732</v>
      </c>
      <c r="I37" s="332">
        <v>58598305</v>
      </c>
      <c r="J37" s="332">
        <v>52441926</v>
      </c>
      <c r="K37" s="160" t="s">
        <v>358</v>
      </c>
      <c r="L37" s="332">
        <v>0</v>
      </c>
      <c r="M37" s="332">
        <v>6156379</v>
      </c>
      <c r="N37" s="332">
        <v>13309917</v>
      </c>
      <c r="O37" s="332">
        <v>2334058</v>
      </c>
      <c r="P37" s="332">
        <v>1488882</v>
      </c>
      <c r="Q37" s="332">
        <v>7996438</v>
      </c>
      <c r="R37" s="332">
        <v>1490539</v>
      </c>
      <c r="S37" s="332">
        <v>25209552</v>
      </c>
      <c r="T37" s="332">
        <v>673071</v>
      </c>
      <c r="U37" s="152" t="s">
        <v>358</v>
      </c>
      <c r="V37" s="332">
        <v>9091039</v>
      </c>
      <c r="W37" s="332">
        <v>10215855</v>
      </c>
      <c r="X37" s="332">
        <v>386683</v>
      </c>
      <c r="Y37" s="332">
        <v>4842904</v>
      </c>
      <c r="Z37" s="332">
        <v>10167680</v>
      </c>
      <c r="AA37" s="332">
        <v>8483695</v>
      </c>
      <c r="AB37" s="332">
        <v>1683985</v>
      </c>
      <c r="AC37" s="332">
        <v>5372064</v>
      </c>
      <c r="AD37" s="332">
        <v>5372064</v>
      </c>
      <c r="AE37" s="152" t="s">
        <v>358</v>
      </c>
      <c r="AF37" s="332">
        <v>965833</v>
      </c>
      <c r="AG37" s="332">
        <v>957833</v>
      </c>
      <c r="AH37" s="332">
        <v>8000</v>
      </c>
      <c r="AI37" s="332">
        <v>2213138</v>
      </c>
      <c r="AJ37" s="332">
        <v>0</v>
      </c>
      <c r="AK37" s="332">
        <v>0</v>
      </c>
      <c r="AL37" s="332">
        <v>0</v>
      </c>
      <c r="AM37" s="332">
        <v>1693138</v>
      </c>
      <c r="AN37" s="332">
        <v>520000</v>
      </c>
      <c r="AO37" s="395"/>
    </row>
    <row r="38" spans="1:53" ht="21.65" customHeight="1">
      <c r="A38" s="152" t="s">
        <v>274</v>
      </c>
      <c r="B38" s="332">
        <v>109801720</v>
      </c>
      <c r="C38" s="332">
        <v>20029837</v>
      </c>
      <c r="D38" s="332">
        <v>1051338</v>
      </c>
      <c r="E38" s="332">
        <v>689834</v>
      </c>
      <c r="F38" s="332">
        <v>9168436</v>
      </c>
      <c r="G38" s="332">
        <v>8317592</v>
      </c>
      <c r="H38" s="332">
        <v>802637</v>
      </c>
      <c r="I38" s="332">
        <v>49857272</v>
      </c>
      <c r="J38" s="332">
        <v>46722589</v>
      </c>
      <c r="K38" s="160" t="s">
        <v>274</v>
      </c>
      <c r="L38" s="332">
        <v>0</v>
      </c>
      <c r="M38" s="332">
        <v>3134683</v>
      </c>
      <c r="N38" s="332">
        <v>6924795</v>
      </c>
      <c r="O38" s="332">
        <v>1732809</v>
      </c>
      <c r="P38" s="332">
        <v>1688683</v>
      </c>
      <c r="Q38" s="332">
        <v>2365848</v>
      </c>
      <c r="R38" s="332">
        <v>1137455</v>
      </c>
      <c r="S38" s="332">
        <v>23532343</v>
      </c>
      <c r="T38" s="332">
        <v>1264786</v>
      </c>
      <c r="U38" s="152" t="s">
        <v>274</v>
      </c>
      <c r="V38" s="332">
        <v>4033582</v>
      </c>
      <c r="W38" s="332">
        <v>15906116</v>
      </c>
      <c r="X38" s="332">
        <v>138309</v>
      </c>
      <c r="Y38" s="332">
        <v>2189550</v>
      </c>
      <c r="Z38" s="332">
        <v>6611441</v>
      </c>
      <c r="AA38" s="332">
        <v>5951825</v>
      </c>
      <c r="AB38" s="332">
        <v>659616</v>
      </c>
      <c r="AC38" s="332">
        <v>1531824</v>
      </c>
      <c r="AD38" s="332">
        <v>1531824</v>
      </c>
      <c r="AE38" s="152" t="s">
        <v>274</v>
      </c>
      <c r="AF38" s="332">
        <v>559586</v>
      </c>
      <c r="AG38" s="332">
        <v>559586</v>
      </c>
      <c r="AH38" s="332">
        <v>0</v>
      </c>
      <c r="AI38" s="332">
        <v>754622</v>
      </c>
      <c r="AJ38" s="332">
        <v>0</v>
      </c>
      <c r="AK38" s="332">
        <v>0</v>
      </c>
      <c r="AL38" s="332">
        <v>0</v>
      </c>
      <c r="AM38" s="332">
        <v>354622</v>
      </c>
      <c r="AN38" s="332">
        <v>400000</v>
      </c>
      <c r="AO38" s="395"/>
    </row>
    <row r="39" spans="1:53" s="158" customFormat="1" ht="21.65" customHeight="1">
      <c r="A39" s="152" t="s">
        <v>208</v>
      </c>
      <c r="B39" s="332">
        <v>125146685</v>
      </c>
      <c r="C39" s="332">
        <v>23695122</v>
      </c>
      <c r="D39" s="332">
        <v>1421618</v>
      </c>
      <c r="E39" s="332">
        <v>811937</v>
      </c>
      <c r="F39" s="332">
        <v>9645964</v>
      </c>
      <c r="G39" s="332">
        <v>10729749</v>
      </c>
      <c r="H39" s="332">
        <v>1085854</v>
      </c>
      <c r="I39" s="332">
        <v>54004068</v>
      </c>
      <c r="J39" s="332">
        <v>52077116</v>
      </c>
      <c r="K39" s="160" t="s">
        <v>208</v>
      </c>
      <c r="L39" s="332">
        <v>0</v>
      </c>
      <c r="M39" s="332">
        <v>1926952</v>
      </c>
      <c r="N39" s="332">
        <v>7180786</v>
      </c>
      <c r="O39" s="332">
        <v>1085304</v>
      </c>
      <c r="P39" s="332">
        <v>1274456</v>
      </c>
      <c r="Q39" s="332">
        <v>3879221</v>
      </c>
      <c r="R39" s="332">
        <v>941805</v>
      </c>
      <c r="S39" s="332">
        <v>28000081</v>
      </c>
      <c r="T39" s="332">
        <v>974887</v>
      </c>
      <c r="U39" s="152" t="s">
        <v>208</v>
      </c>
      <c r="V39" s="332">
        <v>2065797</v>
      </c>
      <c r="W39" s="332">
        <v>18383433</v>
      </c>
      <c r="X39" s="332">
        <v>20494</v>
      </c>
      <c r="Y39" s="332">
        <v>6555470</v>
      </c>
      <c r="Z39" s="332">
        <v>6412327</v>
      </c>
      <c r="AA39" s="332">
        <v>5682669</v>
      </c>
      <c r="AB39" s="332">
        <v>729658</v>
      </c>
      <c r="AC39" s="332">
        <v>3219301</v>
      </c>
      <c r="AD39" s="332">
        <v>3219301</v>
      </c>
      <c r="AE39" s="152" t="s">
        <v>208</v>
      </c>
      <c r="AF39" s="332">
        <v>1500000</v>
      </c>
      <c r="AG39" s="332">
        <v>1500000</v>
      </c>
      <c r="AH39" s="332">
        <v>0</v>
      </c>
      <c r="AI39" s="332">
        <v>1135000</v>
      </c>
      <c r="AJ39" s="332">
        <v>0</v>
      </c>
      <c r="AK39" s="332">
        <v>0</v>
      </c>
      <c r="AL39" s="332">
        <v>0</v>
      </c>
      <c r="AM39" s="332">
        <v>835000</v>
      </c>
      <c r="AN39" s="332">
        <v>300000</v>
      </c>
      <c r="AO39" s="395"/>
    </row>
    <row r="40" spans="1:53" ht="21.65" customHeight="1">
      <c r="A40" s="152" t="s">
        <v>209</v>
      </c>
      <c r="B40" s="332">
        <v>81682884</v>
      </c>
      <c r="C40" s="332">
        <v>16263049</v>
      </c>
      <c r="D40" s="332">
        <v>719607</v>
      </c>
      <c r="E40" s="332">
        <v>680435</v>
      </c>
      <c r="F40" s="332">
        <v>7282751</v>
      </c>
      <c r="G40" s="332">
        <v>6916439</v>
      </c>
      <c r="H40" s="332">
        <v>663817</v>
      </c>
      <c r="I40" s="333">
        <v>33032379</v>
      </c>
      <c r="J40" s="332">
        <v>31059160</v>
      </c>
      <c r="K40" s="160" t="s">
        <v>209</v>
      </c>
      <c r="L40" s="332">
        <v>0</v>
      </c>
      <c r="M40" s="332">
        <v>1973219</v>
      </c>
      <c r="N40" s="333">
        <v>5044331</v>
      </c>
      <c r="O40" s="332">
        <v>1732314</v>
      </c>
      <c r="P40" s="332">
        <v>600303</v>
      </c>
      <c r="Q40" s="332">
        <v>1674844</v>
      </c>
      <c r="R40" s="332">
        <v>1036870</v>
      </c>
      <c r="S40" s="333">
        <v>18937257</v>
      </c>
      <c r="T40" s="332">
        <v>762878</v>
      </c>
      <c r="U40" s="152" t="s">
        <v>209</v>
      </c>
      <c r="V40" s="332">
        <v>913861</v>
      </c>
      <c r="W40" s="332">
        <v>15588852</v>
      </c>
      <c r="X40" s="332">
        <v>403546</v>
      </c>
      <c r="Y40" s="332">
        <v>1268120</v>
      </c>
      <c r="Z40" s="333">
        <v>3263625</v>
      </c>
      <c r="AA40" s="332">
        <v>2965709</v>
      </c>
      <c r="AB40" s="332">
        <v>297916</v>
      </c>
      <c r="AC40" s="332">
        <v>3787243</v>
      </c>
      <c r="AD40" s="332">
        <v>3787243</v>
      </c>
      <c r="AE40" s="152" t="s">
        <v>209</v>
      </c>
      <c r="AF40" s="333">
        <v>610000</v>
      </c>
      <c r="AG40" s="332">
        <v>610000</v>
      </c>
      <c r="AH40" s="332">
        <v>0</v>
      </c>
      <c r="AI40" s="332">
        <v>745000</v>
      </c>
      <c r="AJ40" s="332">
        <v>0</v>
      </c>
      <c r="AK40" s="332">
        <v>0</v>
      </c>
      <c r="AL40" s="332">
        <v>0</v>
      </c>
      <c r="AM40" s="332">
        <v>345000</v>
      </c>
      <c r="AN40" s="332">
        <v>400000</v>
      </c>
      <c r="AO40" s="395"/>
    </row>
    <row r="41" spans="1:53" ht="21.65" customHeight="1">
      <c r="A41" s="152" t="s">
        <v>146</v>
      </c>
      <c r="B41" s="332">
        <v>128844118</v>
      </c>
      <c r="C41" s="332">
        <v>23872365</v>
      </c>
      <c r="D41" s="332">
        <v>870906</v>
      </c>
      <c r="E41" s="332">
        <v>780473</v>
      </c>
      <c r="F41" s="332">
        <v>10223857</v>
      </c>
      <c r="G41" s="332">
        <v>11017502</v>
      </c>
      <c r="H41" s="332">
        <v>979627</v>
      </c>
      <c r="I41" s="332">
        <v>51595613</v>
      </c>
      <c r="J41" s="332">
        <v>48956027</v>
      </c>
      <c r="K41" s="160" t="s">
        <v>146</v>
      </c>
      <c r="L41" s="332">
        <v>0</v>
      </c>
      <c r="M41" s="332">
        <v>2639586</v>
      </c>
      <c r="N41" s="332">
        <v>5766495</v>
      </c>
      <c r="O41" s="332">
        <v>643354</v>
      </c>
      <c r="P41" s="332">
        <v>48676</v>
      </c>
      <c r="Q41" s="332">
        <v>3796746</v>
      </c>
      <c r="R41" s="332">
        <v>1277719</v>
      </c>
      <c r="S41" s="332">
        <v>29536247</v>
      </c>
      <c r="T41" s="332">
        <v>3463874</v>
      </c>
      <c r="U41" s="152" t="s">
        <v>146</v>
      </c>
      <c r="V41" s="332">
        <v>1636703</v>
      </c>
      <c r="W41" s="332">
        <v>16197203</v>
      </c>
      <c r="X41" s="332">
        <v>548667</v>
      </c>
      <c r="Y41" s="332">
        <v>7689800</v>
      </c>
      <c r="Z41" s="332">
        <v>7094230</v>
      </c>
      <c r="AA41" s="332">
        <v>6371700</v>
      </c>
      <c r="AB41" s="332">
        <v>722530</v>
      </c>
      <c r="AC41" s="332">
        <v>6383760</v>
      </c>
      <c r="AD41" s="332">
        <v>6383760</v>
      </c>
      <c r="AE41" s="152" t="s">
        <v>146</v>
      </c>
      <c r="AF41" s="332">
        <v>2315738</v>
      </c>
      <c r="AG41" s="332">
        <v>2301466</v>
      </c>
      <c r="AH41" s="332">
        <v>14272</v>
      </c>
      <c r="AI41" s="332">
        <v>2279670</v>
      </c>
      <c r="AJ41" s="332">
        <v>0</v>
      </c>
      <c r="AK41" s="332">
        <v>0</v>
      </c>
      <c r="AL41" s="332">
        <v>0</v>
      </c>
      <c r="AM41" s="332">
        <v>2146337</v>
      </c>
      <c r="AN41" s="332">
        <v>133333</v>
      </c>
      <c r="AO41" s="395"/>
    </row>
    <row r="42" spans="1:53" s="155" customFormat="1" ht="21.65" customHeight="1">
      <c r="A42" s="335" t="s">
        <v>147</v>
      </c>
      <c r="B42" s="331">
        <v>342907525</v>
      </c>
      <c r="C42" s="331">
        <v>68957835</v>
      </c>
      <c r="D42" s="331">
        <v>6505592</v>
      </c>
      <c r="E42" s="331">
        <v>3386139</v>
      </c>
      <c r="F42" s="331">
        <v>24063047</v>
      </c>
      <c r="G42" s="331">
        <v>31252927</v>
      </c>
      <c r="H42" s="331">
        <v>3750130</v>
      </c>
      <c r="I42" s="331">
        <v>129810565</v>
      </c>
      <c r="J42" s="331">
        <v>125043498</v>
      </c>
      <c r="K42" s="153" t="s">
        <v>147</v>
      </c>
      <c r="L42" s="331">
        <v>36754</v>
      </c>
      <c r="M42" s="331">
        <v>4730313</v>
      </c>
      <c r="N42" s="331">
        <v>16938370</v>
      </c>
      <c r="O42" s="331">
        <v>6636724</v>
      </c>
      <c r="P42" s="331">
        <v>1853211</v>
      </c>
      <c r="Q42" s="331">
        <v>3624013</v>
      </c>
      <c r="R42" s="331">
        <v>4824422</v>
      </c>
      <c r="S42" s="331">
        <v>73641374</v>
      </c>
      <c r="T42" s="331">
        <v>2428484</v>
      </c>
      <c r="U42" s="335" t="s">
        <v>147</v>
      </c>
      <c r="V42" s="331">
        <v>3779829</v>
      </c>
      <c r="W42" s="331">
        <v>42946586</v>
      </c>
      <c r="X42" s="331">
        <v>2583665</v>
      </c>
      <c r="Y42" s="331">
        <v>21902810</v>
      </c>
      <c r="Z42" s="331">
        <v>7177300</v>
      </c>
      <c r="AA42" s="331">
        <v>6678465</v>
      </c>
      <c r="AB42" s="331">
        <v>498835</v>
      </c>
      <c r="AC42" s="331">
        <v>38269473</v>
      </c>
      <c r="AD42" s="331">
        <v>38269473</v>
      </c>
      <c r="AE42" s="335" t="s">
        <v>147</v>
      </c>
      <c r="AF42" s="331">
        <v>2807917</v>
      </c>
      <c r="AG42" s="331">
        <v>2807917</v>
      </c>
      <c r="AH42" s="331">
        <v>0</v>
      </c>
      <c r="AI42" s="331">
        <v>5304691</v>
      </c>
      <c r="AJ42" s="331">
        <v>292227</v>
      </c>
      <c r="AK42" s="331">
        <v>165953</v>
      </c>
      <c r="AL42" s="331">
        <v>0</v>
      </c>
      <c r="AM42" s="331">
        <v>3612511</v>
      </c>
      <c r="AN42" s="331">
        <v>1234000</v>
      </c>
      <c r="AO42" s="154"/>
    </row>
    <row r="43" spans="1:53" ht="21.65" customHeight="1">
      <c r="A43" s="157" t="s">
        <v>127</v>
      </c>
      <c r="B43" s="332">
        <v>22323441</v>
      </c>
      <c r="C43" s="332">
        <v>4093520</v>
      </c>
      <c r="D43" s="332">
        <v>363538</v>
      </c>
      <c r="E43" s="332">
        <v>194913</v>
      </c>
      <c r="F43" s="332">
        <v>1267257</v>
      </c>
      <c r="G43" s="332">
        <v>2043628</v>
      </c>
      <c r="H43" s="332">
        <v>224184</v>
      </c>
      <c r="I43" s="332">
        <v>9139300</v>
      </c>
      <c r="J43" s="332">
        <v>8588097</v>
      </c>
      <c r="K43" s="157" t="s">
        <v>127</v>
      </c>
      <c r="L43" s="332">
        <v>0</v>
      </c>
      <c r="M43" s="332">
        <v>551203</v>
      </c>
      <c r="N43" s="332">
        <v>1433114</v>
      </c>
      <c r="O43" s="332">
        <v>731187</v>
      </c>
      <c r="P43" s="332">
        <v>207485</v>
      </c>
      <c r="Q43" s="332">
        <v>226923</v>
      </c>
      <c r="R43" s="332">
        <v>267519</v>
      </c>
      <c r="S43" s="332">
        <v>4359682</v>
      </c>
      <c r="T43" s="332">
        <v>126895</v>
      </c>
      <c r="U43" s="157" t="s">
        <v>127</v>
      </c>
      <c r="V43" s="332">
        <v>224475</v>
      </c>
      <c r="W43" s="332">
        <v>2082146</v>
      </c>
      <c r="X43" s="332">
        <v>257418</v>
      </c>
      <c r="Y43" s="332">
        <v>1668748</v>
      </c>
      <c r="Z43" s="332">
        <v>588916</v>
      </c>
      <c r="AA43" s="332">
        <v>432136</v>
      </c>
      <c r="AB43" s="332">
        <v>156780</v>
      </c>
      <c r="AC43" s="332">
        <v>2068756</v>
      </c>
      <c r="AD43" s="332">
        <v>2068756</v>
      </c>
      <c r="AE43" s="157" t="s">
        <v>127</v>
      </c>
      <c r="AF43" s="332">
        <v>274381</v>
      </c>
      <c r="AG43" s="332">
        <v>274381</v>
      </c>
      <c r="AH43" s="332">
        <v>0</v>
      </c>
      <c r="AI43" s="332">
        <v>365772</v>
      </c>
      <c r="AJ43" s="332">
        <v>9750</v>
      </c>
      <c r="AK43" s="332">
        <v>0</v>
      </c>
      <c r="AL43" s="332">
        <v>0</v>
      </c>
      <c r="AM43" s="332">
        <v>306022</v>
      </c>
      <c r="AN43" s="332">
        <v>50000</v>
      </c>
      <c r="AO43" s="395"/>
    </row>
    <row r="44" spans="1:53" ht="21.65" customHeight="1">
      <c r="A44" s="157" t="s">
        <v>128</v>
      </c>
      <c r="B44" s="332">
        <v>26451160</v>
      </c>
      <c r="C44" s="332">
        <v>4371487</v>
      </c>
      <c r="D44" s="332">
        <v>425782</v>
      </c>
      <c r="E44" s="332">
        <v>217186</v>
      </c>
      <c r="F44" s="332">
        <v>1714995</v>
      </c>
      <c r="G44" s="332">
        <v>1746572</v>
      </c>
      <c r="H44" s="332">
        <v>266952</v>
      </c>
      <c r="I44" s="332">
        <v>12324052</v>
      </c>
      <c r="J44" s="332">
        <v>12094823</v>
      </c>
      <c r="K44" s="157" t="s">
        <v>128</v>
      </c>
      <c r="L44" s="332">
        <v>0</v>
      </c>
      <c r="M44" s="332">
        <v>229229</v>
      </c>
      <c r="N44" s="332">
        <v>731529</v>
      </c>
      <c r="O44" s="332">
        <v>309576</v>
      </c>
      <c r="P44" s="332">
        <v>40312</v>
      </c>
      <c r="Q44" s="332">
        <v>192731</v>
      </c>
      <c r="R44" s="332">
        <v>188910</v>
      </c>
      <c r="S44" s="332">
        <v>5716631</v>
      </c>
      <c r="T44" s="332">
        <v>101846</v>
      </c>
      <c r="U44" s="157" t="s">
        <v>128</v>
      </c>
      <c r="V44" s="332">
        <v>163586</v>
      </c>
      <c r="W44" s="332">
        <v>4557309</v>
      </c>
      <c r="X44" s="332">
        <v>183805</v>
      </c>
      <c r="Y44" s="332">
        <v>710085</v>
      </c>
      <c r="Z44" s="332">
        <v>579383</v>
      </c>
      <c r="AA44" s="332">
        <v>579383</v>
      </c>
      <c r="AB44" s="332">
        <v>0</v>
      </c>
      <c r="AC44" s="332">
        <v>2121608</v>
      </c>
      <c r="AD44" s="332">
        <v>2121608</v>
      </c>
      <c r="AE44" s="157" t="s">
        <v>128</v>
      </c>
      <c r="AF44" s="332">
        <v>150000</v>
      </c>
      <c r="AG44" s="332">
        <v>150000</v>
      </c>
      <c r="AH44" s="332">
        <v>0</v>
      </c>
      <c r="AI44" s="332">
        <v>456470</v>
      </c>
      <c r="AJ44" s="332">
        <v>0</v>
      </c>
      <c r="AK44" s="332">
        <v>0</v>
      </c>
      <c r="AL44" s="332">
        <v>0</v>
      </c>
      <c r="AM44" s="332">
        <v>56470</v>
      </c>
      <c r="AN44" s="332">
        <v>400000</v>
      </c>
      <c r="AO44" s="395"/>
    </row>
    <row r="45" spans="1:53" ht="21.65" customHeight="1">
      <c r="A45" s="157" t="s">
        <v>129</v>
      </c>
      <c r="B45" s="332">
        <v>19636684</v>
      </c>
      <c r="C45" s="332">
        <v>4715323</v>
      </c>
      <c r="D45" s="332">
        <v>394835</v>
      </c>
      <c r="E45" s="332">
        <v>217398</v>
      </c>
      <c r="F45" s="332">
        <v>1757952</v>
      </c>
      <c r="G45" s="332">
        <v>2079302</v>
      </c>
      <c r="H45" s="332">
        <v>265836</v>
      </c>
      <c r="I45" s="332">
        <v>7883631</v>
      </c>
      <c r="J45" s="332">
        <v>7650919</v>
      </c>
      <c r="K45" s="157" t="s">
        <v>129</v>
      </c>
      <c r="L45" s="332">
        <v>0</v>
      </c>
      <c r="M45" s="332">
        <v>232712</v>
      </c>
      <c r="N45" s="332">
        <v>405713</v>
      </c>
      <c r="O45" s="332">
        <v>240555</v>
      </c>
      <c r="P45" s="332">
        <v>34256</v>
      </c>
      <c r="Q45" s="332">
        <v>60310</v>
      </c>
      <c r="R45" s="332">
        <v>70592</v>
      </c>
      <c r="S45" s="332">
        <v>3211638</v>
      </c>
      <c r="T45" s="332">
        <v>126350</v>
      </c>
      <c r="U45" s="157" t="s">
        <v>129</v>
      </c>
      <c r="V45" s="332">
        <v>234333</v>
      </c>
      <c r="W45" s="332">
        <v>1483340</v>
      </c>
      <c r="X45" s="332">
        <v>168255</v>
      </c>
      <c r="Y45" s="332">
        <v>1199360</v>
      </c>
      <c r="Z45" s="332">
        <v>156544</v>
      </c>
      <c r="AA45" s="332">
        <v>149815</v>
      </c>
      <c r="AB45" s="332">
        <v>6729</v>
      </c>
      <c r="AC45" s="332">
        <v>2558585</v>
      </c>
      <c r="AD45" s="332">
        <v>2558585</v>
      </c>
      <c r="AE45" s="157" t="s">
        <v>129</v>
      </c>
      <c r="AF45" s="332">
        <v>500000</v>
      </c>
      <c r="AG45" s="332">
        <v>500000</v>
      </c>
      <c r="AH45" s="332">
        <v>0</v>
      </c>
      <c r="AI45" s="332">
        <v>205250</v>
      </c>
      <c r="AJ45" s="332">
        <v>0</v>
      </c>
      <c r="AK45" s="332">
        <v>42750</v>
      </c>
      <c r="AL45" s="332">
        <v>0</v>
      </c>
      <c r="AM45" s="332">
        <v>112500</v>
      </c>
      <c r="AN45" s="332">
        <v>50000</v>
      </c>
      <c r="AO45" s="395"/>
    </row>
    <row r="46" spans="1:53" ht="21.65" customHeight="1">
      <c r="A46" s="157" t="s">
        <v>130</v>
      </c>
      <c r="B46" s="332">
        <v>49941918</v>
      </c>
      <c r="C46" s="332">
        <v>7958121</v>
      </c>
      <c r="D46" s="332">
        <v>429021</v>
      </c>
      <c r="E46" s="332">
        <v>306905</v>
      </c>
      <c r="F46" s="332">
        <v>2376496</v>
      </c>
      <c r="G46" s="332">
        <v>4409944</v>
      </c>
      <c r="H46" s="332">
        <v>435755</v>
      </c>
      <c r="I46" s="332">
        <v>22024310</v>
      </c>
      <c r="J46" s="332">
        <v>21703706</v>
      </c>
      <c r="K46" s="157" t="s">
        <v>130</v>
      </c>
      <c r="L46" s="332">
        <v>0</v>
      </c>
      <c r="M46" s="332">
        <v>320604</v>
      </c>
      <c r="N46" s="332">
        <v>1619549</v>
      </c>
      <c r="O46" s="332">
        <v>775373</v>
      </c>
      <c r="P46" s="332">
        <v>98050</v>
      </c>
      <c r="Q46" s="332">
        <v>256669</v>
      </c>
      <c r="R46" s="332">
        <v>489457</v>
      </c>
      <c r="S46" s="332">
        <v>11632356</v>
      </c>
      <c r="T46" s="332">
        <v>375598</v>
      </c>
      <c r="U46" s="157" t="s">
        <v>130</v>
      </c>
      <c r="V46" s="332">
        <v>622305</v>
      </c>
      <c r="W46" s="332">
        <v>6375484</v>
      </c>
      <c r="X46" s="332">
        <v>454474</v>
      </c>
      <c r="Y46" s="332">
        <v>3804495</v>
      </c>
      <c r="Z46" s="332">
        <v>293317</v>
      </c>
      <c r="AA46" s="332">
        <v>260540</v>
      </c>
      <c r="AB46" s="332">
        <v>32777</v>
      </c>
      <c r="AC46" s="332">
        <v>5387444</v>
      </c>
      <c r="AD46" s="332">
        <v>5387444</v>
      </c>
      <c r="AE46" s="157" t="s">
        <v>130</v>
      </c>
      <c r="AF46" s="332">
        <v>422668</v>
      </c>
      <c r="AG46" s="332">
        <v>422668</v>
      </c>
      <c r="AH46" s="332">
        <v>0</v>
      </c>
      <c r="AI46" s="332">
        <v>604153</v>
      </c>
      <c r="AJ46" s="332">
        <v>23325</v>
      </c>
      <c r="AK46" s="332">
        <v>0</v>
      </c>
      <c r="AL46" s="332">
        <v>0</v>
      </c>
      <c r="AM46" s="332">
        <v>480828</v>
      </c>
      <c r="AN46" s="332">
        <v>100000</v>
      </c>
      <c r="AO46" s="395"/>
    </row>
    <row r="47" spans="1:53" ht="21.65" customHeight="1">
      <c r="A47" s="157" t="s">
        <v>131</v>
      </c>
      <c r="B47" s="332">
        <v>21307484</v>
      </c>
      <c r="C47" s="332">
        <v>4951802</v>
      </c>
      <c r="D47" s="332">
        <v>384833</v>
      </c>
      <c r="E47" s="332">
        <v>250800</v>
      </c>
      <c r="F47" s="332">
        <v>1592871</v>
      </c>
      <c r="G47" s="332">
        <v>2458778</v>
      </c>
      <c r="H47" s="332">
        <v>264520</v>
      </c>
      <c r="I47" s="332">
        <v>7967752</v>
      </c>
      <c r="J47" s="332">
        <v>7857194</v>
      </c>
      <c r="K47" s="157" t="s">
        <v>131</v>
      </c>
      <c r="L47" s="332">
        <v>0</v>
      </c>
      <c r="M47" s="332">
        <v>110558</v>
      </c>
      <c r="N47" s="332">
        <v>798628</v>
      </c>
      <c r="O47" s="332">
        <v>306737</v>
      </c>
      <c r="P47" s="332">
        <v>223834</v>
      </c>
      <c r="Q47" s="332">
        <v>18614</v>
      </c>
      <c r="R47" s="332">
        <v>249443</v>
      </c>
      <c r="S47" s="332">
        <v>3561767</v>
      </c>
      <c r="T47" s="332">
        <v>140132</v>
      </c>
      <c r="U47" s="157" t="s">
        <v>131</v>
      </c>
      <c r="V47" s="332">
        <v>125694</v>
      </c>
      <c r="W47" s="332">
        <v>2640899</v>
      </c>
      <c r="X47" s="332">
        <v>33152</v>
      </c>
      <c r="Y47" s="332">
        <v>621890</v>
      </c>
      <c r="Z47" s="332">
        <v>420155</v>
      </c>
      <c r="AA47" s="332">
        <v>398099</v>
      </c>
      <c r="AB47" s="332">
        <v>22056</v>
      </c>
      <c r="AC47" s="332">
        <v>2910474</v>
      </c>
      <c r="AD47" s="332">
        <v>2910474</v>
      </c>
      <c r="AE47" s="157" t="s">
        <v>131</v>
      </c>
      <c r="AF47" s="332">
        <v>194406</v>
      </c>
      <c r="AG47" s="332">
        <v>194406</v>
      </c>
      <c r="AH47" s="332">
        <v>0</v>
      </c>
      <c r="AI47" s="332">
        <v>502500</v>
      </c>
      <c r="AJ47" s="332">
        <v>34500</v>
      </c>
      <c r="AK47" s="332">
        <v>0</v>
      </c>
      <c r="AL47" s="332">
        <v>0</v>
      </c>
      <c r="AM47" s="332">
        <v>238000</v>
      </c>
      <c r="AN47" s="332">
        <v>230000</v>
      </c>
      <c r="AO47" s="395"/>
    </row>
    <row r="48" spans="1:53" ht="21.65" customHeight="1">
      <c r="A48" s="157" t="s">
        <v>132</v>
      </c>
      <c r="B48" s="332">
        <v>26821431</v>
      </c>
      <c r="C48" s="332">
        <v>4924724</v>
      </c>
      <c r="D48" s="332">
        <v>434859</v>
      </c>
      <c r="E48" s="332">
        <v>248191</v>
      </c>
      <c r="F48" s="332">
        <v>1463730</v>
      </c>
      <c r="G48" s="332">
        <v>2491205</v>
      </c>
      <c r="H48" s="332">
        <v>286739</v>
      </c>
      <c r="I48" s="332">
        <v>9648758</v>
      </c>
      <c r="J48" s="332">
        <v>9273455</v>
      </c>
      <c r="K48" s="157" t="s">
        <v>132</v>
      </c>
      <c r="L48" s="332">
        <v>0</v>
      </c>
      <c r="M48" s="332">
        <v>375303</v>
      </c>
      <c r="N48" s="332">
        <v>1200143</v>
      </c>
      <c r="O48" s="332">
        <v>774461</v>
      </c>
      <c r="P48" s="332">
        <v>114283</v>
      </c>
      <c r="Q48" s="332">
        <v>96576</v>
      </c>
      <c r="R48" s="332">
        <v>214823</v>
      </c>
      <c r="S48" s="332">
        <v>6985769</v>
      </c>
      <c r="T48" s="332">
        <v>220914</v>
      </c>
      <c r="U48" s="157" t="s">
        <v>132</v>
      </c>
      <c r="V48" s="332">
        <v>525174</v>
      </c>
      <c r="W48" s="332">
        <v>4261609</v>
      </c>
      <c r="X48" s="332">
        <v>0</v>
      </c>
      <c r="Y48" s="332">
        <v>1978072</v>
      </c>
      <c r="Z48" s="332">
        <v>242664</v>
      </c>
      <c r="AA48" s="332">
        <v>234126</v>
      </c>
      <c r="AB48" s="332">
        <v>8538</v>
      </c>
      <c r="AC48" s="332">
        <v>3100351</v>
      </c>
      <c r="AD48" s="332">
        <v>3100351</v>
      </c>
      <c r="AE48" s="157" t="s">
        <v>132</v>
      </c>
      <c r="AF48" s="332">
        <v>354822</v>
      </c>
      <c r="AG48" s="332">
        <v>354822</v>
      </c>
      <c r="AH48" s="332">
        <v>0</v>
      </c>
      <c r="AI48" s="332">
        <v>364200</v>
      </c>
      <c r="AJ48" s="332">
        <v>69000</v>
      </c>
      <c r="AK48" s="332">
        <v>0</v>
      </c>
      <c r="AL48" s="332">
        <v>0</v>
      </c>
      <c r="AM48" s="332">
        <v>295200</v>
      </c>
      <c r="AN48" s="332">
        <v>0</v>
      </c>
      <c r="AO48" s="395"/>
    </row>
    <row r="49" spans="1:41" ht="21.65" customHeight="1">
      <c r="A49" s="157" t="s">
        <v>133</v>
      </c>
      <c r="B49" s="332">
        <v>22388388</v>
      </c>
      <c r="C49" s="332">
        <v>4757159</v>
      </c>
      <c r="D49" s="332">
        <v>462016</v>
      </c>
      <c r="E49" s="332">
        <v>227158</v>
      </c>
      <c r="F49" s="332">
        <v>1500620</v>
      </c>
      <c r="G49" s="332">
        <v>2290411</v>
      </c>
      <c r="H49" s="332">
        <v>276954</v>
      </c>
      <c r="I49" s="332">
        <v>7786418</v>
      </c>
      <c r="J49" s="332">
        <v>7622358</v>
      </c>
      <c r="K49" s="157" t="s">
        <v>133</v>
      </c>
      <c r="L49" s="332">
        <v>0</v>
      </c>
      <c r="M49" s="332">
        <v>164060</v>
      </c>
      <c r="N49" s="332">
        <v>823837</v>
      </c>
      <c r="O49" s="332">
        <v>370563</v>
      </c>
      <c r="P49" s="332">
        <v>45570</v>
      </c>
      <c r="Q49" s="332">
        <v>149988</v>
      </c>
      <c r="R49" s="332">
        <v>257716</v>
      </c>
      <c r="S49" s="332">
        <v>5499872</v>
      </c>
      <c r="T49" s="332">
        <v>152641</v>
      </c>
      <c r="U49" s="157" t="s">
        <v>133</v>
      </c>
      <c r="V49" s="332">
        <v>132204</v>
      </c>
      <c r="W49" s="332">
        <v>4131643</v>
      </c>
      <c r="X49" s="332">
        <v>88146</v>
      </c>
      <c r="Y49" s="332">
        <v>995238</v>
      </c>
      <c r="Z49" s="332">
        <v>110559</v>
      </c>
      <c r="AA49" s="332">
        <v>110559</v>
      </c>
      <c r="AB49" s="332">
        <v>0</v>
      </c>
      <c r="AC49" s="332">
        <v>2816741</v>
      </c>
      <c r="AD49" s="332">
        <v>2816741</v>
      </c>
      <c r="AE49" s="157" t="s">
        <v>133</v>
      </c>
      <c r="AF49" s="332">
        <v>230000</v>
      </c>
      <c r="AG49" s="332">
        <v>230000</v>
      </c>
      <c r="AH49" s="332">
        <v>0</v>
      </c>
      <c r="AI49" s="332">
        <v>363802</v>
      </c>
      <c r="AJ49" s="332">
        <v>22152</v>
      </c>
      <c r="AK49" s="332">
        <v>83250</v>
      </c>
      <c r="AL49" s="332">
        <v>0</v>
      </c>
      <c r="AM49" s="332">
        <v>258400</v>
      </c>
      <c r="AN49" s="332">
        <v>0</v>
      </c>
      <c r="AO49" s="395"/>
    </row>
    <row r="50" spans="1:41" ht="21.65" customHeight="1">
      <c r="A50" s="157" t="s">
        <v>134</v>
      </c>
      <c r="B50" s="332">
        <v>40452165</v>
      </c>
      <c r="C50" s="332">
        <v>7663973</v>
      </c>
      <c r="D50" s="332">
        <v>562043</v>
      </c>
      <c r="E50" s="332">
        <v>320492</v>
      </c>
      <c r="F50" s="332">
        <v>3248193</v>
      </c>
      <c r="G50" s="332">
        <v>3174809</v>
      </c>
      <c r="H50" s="332">
        <v>358436</v>
      </c>
      <c r="I50" s="332">
        <v>15973801</v>
      </c>
      <c r="J50" s="332">
        <v>15382482</v>
      </c>
      <c r="K50" s="157" t="s">
        <v>134</v>
      </c>
      <c r="L50" s="332">
        <v>0</v>
      </c>
      <c r="M50" s="332">
        <v>591319</v>
      </c>
      <c r="N50" s="332">
        <v>1581246</v>
      </c>
      <c r="O50" s="332">
        <v>688538</v>
      </c>
      <c r="P50" s="332">
        <v>129845</v>
      </c>
      <c r="Q50" s="332">
        <v>393409</v>
      </c>
      <c r="R50" s="332">
        <v>369454</v>
      </c>
      <c r="S50" s="332">
        <v>8817389</v>
      </c>
      <c r="T50" s="332">
        <v>289366</v>
      </c>
      <c r="U50" s="157" t="s">
        <v>134</v>
      </c>
      <c r="V50" s="332">
        <v>396573</v>
      </c>
      <c r="W50" s="332">
        <v>4128837</v>
      </c>
      <c r="X50" s="332">
        <v>266317</v>
      </c>
      <c r="Y50" s="332">
        <v>3736296</v>
      </c>
      <c r="Z50" s="332">
        <v>619902</v>
      </c>
      <c r="AA50" s="332">
        <v>529086</v>
      </c>
      <c r="AB50" s="332">
        <v>90816</v>
      </c>
      <c r="AC50" s="332">
        <v>5291588</v>
      </c>
      <c r="AD50" s="332">
        <v>5291588</v>
      </c>
      <c r="AE50" s="157" t="s">
        <v>134</v>
      </c>
      <c r="AF50" s="332">
        <v>150000</v>
      </c>
      <c r="AG50" s="332">
        <v>150000</v>
      </c>
      <c r="AH50" s="332">
        <v>0</v>
      </c>
      <c r="AI50" s="332">
        <v>354266</v>
      </c>
      <c r="AJ50" s="332">
        <v>75000</v>
      </c>
      <c r="AK50" s="332">
        <v>0</v>
      </c>
      <c r="AL50" s="332">
        <v>0</v>
      </c>
      <c r="AM50" s="332">
        <v>219266</v>
      </c>
      <c r="AN50" s="332">
        <v>60000</v>
      </c>
      <c r="AO50" s="395"/>
    </row>
    <row r="51" spans="1:41" ht="21.65" customHeight="1">
      <c r="A51" s="157" t="s">
        <v>135</v>
      </c>
      <c r="B51" s="332">
        <v>17453619</v>
      </c>
      <c r="C51" s="332">
        <v>4277533</v>
      </c>
      <c r="D51" s="332">
        <v>587179</v>
      </c>
      <c r="E51" s="332">
        <v>202999</v>
      </c>
      <c r="F51" s="332">
        <v>1767606</v>
      </c>
      <c r="G51" s="332">
        <v>1567908</v>
      </c>
      <c r="H51" s="332">
        <v>151841</v>
      </c>
      <c r="I51" s="332">
        <v>5352566</v>
      </c>
      <c r="J51" s="332">
        <v>5122789</v>
      </c>
      <c r="K51" s="157" t="s">
        <v>135</v>
      </c>
      <c r="L51" s="332">
        <v>0</v>
      </c>
      <c r="M51" s="332">
        <v>229777</v>
      </c>
      <c r="N51" s="332">
        <v>1030073</v>
      </c>
      <c r="O51" s="332">
        <v>380183</v>
      </c>
      <c r="P51" s="332">
        <v>88562</v>
      </c>
      <c r="Q51" s="332">
        <v>183854</v>
      </c>
      <c r="R51" s="332">
        <v>377474</v>
      </c>
      <c r="S51" s="332">
        <v>3409555</v>
      </c>
      <c r="T51" s="332">
        <v>85999</v>
      </c>
      <c r="U51" s="157" t="s">
        <v>135</v>
      </c>
      <c r="V51" s="332">
        <v>279275</v>
      </c>
      <c r="W51" s="332">
        <v>1449474</v>
      </c>
      <c r="X51" s="332">
        <v>255766</v>
      </c>
      <c r="Y51" s="332">
        <v>1339041</v>
      </c>
      <c r="Z51" s="332">
        <v>306061</v>
      </c>
      <c r="AA51" s="332">
        <v>303001</v>
      </c>
      <c r="AB51" s="332">
        <v>3060</v>
      </c>
      <c r="AC51" s="332">
        <v>2302398</v>
      </c>
      <c r="AD51" s="332">
        <v>2302398</v>
      </c>
      <c r="AE51" s="157" t="s">
        <v>135</v>
      </c>
      <c r="AF51" s="332">
        <v>100000</v>
      </c>
      <c r="AG51" s="332">
        <v>100000</v>
      </c>
      <c r="AH51" s="332">
        <v>0</v>
      </c>
      <c r="AI51" s="332">
        <v>675433</v>
      </c>
      <c r="AJ51" s="332">
        <v>0</v>
      </c>
      <c r="AK51" s="332">
        <v>0</v>
      </c>
      <c r="AL51" s="332">
        <v>0</v>
      </c>
      <c r="AM51" s="332">
        <v>675433</v>
      </c>
      <c r="AN51" s="332">
        <v>0</v>
      </c>
      <c r="AO51" s="395"/>
    </row>
    <row r="52" spans="1:41" ht="21.65" customHeight="1">
      <c r="A52" s="157" t="s">
        <v>136</v>
      </c>
      <c r="B52" s="332">
        <v>21641066</v>
      </c>
      <c r="C52" s="332">
        <v>4911413</v>
      </c>
      <c r="D52" s="332">
        <v>418071</v>
      </c>
      <c r="E52" s="332">
        <v>211510</v>
      </c>
      <c r="F52" s="332">
        <v>2053146</v>
      </c>
      <c r="G52" s="332">
        <v>1996971</v>
      </c>
      <c r="H52" s="332">
        <v>231715</v>
      </c>
      <c r="I52" s="332">
        <v>7431333</v>
      </c>
      <c r="J52" s="332">
        <v>7136295</v>
      </c>
      <c r="K52" s="157" t="s">
        <v>136</v>
      </c>
      <c r="L52" s="332">
        <v>0</v>
      </c>
      <c r="M52" s="332">
        <v>295038</v>
      </c>
      <c r="N52" s="332">
        <v>1101807</v>
      </c>
      <c r="O52" s="332">
        <v>450251</v>
      </c>
      <c r="P52" s="332">
        <v>283134</v>
      </c>
      <c r="Q52" s="332">
        <v>100761</v>
      </c>
      <c r="R52" s="332">
        <v>267661</v>
      </c>
      <c r="S52" s="332">
        <v>5042895</v>
      </c>
      <c r="T52" s="332">
        <v>112935</v>
      </c>
      <c r="U52" s="157" t="s">
        <v>136</v>
      </c>
      <c r="V52" s="332">
        <v>330985</v>
      </c>
      <c r="W52" s="332">
        <v>2287722</v>
      </c>
      <c r="X52" s="332">
        <v>373234</v>
      </c>
      <c r="Y52" s="332">
        <v>1938019</v>
      </c>
      <c r="Z52" s="332">
        <v>342485</v>
      </c>
      <c r="AA52" s="332">
        <v>333016</v>
      </c>
      <c r="AB52" s="332">
        <v>9469</v>
      </c>
      <c r="AC52" s="332">
        <v>2413933</v>
      </c>
      <c r="AD52" s="332">
        <v>2413933</v>
      </c>
      <c r="AE52" s="157" t="s">
        <v>136</v>
      </c>
      <c r="AF52" s="332">
        <v>127200</v>
      </c>
      <c r="AG52" s="332">
        <v>127200</v>
      </c>
      <c r="AH52" s="332">
        <v>0</v>
      </c>
      <c r="AI52" s="332">
        <v>270000</v>
      </c>
      <c r="AJ52" s="332">
        <v>0</v>
      </c>
      <c r="AK52" s="332">
        <v>0</v>
      </c>
      <c r="AL52" s="332">
        <v>0</v>
      </c>
      <c r="AM52" s="332">
        <v>210000</v>
      </c>
      <c r="AN52" s="332">
        <v>60000</v>
      </c>
      <c r="AO52" s="395"/>
    </row>
    <row r="53" spans="1:41" ht="21.65" customHeight="1">
      <c r="A53" s="157" t="s">
        <v>137</v>
      </c>
      <c r="B53" s="332">
        <v>9143189</v>
      </c>
      <c r="C53" s="332">
        <v>2457154</v>
      </c>
      <c r="D53" s="332">
        <v>228888</v>
      </c>
      <c r="E53" s="332">
        <v>154824</v>
      </c>
      <c r="F53" s="332">
        <v>579104</v>
      </c>
      <c r="G53" s="332">
        <v>1359964</v>
      </c>
      <c r="H53" s="332">
        <v>134374</v>
      </c>
      <c r="I53" s="332">
        <v>2563588</v>
      </c>
      <c r="J53" s="332">
        <v>2385400</v>
      </c>
      <c r="K53" s="157" t="s">
        <v>137</v>
      </c>
      <c r="L53" s="332">
        <v>36754</v>
      </c>
      <c r="M53" s="332">
        <v>141434</v>
      </c>
      <c r="N53" s="332">
        <v>770438</v>
      </c>
      <c r="O53" s="332">
        <v>267773</v>
      </c>
      <c r="P53" s="332">
        <v>77997</v>
      </c>
      <c r="Q53" s="332">
        <v>0</v>
      </c>
      <c r="R53" s="332">
        <v>424668</v>
      </c>
      <c r="S53" s="332">
        <v>2039302</v>
      </c>
      <c r="T53" s="332">
        <v>57619</v>
      </c>
      <c r="U53" s="157" t="s">
        <v>137</v>
      </c>
      <c r="V53" s="332">
        <v>120614</v>
      </c>
      <c r="W53" s="332">
        <v>1172404</v>
      </c>
      <c r="X53" s="332">
        <v>113145</v>
      </c>
      <c r="Y53" s="332">
        <v>575520</v>
      </c>
      <c r="Z53" s="332">
        <v>185751</v>
      </c>
      <c r="AA53" s="332">
        <v>182176</v>
      </c>
      <c r="AB53" s="332">
        <v>3575</v>
      </c>
      <c r="AC53" s="332">
        <v>905246</v>
      </c>
      <c r="AD53" s="332">
        <v>905246</v>
      </c>
      <c r="AE53" s="157" t="s">
        <v>137</v>
      </c>
      <c r="AF53" s="332">
        <v>16740</v>
      </c>
      <c r="AG53" s="332">
        <v>16740</v>
      </c>
      <c r="AH53" s="332">
        <v>0</v>
      </c>
      <c r="AI53" s="332">
        <v>204970</v>
      </c>
      <c r="AJ53" s="332">
        <v>58500</v>
      </c>
      <c r="AK53" s="332">
        <v>0</v>
      </c>
      <c r="AL53" s="332">
        <v>0</v>
      </c>
      <c r="AM53" s="332">
        <v>99470</v>
      </c>
      <c r="AN53" s="332">
        <v>47000</v>
      </c>
      <c r="AO53" s="395"/>
    </row>
    <row r="54" spans="1:41" ht="21.65" customHeight="1">
      <c r="A54" s="157" t="s">
        <v>138</v>
      </c>
      <c r="B54" s="332">
        <v>16512942</v>
      </c>
      <c r="C54" s="332">
        <v>4119703</v>
      </c>
      <c r="D54" s="332">
        <v>357040</v>
      </c>
      <c r="E54" s="332">
        <v>207811</v>
      </c>
      <c r="F54" s="332">
        <v>1473059</v>
      </c>
      <c r="G54" s="332">
        <v>1803106</v>
      </c>
      <c r="H54" s="332">
        <v>278687</v>
      </c>
      <c r="I54" s="332">
        <v>4494489</v>
      </c>
      <c r="J54" s="332">
        <v>4248318</v>
      </c>
      <c r="K54" s="157" t="s">
        <v>138</v>
      </c>
      <c r="L54" s="332">
        <v>0</v>
      </c>
      <c r="M54" s="332">
        <v>246171</v>
      </c>
      <c r="N54" s="332">
        <v>832414</v>
      </c>
      <c r="O54" s="332">
        <v>130958</v>
      </c>
      <c r="P54" s="332">
        <v>90536</v>
      </c>
      <c r="Q54" s="332">
        <v>432198</v>
      </c>
      <c r="R54" s="332">
        <v>178722</v>
      </c>
      <c r="S54" s="332">
        <v>3959240</v>
      </c>
      <c r="T54" s="332">
        <v>454543</v>
      </c>
      <c r="U54" s="157" t="s">
        <v>138</v>
      </c>
      <c r="V54" s="332">
        <v>308946</v>
      </c>
      <c r="W54" s="332">
        <v>2658437</v>
      </c>
      <c r="X54" s="332">
        <v>116293</v>
      </c>
      <c r="Y54" s="332">
        <v>421021</v>
      </c>
      <c r="Z54" s="332">
        <v>925217</v>
      </c>
      <c r="AA54" s="332">
        <v>841158</v>
      </c>
      <c r="AB54" s="332">
        <v>84059</v>
      </c>
      <c r="AC54" s="332">
        <v>1898456</v>
      </c>
      <c r="AD54" s="332">
        <v>1898456</v>
      </c>
      <c r="AE54" s="157" t="s">
        <v>138</v>
      </c>
      <c r="AF54" s="332">
        <v>100000</v>
      </c>
      <c r="AG54" s="332">
        <v>100000</v>
      </c>
      <c r="AH54" s="332">
        <v>0</v>
      </c>
      <c r="AI54" s="332">
        <v>183423</v>
      </c>
      <c r="AJ54" s="332">
        <v>0</v>
      </c>
      <c r="AK54" s="332">
        <v>0</v>
      </c>
      <c r="AL54" s="332">
        <v>0</v>
      </c>
      <c r="AM54" s="332">
        <v>156423</v>
      </c>
      <c r="AN54" s="332">
        <v>27000</v>
      </c>
      <c r="AO54" s="395"/>
    </row>
    <row r="55" spans="1:41" ht="21.65" customHeight="1">
      <c r="A55" s="157" t="s">
        <v>139</v>
      </c>
      <c r="B55" s="332">
        <v>21070934</v>
      </c>
      <c r="C55" s="332">
        <v>3600703</v>
      </c>
      <c r="D55" s="332">
        <v>339060</v>
      </c>
      <c r="E55" s="332">
        <v>206115</v>
      </c>
      <c r="F55" s="332">
        <v>1270705</v>
      </c>
      <c r="G55" s="332">
        <v>1516012</v>
      </c>
      <c r="H55" s="332">
        <v>268811</v>
      </c>
      <c r="I55" s="332">
        <v>7802339</v>
      </c>
      <c r="J55" s="332">
        <v>7349403</v>
      </c>
      <c r="K55" s="157" t="s">
        <v>139</v>
      </c>
      <c r="L55" s="332">
        <v>0</v>
      </c>
      <c r="M55" s="332">
        <v>452936</v>
      </c>
      <c r="N55" s="332">
        <v>1064711</v>
      </c>
      <c r="O55" s="332">
        <v>125740</v>
      </c>
      <c r="P55" s="332">
        <v>93238</v>
      </c>
      <c r="Q55" s="332">
        <v>527385</v>
      </c>
      <c r="R55" s="332">
        <v>318348</v>
      </c>
      <c r="S55" s="332">
        <v>4574643</v>
      </c>
      <c r="T55" s="332">
        <v>78430</v>
      </c>
      <c r="U55" s="157" t="s">
        <v>139</v>
      </c>
      <c r="V55" s="332">
        <v>154068</v>
      </c>
      <c r="W55" s="332">
        <v>3142849</v>
      </c>
      <c r="X55" s="332">
        <v>142513</v>
      </c>
      <c r="Y55" s="332">
        <v>1056783</v>
      </c>
      <c r="Z55" s="332">
        <v>1206151</v>
      </c>
      <c r="AA55" s="332">
        <v>1147070</v>
      </c>
      <c r="AB55" s="332">
        <v>59081</v>
      </c>
      <c r="AC55" s="332">
        <v>2331308</v>
      </c>
      <c r="AD55" s="332">
        <v>2331308</v>
      </c>
      <c r="AE55" s="157" t="s">
        <v>139</v>
      </c>
      <c r="AF55" s="332">
        <v>180000</v>
      </c>
      <c r="AG55" s="332">
        <v>180000</v>
      </c>
      <c r="AH55" s="332">
        <v>0</v>
      </c>
      <c r="AI55" s="332">
        <v>311079</v>
      </c>
      <c r="AJ55" s="332">
        <v>0</v>
      </c>
      <c r="AK55" s="332">
        <v>0</v>
      </c>
      <c r="AL55" s="332">
        <v>0</v>
      </c>
      <c r="AM55" s="332">
        <v>151079</v>
      </c>
      <c r="AN55" s="332">
        <v>160000</v>
      </c>
      <c r="AO55" s="395"/>
    </row>
    <row r="56" spans="1:41" ht="21.65" customHeight="1">
      <c r="A56" s="157" t="s">
        <v>140</v>
      </c>
      <c r="B56" s="332">
        <v>14645721</v>
      </c>
      <c r="C56" s="332">
        <v>3200175</v>
      </c>
      <c r="D56" s="332">
        <v>333435</v>
      </c>
      <c r="E56" s="332">
        <v>169515</v>
      </c>
      <c r="F56" s="332">
        <v>1068624</v>
      </c>
      <c r="G56" s="332">
        <v>1414489</v>
      </c>
      <c r="H56" s="332">
        <v>214112</v>
      </c>
      <c r="I56" s="332">
        <v>5588124</v>
      </c>
      <c r="J56" s="332">
        <v>5227200</v>
      </c>
      <c r="K56" s="157" t="s">
        <v>140</v>
      </c>
      <c r="L56" s="332">
        <v>0</v>
      </c>
      <c r="M56" s="332">
        <v>360924</v>
      </c>
      <c r="N56" s="332">
        <v>603146</v>
      </c>
      <c r="O56" s="332">
        <v>88544</v>
      </c>
      <c r="P56" s="332">
        <v>90563</v>
      </c>
      <c r="Q56" s="332">
        <v>130123</v>
      </c>
      <c r="R56" s="332">
        <v>293916</v>
      </c>
      <c r="S56" s="332">
        <v>2770259</v>
      </c>
      <c r="T56" s="332">
        <v>68001</v>
      </c>
      <c r="U56" s="157" t="s">
        <v>140</v>
      </c>
      <c r="V56" s="332">
        <v>100843</v>
      </c>
      <c r="W56" s="332">
        <v>1600351</v>
      </c>
      <c r="X56" s="332">
        <v>131147</v>
      </c>
      <c r="Y56" s="332">
        <v>869917</v>
      </c>
      <c r="Z56" s="332">
        <v>778288</v>
      </c>
      <c r="AA56" s="332">
        <v>768676</v>
      </c>
      <c r="AB56" s="332">
        <v>9612</v>
      </c>
      <c r="AC56" s="332">
        <v>1457629</v>
      </c>
      <c r="AD56" s="332">
        <v>1457629</v>
      </c>
      <c r="AE56" s="157" t="s">
        <v>140</v>
      </c>
      <c r="AF56" s="332">
        <v>7100</v>
      </c>
      <c r="AG56" s="332">
        <v>7100</v>
      </c>
      <c r="AH56" s="332">
        <v>0</v>
      </c>
      <c r="AI56" s="332">
        <v>241000</v>
      </c>
      <c r="AJ56" s="332">
        <v>0</v>
      </c>
      <c r="AK56" s="332">
        <v>0</v>
      </c>
      <c r="AL56" s="332">
        <v>0</v>
      </c>
      <c r="AM56" s="332">
        <v>226000</v>
      </c>
      <c r="AN56" s="332">
        <v>15000</v>
      </c>
      <c r="AO56" s="395"/>
    </row>
    <row r="57" spans="1:41" ht="21.65" customHeight="1">
      <c r="A57" s="157" t="s">
        <v>141</v>
      </c>
      <c r="B57" s="332">
        <v>10272354</v>
      </c>
      <c r="C57" s="332">
        <v>2244309</v>
      </c>
      <c r="D57" s="332">
        <v>533738</v>
      </c>
      <c r="E57" s="332">
        <v>185062</v>
      </c>
      <c r="F57" s="332">
        <v>744029</v>
      </c>
      <c r="G57" s="332">
        <v>720189</v>
      </c>
      <c r="H57" s="332">
        <v>61291</v>
      </c>
      <c r="I57" s="332">
        <v>2980151</v>
      </c>
      <c r="J57" s="332">
        <v>2682660</v>
      </c>
      <c r="K57" s="157" t="s">
        <v>141</v>
      </c>
      <c r="L57" s="332">
        <v>0</v>
      </c>
      <c r="M57" s="332">
        <v>297491</v>
      </c>
      <c r="N57" s="332">
        <v>2180338</v>
      </c>
      <c r="O57" s="332">
        <v>807050</v>
      </c>
      <c r="P57" s="332">
        <v>227821</v>
      </c>
      <c r="Q57" s="332">
        <v>342389</v>
      </c>
      <c r="R57" s="332">
        <v>803078</v>
      </c>
      <c r="S57" s="332">
        <v>1663670</v>
      </c>
      <c r="T57" s="332">
        <v>35386</v>
      </c>
      <c r="U57" s="157" t="s">
        <v>141</v>
      </c>
      <c r="V57" s="332">
        <v>50803</v>
      </c>
      <c r="W57" s="332">
        <v>852274</v>
      </c>
      <c r="X57" s="332">
        <v>0</v>
      </c>
      <c r="Y57" s="332">
        <v>725207</v>
      </c>
      <c r="Z57" s="332">
        <v>375556</v>
      </c>
      <c r="AA57" s="332">
        <v>363273</v>
      </c>
      <c r="AB57" s="332">
        <v>12283</v>
      </c>
      <c r="AC57" s="332">
        <v>646677</v>
      </c>
      <c r="AD57" s="332">
        <v>646677</v>
      </c>
      <c r="AE57" s="157" t="s">
        <v>141</v>
      </c>
      <c r="AF57" s="332">
        <v>0</v>
      </c>
      <c r="AG57" s="332">
        <v>0</v>
      </c>
      <c r="AH57" s="332">
        <v>0</v>
      </c>
      <c r="AI57" s="332">
        <v>181653</v>
      </c>
      <c r="AJ57" s="332">
        <v>0</v>
      </c>
      <c r="AK57" s="332">
        <v>39953</v>
      </c>
      <c r="AL57" s="332">
        <v>0</v>
      </c>
      <c r="AM57" s="332">
        <v>121700</v>
      </c>
      <c r="AN57" s="332">
        <v>20000</v>
      </c>
      <c r="AO57" s="395"/>
    </row>
    <row r="58" spans="1:41" ht="21.65" customHeight="1">
      <c r="A58" s="157" t="s">
        <v>211</v>
      </c>
      <c r="B58" s="332">
        <v>2845029</v>
      </c>
      <c r="C58" s="332">
        <v>710736</v>
      </c>
      <c r="D58" s="332">
        <v>251254</v>
      </c>
      <c r="E58" s="332">
        <v>65260</v>
      </c>
      <c r="F58" s="332">
        <v>184660</v>
      </c>
      <c r="G58" s="332">
        <v>179639</v>
      </c>
      <c r="H58" s="332">
        <v>29923</v>
      </c>
      <c r="I58" s="332">
        <v>849953</v>
      </c>
      <c r="J58" s="332">
        <v>718399</v>
      </c>
      <c r="K58" s="157" t="s">
        <v>211</v>
      </c>
      <c r="L58" s="332">
        <v>0</v>
      </c>
      <c r="M58" s="332">
        <v>131554</v>
      </c>
      <c r="N58" s="332">
        <v>761684</v>
      </c>
      <c r="O58" s="332">
        <v>189235</v>
      </c>
      <c r="P58" s="332">
        <v>7725</v>
      </c>
      <c r="Q58" s="332">
        <v>512083</v>
      </c>
      <c r="R58" s="332">
        <v>52641</v>
      </c>
      <c r="S58" s="332">
        <v>396706</v>
      </c>
      <c r="T58" s="332">
        <v>1829</v>
      </c>
      <c r="U58" s="157" t="s">
        <v>211</v>
      </c>
      <c r="V58" s="332">
        <v>9951</v>
      </c>
      <c r="W58" s="332">
        <v>121808</v>
      </c>
      <c r="X58" s="332">
        <v>0</v>
      </c>
      <c r="Y58" s="332">
        <v>263118</v>
      </c>
      <c r="Z58" s="332">
        <v>46351</v>
      </c>
      <c r="AA58" s="332">
        <v>46351</v>
      </c>
      <c r="AB58" s="332">
        <v>0</v>
      </c>
      <c r="AC58" s="332">
        <v>58279</v>
      </c>
      <c r="AD58" s="332">
        <v>58279</v>
      </c>
      <c r="AE58" s="157" t="s">
        <v>211</v>
      </c>
      <c r="AF58" s="332">
        <v>600</v>
      </c>
      <c r="AG58" s="332">
        <v>600</v>
      </c>
      <c r="AH58" s="332">
        <v>0</v>
      </c>
      <c r="AI58" s="332">
        <v>20720</v>
      </c>
      <c r="AJ58" s="332">
        <v>0</v>
      </c>
      <c r="AK58" s="332">
        <v>0</v>
      </c>
      <c r="AL58" s="332">
        <v>0</v>
      </c>
      <c r="AM58" s="332">
        <v>5720</v>
      </c>
      <c r="AN58" s="332">
        <v>15000</v>
      </c>
      <c r="AO58" s="395"/>
    </row>
    <row r="59" spans="1:41" s="158" customFormat="1" ht="20.25" customHeight="1">
      <c r="A59" s="161" t="s">
        <v>348</v>
      </c>
      <c r="B59" s="334"/>
      <c r="C59" s="334"/>
      <c r="D59" s="334"/>
      <c r="E59" s="334"/>
      <c r="F59" s="334"/>
      <c r="G59" s="334"/>
      <c r="H59" s="334"/>
      <c r="I59" s="334"/>
      <c r="J59" s="334"/>
      <c r="K59" s="161" t="s">
        <v>348</v>
      </c>
      <c r="L59" s="334"/>
      <c r="M59" s="334"/>
      <c r="N59" s="334"/>
      <c r="O59" s="334"/>
      <c r="P59" s="334"/>
      <c r="Q59" s="334"/>
      <c r="R59" s="334"/>
      <c r="S59" s="334"/>
      <c r="T59" s="334"/>
      <c r="U59" s="161" t="s">
        <v>348</v>
      </c>
      <c r="V59" s="334"/>
      <c r="W59" s="334"/>
      <c r="X59" s="334"/>
      <c r="Y59" s="334"/>
      <c r="Z59" s="334"/>
      <c r="AA59" s="334"/>
      <c r="AB59" s="334"/>
      <c r="AC59" s="334"/>
      <c r="AD59" s="334"/>
      <c r="AE59" s="161" t="s">
        <v>348</v>
      </c>
      <c r="AF59" s="334"/>
      <c r="AG59" s="334"/>
      <c r="AH59" s="334"/>
      <c r="AI59" s="334"/>
      <c r="AJ59" s="334"/>
      <c r="AK59" s="334"/>
      <c r="AL59" s="334"/>
      <c r="AM59" s="334"/>
      <c r="AN59" s="334"/>
      <c r="AO59" s="466"/>
    </row>
    <row r="60" spans="1:41" s="40" customFormat="1" ht="21.65" customHeight="1">
      <c r="A60" s="150" t="s">
        <v>22</v>
      </c>
      <c r="B60" s="331">
        <v>264115042</v>
      </c>
      <c r="C60" s="331">
        <v>25140602</v>
      </c>
      <c r="D60" s="331">
        <v>1612343</v>
      </c>
      <c r="E60" s="331">
        <v>258862</v>
      </c>
      <c r="F60" s="331">
        <v>14214760</v>
      </c>
      <c r="G60" s="331">
        <v>6636343</v>
      </c>
      <c r="H60" s="331">
        <v>2418294</v>
      </c>
      <c r="I60" s="331">
        <v>56386366</v>
      </c>
      <c r="J60" s="331">
        <v>38598688</v>
      </c>
      <c r="K60" s="150" t="s">
        <v>22</v>
      </c>
      <c r="L60" s="331">
        <v>0</v>
      </c>
      <c r="M60" s="331">
        <v>17787678</v>
      </c>
      <c r="N60" s="331">
        <v>139981025</v>
      </c>
      <c r="O60" s="331">
        <v>38186985</v>
      </c>
      <c r="P60" s="331">
        <v>9364110</v>
      </c>
      <c r="Q60" s="331">
        <v>81842315</v>
      </c>
      <c r="R60" s="331">
        <v>10587615</v>
      </c>
      <c r="S60" s="331">
        <v>7615481</v>
      </c>
      <c r="T60" s="331">
        <v>0</v>
      </c>
      <c r="U60" s="150" t="s">
        <v>22</v>
      </c>
      <c r="V60" s="331">
        <v>1232</v>
      </c>
      <c r="W60" s="331">
        <v>5413418</v>
      </c>
      <c r="X60" s="331">
        <v>188682</v>
      </c>
      <c r="Y60" s="331">
        <v>2012149</v>
      </c>
      <c r="Z60" s="331">
        <v>20980599</v>
      </c>
      <c r="AA60" s="331">
        <v>16906135</v>
      </c>
      <c r="AB60" s="331">
        <v>4074464</v>
      </c>
      <c r="AC60" s="331">
        <v>0</v>
      </c>
      <c r="AD60" s="331">
        <v>0</v>
      </c>
      <c r="AE60" s="150" t="s">
        <v>22</v>
      </c>
      <c r="AF60" s="331">
        <v>0</v>
      </c>
      <c r="AG60" s="331">
        <v>0</v>
      </c>
      <c r="AH60" s="331">
        <v>0</v>
      </c>
      <c r="AI60" s="331">
        <v>14010969</v>
      </c>
      <c r="AJ60" s="331">
        <v>3000</v>
      </c>
      <c r="AK60" s="331">
        <v>47754</v>
      </c>
      <c r="AL60" s="331">
        <v>0</v>
      </c>
      <c r="AM60" s="331">
        <v>12873548</v>
      </c>
      <c r="AN60" s="331">
        <v>1086667</v>
      </c>
      <c r="AO60" s="466"/>
    </row>
    <row r="61" spans="1:41" s="40" customFormat="1" ht="21.65" customHeight="1">
      <c r="A61" s="150" t="s">
        <v>142</v>
      </c>
      <c r="B61" s="331">
        <v>180481521</v>
      </c>
      <c r="C61" s="331">
        <v>17974271</v>
      </c>
      <c r="D61" s="331">
        <v>875417</v>
      </c>
      <c r="E61" s="331">
        <v>120833</v>
      </c>
      <c r="F61" s="331">
        <v>10538321</v>
      </c>
      <c r="G61" s="331">
        <v>4386710</v>
      </c>
      <c r="H61" s="331">
        <v>2052990</v>
      </c>
      <c r="I61" s="331">
        <v>39458944</v>
      </c>
      <c r="J61" s="331">
        <v>26242452</v>
      </c>
      <c r="K61" s="150" t="s">
        <v>142</v>
      </c>
      <c r="L61" s="331">
        <v>0</v>
      </c>
      <c r="M61" s="331">
        <v>13216492</v>
      </c>
      <c r="N61" s="331">
        <v>92352352</v>
      </c>
      <c r="O61" s="331">
        <v>25274927</v>
      </c>
      <c r="P61" s="331">
        <v>5856615</v>
      </c>
      <c r="Q61" s="331">
        <v>58587242</v>
      </c>
      <c r="R61" s="331">
        <v>2633568</v>
      </c>
      <c r="S61" s="331">
        <v>5361255</v>
      </c>
      <c r="T61" s="331">
        <v>0</v>
      </c>
      <c r="U61" s="150" t="s">
        <v>142</v>
      </c>
      <c r="V61" s="331">
        <v>1052</v>
      </c>
      <c r="W61" s="331">
        <v>4288027</v>
      </c>
      <c r="X61" s="331">
        <v>178456</v>
      </c>
      <c r="Y61" s="331">
        <v>893720</v>
      </c>
      <c r="Z61" s="331">
        <v>15765754</v>
      </c>
      <c r="AA61" s="331">
        <v>12966156</v>
      </c>
      <c r="AB61" s="331">
        <v>2799598</v>
      </c>
      <c r="AC61" s="331">
        <v>0</v>
      </c>
      <c r="AD61" s="331">
        <v>0</v>
      </c>
      <c r="AE61" s="150" t="s">
        <v>142</v>
      </c>
      <c r="AF61" s="331">
        <v>0</v>
      </c>
      <c r="AG61" s="331">
        <v>0</v>
      </c>
      <c r="AH61" s="331">
        <v>0</v>
      </c>
      <c r="AI61" s="331">
        <v>9568945</v>
      </c>
      <c r="AJ61" s="331">
        <v>0</v>
      </c>
      <c r="AK61" s="331">
        <v>0</v>
      </c>
      <c r="AL61" s="331">
        <v>0</v>
      </c>
      <c r="AM61" s="331">
        <v>8882278</v>
      </c>
      <c r="AN61" s="331">
        <v>686667</v>
      </c>
      <c r="AO61" s="394"/>
    </row>
    <row r="62" spans="1:41" ht="21.65" customHeight="1">
      <c r="A62" s="152" t="s">
        <v>191</v>
      </c>
      <c r="B62" s="332">
        <v>35634445</v>
      </c>
      <c r="C62" s="332">
        <v>6392367</v>
      </c>
      <c r="D62" s="332">
        <v>225777</v>
      </c>
      <c r="E62" s="332">
        <v>17958</v>
      </c>
      <c r="F62" s="332">
        <v>3533743</v>
      </c>
      <c r="G62" s="332">
        <v>741094</v>
      </c>
      <c r="H62" s="332">
        <v>1873795</v>
      </c>
      <c r="I62" s="332">
        <v>5965888</v>
      </c>
      <c r="J62" s="332">
        <v>4889661</v>
      </c>
      <c r="K62" s="160" t="s">
        <v>191</v>
      </c>
      <c r="L62" s="332">
        <v>0</v>
      </c>
      <c r="M62" s="332">
        <v>1076227</v>
      </c>
      <c r="N62" s="332">
        <v>16724068</v>
      </c>
      <c r="O62" s="332">
        <v>3314967</v>
      </c>
      <c r="P62" s="332">
        <v>38849</v>
      </c>
      <c r="Q62" s="332">
        <v>13090451</v>
      </c>
      <c r="R62" s="332">
        <v>279801</v>
      </c>
      <c r="S62" s="332">
        <v>757740</v>
      </c>
      <c r="T62" s="332">
        <v>0</v>
      </c>
      <c r="U62" s="152" t="s">
        <v>191</v>
      </c>
      <c r="V62" s="332">
        <v>0</v>
      </c>
      <c r="W62" s="332">
        <v>562014</v>
      </c>
      <c r="X62" s="332">
        <v>2830</v>
      </c>
      <c r="Y62" s="332">
        <v>192896</v>
      </c>
      <c r="Z62" s="332">
        <v>4151382</v>
      </c>
      <c r="AA62" s="332">
        <v>4146567</v>
      </c>
      <c r="AB62" s="332">
        <v>4815</v>
      </c>
      <c r="AC62" s="332">
        <v>0</v>
      </c>
      <c r="AD62" s="332">
        <v>0</v>
      </c>
      <c r="AE62" s="152" t="s">
        <v>191</v>
      </c>
      <c r="AF62" s="332">
        <v>0</v>
      </c>
      <c r="AG62" s="332">
        <v>0</v>
      </c>
      <c r="AH62" s="332">
        <v>0</v>
      </c>
      <c r="AI62" s="332">
        <v>1643000</v>
      </c>
      <c r="AJ62" s="332">
        <v>0</v>
      </c>
      <c r="AK62" s="332">
        <v>0</v>
      </c>
      <c r="AL62" s="332">
        <v>0</v>
      </c>
      <c r="AM62" s="332">
        <v>1643000</v>
      </c>
      <c r="AN62" s="332">
        <v>0</v>
      </c>
      <c r="AO62" s="395"/>
    </row>
    <row r="63" spans="1:41" ht="21.65" customHeight="1">
      <c r="A63" s="152" t="s">
        <v>358</v>
      </c>
      <c r="B63" s="332">
        <v>33434127</v>
      </c>
      <c r="C63" s="332">
        <v>3083843</v>
      </c>
      <c r="D63" s="332">
        <v>324063</v>
      </c>
      <c r="E63" s="332">
        <v>22626</v>
      </c>
      <c r="F63" s="332">
        <v>1467415</v>
      </c>
      <c r="G63" s="332">
        <v>1148192</v>
      </c>
      <c r="H63" s="332">
        <v>121547</v>
      </c>
      <c r="I63" s="332">
        <v>8749493</v>
      </c>
      <c r="J63" s="332">
        <v>5168749</v>
      </c>
      <c r="K63" s="160" t="s">
        <v>358</v>
      </c>
      <c r="L63" s="332">
        <v>0</v>
      </c>
      <c r="M63" s="332">
        <v>3580744</v>
      </c>
      <c r="N63" s="332">
        <v>14709931</v>
      </c>
      <c r="O63" s="332">
        <v>7168542</v>
      </c>
      <c r="P63" s="332">
        <v>122862</v>
      </c>
      <c r="Q63" s="332">
        <v>7383728</v>
      </c>
      <c r="R63" s="332">
        <v>34799</v>
      </c>
      <c r="S63" s="332">
        <v>2500348</v>
      </c>
      <c r="T63" s="332">
        <v>0</v>
      </c>
      <c r="U63" s="152" t="s">
        <v>358</v>
      </c>
      <c r="V63" s="332">
        <v>0</v>
      </c>
      <c r="W63" s="332">
        <v>2142777</v>
      </c>
      <c r="X63" s="332">
        <v>170531</v>
      </c>
      <c r="Y63" s="332">
        <v>187040</v>
      </c>
      <c r="Z63" s="332">
        <v>3120512</v>
      </c>
      <c r="AA63" s="332">
        <v>1728727</v>
      </c>
      <c r="AB63" s="332">
        <v>1391785</v>
      </c>
      <c r="AC63" s="332">
        <v>0</v>
      </c>
      <c r="AD63" s="332">
        <v>0</v>
      </c>
      <c r="AE63" s="152" t="s">
        <v>358</v>
      </c>
      <c r="AF63" s="332">
        <v>0</v>
      </c>
      <c r="AG63" s="332">
        <v>0</v>
      </c>
      <c r="AH63" s="332">
        <v>0</v>
      </c>
      <c r="AI63" s="332">
        <v>1270000</v>
      </c>
      <c r="AJ63" s="332">
        <v>0</v>
      </c>
      <c r="AK63" s="332">
        <v>0</v>
      </c>
      <c r="AL63" s="332">
        <v>0</v>
      </c>
      <c r="AM63" s="332">
        <v>1050000</v>
      </c>
      <c r="AN63" s="332">
        <v>220000</v>
      </c>
      <c r="AO63" s="395"/>
    </row>
    <row r="64" spans="1:41" ht="21.65" customHeight="1">
      <c r="A64" s="152" t="s">
        <v>274</v>
      </c>
      <c r="B64" s="332">
        <v>33189131</v>
      </c>
      <c r="C64" s="332">
        <v>2570827</v>
      </c>
      <c r="D64" s="332">
        <v>89464</v>
      </c>
      <c r="E64" s="332">
        <v>15300</v>
      </c>
      <c r="F64" s="332">
        <v>1489597</v>
      </c>
      <c r="G64" s="332">
        <v>960467</v>
      </c>
      <c r="H64" s="332">
        <v>15999</v>
      </c>
      <c r="I64" s="332">
        <v>8728724</v>
      </c>
      <c r="J64" s="332">
        <v>6312978</v>
      </c>
      <c r="K64" s="160" t="s">
        <v>274</v>
      </c>
      <c r="L64" s="332">
        <v>0</v>
      </c>
      <c r="M64" s="332">
        <v>2415746</v>
      </c>
      <c r="N64" s="332">
        <v>17729588</v>
      </c>
      <c r="O64" s="332">
        <v>4658856</v>
      </c>
      <c r="P64" s="332">
        <v>4194884</v>
      </c>
      <c r="Q64" s="332">
        <v>8478848</v>
      </c>
      <c r="R64" s="332">
        <v>397000</v>
      </c>
      <c r="S64" s="332">
        <v>502972</v>
      </c>
      <c r="T64" s="332">
        <v>0</v>
      </c>
      <c r="U64" s="152" t="s">
        <v>274</v>
      </c>
      <c r="V64" s="332">
        <v>1030</v>
      </c>
      <c r="W64" s="332">
        <v>460046</v>
      </c>
      <c r="X64" s="332">
        <v>304</v>
      </c>
      <c r="Y64" s="332">
        <v>41592</v>
      </c>
      <c r="Z64" s="332">
        <v>1415020</v>
      </c>
      <c r="AA64" s="332">
        <v>1381045</v>
      </c>
      <c r="AB64" s="332">
        <v>33975</v>
      </c>
      <c r="AC64" s="332">
        <v>0</v>
      </c>
      <c r="AD64" s="332">
        <v>0</v>
      </c>
      <c r="AE64" s="152" t="s">
        <v>274</v>
      </c>
      <c r="AF64" s="332">
        <v>0</v>
      </c>
      <c r="AG64" s="332">
        <v>0</v>
      </c>
      <c r="AH64" s="332">
        <v>0</v>
      </c>
      <c r="AI64" s="332">
        <v>2242000</v>
      </c>
      <c r="AJ64" s="332">
        <v>0</v>
      </c>
      <c r="AK64" s="332">
        <v>0</v>
      </c>
      <c r="AL64" s="332">
        <v>0</v>
      </c>
      <c r="AM64" s="332">
        <v>2242000</v>
      </c>
      <c r="AN64" s="332">
        <v>0</v>
      </c>
      <c r="AO64" s="395"/>
    </row>
    <row r="65" spans="1:41" s="158" customFormat="1" ht="21.65" customHeight="1">
      <c r="A65" s="152" t="s">
        <v>208</v>
      </c>
      <c r="B65" s="332">
        <v>25333866</v>
      </c>
      <c r="C65" s="332">
        <v>2048514</v>
      </c>
      <c r="D65" s="332">
        <v>117742</v>
      </c>
      <c r="E65" s="332">
        <v>27251</v>
      </c>
      <c r="F65" s="332">
        <v>1355945</v>
      </c>
      <c r="G65" s="332">
        <v>534267</v>
      </c>
      <c r="H65" s="332">
        <v>13309</v>
      </c>
      <c r="I65" s="332">
        <v>6523249</v>
      </c>
      <c r="J65" s="332">
        <v>3935713</v>
      </c>
      <c r="K65" s="160" t="s">
        <v>208</v>
      </c>
      <c r="L65" s="332">
        <v>0</v>
      </c>
      <c r="M65" s="332">
        <v>2587536</v>
      </c>
      <c r="N65" s="332">
        <v>12933259</v>
      </c>
      <c r="O65" s="332">
        <v>913916</v>
      </c>
      <c r="P65" s="332">
        <v>1336467</v>
      </c>
      <c r="Q65" s="332">
        <v>10333358</v>
      </c>
      <c r="R65" s="332">
        <v>349518</v>
      </c>
      <c r="S65" s="332">
        <v>793824</v>
      </c>
      <c r="T65" s="332">
        <v>0</v>
      </c>
      <c r="U65" s="152" t="s">
        <v>208</v>
      </c>
      <c r="V65" s="332">
        <v>0</v>
      </c>
      <c r="W65" s="332">
        <v>721255</v>
      </c>
      <c r="X65" s="332">
        <v>0</v>
      </c>
      <c r="Y65" s="332">
        <v>72569</v>
      </c>
      <c r="Z65" s="332">
        <v>1465020</v>
      </c>
      <c r="AA65" s="332">
        <v>921884</v>
      </c>
      <c r="AB65" s="332">
        <v>543136</v>
      </c>
      <c r="AC65" s="332">
        <v>0</v>
      </c>
      <c r="AD65" s="332">
        <v>0</v>
      </c>
      <c r="AE65" s="152" t="s">
        <v>208</v>
      </c>
      <c r="AF65" s="332">
        <v>0</v>
      </c>
      <c r="AG65" s="332">
        <v>0</v>
      </c>
      <c r="AH65" s="332">
        <v>0</v>
      </c>
      <c r="AI65" s="332">
        <v>1570000</v>
      </c>
      <c r="AJ65" s="332">
        <v>0</v>
      </c>
      <c r="AK65" s="332">
        <v>0</v>
      </c>
      <c r="AL65" s="332">
        <v>0</v>
      </c>
      <c r="AM65" s="332">
        <v>1370000</v>
      </c>
      <c r="AN65" s="332">
        <v>200000</v>
      </c>
      <c r="AO65" s="395"/>
    </row>
    <row r="66" spans="1:41" ht="21.65" customHeight="1">
      <c r="A66" s="152" t="s">
        <v>209</v>
      </c>
      <c r="B66" s="332">
        <v>20883250</v>
      </c>
      <c r="C66" s="332">
        <v>1903017</v>
      </c>
      <c r="D66" s="332">
        <v>62846</v>
      </c>
      <c r="E66" s="332">
        <v>8148</v>
      </c>
      <c r="F66" s="332">
        <v>1366902</v>
      </c>
      <c r="G66" s="332">
        <v>442737</v>
      </c>
      <c r="H66" s="332">
        <v>22384</v>
      </c>
      <c r="I66" s="333">
        <v>5226446</v>
      </c>
      <c r="J66" s="332">
        <v>3192023</v>
      </c>
      <c r="K66" s="160" t="s">
        <v>209</v>
      </c>
      <c r="L66" s="332">
        <v>0</v>
      </c>
      <c r="M66" s="332">
        <v>2034423</v>
      </c>
      <c r="N66" s="333">
        <v>12110868</v>
      </c>
      <c r="O66" s="332">
        <v>6481676</v>
      </c>
      <c r="P66" s="332">
        <v>133719</v>
      </c>
      <c r="Q66" s="332">
        <v>4714215</v>
      </c>
      <c r="R66" s="332">
        <v>781258</v>
      </c>
      <c r="S66" s="333">
        <v>344370</v>
      </c>
      <c r="T66" s="332">
        <v>0</v>
      </c>
      <c r="U66" s="152" t="s">
        <v>209</v>
      </c>
      <c r="V66" s="332">
        <v>0</v>
      </c>
      <c r="W66" s="332">
        <v>212787</v>
      </c>
      <c r="X66" s="332">
        <v>1014</v>
      </c>
      <c r="Y66" s="332">
        <v>130569</v>
      </c>
      <c r="Z66" s="333">
        <v>171171</v>
      </c>
      <c r="AA66" s="332">
        <v>103844</v>
      </c>
      <c r="AB66" s="332">
        <v>67327</v>
      </c>
      <c r="AC66" s="332">
        <v>0</v>
      </c>
      <c r="AD66" s="332">
        <v>0</v>
      </c>
      <c r="AE66" s="152" t="s">
        <v>209</v>
      </c>
      <c r="AF66" s="333">
        <v>0</v>
      </c>
      <c r="AG66" s="332">
        <v>0</v>
      </c>
      <c r="AH66" s="332">
        <v>0</v>
      </c>
      <c r="AI66" s="332">
        <v>1127378</v>
      </c>
      <c r="AJ66" s="332">
        <v>0</v>
      </c>
      <c r="AK66" s="332">
        <v>0</v>
      </c>
      <c r="AL66" s="332">
        <v>0</v>
      </c>
      <c r="AM66" s="332">
        <v>1127378</v>
      </c>
      <c r="AN66" s="332">
        <v>0</v>
      </c>
      <c r="AO66" s="395"/>
    </row>
    <row r="67" spans="1:41" ht="21.65" customHeight="1">
      <c r="A67" s="152" t="s">
        <v>146</v>
      </c>
      <c r="B67" s="332">
        <v>32006702</v>
      </c>
      <c r="C67" s="332">
        <v>1975703</v>
      </c>
      <c r="D67" s="332">
        <v>55525</v>
      </c>
      <c r="E67" s="332">
        <v>29550</v>
      </c>
      <c r="F67" s="332">
        <v>1324719</v>
      </c>
      <c r="G67" s="332">
        <v>559953</v>
      </c>
      <c r="H67" s="332">
        <v>5956</v>
      </c>
      <c r="I67" s="332">
        <v>4265144</v>
      </c>
      <c r="J67" s="332">
        <v>2743328</v>
      </c>
      <c r="K67" s="160" t="s">
        <v>146</v>
      </c>
      <c r="L67" s="332">
        <v>0</v>
      </c>
      <c r="M67" s="332">
        <v>1521816</v>
      </c>
      <c r="N67" s="332">
        <v>18144638</v>
      </c>
      <c r="O67" s="332">
        <v>2736970</v>
      </c>
      <c r="P67" s="332">
        <v>29834</v>
      </c>
      <c r="Q67" s="332">
        <v>14586642</v>
      </c>
      <c r="R67" s="332">
        <v>791192</v>
      </c>
      <c r="S67" s="332">
        <v>462001</v>
      </c>
      <c r="T67" s="332">
        <v>0</v>
      </c>
      <c r="U67" s="152" t="s">
        <v>146</v>
      </c>
      <c r="V67" s="332">
        <v>22</v>
      </c>
      <c r="W67" s="332">
        <v>189148</v>
      </c>
      <c r="X67" s="332">
        <v>3777</v>
      </c>
      <c r="Y67" s="332">
        <v>269054</v>
      </c>
      <c r="Z67" s="332">
        <v>5442649</v>
      </c>
      <c r="AA67" s="332">
        <v>4684089</v>
      </c>
      <c r="AB67" s="332">
        <v>758560</v>
      </c>
      <c r="AC67" s="332">
        <v>0</v>
      </c>
      <c r="AD67" s="332">
        <v>0</v>
      </c>
      <c r="AE67" s="152" t="s">
        <v>146</v>
      </c>
      <c r="AF67" s="332">
        <v>0</v>
      </c>
      <c r="AG67" s="332">
        <v>0</v>
      </c>
      <c r="AH67" s="332">
        <v>0</v>
      </c>
      <c r="AI67" s="332">
        <v>1716567</v>
      </c>
      <c r="AJ67" s="332">
        <v>0</v>
      </c>
      <c r="AK67" s="332">
        <v>0</v>
      </c>
      <c r="AL67" s="332">
        <v>0</v>
      </c>
      <c r="AM67" s="332">
        <v>1449900</v>
      </c>
      <c r="AN67" s="332">
        <v>266667</v>
      </c>
      <c r="AO67" s="395"/>
    </row>
    <row r="68" spans="1:41" s="155" customFormat="1" ht="21.65" customHeight="1">
      <c r="A68" s="335" t="s">
        <v>147</v>
      </c>
      <c r="B68" s="331">
        <v>83633521</v>
      </c>
      <c r="C68" s="331">
        <v>7166331</v>
      </c>
      <c r="D68" s="331">
        <v>736926</v>
      </c>
      <c r="E68" s="331">
        <v>138029</v>
      </c>
      <c r="F68" s="331">
        <v>3676439</v>
      </c>
      <c r="G68" s="331">
        <v>2249633</v>
      </c>
      <c r="H68" s="331">
        <v>365304</v>
      </c>
      <c r="I68" s="331">
        <v>16927422</v>
      </c>
      <c r="J68" s="331">
        <v>12356236</v>
      </c>
      <c r="K68" s="153" t="s">
        <v>147</v>
      </c>
      <c r="L68" s="331">
        <v>0</v>
      </c>
      <c r="M68" s="331">
        <v>4571186</v>
      </c>
      <c r="N68" s="331">
        <v>47628673</v>
      </c>
      <c r="O68" s="331">
        <v>12912058</v>
      </c>
      <c r="P68" s="331">
        <v>3507495</v>
      </c>
      <c r="Q68" s="331">
        <v>23255073</v>
      </c>
      <c r="R68" s="331">
        <v>7954047</v>
      </c>
      <c r="S68" s="331">
        <v>2254226</v>
      </c>
      <c r="T68" s="331">
        <v>0</v>
      </c>
      <c r="U68" s="335" t="s">
        <v>147</v>
      </c>
      <c r="V68" s="331">
        <v>180</v>
      </c>
      <c r="W68" s="331">
        <v>1125391</v>
      </c>
      <c r="X68" s="331">
        <v>10226</v>
      </c>
      <c r="Y68" s="331">
        <v>1118429</v>
      </c>
      <c r="Z68" s="331">
        <v>5214845</v>
      </c>
      <c r="AA68" s="331">
        <v>3939979</v>
      </c>
      <c r="AB68" s="331">
        <v>1274866</v>
      </c>
      <c r="AC68" s="331">
        <v>0</v>
      </c>
      <c r="AD68" s="331">
        <v>0</v>
      </c>
      <c r="AE68" s="335" t="s">
        <v>147</v>
      </c>
      <c r="AF68" s="331">
        <v>0</v>
      </c>
      <c r="AG68" s="331">
        <v>0</v>
      </c>
      <c r="AH68" s="331">
        <v>0</v>
      </c>
      <c r="AI68" s="331">
        <v>4442024</v>
      </c>
      <c r="AJ68" s="331">
        <v>3000</v>
      </c>
      <c r="AK68" s="331">
        <v>47754</v>
      </c>
      <c r="AL68" s="331">
        <v>0</v>
      </c>
      <c r="AM68" s="331">
        <v>3991270</v>
      </c>
      <c r="AN68" s="331">
        <v>400000</v>
      </c>
      <c r="AO68" s="154"/>
    </row>
    <row r="69" spans="1:41" ht="21.65" customHeight="1">
      <c r="A69" s="157" t="s">
        <v>127</v>
      </c>
      <c r="B69" s="332">
        <v>5568256</v>
      </c>
      <c r="C69" s="332">
        <v>422726</v>
      </c>
      <c r="D69" s="332">
        <v>76799</v>
      </c>
      <c r="E69" s="332">
        <v>8217</v>
      </c>
      <c r="F69" s="332">
        <v>232679</v>
      </c>
      <c r="G69" s="332">
        <v>102632</v>
      </c>
      <c r="H69" s="332">
        <v>2399</v>
      </c>
      <c r="I69" s="332">
        <v>822641</v>
      </c>
      <c r="J69" s="332">
        <v>557767</v>
      </c>
      <c r="K69" s="157" t="s">
        <v>127</v>
      </c>
      <c r="L69" s="332">
        <v>0</v>
      </c>
      <c r="M69" s="332">
        <v>264874</v>
      </c>
      <c r="N69" s="332">
        <v>3129496</v>
      </c>
      <c r="O69" s="332">
        <v>1584018</v>
      </c>
      <c r="P69" s="332">
        <v>3262</v>
      </c>
      <c r="Q69" s="332">
        <v>1101971</v>
      </c>
      <c r="R69" s="332">
        <v>440245</v>
      </c>
      <c r="S69" s="332">
        <v>114925</v>
      </c>
      <c r="T69" s="332">
        <v>0</v>
      </c>
      <c r="U69" s="157" t="s">
        <v>127</v>
      </c>
      <c r="V69" s="332">
        <v>0</v>
      </c>
      <c r="W69" s="332">
        <v>47370</v>
      </c>
      <c r="X69" s="332">
        <v>800</v>
      </c>
      <c r="Y69" s="332">
        <v>66755</v>
      </c>
      <c r="Z69" s="332">
        <v>799491</v>
      </c>
      <c r="AA69" s="332">
        <v>8550</v>
      </c>
      <c r="AB69" s="332">
        <v>790941</v>
      </c>
      <c r="AC69" s="332">
        <v>0</v>
      </c>
      <c r="AD69" s="332">
        <v>0</v>
      </c>
      <c r="AE69" s="157" t="s">
        <v>127</v>
      </c>
      <c r="AF69" s="332">
        <v>0</v>
      </c>
      <c r="AG69" s="332">
        <v>0</v>
      </c>
      <c r="AH69" s="332">
        <v>0</v>
      </c>
      <c r="AI69" s="332">
        <v>278977</v>
      </c>
      <c r="AJ69" s="332">
        <v>0</v>
      </c>
      <c r="AK69" s="332">
        <v>0</v>
      </c>
      <c r="AL69" s="332">
        <v>0</v>
      </c>
      <c r="AM69" s="332">
        <v>278977</v>
      </c>
      <c r="AN69" s="332">
        <v>0</v>
      </c>
      <c r="AO69" s="395"/>
    </row>
    <row r="70" spans="1:41" ht="21.65" customHeight="1">
      <c r="A70" s="157" t="s">
        <v>128</v>
      </c>
      <c r="B70" s="332">
        <v>8372444</v>
      </c>
      <c r="C70" s="332">
        <v>722026</v>
      </c>
      <c r="D70" s="332">
        <v>58946</v>
      </c>
      <c r="E70" s="332">
        <v>7600</v>
      </c>
      <c r="F70" s="332">
        <v>366989</v>
      </c>
      <c r="G70" s="332">
        <v>279878</v>
      </c>
      <c r="H70" s="332">
        <v>8613</v>
      </c>
      <c r="I70" s="332">
        <v>3022433</v>
      </c>
      <c r="J70" s="332">
        <v>2866690</v>
      </c>
      <c r="K70" s="157" t="s">
        <v>128</v>
      </c>
      <c r="L70" s="332">
        <v>0</v>
      </c>
      <c r="M70" s="332">
        <v>155743</v>
      </c>
      <c r="N70" s="332">
        <v>3526824</v>
      </c>
      <c r="O70" s="332">
        <v>192812</v>
      </c>
      <c r="P70" s="332">
        <v>10500</v>
      </c>
      <c r="Q70" s="332">
        <v>2004503</v>
      </c>
      <c r="R70" s="332">
        <v>1319009</v>
      </c>
      <c r="S70" s="332">
        <v>175158</v>
      </c>
      <c r="T70" s="332">
        <v>0</v>
      </c>
      <c r="U70" s="157" t="s">
        <v>128</v>
      </c>
      <c r="V70" s="332">
        <v>120</v>
      </c>
      <c r="W70" s="332">
        <v>141414</v>
      </c>
      <c r="X70" s="332">
        <v>0</v>
      </c>
      <c r="Y70" s="332">
        <v>33624</v>
      </c>
      <c r="Z70" s="332">
        <v>577766</v>
      </c>
      <c r="AA70" s="332">
        <v>577766</v>
      </c>
      <c r="AB70" s="332">
        <v>0</v>
      </c>
      <c r="AC70" s="332">
        <v>0</v>
      </c>
      <c r="AD70" s="332">
        <v>0</v>
      </c>
      <c r="AE70" s="157" t="s">
        <v>128</v>
      </c>
      <c r="AF70" s="332">
        <v>0</v>
      </c>
      <c r="AG70" s="332">
        <v>0</v>
      </c>
      <c r="AH70" s="332">
        <v>0</v>
      </c>
      <c r="AI70" s="332">
        <v>348237</v>
      </c>
      <c r="AJ70" s="332">
        <v>0</v>
      </c>
      <c r="AK70" s="332">
        <v>0</v>
      </c>
      <c r="AL70" s="332">
        <v>0</v>
      </c>
      <c r="AM70" s="332">
        <v>348237</v>
      </c>
      <c r="AN70" s="332">
        <v>0</v>
      </c>
      <c r="AO70" s="395"/>
    </row>
    <row r="71" spans="1:41" ht="21.65" customHeight="1">
      <c r="A71" s="157" t="s">
        <v>129</v>
      </c>
      <c r="B71" s="332">
        <v>3351329</v>
      </c>
      <c r="C71" s="332">
        <v>369895</v>
      </c>
      <c r="D71" s="332">
        <v>41988</v>
      </c>
      <c r="E71" s="332">
        <v>7200</v>
      </c>
      <c r="F71" s="332">
        <v>112275</v>
      </c>
      <c r="G71" s="332">
        <v>203524</v>
      </c>
      <c r="H71" s="332">
        <v>4908</v>
      </c>
      <c r="I71" s="332">
        <v>292230</v>
      </c>
      <c r="J71" s="332">
        <v>250268</v>
      </c>
      <c r="K71" s="157" t="s">
        <v>129</v>
      </c>
      <c r="L71" s="332">
        <v>0</v>
      </c>
      <c r="M71" s="332">
        <v>41962</v>
      </c>
      <c r="N71" s="332">
        <v>1406246</v>
      </c>
      <c r="O71" s="332">
        <v>312222</v>
      </c>
      <c r="P71" s="332">
        <v>650</v>
      </c>
      <c r="Q71" s="332">
        <v>959170</v>
      </c>
      <c r="R71" s="332">
        <v>134204</v>
      </c>
      <c r="S71" s="332">
        <v>52055</v>
      </c>
      <c r="T71" s="332">
        <v>0</v>
      </c>
      <c r="U71" s="157" t="s">
        <v>129</v>
      </c>
      <c r="V71" s="332">
        <v>0</v>
      </c>
      <c r="W71" s="332">
        <v>16000</v>
      </c>
      <c r="X71" s="332">
        <v>296</v>
      </c>
      <c r="Y71" s="332">
        <v>35759</v>
      </c>
      <c r="Z71" s="332">
        <v>1000903</v>
      </c>
      <c r="AA71" s="332">
        <v>882890</v>
      </c>
      <c r="AB71" s="332">
        <v>118013</v>
      </c>
      <c r="AC71" s="332">
        <v>0</v>
      </c>
      <c r="AD71" s="332">
        <v>0</v>
      </c>
      <c r="AE71" s="157" t="s">
        <v>129</v>
      </c>
      <c r="AF71" s="332">
        <v>0</v>
      </c>
      <c r="AG71" s="332">
        <v>0</v>
      </c>
      <c r="AH71" s="332">
        <v>0</v>
      </c>
      <c r="AI71" s="332">
        <v>230000</v>
      </c>
      <c r="AJ71" s="332">
        <v>0</v>
      </c>
      <c r="AK71" s="332">
        <v>0</v>
      </c>
      <c r="AL71" s="332">
        <v>0</v>
      </c>
      <c r="AM71" s="332">
        <v>230000</v>
      </c>
      <c r="AN71" s="332">
        <v>0</v>
      </c>
      <c r="AO71" s="395"/>
    </row>
    <row r="72" spans="1:41" ht="21.65" customHeight="1">
      <c r="A72" s="157" t="s">
        <v>130</v>
      </c>
      <c r="B72" s="332">
        <v>8953971</v>
      </c>
      <c r="C72" s="332">
        <v>541896</v>
      </c>
      <c r="D72" s="332">
        <v>27896</v>
      </c>
      <c r="E72" s="332">
        <v>4250</v>
      </c>
      <c r="F72" s="332">
        <v>150533</v>
      </c>
      <c r="G72" s="332">
        <v>337530</v>
      </c>
      <c r="H72" s="332">
        <v>21687</v>
      </c>
      <c r="I72" s="332">
        <v>2203854</v>
      </c>
      <c r="J72" s="332">
        <v>1874158</v>
      </c>
      <c r="K72" s="157" t="s">
        <v>130</v>
      </c>
      <c r="L72" s="332">
        <v>0</v>
      </c>
      <c r="M72" s="332">
        <v>329696</v>
      </c>
      <c r="N72" s="332">
        <v>5359766</v>
      </c>
      <c r="O72" s="332">
        <v>2538093</v>
      </c>
      <c r="P72" s="332">
        <v>5000</v>
      </c>
      <c r="Q72" s="332">
        <v>1853822</v>
      </c>
      <c r="R72" s="332">
        <v>962851</v>
      </c>
      <c r="S72" s="332">
        <v>281288</v>
      </c>
      <c r="T72" s="332">
        <v>0</v>
      </c>
      <c r="U72" s="157" t="s">
        <v>130</v>
      </c>
      <c r="V72" s="332">
        <v>0</v>
      </c>
      <c r="W72" s="332">
        <v>117436</v>
      </c>
      <c r="X72" s="332">
        <v>0</v>
      </c>
      <c r="Y72" s="332">
        <v>163852</v>
      </c>
      <c r="Z72" s="332">
        <v>97167</v>
      </c>
      <c r="AA72" s="332">
        <v>81109</v>
      </c>
      <c r="AB72" s="332">
        <v>16058</v>
      </c>
      <c r="AC72" s="332">
        <v>0</v>
      </c>
      <c r="AD72" s="332">
        <v>0</v>
      </c>
      <c r="AE72" s="157" t="s">
        <v>130</v>
      </c>
      <c r="AF72" s="332">
        <v>0</v>
      </c>
      <c r="AG72" s="332">
        <v>0</v>
      </c>
      <c r="AH72" s="332">
        <v>0</v>
      </c>
      <c r="AI72" s="332">
        <v>470000</v>
      </c>
      <c r="AJ72" s="332">
        <v>0</v>
      </c>
      <c r="AK72" s="332">
        <v>0</v>
      </c>
      <c r="AL72" s="332">
        <v>0</v>
      </c>
      <c r="AM72" s="332">
        <v>470000</v>
      </c>
      <c r="AN72" s="332">
        <v>0</v>
      </c>
      <c r="AO72" s="395"/>
    </row>
    <row r="73" spans="1:41" ht="21.65" customHeight="1">
      <c r="A73" s="157" t="s">
        <v>131</v>
      </c>
      <c r="B73" s="332">
        <v>3618516</v>
      </c>
      <c r="C73" s="332">
        <v>617885</v>
      </c>
      <c r="D73" s="332">
        <v>193591</v>
      </c>
      <c r="E73" s="332">
        <v>4350</v>
      </c>
      <c r="F73" s="332">
        <v>201348</v>
      </c>
      <c r="G73" s="332">
        <v>214977</v>
      </c>
      <c r="H73" s="332">
        <v>3619</v>
      </c>
      <c r="I73" s="332">
        <v>130817</v>
      </c>
      <c r="J73" s="332">
        <v>66090</v>
      </c>
      <c r="K73" s="157" t="s">
        <v>131</v>
      </c>
      <c r="L73" s="332">
        <v>0</v>
      </c>
      <c r="M73" s="332">
        <v>64727</v>
      </c>
      <c r="N73" s="332">
        <v>2318769</v>
      </c>
      <c r="O73" s="332">
        <v>219327</v>
      </c>
      <c r="P73" s="332">
        <v>1021805</v>
      </c>
      <c r="Q73" s="332">
        <v>1063511</v>
      </c>
      <c r="R73" s="332">
        <v>14126</v>
      </c>
      <c r="S73" s="332">
        <v>15979</v>
      </c>
      <c r="T73" s="332">
        <v>0</v>
      </c>
      <c r="U73" s="157" t="s">
        <v>131</v>
      </c>
      <c r="V73" s="332">
        <v>0</v>
      </c>
      <c r="W73" s="332">
        <v>0</v>
      </c>
      <c r="X73" s="332">
        <v>0</v>
      </c>
      <c r="Y73" s="332">
        <v>15979</v>
      </c>
      <c r="Z73" s="332">
        <v>285806</v>
      </c>
      <c r="AA73" s="332">
        <v>70462</v>
      </c>
      <c r="AB73" s="332">
        <v>215344</v>
      </c>
      <c r="AC73" s="332">
        <v>0</v>
      </c>
      <c r="AD73" s="332">
        <v>0</v>
      </c>
      <c r="AE73" s="157" t="s">
        <v>131</v>
      </c>
      <c r="AF73" s="332">
        <v>0</v>
      </c>
      <c r="AG73" s="332">
        <v>0</v>
      </c>
      <c r="AH73" s="332">
        <v>0</v>
      </c>
      <c r="AI73" s="332">
        <v>249260</v>
      </c>
      <c r="AJ73" s="332">
        <v>0</v>
      </c>
      <c r="AK73" s="332">
        <v>0</v>
      </c>
      <c r="AL73" s="332">
        <v>0</v>
      </c>
      <c r="AM73" s="332">
        <v>249260</v>
      </c>
      <c r="AN73" s="332">
        <v>0</v>
      </c>
      <c r="AO73" s="395"/>
    </row>
    <row r="74" spans="1:41" ht="21.65" customHeight="1">
      <c r="A74" s="157" t="s">
        <v>132</v>
      </c>
      <c r="B74" s="332">
        <v>9481385</v>
      </c>
      <c r="C74" s="332">
        <v>381157</v>
      </c>
      <c r="D74" s="332">
        <v>14434</v>
      </c>
      <c r="E74" s="332">
        <v>6510</v>
      </c>
      <c r="F74" s="332">
        <v>93061</v>
      </c>
      <c r="G74" s="332">
        <v>262920</v>
      </c>
      <c r="H74" s="332">
        <v>4232</v>
      </c>
      <c r="I74" s="332">
        <v>1074034</v>
      </c>
      <c r="J74" s="332">
        <v>541622</v>
      </c>
      <c r="K74" s="157" t="s">
        <v>132</v>
      </c>
      <c r="L74" s="332">
        <v>0</v>
      </c>
      <c r="M74" s="332">
        <v>532412</v>
      </c>
      <c r="N74" s="332">
        <v>7255887</v>
      </c>
      <c r="O74" s="332">
        <v>2236781</v>
      </c>
      <c r="P74" s="332">
        <v>283469</v>
      </c>
      <c r="Q74" s="332">
        <v>3528450</v>
      </c>
      <c r="R74" s="332">
        <v>1207187</v>
      </c>
      <c r="S74" s="332">
        <v>102598</v>
      </c>
      <c r="T74" s="332">
        <v>0</v>
      </c>
      <c r="U74" s="157" t="s">
        <v>132</v>
      </c>
      <c r="V74" s="332">
        <v>0</v>
      </c>
      <c r="W74" s="332">
        <v>51276</v>
      </c>
      <c r="X74" s="332">
        <v>0</v>
      </c>
      <c r="Y74" s="332">
        <v>51322</v>
      </c>
      <c r="Z74" s="332">
        <v>224678</v>
      </c>
      <c r="AA74" s="332">
        <v>106178</v>
      </c>
      <c r="AB74" s="332">
        <v>118500</v>
      </c>
      <c r="AC74" s="332">
        <v>0</v>
      </c>
      <c r="AD74" s="332">
        <v>0</v>
      </c>
      <c r="AE74" s="157" t="s">
        <v>132</v>
      </c>
      <c r="AF74" s="332">
        <v>0</v>
      </c>
      <c r="AG74" s="332">
        <v>0</v>
      </c>
      <c r="AH74" s="332">
        <v>0</v>
      </c>
      <c r="AI74" s="332">
        <v>443031</v>
      </c>
      <c r="AJ74" s="332">
        <v>0</v>
      </c>
      <c r="AK74" s="332">
        <v>0</v>
      </c>
      <c r="AL74" s="332">
        <v>0</v>
      </c>
      <c r="AM74" s="332">
        <v>363031</v>
      </c>
      <c r="AN74" s="332">
        <v>80000</v>
      </c>
      <c r="AO74" s="395"/>
    </row>
    <row r="75" spans="1:41" ht="21.65" customHeight="1">
      <c r="A75" s="157" t="s">
        <v>133</v>
      </c>
      <c r="B75" s="332">
        <v>5024612</v>
      </c>
      <c r="C75" s="332">
        <v>428470</v>
      </c>
      <c r="D75" s="332">
        <v>89711</v>
      </c>
      <c r="E75" s="332">
        <v>12040</v>
      </c>
      <c r="F75" s="332">
        <v>187814</v>
      </c>
      <c r="G75" s="332">
        <v>122605</v>
      </c>
      <c r="H75" s="332">
        <v>16300</v>
      </c>
      <c r="I75" s="332">
        <v>371624</v>
      </c>
      <c r="J75" s="332">
        <v>356458</v>
      </c>
      <c r="K75" s="157" t="s">
        <v>133</v>
      </c>
      <c r="L75" s="332">
        <v>0</v>
      </c>
      <c r="M75" s="332">
        <v>15166</v>
      </c>
      <c r="N75" s="332">
        <v>3515445</v>
      </c>
      <c r="O75" s="332">
        <v>1225627</v>
      </c>
      <c r="P75" s="332">
        <v>25678</v>
      </c>
      <c r="Q75" s="332">
        <v>1826945</v>
      </c>
      <c r="R75" s="332">
        <v>437195</v>
      </c>
      <c r="S75" s="332">
        <v>228503</v>
      </c>
      <c r="T75" s="332">
        <v>0</v>
      </c>
      <c r="U75" s="157" t="s">
        <v>133</v>
      </c>
      <c r="V75" s="332">
        <v>0</v>
      </c>
      <c r="W75" s="332">
        <v>203528</v>
      </c>
      <c r="X75" s="332">
        <v>0</v>
      </c>
      <c r="Y75" s="332">
        <v>24975</v>
      </c>
      <c r="Z75" s="332">
        <v>106440</v>
      </c>
      <c r="AA75" s="332">
        <v>106440</v>
      </c>
      <c r="AB75" s="332">
        <v>0</v>
      </c>
      <c r="AC75" s="332">
        <v>0</v>
      </c>
      <c r="AD75" s="332">
        <v>0</v>
      </c>
      <c r="AE75" s="157" t="s">
        <v>133</v>
      </c>
      <c r="AF75" s="332">
        <v>0</v>
      </c>
      <c r="AG75" s="332">
        <v>0</v>
      </c>
      <c r="AH75" s="332">
        <v>0</v>
      </c>
      <c r="AI75" s="332">
        <v>374130</v>
      </c>
      <c r="AJ75" s="332">
        <v>0</v>
      </c>
      <c r="AK75" s="332">
        <v>0</v>
      </c>
      <c r="AL75" s="332">
        <v>0</v>
      </c>
      <c r="AM75" s="332">
        <v>274130</v>
      </c>
      <c r="AN75" s="332">
        <v>100000</v>
      </c>
      <c r="AO75" s="395"/>
    </row>
    <row r="76" spans="1:41" ht="21.65" customHeight="1">
      <c r="A76" s="157" t="s">
        <v>134</v>
      </c>
      <c r="B76" s="332">
        <v>9880835</v>
      </c>
      <c r="C76" s="332">
        <v>1076962</v>
      </c>
      <c r="D76" s="332">
        <v>29910</v>
      </c>
      <c r="E76" s="332">
        <v>16950</v>
      </c>
      <c r="F76" s="332">
        <v>751482</v>
      </c>
      <c r="G76" s="332">
        <v>117345</v>
      </c>
      <c r="H76" s="332">
        <v>161275</v>
      </c>
      <c r="I76" s="332">
        <v>2431737</v>
      </c>
      <c r="J76" s="332">
        <v>1045149</v>
      </c>
      <c r="K76" s="157" t="s">
        <v>134</v>
      </c>
      <c r="L76" s="332">
        <v>0</v>
      </c>
      <c r="M76" s="332">
        <v>1386588</v>
      </c>
      <c r="N76" s="332">
        <v>5203130</v>
      </c>
      <c r="O76" s="332">
        <v>2571580</v>
      </c>
      <c r="P76" s="332">
        <v>735787</v>
      </c>
      <c r="Q76" s="332">
        <v>1207441</v>
      </c>
      <c r="R76" s="332">
        <v>688322</v>
      </c>
      <c r="S76" s="332">
        <v>438752</v>
      </c>
      <c r="T76" s="332">
        <v>0</v>
      </c>
      <c r="U76" s="157" t="s">
        <v>134</v>
      </c>
      <c r="V76" s="332">
        <v>0</v>
      </c>
      <c r="W76" s="332">
        <v>135371</v>
      </c>
      <c r="X76" s="332">
        <v>3700</v>
      </c>
      <c r="Y76" s="332">
        <v>299681</v>
      </c>
      <c r="Z76" s="332">
        <v>218906</v>
      </c>
      <c r="AA76" s="332">
        <v>218906</v>
      </c>
      <c r="AB76" s="332">
        <v>0</v>
      </c>
      <c r="AC76" s="332">
        <v>0</v>
      </c>
      <c r="AD76" s="332">
        <v>0</v>
      </c>
      <c r="AE76" s="157" t="s">
        <v>134</v>
      </c>
      <c r="AF76" s="332">
        <v>0</v>
      </c>
      <c r="AG76" s="332">
        <v>0</v>
      </c>
      <c r="AH76" s="332">
        <v>0</v>
      </c>
      <c r="AI76" s="332">
        <v>511348</v>
      </c>
      <c r="AJ76" s="332">
        <v>0</v>
      </c>
      <c r="AK76" s="332">
        <v>0</v>
      </c>
      <c r="AL76" s="332">
        <v>0</v>
      </c>
      <c r="AM76" s="332">
        <v>511348</v>
      </c>
      <c r="AN76" s="332">
        <v>0</v>
      </c>
      <c r="AO76" s="395"/>
    </row>
    <row r="77" spans="1:41" ht="21.65" customHeight="1">
      <c r="A77" s="157" t="s">
        <v>135</v>
      </c>
      <c r="B77" s="332">
        <v>3034978</v>
      </c>
      <c r="C77" s="332">
        <v>346504</v>
      </c>
      <c r="D77" s="332">
        <v>900</v>
      </c>
      <c r="E77" s="332">
        <v>10000</v>
      </c>
      <c r="F77" s="332">
        <v>267255</v>
      </c>
      <c r="G77" s="332">
        <v>45158</v>
      </c>
      <c r="H77" s="332">
        <v>23191</v>
      </c>
      <c r="I77" s="332">
        <v>632482</v>
      </c>
      <c r="J77" s="332">
        <v>521798</v>
      </c>
      <c r="K77" s="157" t="s">
        <v>135</v>
      </c>
      <c r="L77" s="332">
        <v>0</v>
      </c>
      <c r="M77" s="332">
        <v>110684</v>
      </c>
      <c r="N77" s="332">
        <v>1359320</v>
      </c>
      <c r="O77" s="332">
        <v>424864</v>
      </c>
      <c r="P77" s="332">
        <v>0</v>
      </c>
      <c r="Q77" s="332">
        <v>458115</v>
      </c>
      <c r="R77" s="332">
        <v>476341</v>
      </c>
      <c r="S77" s="332">
        <v>245865</v>
      </c>
      <c r="T77" s="332">
        <v>0</v>
      </c>
      <c r="U77" s="157" t="s">
        <v>135</v>
      </c>
      <c r="V77" s="332">
        <v>0</v>
      </c>
      <c r="W77" s="332">
        <v>109864</v>
      </c>
      <c r="X77" s="332">
        <v>0</v>
      </c>
      <c r="Y77" s="332">
        <v>136001</v>
      </c>
      <c r="Z77" s="332">
        <v>180807</v>
      </c>
      <c r="AA77" s="332">
        <v>180807</v>
      </c>
      <c r="AB77" s="332">
        <v>0</v>
      </c>
      <c r="AC77" s="332">
        <v>0</v>
      </c>
      <c r="AD77" s="332">
        <v>0</v>
      </c>
      <c r="AE77" s="157" t="s">
        <v>135</v>
      </c>
      <c r="AF77" s="332">
        <v>0</v>
      </c>
      <c r="AG77" s="332">
        <v>0</v>
      </c>
      <c r="AH77" s="332">
        <v>0</v>
      </c>
      <c r="AI77" s="332">
        <v>270000</v>
      </c>
      <c r="AJ77" s="332">
        <v>0</v>
      </c>
      <c r="AK77" s="332">
        <v>0</v>
      </c>
      <c r="AL77" s="332">
        <v>0</v>
      </c>
      <c r="AM77" s="332">
        <v>210000</v>
      </c>
      <c r="AN77" s="332">
        <v>60000</v>
      </c>
      <c r="AO77" s="395"/>
    </row>
    <row r="78" spans="1:41" ht="21.65" customHeight="1">
      <c r="A78" s="157" t="s">
        <v>136</v>
      </c>
      <c r="B78" s="332">
        <v>4839762</v>
      </c>
      <c r="C78" s="332">
        <v>587391</v>
      </c>
      <c r="D78" s="332">
        <v>30853</v>
      </c>
      <c r="E78" s="332">
        <v>9100</v>
      </c>
      <c r="F78" s="332">
        <v>450554</v>
      </c>
      <c r="G78" s="332">
        <v>91595</v>
      </c>
      <c r="H78" s="332">
        <v>5289</v>
      </c>
      <c r="I78" s="332">
        <v>1211041</v>
      </c>
      <c r="J78" s="332">
        <v>921035</v>
      </c>
      <c r="K78" s="157" t="s">
        <v>136</v>
      </c>
      <c r="L78" s="332">
        <v>0</v>
      </c>
      <c r="M78" s="332">
        <v>290006</v>
      </c>
      <c r="N78" s="332">
        <v>2609958</v>
      </c>
      <c r="O78" s="332">
        <v>553088</v>
      </c>
      <c r="P78" s="332">
        <v>350433</v>
      </c>
      <c r="Q78" s="332">
        <v>1124281</v>
      </c>
      <c r="R78" s="332">
        <v>582156</v>
      </c>
      <c r="S78" s="332">
        <v>107232</v>
      </c>
      <c r="T78" s="332">
        <v>0</v>
      </c>
      <c r="U78" s="157" t="s">
        <v>136</v>
      </c>
      <c r="V78" s="332">
        <v>60</v>
      </c>
      <c r="W78" s="332">
        <v>54655</v>
      </c>
      <c r="X78" s="332">
        <v>690</v>
      </c>
      <c r="Y78" s="332">
        <v>51827</v>
      </c>
      <c r="Z78" s="332">
        <v>54140</v>
      </c>
      <c r="AA78" s="332">
        <v>52330</v>
      </c>
      <c r="AB78" s="332">
        <v>1810</v>
      </c>
      <c r="AC78" s="332">
        <v>0</v>
      </c>
      <c r="AD78" s="332">
        <v>0</v>
      </c>
      <c r="AE78" s="157" t="s">
        <v>136</v>
      </c>
      <c r="AF78" s="332">
        <v>0</v>
      </c>
      <c r="AG78" s="332">
        <v>0</v>
      </c>
      <c r="AH78" s="332">
        <v>0</v>
      </c>
      <c r="AI78" s="332">
        <v>270000</v>
      </c>
      <c r="AJ78" s="332">
        <v>0</v>
      </c>
      <c r="AK78" s="332">
        <v>0</v>
      </c>
      <c r="AL78" s="332">
        <v>0</v>
      </c>
      <c r="AM78" s="332">
        <v>270000</v>
      </c>
      <c r="AN78" s="332">
        <v>0</v>
      </c>
      <c r="AO78" s="395"/>
    </row>
    <row r="79" spans="1:41" ht="21.65" customHeight="1" collapsed="1">
      <c r="A79" s="157" t="s">
        <v>137</v>
      </c>
      <c r="B79" s="332">
        <v>2693854</v>
      </c>
      <c r="C79" s="332">
        <v>125967</v>
      </c>
      <c r="D79" s="332">
        <v>8516</v>
      </c>
      <c r="E79" s="332">
        <v>3500</v>
      </c>
      <c r="F79" s="332">
        <v>54742</v>
      </c>
      <c r="G79" s="332">
        <v>53991</v>
      </c>
      <c r="H79" s="332">
        <v>5218</v>
      </c>
      <c r="I79" s="332">
        <v>295436</v>
      </c>
      <c r="J79" s="332">
        <v>177970</v>
      </c>
      <c r="K79" s="157" t="s">
        <v>137</v>
      </c>
      <c r="L79" s="332">
        <v>0</v>
      </c>
      <c r="M79" s="332">
        <v>117466</v>
      </c>
      <c r="N79" s="332">
        <v>1789788</v>
      </c>
      <c r="O79" s="332">
        <v>174782</v>
      </c>
      <c r="P79" s="332">
        <v>470334</v>
      </c>
      <c r="Q79" s="332">
        <v>1144672</v>
      </c>
      <c r="R79" s="332">
        <v>0</v>
      </c>
      <c r="S79" s="332">
        <v>98627</v>
      </c>
      <c r="T79" s="332">
        <v>0</v>
      </c>
      <c r="U79" s="157" t="s">
        <v>137</v>
      </c>
      <c r="V79" s="332">
        <v>0</v>
      </c>
      <c r="W79" s="332">
        <v>77260</v>
      </c>
      <c r="X79" s="332">
        <v>0</v>
      </c>
      <c r="Y79" s="332">
        <v>21367</v>
      </c>
      <c r="Z79" s="332">
        <v>264536</v>
      </c>
      <c r="AA79" s="332">
        <v>264536</v>
      </c>
      <c r="AB79" s="332">
        <v>0</v>
      </c>
      <c r="AC79" s="332">
        <v>0</v>
      </c>
      <c r="AD79" s="332">
        <v>0</v>
      </c>
      <c r="AE79" s="157" t="s">
        <v>137</v>
      </c>
      <c r="AF79" s="332">
        <v>0</v>
      </c>
      <c r="AG79" s="332">
        <v>0</v>
      </c>
      <c r="AH79" s="332">
        <v>0</v>
      </c>
      <c r="AI79" s="332">
        <v>119500</v>
      </c>
      <c r="AJ79" s="332">
        <v>0</v>
      </c>
      <c r="AK79" s="332">
        <v>0</v>
      </c>
      <c r="AL79" s="332">
        <v>0</v>
      </c>
      <c r="AM79" s="332">
        <v>119500</v>
      </c>
      <c r="AN79" s="332">
        <v>0</v>
      </c>
      <c r="AO79" s="395"/>
    </row>
    <row r="80" spans="1:41" ht="21.65" customHeight="1">
      <c r="A80" s="157" t="s">
        <v>138</v>
      </c>
      <c r="B80" s="332">
        <v>3117058</v>
      </c>
      <c r="C80" s="332">
        <v>304842</v>
      </c>
      <c r="D80" s="332">
        <v>27037</v>
      </c>
      <c r="E80" s="332">
        <v>10300</v>
      </c>
      <c r="F80" s="332">
        <v>158394</v>
      </c>
      <c r="G80" s="332">
        <v>100336</v>
      </c>
      <c r="H80" s="332">
        <v>8775</v>
      </c>
      <c r="I80" s="332">
        <v>908592</v>
      </c>
      <c r="J80" s="332">
        <v>715431</v>
      </c>
      <c r="K80" s="157" t="s">
        <v>138</v>
      </c>
      <c r="L80" s="332">
        <v>0</v>
      </c>
      <c r="M80" s="332">
        <v>193161</v>
      </c>
      <c r="N80" s="332">
        <v>1635001</v>
      </c>
      <c r="O80" s="332">
        <v>52332</v>
      </c>
      <c r="P80" s="332">
        <v>271648</v>
      </c>
      <c r="Q80" s="332">
        <v>966789</v>
      </c>
      <c r="R80" s="332">
        <v>344232</v>
      </c>
      <c r="S80" s="332">
        <v>45416</v>
      </c>
      <c r="T80" s="332">
        <v>0</v>
      </c>
      <c r="U80" s="157" t="s">
        <v>138</v>
      </c>
      <c r="V80" s="332">
        <v>0</v>
      </c>
      <c r="W80" s="332">
        <v>33815</v>
      </c>
      <c r="X80" s="332">
        <v>0</v>
      </c>
      <c r="Y80" s="332">
        <v>11601</v>
      </c>
      <c r="Z80" s="332">
        <v>23207</v>
      </c>
      <c r="AA80" s="332">
        <v>23007</v>
      </c>
      <c r="AB80" s="332">
        <v>200</v>
      </c>
      <c r="AC80" s="332">
        <v>0</v>
      </c>
      <c r="AD80" s="332">
        <v>0</v>
      </c>
      <c r="AE80" s="157" t="s">
        <v>138</v>
      </c>
      <c r="AF80" s="332">
        <v>0</v>
      </c>
      <c r="AG80" s="332">
        <v>0</v>
      </c>
      <c r="AH80" s="332">
        <v>0</v>
      </c>
      <c r="AI80" s="332">
        <v>200000</v>
      </c>
      <c r="AJ80" s="332">
        <v>0</v>
      </c>
      <c r="AK80" s="332">
        <v>0</v>
      </c>
      <c r="AL80" s="332">
        <v>0</v>
      </c>
      <c r="AM80" s="332">
        <v>200000</v>
      </c>
      <c r="AN80" s="332">
        <v>0</v>
      </c>
      <c r="AO80" s="395"/>
    </row>
    <row r="81" spans="1:41" ht="21.65" customHeight="1">
      <c r="A81" s="157" t="s">
        <v>139</v>
      </c>
      <c r="B81" s="332">
        <v>4446189</v>
      </c>
      <c r="C81" s="332">
        <v>295615</v>
      </c>
      <c r="D81" s="332">
        <v>20037</v>
      </c>
      <c r="E81" s="332">
        <v>6484</v>
      </c>
      <c r="F81" s="332">
        <v>177882</v>
      </c>
      <c r="G81" s="332">
        <v>84344</v>
      </c>
      <c r="H81" s="332">
        <v>6868</v>
      </c>
      <c r="I81" s="332">
        <v>1878571</v>
      </c>
      <c r="J81" s="332">
        <v>1292666</v>
      </c>
      <c r="K81" s="157" t="s">
        <v>139</v>
      </c>
      <c r="L81" s="332">
        <v>0</v>
      </c>
      <c r="M81" s="332">
        <v>585905</v>
      </c>
      <c r="N81" s="332">
        <v>1511215</v>
      </c>
      <c r="O81" s="332">
        <v>281908</v>
      </c>
      <c r="P81" s="332">
        <v>271903</v>
      </c>
      <c r="Q81" s="332">
        <v>791946</v>
      </c>
      <c r="R81" s="332">
        <v>165458</v>
      </c>
      <c r="S81" s="332">
        <v>36895</v>
      </c>
      <c r="T81" s="332">
        <v>0</v>
      </c>
      <c r="U81" s="157" t="s">
        <v>139</v>
      </c>
      <c r="V81" s="332">
        <v>0</v>
      </c>
      <c r="W81" s="332">
        <v>5875</v>
      </c>
      <c r="X81" s="332">
        <v>4740</v>
      </c>
      <c r="Y81" s="332">
        <v>26280</v>
      </c>
      <c r="Z81" s="332">
        <v>303893</v>
      </c>
      <c r="AA81" s="332">
        <v>301893</v>
      </c>
      <c r="AB81" s="332">
        <v>2000</v>
      </c>
      <c r="AC81" s="332">
        <v>0</v>
      </c>
      <c r="AD81" s="332">
        <v>0</v>
      </c>
      <c r="AE81" s="157" t="s">
        <v>139</v>
      </c>
      <c r="AF81" s="332">
        <v>0</v>
      </c>
      <c r="AG81" s="332">
        <v>0</v>
      </c>
      <c r="AH81" s="332">
        <v>0</v>
      </c>
      <c r="AI81" s="332">
        <v>420000</v>
      </c>
      <c r="AJ81" s="332">
        <v>0</v>
      </c>
      <c r="AK81" s="332">
        <v>0</v>
      </c>
      <c r="AL81" s="332">
        <v>0</v>
      </c>
      <c r="AM81" s="332">
        <v>260000</v>
      </c>
      <c r="AN81" s="332">
        <v>160000</v>
      </c>
      <c r="AO81" s="395"/>
    </row>
    <row r="82" spans="1:41" ht="21.65" customHeight="1">
      <c r="A82" s="157" t="s">
        <v>140</v>
      </c>
      <c r="B82" s="332">
        <v>3737256</v>
      </c>
      <c r="C82" s="332">
        <v>644669</v>
      </c>
      <c r="D82" s="332">
        <v>14645</v>
      </c>
      <c r="E82" s="332">
        <v>13280</v>
      </c>
      <c r="F82" s="332">
        <v>352277</v>
      </c>
      <c r="G82" s="332">
        <v>172161</v>
      </c>
      <c r="H82" s="332">
        <v>92306</v>
      </c>
      <c r="I82" s="332">
        <v>712474</v>
      </c>
      <c r="J82" s="332">
        <v>600935</v>
      </c>
      <c r="K82" s="157" t="s">
        <v>140</v>
      </c>
      <c r="L82" s="332">
        <v>0</v>
      </c>
      <c r="M82" s="332">
        <v>111539</v>
      </c>
      <c r="N82" s="332">
        <v>1876512</v>
      </c>
      <c r="O82" s="332">
        <v>0</v>
      </c>
      <c r="P82" s="332">
        <v>0</v>
      </c>
      <c r="Q82" s="332">
        <v>1651638</v>
      </c>
      <c r="R82" s="332">
        <v>224874</v>
      </c>
      <c r="S82" s="332">
        <v>69849</v>
      </c>
      <c r="T82" s="332">
        <v>0</v>
      </c>
      <c r="U82" s="157" t="s">
        <v>140</v>
      </c>
      <c r="V82" s="332">
        <v>0</v>
      </c>
      <c r="W82" s="332">
        <v>13601</v>
      </c>
      <c r="X82" s="332">
        <v>0</v>
      </c>
      <c r="Y82" s="332">
        <v>56248</v>
      </c>
      <c r="Z82" s="332">
        <v>333752</v>
      </c>
      <c r="AA82" s="332">
        <v>333752</v>
      </c>
      <c r="AB82" s="332">
        <v>0</v>
      </c>
      <c r="AC82" s="332">
        <v>0</v>
      </c>
      <c r="AD82" s="332">
        <v>0</v>
      </c>
      <c r="AE82" s="157" t="s">
        <v>140</v>
      </c>
      <c r="AF82" s="332">
        <v>0</v>
      </c>
      <c r="AG82" s="332">
        <v>0</v>
      </c>
      <c r="AH82" s="332">
        <v>0</v>
      </c>
      <c r="AI82" s="332">
        <v>100000</v>
      </c>
      <c r="AJ82" s="332">
        <v>0</v>
      </c>
      <c r="AK82" s="332">
        <v>0</v>
      </c>
      <c r="AL82" s="332">
        <v>0</v>
      </c>
      <c r="AM82" s="332">
        <v>100000</v>
      </c>
      <c r="AN82" s="332">
        <v>0</v>
      </c>
      <c r="AO82" s="395"/>
    </row>
    <row r="83" spans="1:41" ht="21.65" customHeight="1">
      <c r="A83" s="157" t="s">
        <v>141</v>
      </c>
      <c r="B83" s="332">
        <v>5550889</v>
      </c>
      <c r="C83" s="332">
        <v>172824</v>
      </c>
      <c r="D83" s="332">
        <v>42096</v>
      </c>
      <c r="E83" s="332">
        <v>16175</v>
      </c>
      <c r="F83" s="332">
        <v>73094</v>
      </c>
      <c r="G83" s="332">
        <v>41047</v>
      </c>
      <c r="H83" s="332">
        <v>412</v>
      </c>
      <c r="I83" s="332">
        <v>639380</v>
      </c>
      <c r="J83" s="332">
        <v>361333</v>
      </c>
      <c r="K83" s="157" t="s">
        <v>141</v>
      </c>
      <c r="L83" s="332">
        <v>0</v>
      </c>
      <c r="M83" s="332">
        <v>278047</v>
      </c>
      <c r="N83" s="332">
        <v>3765629</v>
      </c>
      <c r="O83" s="332">
        <v>383592</v>
      </c>
      <c r="P83" s="332">
        <v>57026</v>
      </c>
      <c r="Q83" s="332">
        <v>3061191</v>
      </c>
      <c r="R83" s="332">
        <v>263820</v>
      </c>
      <c r="S83" s="332">
        <v>133224</v>
      </c>
      <c r="T83" s="332">
        <v>0</v>
      </c>
      <c r="U83" s="157" t="s">
        <v>141</v>
      </c>
      <c r="V83" s="332">
        <v>0</v>
      </c>
      <c r="W83" s="332">
        <v>116871</v>
      </c>
      <c r="X83" s="332">
        <v>0</v>
      </c>
      <c r="Y83" s="332">
        <v>16353</v>
      </c>
      <c r="Z83" s="332">
        <v>733378</v>
      </c>
      <c r="AA83" s="332">
        <v>721378</v>
      </c>
      <c r="AB83" s="332">
        <v>12000</v>
      </c>
      <c r="AC83" s="332">
        <v>0</v>
      </c>
      <c r="AD83" s="332">
        <v>0</v>
      </c>
      <c r="AE83" s="157" t="s">
        <v>141</v>
      </c>
      <c r="AF83" s="332">
        <v>0</v>
      </c>
      <c r="AG83" s="332">
        <v>0</v>
      </c>
      <c r="AH83" s="332">
        <v>0</v>
      </c>
      <c r="AI83" s="332">
        <v>106454</v>
      </c>
      <c r="AJ83" s="332">
        <v>0</v>
      </c>
      <c r="AK83" s="332">
        <v>47754</v>
      </c>
      <c r="AL83" s="332">
        <v>0</v>
      </c>
      <c r="AM83" s="332">
        <v>58700</v>
      </c>
      <c r="AN83" s="332">
        <v>0</v>
      </c>
      <c r="AO83" s="395"/>
    </row>
    <row r="84" spans="1:41" ht="21.65" customHeight="1">
      <c r="A84" s="157" t="s">
        <v>211</v>
      </c>
      <c r="B84" s="332">
        <v>1962187</v>
      </c>
      <c r="C84" s="332">
        <v>127502</v>
      </c>
      <c r="D84" s="332">
        <v>59567</v>
      </c>
      <c r="E84" s="332">
        <v>2073</v>
      </c>
      <c r="F84" s="332">
        <v>46060</v>
      </c>
      <c r="G84" s="332">
        <v>19590</v>
      </c>
      <c r="H84" s="332">
        <v>212</v>
      </c>
      <c r="I84" s="332">
        <v>300076</v>
      </c>
      <c r="J84" s="332">
        <v>206866</v>
      </c>
      <c r="K84" s="157" t="s">
        <v>211</v>
      </c>
      <c r="L84" s="332">
        <v>0</v>
      </c>
      <c r="M84" s="332">
        <v>93210</v>
      </c>
      <c r="N84" s="332">
        <v>1365687</v>
      </c>
      <c r="O84" s="332">
        <v>161032</v>
      </c>
      <c r="P84" s="332">
        <v>0</v>
      </c>
      <c r="Q84" s="332">
        <v>510628</v>
      </c>
      <c r="R84" s="332">
        <v>694027</v>
      </c>
      <c r="S84" s="332">
        <v>107860</v>
      </c>
      <c r="T84" s="332">
        <v>0</v>
      </c>
      <c r="U84" s="157" t="s">
        <v>211</v>
      </c>
      <c r="V84" s="332">
        <v>0</v>
      </c>
      <c r="W84" s="332">
        <v>1055</v>
      </c>
      <c r="X84" s="332">
        <v>0</v>
      </c>
      <c r="Y84" s="332">
        <v>106805</v>
      </c>
      <c r="Z84" s="332">
        <v>9975</v>
      </c>
      <c r="AA84" s="332">
        <v>9975</v>
      </c>
      <c r="AB84" s="332">
        <v>0</v>
      </c>
      <c r="AC84" s="332">
        <v>0</v>
      </c>
      <c r="AD84" s="332">
        <v>0</v>
      </c>
      <c r="AE84" s="157" t="s">
        <v>211</v>
      </c>
      <c r="AF84" s="332">
        <v>0</v>
      </c>
      <c r="AG84" s="332">
        <v>0</v>
      </c>
      <c r="AH84" s="332">
        <v>0</v>
      </c>
      <c r="AI84" s="332">
        <v>51087</v>
      </c>
      <c r="AJ84" s="332">
        <v>3000</v>
      </c>
      <c r="AK84" s="332">
        <v>0</v>
      </c>
      <c r="AL84" s="332">
        <v>0</v>
      </c>
      <c r="AM84" s="332">
        <v>48087</v>
      </c>
      <c r="AN84" s="332">
        <v>0</v>
      </c>
      <c r="AO84" s="395"/>
    </row>
    <row r="85" spans="1:41">
      <c r="AO85" s="396"/>
    </row>
  </sheetData>
  <sheetProtection formatCells="0"/>
  <mergeCells count="12">
    <mergeCell ref="B3:C3"/>
    <mergeCell ref="AO7:AO8"/>
    <mergeCell ref="AO33:AO34"/>
    <mergeCell ref="AO59:AO60"/>
    <mergeCell ref="E1:F1"/>
    <mergeCell ref="E2:F2"/>
    <mergeCell ref="O1:P1"/>
    <mergeCell ref="O2:P2"/>
    <mergeCell ref="Y1:Z1"/>
    <mergeCell ref="Y2:Z2"/>
    <mergeCell ref="AI1:AJ1"/>
    <mergeCell ref="AI2:AJ2"/>
  </mergeCells>
  <phoneticPr fontId="2" type="noConversion"/>
  <printOptions horizontalCentered="1" gridLinesSet="0"/>
  <pageMargins left="0.39370078740157483" right="0.39370078740157483" top="0.31496062992125984" bottom="0.31496062992125984" header="0.51181102362204722" footer="0.19685039370078741"/>
  <pageSetup paperSize="9" scale="78" firstPageNumber="21" fitToWidth="5" orientation="landscape" blackAndWhite="1" useFirstPageNumber="1" r:id="rId1"/>
  <headerFooter alignWithMargins="0">
    <oddFooter>&amp;C&amp;"Times New Roman,標準"-&amp;P--</oddFooter>
  </headerFooter>
  <colBreaks count="3" manualBreakCount="3">
    <brk id="10" min="7" max="31" man="1"/>
    <brk id="20" min="7" max="31" man="1"/>
    <brk id="30" min="7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A86"/>
  <sheetViews>
    <sheetView showGridLines="0" view="pageBreakPreview" zoomScale="60" zoomScaleNormal="100" workbookViewId="0">
      <pane xSplit="1" ySplit="4" topLeftCell="B32" activePane="bottomRight" state="frozen"/>
      <selection activeCell="V1" sqref="V1"/>
      <selection pane="topRight" activeCell="V1" sqref="V1"/>
      <selection pane="bottomLeft" activeCell="V1" sqref="V1"/>
      <selection pane="bottomRight" activeCell="K16" sqref="K16"/>
    </sheetView>
  </sheetViews>
  <sheetFormatPr defaultColWidth="10" defaultRowHeight="17"/>
  <cols>
    <col min="1" max="1" width="17.08984375" style="144" customWidth="1"/>
    <col min="2" max="3" width="17.6328125" style="144" customWidth="1"/>
    <col min="4" max="8" width="17.6328125" style="37" customWidth="1"/>
    <col min="9" max="9" width="17.6328125" style="144" customWidth="1"/>
    <col min="10" max="10" width="17.6328125" style="37" customWidth="1"/>
    <col min="11" max="11" width="17" style="144" customWidth="1"/>
    <col min="12" max="13" width="17.6328125" style="37" customWidth="1"/>
    <col min="14" max="14" width="17.6328125" style="144" customWidth="1"/>
    <col min="15" max="18" width="17.6328125" style="37" customWidth="1"/>
    <col min="19" max="19" width="17.6328125" style="144" customWidth="1"/>
    <col min="20" max="20" width="17.6328125" style="37" customWidth="1"/>
    <col min="21" max="21" width="17" style="144" customWidth="1"/>
    <col min="22" max="30" width="17.6328125" style="37" customWidth="1"/>
    <col min="31" max="31" width="17" style="37" customWidth="1"/>
    <col min="32" max="40" width="17.6328125" style="37" customWidth="1"/>
    <col min="41" max="41" width="14.7265625" style="162" customWidth="1"/>
    <col min="42" max="16384" width="10" style="37"/>
  </cols>
  <sheetData>
    <row r="1" spans="1:53" s="123" customFormat="1" ht="26.25" customHeight="1">
      <c r="A1" s="119"/>
      <c r="B1" s="116"/>
      <c r="E1" s="467" t="s">
        <v>276</v>
      </c>
      <c r="F1" s="467"/>
      <c r="H1" s="116"/>
      <c r="I1" s="121"/>
      <c r="K1" s="119"/>
      <c r="L1" s="117"/>
      <c r="M1" s="116"/>
      <c r="O1" s="467" t="s">
        <v>276</v>
      </c>
      <c r="P1" s="467"/>
      <c r="Q1" s="121"/>
      <c r="R1" s="124"/>
      <c r="S1" s="117"/>
      <c r="U1" s="119"/>
      <c r="X1" s="116"/>
      <c r="Y1" s="467" t="s">
        <v>276</v>
      </c>
      <c r="Z1" s="467"/>
      <c r="AA1" s="117"/>
      <c r="AF1" s="117"/>
      <c r="AI1" s="467" t="s">
        <v>276</v>
      </c>
      <c r="AJ1" s="467"/>
      <c r="AM1" s="120"/>
      <c r="AN1" s="120"/>
      <c r="AO1" s="125"/>
      <c r="AP1" s="48"/>
      <c r="AQ1" s="48"/>
      <c r="AR1" s="62"/>
      <c r="AS1" s="62"/>
      <c r="AT1" s="62"/>
      <c r="AU1" s="62"/>
      <c r="AV1" s="62"/>
      <c r="AW1" s="62"/>
      <c r="AX1" s="62"/>
      <c r="AY1" s="62"/>
      <c r="AZ1" s="62"/>
      <c r="BA1" s="62"/>
    </row>
    <row r="2" spans="1:53" s="123" customFormat="1" ht="28.15" customHeight="1">
      <c r="A2" s="126"/>
      <c r="B2" s="127"/>
      <c r="E2" s="468" t="s">
        <v>497</v>
      </c>
      <c r="F2" s="468"/>
      <c r="G2" s="129"/>
      <c r="H2" s="129"/>
      <c r="I2" s="163"/>
      <c r="J2" s="163" t="s">
        <v>438</v>
      </c>
      <c r="K2" s="126"/>
      <c r="L2" s="128"/>
      <c r="M2" s="127"/>
      <c r="O2" s="468" t="s">
        <v>497</v>
      </c>
      <c r="P2" s="468"/>
      <c r="Q2" s="129"/>
      <c r="T2" s="163" t="s">
        <v>439</v>
      </c>
      <c r="U2" s="126"/>
      <c r="X2" s="127"/>
      <c r="Y2" s="468" t="s">
        <v>497</v>
      </c>
      <c r="Z2" s="468"/>
      <c r="AA2" s="128"/>
      <c r="AD2" s="163" t="s">
        <v>394</v>
      </c>
      <c r="AF2" s="128"/>
      <c r="AI2" s="468" t="s">
        <v>497</v>
      </c>
      <c r="AJ2" s="468"/>
      <c r="AN2" s="163" t="s">
        <v>398</v>
      </c>
      <c r="AO2" s="130"/>
      <c r="AP2" s="48"/>
      <c r="AQ2" s="48"/>
      <c r="AR2" s="62"/>
      <c r="AS2" s="62"/>
      <c r="AT2" s="62"/>
      <c r="AU2" s="62"/>
      <c r="AV2" s="62"/>
      <c r="AW2" s="62"/>
      <c r="AX2" s="62"/>
      <c r="AY2" s="62"/>
      <c r="AZ2" s="62"/>
      <c r="BA2" s="62"/>
    </row>
    <row r="3" spans="1:53" s="214" customFormat="1" ht="24" customHeight="1">
      <c r="A3" s="131"/>
      <c r="B3" s="464"/>
      <c r="C3" s="464"/>
      <c r="E3" s="122" t="s">
        <v>344</v>
      </c>
      <c r="F3" s="133">
        <f>簡明總!L3</f>
        <v>0</v>
      </c>
      <c r="G3" s="132"/>
      <c r="J3" s="132" t="s">
        <v>121</v>
      </c>
      <c r="K3" s="131"/>
      <c r="L3" s="134"/>
      <c r="M3" s="122"/>
      <c r="O3" s="122" t="s">
        <v>344</v>
      </c>
      <c r="P3" s="133">
        <f>F3</f>
        <v>0</v>
      </c>
      <c r="Q3" s="132"/>
      <c r="T3" s="132" t="s">
        <v>121</v>
      </c>
      <c r="U3" s="131"/>
      <c r="X3" s="122"/>
      <c r="Y3" s="122" t="s">
        <v>344</v>
      </c>
      <c r="Z3" s="133">
        <f>P3</f>
        <v>0</v>
      </c>
      <c r="AA3" s="134"/>
      <c r="AD3" s="132" t="s">
        <v>121</v>
      </c>
      <c r="AF3" s="134"/>
      <c r="AI3" s="122" t="s">
        <v>344</v>
      </c>
      <c r="AJ3" s="133">
        <f>Z3</f>
        <v>0</v>
      </c>
      <c r="AN3" s="132" t="s">
        <v>121</v>
      </c>
      <c r="AO3" s="135"/>
      <c r="AP3" s="136"/>
      <c r="AQ3" s="136"/>
      <c r="AR3" s="215"/>
      <c r="AS3" s="215"/>
      <c r="AT3" s="215"/>
      <c r="AU3" s="215"/>
      <c r="AV3" s="215"/>
      <c r="AW3" s="215"/>
      <c r="AX3" s="215"/>
      <c r="AY3" s="215"/>
      <c r="AZ3" s="215"/>
      <c r="BA3" s="215"/>
    </row>
    <row r="4" spans="1:53" s="144" customFormat="1" ht="42" customHeight="1">
      <c r="A4" s="137" t="s">
        <v>345</v>
      </c>
      <c r="B4" s="138"/>
      <c r="C4" s="139" t="s">
        <v>512</v>
      </c>
      <c r="D4" s="141" t="s">
        <v>79</v>
      </c>
      <c r="E4" s="141" t="s">
        <v>480</v>
      </c>
      <c r="F4" s="141" t="s">
        <v>80</v>
      </c>
      <c r="G4" s="141" t="s">
        <v>40</v>
      </c>
      <c r="H4" s="141" t="s">
        <v>479</v>
      </c>
      <c r="I4" s="139" t="s">
        <v>351</v>
      </c>
      <c r="J4" s="141" t="s">
        <v>81</v>
      </c>
      <c r="K4" s="137" t="s">
        <v>345</v>
      </c>
      <c r="L4" s="141" t="s">
        <v>82</v>
      </c>
      <c r="M4" s="141" t="s">
        <v>83</v>
      </c>
      <c r="N4" s="139" t="s">
        <v>518</v>
      </c>
      <c r="O4" s="141" t="s">
        <v>84</v>
      </c>
      <c r="P4" s="141" t="s">
        <v>85</v>
      </c>
      <c r="Q4" s="141" t="s">
        <v>86</v>
      </c>
      <c r="R4" s="140" t="s">
        <v>352</v>
      </c>
      <c r="S4" s="139" t="s">
        <v>514</v>
      </c>
      <c r="T4" s="140" t="s">
        <v>534</v>
      </c>
      <c r="U4" s="137" t="s">
        <v>345</v>
      </c>
      <c r="V4" s="140" t="s">
        <v>532</v>
      </c>
      <c r="W4" s="140" t="s">
        <v>530</v>
      </c>
      <c r="X4" s="140" t="s">
        <v>528</v>
      </c>
      <c r="Y4" s="140" t="s">
        <v>526</v>
      </c>
      <c r="Z4" s="139" t="s">
        <v>353</v>
      </c>
      <c r="AA4" s="141" t="s">
        <v>88</v>
      </c>
      <c r="AB4" s="141" t="s">
        <v>87</v>
      </c>
      <c r="AC4" s="139" t="s">
        <v>516</v>
      </c>
      <c r="AD4" s="140" t="s">
        <v>354</v>
      </c>
      <c r="AE4" s="137" t="s">
        <v>345</v>
      </c>
      <c r="AF4" s="142" t="s">
        <v>41</v>
      </c>
      <c r="AG4" s="140" t="s">
        <v>524</v>
      </c>
      <c r="AH4" s="140" t="s">
        <v>355</v>
      </c>
      <c r="AI4" s="139" t="s">
        <v>463</v>
      </c>
      <c r="AJ4" s="140" t="s">
        <v>522</v>
      </c>
      <c r="AK4" s="140" t="s">
        <v>356</v>
      </c>
      <c r="AL4" s="140" t="s">
        <v>520</v>
      </c>
      <c r="AM4" s="141" t="s">
        <v>486</v>
      </c>
      <c r="AN4" s="141" t="s">
        <v>487</v>
      </c>
      <c r="AO4" s="143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</row>
    <row r="5" spans="1:53" s="144" customFormat="1" ht="20.25" customHeight="1">
      <c r="A5" s="145" t="s">
        <v>76</v>
      </c>
      <c r="B5" s="138" t="s">
        <v>357</v>
      </c>
      <c r="C5" s="141">
        <v>1</v>
      </c>
      <c r="D5" s="141"/>
      <c r="E5" s="141"/>
      <c r="F5" s="141"/>
      <c r="G5" s="141"/>
      <c r="H5" s="141"/>
      <c r="I5" s="141">
        <v>2</v>
      </c>
      <c r="J5" s="141"/>
      <c r="K5" s="145" t="s">
        <v>76</v>
      </c>
      <c r="L5" s="141"/>
      <c r="M5" s="141"/>
      <c r="N5" s="141">
        <v>3</v>
      </c>
      <c r="O5" s="141"/>
      <c r="P5" s="141"/>
      <c r="Q5" s="141"/>
      <c r="R5" s="141"/>
      <c r="S5" s="141">
        <v>4</v>
      </c>
      <c r="T5" s="141"/>
      <c r="U5" s="145" t="s">
        <v>76</v>
      </c>
      <c r="V5" s="141"/>
      <c r="W5" s="141"/>
      <c r="X5" s="141"/>
      <c r="Y5" s="141"/>
      <c r="Z5" s="141">
        <v>5</v>
      </c>
      <c r="AA5" s="141"/>
      <c r="AB5" s="141"/>
      <c r="AC5" s="141">
        <v>6</v>
      </c>
      <c r="AD5" s="141"/>
      <c r="AE5" s="145" t="s">
        <v>76</v>
      </c>
      <c r="AF5" s="141">
        <v>7</v>
      </c>
      <c r="AG5" s="141"/>
      <c r="AH5" s="141"/>
      <c r="AI5" s="141">
        <v>8</v>
      </c>
      <c r="AJ5" s="141"/>
      <c r="AK5" s="141"/>
      <c r="AL5" s="141"/>
      <c r="AM5" s="141"/>
      <c r="AN5" s="141"/>
      <c r="AO5" s="143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</row>
    <row r="6" spans="1:53" s="144" customFormat="1" ht="20.25" customHeight="1">
      <c r="A6" s="145" t="s">
        <v>77</v>
      </c>
      <c r="B6" s="146"/>
      <c r="C6" s="147"/>
      <c r="D6" s="147">
        <v>1</v>
      </c>
      <c r="E6" s="147">
        <v>2</v>
      </c>
      <c r="F6" s="147">
        <v>3</v>
      </c>
      <c r="G6" s="147">
        <v>4</v>
      </c>
      <c r="H6" s="147">
        <v>5</v>
      </c>
      <c r="I6" s="147"/>
      <c r="J6" s="147">
        <v>1</v>
      </c>
      <c r="K6" s="145" t="s">
        <v>77</v>
      </c>
      <c r="L6" s="147">
        <v>2</v>
      </c>
      <c r="M6" s="147">
        <v>3</v>
      </c>
      <c r="N6" s="147"/>
      <c r="O6" s="147">
        <v>1</v>
      </c>
      <c r="P6" s="147">
        <v>2</v>
      </c>
      <c r="Q6" s="147">
        <v>3</v>
      </c>
      <c r="R6" s="147">
        <v>4</v>
      </c>
      <c r="S6" s="147"/>
      <c r="T6" s="147">
        <v>1</v>
      </c>
      <c r="U6" s="145" t="s">
        <v>77</v>
      </c>
      <c r="V6" s="147">
        <v>2</v>
      </c>
      <c r="W6" s="147">
        <v>3</v>
      </c>
      <c r="X6" s="147">
        <v>4</v>
      </c>
      <c r="Y6" s="147">
        <v>5</v>
      </c>
      <c r="Z6" s="147"/>
      <c r="AA6" s="147">
        <v>1</v>
      </c>
      <c r="AB6" s="147">
        <v>2</v>
      </c>
      <c r="AC6" s="147"/>
      <c r="AD6" s="147">
        <v>1</v>
      </c>
      <c r="AE6" s="145" t="s">
        <v>77</v>
      </c>
      <c r="AF6" s="147"/>
      <c r="AG6" s="147">
        <v>1</v>
      </c>
      <c r="AH6" s="147">
        <v>2</v>
      </c>
      <c r="AI6" s="147"/>
      <c r="AJ6" s="147">
        <v>1</v>
      </c>
      <c r="AK6" s="147">
        <v>2</v>
      </c>
      <c r="AL6" s="147">
        <v>3</v>
      </c>
      <c r="AM6" s="147">
        <v>4</v>
      </c>
      <c r="AN6" s="147">
        <v>5</v>
      </c>
      <c r="AO6" s="395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</row>
    <row r="7" spans="1:53" s="144" customFormat="1" ht="20.25" customHeight="1">
      <c r="A7" s="148" t="s">
        <v>346</v>
      </c>
      <c r="B7" s="149"/>
      <c r="C7" s="149"/>
      <c r="D7" s="149"/>
      <c r="E7" s="149"/>
      <c r="F7" s="149"/>
      <c r="G7" s="149"/>
      <c r="H7" s="149"/>
      <c r="I7" s="149"/>
      <c r="J7" s="149"/>
      <c r="K7" s="148" t="s">
        <v>346</v>
      </c>
      <c r="L7" s="149"/>
      <c r="M7" s="149"/>
      <c r="N7" s="149"/>
      <c r="O7" s="149"/>
      <c r="P7" s="149"/>
      <c r="Q7" s="149"/>
      <c r="R7" s="149"/>
      <c r="S7" s="149"/>
      <c r="T7" s="149"/>
      <c r="U7" s="148" t="s">
        <v>346</v>
      </c>
      <c r="V7" s="149"/>
      <c r="W7" s="149"/>
      <c r="X7" s="149"/>
      <c r="Y7" s="149"/>
      <c r="Z7" s="149"/>
      <c r="AA7" s="149"/>
      <c r="AB7" s="149"/>
      <c r="AC7" s="149"/>
      <c r="AD7" s="149"/>
      <c r="AE7" s="148" t="s">
        <v>346</v>
      </c>
      <c r="AF7" s="149"/>
      <c r="AG7" s="149"/>
      <c r="AH7" s="149"/>
      <c r="AI7" s="149"/>
      <c r="AJ7" s="149"/>
      <c r="AK7" s="149"/>
      <c r="AL7" s="149"/>
      <c r="AM7" s="149"/>
      <c r="AN7" s="149"/>
      <c r="AO7" s="465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</row>
    <row r="8" spans="1:53" s="151" customFormat="1" ht="21.65" customHeight="1">
      <c r="A8" s="150" t="s">
        <v>22</v>
      </c>
      <c r="B8" s="331">
        <v>1358497214</v>
      </c>
      <c r="C8" s="331">
        <v>236278264</v>
      </c>
      <c r="D8" s="331">
        <v>15630409</v>
      </c>
      <c r="E8" s="331">
        <v>8165753</v>
      </c>
      <c r="F8" s="331">
        <v>98196100</v>
      </c>
      <c r="G8" s="331">
        <v>100531861</v>
      </c>
      <c r="H8" s="331">
        <v>13754141</v>
      </c>
      <c r="I8" s="331">
        <v>498549953</v>
      </c>
      <c r="J8" s="331">
        <v>457534585</v>
      </c>
      <c r="K8" s="150" t="s">
        <v>22</v>
      </c>
      <c r="L8" s="331">
        <v>36754</v>
      </c>
      <c r="M8" s="331">
        <v>40978614</v>
      </c>
      <c r="N8" s="331">
        <v>203553685</v>
      </c>
      <c r="O8" s="331">
        <v>54227937</v>
      </c>
      <c r="P8" s="331">
        <v>16902388</v>
      </c>
      <c r="Q8" s="331">
        <v>110158930</v>
      </c>
      <c r="R8" s="331">
        <v>22264430</v>
      </c>
      <c r="S8" s="331">
        <v>243859809</v>
      </c>
      <c r="T8" s="331">
        <v>10990008</v>
      </c>
      <c r="U8" s="336" t="s">
        <v>22</v>
      </c>
      <c r="V8" s="331">
        <v>23446824</v>
      </c>
      <c r="W8" s="331">
        <v>151016277</v>
      </c>
      <c r="X8" s="331">
        <v>4392237</v>
      </c>
      <c r="Y8" s="331">
        <v>54014463</v>
      </c>
      <c r="Z8" s="331">
        <v>72114039</v>
      </c>
      <c r="AA8" s="331">
        <v>62892451</v>
      </c>
      <c r="AB8" s="331">
        <v>9221588</v>
      </c>
      <c r="AC8" s="331">
        <v>62710709</v>
      </c>
      <c r="AD8" s="331">
        <v>62710709</v>
      </c>
      <c r="AE8" s="336" t="s">
        <v>22</v>
      </c>
      <c r="AF8" s="331">
        <v>9893074</v>
      </c>
      <c r="AG8" s="331">
        <v>9870802</v>
      </c>
      <c r="AH8" s="331">
        <v>22272</v>
      </c>
      <c r="AI8" s="331">
        <v>31537681</v>
      </c>
      <c r="AJ8" s="331">
        <v>295227</v>
      </c>
      <c r="AK8" s="331">
        <v>213707</v>
      </c>
      <c r="AL8" s="331">
        <v>0</v>
      </c>
      <c r="AM8" s="331">
        <v>26554747</v>
      </c>
      <c r="AN8" s="331">
        <v>4474000</v>
      </c>
      <c r="AO8" s="465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</row>
    <row r="9" spans="1:53" s="151" customFormat="1" ht="21.65" customHeight="1">
      <c r="A9" s="150" t="s">
        <v>142</v>
      </c>
      <c r="B9" s="331">
        <v>931956168</v>
      </c>
      <c r="C9" s="331">
        <v>160154098</v>
      </c>
      <c r="D9" s="331">
        <v>8387891</v>
      </c>
      <c r="E9" s="331">
        <v>4641585</v>
      </c>
      <c r="F9" s="331">
        <v>70456614</v>
      </c>
      <c r="G9" s="331">
        <v>67029301</v>
      </c>
      <c r="H9" s="331">
        <v>9638707</v>
      </c>
      <c r="I9" s="331">
        <v>351811966</v>
      </c>
      <c r="J9" s="331">
        <v>320134851</v>
      </c>
      <c r="K9" s="150" t="s">
        <v>142</v>
      </c>
      <c r="L9" s="331">
        <v>0</v>
      </c>
      <c r="M9" s="331">
        <v>31677115</v>
      </c>
      <c r="N9" s="331">
        <v>138986642</v>
      </c>
      <c r="O9" s="331">
        <v>34679155</v>
      </c>
      <c r="P9" s="331">
        <v>11541682</v>
      </c>
      <c r="Q9" s="331">
        <v>83279844</v>
      </c>
      <c r="R9" s="331">
        <v>9485961</v>
      </c>
      <c r="S9" s="331">
        <v>167964209</v>
      </c>
      <c r="T9" s="331">
        <v>8561524</v>
      </c>
      <c r="U9" s="336" t="s">
        <v>142</v>
      </c>
      <c r="V9" s="331">
        <v>19666815</v>
      </c>
      <c r="W9" s="331">
        <v>106944300</v>
      </c>
      <c r="X9" s="331">
        <v>1798346</v>
      </c>
      <c r="Y9" s="331">
        <v>30993224</v>
      </c>
      <c r="Z9" s="331">
        <v>59721894</v>
      </c>
      <c r="AA9" s="331">
        <v>52274007</v>
      </c>
      <c r="AB9" s="331">
        <v>7447887</v>
      </c>
      <c r="AC9" s="331">
        <v>24441236</v>
      </c>
      <c r="AD9" s="331">
        <v>24441236</v>
      </c>
      <c r="AE9" s="336" t="s">
        <v>142</v>
      </c>
      <c r="AF9" s="331">
        <v>7085157</v>
      </c>
      <c r="AG9" s="331">
        <v>7062885</v>
      </c>
      <c r="AH9" s="331">
        <v>22272</v>
      </c>
      <c r="AI9" s="331">
        <v>21790966</v>
      </c>
      <c r="AJ9" s="331">
        <v>0</v>
      </c>
      <c r="AK9" s="331">
        <v>0</v>
      </c>
      <c r="AL9" s="331">
        <v>0</v>
      </c>
      <c r="AM9" s="331">
        <v>18950966</v>
      </c>
      <c r="AN9" s="331">
        <v>2840000</v>
      </c>
      <c r="AO9" s="394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</row>
    <row r="10" spans="1:53" s="144" customFormat="1" ht="21.65" customHeight="1">
      <c r="A10" s="152" t="s">
        <v>191</v>
      </c>
      <c r="B10" s="332">
        <v>197578216</v>
      </c>
      <c r="C10" s="332">
        <v>36492841</v>
      </c>
      <c r="D10" s="332">
        <v>1668201</v>
      </c>
      <c r="E10" s="332">
        <v>715017</v>
      </c>
      <c r="F10" s="332">
        <v>18105847</v>
      </c>
      <c r="G10" s="332">
        <v>12766931</v>
      </c>
      <c r="H10" s="332">
        <v>3236845</v>
      </c>
      <c r="I10" s="332">
        <v>71231273</v>
      </c>
      <c r="J10" s="332">
        <v>67525242</v>
      </c>
      <c r="K10" s="152" t="s">
        <v>191</v>
      </c>
      <c r="L10" s="332">
        <v>0</v>
      </c>
      <c r="M10" s="332">
        <v>3706031</v>
      </c>
      <c r="N10" s="332">
        <v>25132034</v>
      </c>
      <c r="O10" s="332">
        <v>5191356</v>
      </c>
      <c r="P10" s="332">
        <v>622916</v>
      </c>
      <c r="Q10" s="332">
        <v>18069956</v>
      </c>
      <c r="R10" s="332">
        <v>1247806</v>
      </c>
      <c r="S10" s="332">
        <v>38145214</v>
      </c>
      <c r="T10" s="332">
        <v>1422028</v>
      </c>
      <c r="U10" s="152" t="s">
        <v>191</v>
      </c>
      <c r="V10" s="332">
        <v>1924781</v>
      </c>
      <c r="W10" s="332">
        <v>26926828</v>
      </c>
      <c r="X10" s="332">
        <v>125021</v>
      </c>
      <c r="Y10" s="332">
        <v>7746556</v>
      </c>
      <c r="Z10" s="332">
        <v>14558219</v>
      </c>
      <c r="AA10" s="332">
        <v>13998820</v>
      </c>
      <c r="AB10" s="332">
        <v>559399</v>
      </c>
      <c r="AC10" s="332">
        <v>4147044</v>
      </c>
      <c r="AD10" s="332">
        <v>4147044</v>
      </c>
      <c r="AE10" s="152" t="s">
        <v>191</v>
      </c>
      <c r="AF10" s="332">
        <v>1134000</v>
      </c>
      <c r="AG10" s="332">
        <v>1134000</v>
      </c>
      <c r="AH10" s="332">
        <v>0</v>
      </c>
      <c r="AI10" s="332">
        <v>6737591</v>
      </c>
      <c r="AJ10" s="332">
        <v>0</v>
      </c>
      <c r="AK10" s="332">
        <v>0</v>
      </c>
      <c r="AL10" s="332">
        <v>0</v>
      </c>
      <c r="AM10" s="332">
        <v>6337591</v>
      </c>
      <c r="AN10" s="332">
        <v>400000</v>
      </c>
      <c r="AO10" s="395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</row>
    <row r="11" spans="1:53" s="144" customFormat="1" ht="21.65" customHeight="1">
      <c r="A11" s="152" t="s">
        <v>358</v>
      </c>
      <c r="B11" s="332">
        <v>177489596</v>
      </c>
      <c r="C11" s="332">
        <v>31302823</v>
      </c>
      <c r="D11" s="332">
        <v>2330644</v>
      </c>
      <c r="E11" s="332">
        <v>883640</v>
      </c>
      <c r="F11" s="332">
        <v>10492596</v>
      </c>
      <c r="G11" s="332">
        <v>14783664</v>
      </c>
      <c r="H11" s="332">
        <v>2812279</v>
      </c>
      <c r="I11" s="332">
        <v>67347798</v>
      </c>
      <c r="J11" s="332">
        <v>57610675</v>
      </c>
      <c r="K11" s="152" t="s">
        <v>358</v>
      </c>
      <c r="L11" s="332">
        <v>0</v>
      </c>
      <c r="M11" s="332">
        <v>9737123</v>
      </c>
      <c r="N11" s="332">
        <v>28019848</v>
      </c>
      <c r="O11" s="332">
        <v>9502600</v>
      </c>
      <c r="P11" s="332">
        <v>1611744</v>
      </c>
      <c r="Q11" s="332">
        <v>15380166</v>
      </c>
      <c r="R11" s="332">
        <v>1525338</v>
      </c>
      <c r="S11" s="332">
        <v>27709900</v>
      </c>
      <c r="T11" s="332">
        <v>673071</v>
      </c>
      <c r="U11" s="152" t="s">
        <v>358</v>
      </c>
      <c r="V11" s="332">
        <v>9091039</v>
      </c>
      <c r="W11" s="332">
        <v>12358632</v>
      </c>
      <c r="X11" s="332">
        <v>557214</v>
      </c>
      <c r="Y11" s="332">
        <v>5029944</v>
      </c>
      <c r="Z11" s="332">
        <v>13288192</v>
      </c>
      <c r="AA11" s="332">
        <v>10212422</v>
      </c>
      <c r="AB11" s="332">
        <v>3075770</v>
      </c>
      <c r="AC11" s="332">
        <v>5372064</v>
      </c>
      <c r="AD11" s="332">
        <v>5372064</v>
      </c>
      <c r="AE11" s="152" t="s">
        <v>358</v>
      </c>
      <c r="AF11" s="332">
        <v>965833</v>
      </c>
      <c r="AG11" s="332">
        <v>957833</v>
      </c>
      <c r="AH11" s="332">
        <v>8000</v>
      </c>
      <c r="AI11" s="332">
        <v>3483138</v>
      </c>
      <c r="AJ11" s="332">
        <v>0</v>
      </c>
      <c r="AK11" s="332">
        <v>0</v>
      </c>
      <c r="AL11" s="332">
        <v>0</v>
      </c>
      <c r="AM11" s="332">
        <v>2743138</v>
      </c>
      <c r="AN11" s="332">
        <v>740000</v>
      </c>
      <c r="AO11" s="395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</row>
    <row r="12" spans="1:53" s="144" customFormat="1" ht="21.65" customHeight="1">
      <c r="A12" s="152" t="s">
        <v>274</v>
      </c>
      <c r="B12" s="332">
        <v>142990851</v>
      </c>
      <c r="C12" s="332">
        <v>22600664</v>
      </c>
      <c r="D12" s="332">
        <v>1140802</v>
      </c>
      <c r="E12" s="332">
        <v>705134</v>
      </c>
      <c r="F12" s="332">
        <v>10658033</v>
      </c>
      <c r="G12" s="332">
        <v>9278059</v>
      </c>
      <c r="H12" s="332">
        <v>818636</v>
      </c>
      <c r="I12" s="332">
        <v>58585996</v>
      </c>
      <c r="J12" s="332">
        <v>53035567</v>
      </c>
      <c r="K12" s="152" t="s">
        <v>274</v>
      </c>
      <c r="L12" s="332">
        <v>0</v>
      </c>
      <c r="M12" s="332">
        <v>5550429</v>
      </c>
      <c r="N12" s="332">
        <v>24654383</v>
      </c>
      <c r="O12" s="332">
        <v>6391665</v>
      </c>
      <c r="P12" s="332">
        <v>5883567</v>
      </c>
      <c r="Q12" s="332">
        <v>10844696</v>
      </c>
      <c r="R12" s="332">
        <v>1534455</v>
      </c>
      <c r="S12" s="332">
        <v>24035315</v>
      </c>
      <c r="T12" s="332">
        <v>1264786</v>
      </c>
      <c r="U12" s="152" t="s">
        <v>274</v>
      </c>
      <c r="V12" s="332">
        <v>4034612</v>
      </c>
      <c r="W12" s="332">
        <v>16366162</v>
      </c>
      <c r="X12" s="332">
        <v>138613</v>
      </c>
      <c r="Y12" s="332">
        <v>2231142</v>
      </c>
      <c r="Z12" s="332">
        <v>8026461</v>
      </c>
      <c r="AA12" s="332">
        <v>7332870</v>
      </c>
      <c r="AB12" s="332">
        <v>693591</v>
      </c>
      <c r="AC12" s="332">
        <v>1531824</v>
      </c>
      <c r="AD12" s="332">
        <v>1531824</v>
      </c>
      <c r="AE12" s="152" t="s">
        <v>274</v>
      </c>
      <c r="AF12" s="332">
        <v>559586</v>
      </c>
      <c r="AG12" s="332">
        <v>559586</v>
      </c>
      <c r="AH12" s="332">
        <v>0</v>
      </c>
      <c r="AI12" s="332">
        <v>2996622</v>
      </c>
      <c r="AJ12" s="332">
        <v>0</v>
      </c>
      <c r="AK12" s="332">
        <v>0</v>
      </c>
      <c r="AL12" s="332">
        <v>0</v>
      </c>
      <c r="AM12" s="332">
        <v>2596622</v>
      </c>
      <c r="AN12" s="332">
        <v>400000</v>
      </c>
      <c r="AO12" s="395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</row>
    <row r="13" spans="1:53" s="144" customFormat="1" ht="21.65" customHeight="1">
      <c r="A13" s="152" t="s">
        <v>208</v>
      </c>
      <c r="B13" s="332">
        <v>150480551</v>
      </c>
      <c r="C13" s="332">
        <v>25743636</v>
      </c>
      <c r="D13" s="332">
        <v>1539360</v>
      </c>
      <c r="E13" s="332">
        <v>839188</v>
      </c>
      <c r="F13" s="332">
        <v>11001909</v>
      </c>
      <c r="G13" s="332">
        <v>11264016</v>
      </c>
      <c r="H13" s="332">
        <v>1099163</v>
      </c>
      <c r="I13" s="332">
        <v>60527317</v>
      </c>
      <c r="J13" s="332">
        <v>56012829</v>
      </c>
      <c r="K13" s="152" t="s">
        <v>208</v>
      </c>
      <c r="L13" s="332">
        <v>0</v>
      </c>
      <c r="M13" s="332">
        <v>4514488</v>
      </c>
      <c r="N13" s="332">
        <v>20114045</v>
      </c>
      <c r="O13" s="332">
        <v>1999220</v>
      </c>
      <c r="P13" s="332">
        <v>2610923</v>
      </c>
      <c r="Q13" s="332">
        <v>14212579</v>
      </c>
      <c r="R13" s="332">
        <v>1291323</v>
      </c>
      <c r="S13" s="332">
        <v>28793905</v>
      </c>
      <c r="T13" s="332">
        <v>974887</v>
      </c>
      <c r="U13" s="152" t="s">
        <v>208</v>
      </c>
      <c r="V13" s="332">
        <v>2065797</v>
      </c>
      <c r="W13" s="332">
        <v>19104688</v>
      </c>
      <c r="X13" s="332">
        <v>20494</v>
      </c>
      <c r="Y13" s="332">
        <v>6628039</v>
      </c>
      <c r="Z13" s="332">
        <v>7877347</v>
      </c>
      <c r="AA13" s="332">
        <v>6604553</v>
      </c>
      <c r="AB13" s="332">
        <v>1272794</v>
      </c>
      <c r="AC13" s="332">
        <v>3219301</v>
      </c>
      <c r="AD13" s="332">
        <v>3219301</v>
      </c>
      <c r="AE13" s="152" t="s">
        <v>208</v>
      </c>
      <c r="AF13" s="332">
        <v>1500000</v>
      </c>
      <c r="AG13" s="332">
        <v>1500000</v>
      </c>
      <c r="AH13" s="332">
        <v>0</v>
      </c>
      <c r="AI13" s="332">
        <v>2705000</v>
      </c>
      <c r="AJ13" s="332">
        <v>0</v>
      </c>
      <c r="AK13" s="332">
        <v>0</v>
      </c>
      <c r="AL13" s="332">
        <v>0</v>
      </c>
      <c r="AM13" s="332">
        <v>2205000</v>
      </c>
      <c r="AN13" s="332">
        <v>500000</v>
      </c>
      <c r="AO13" s="395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</row>
    <row r="14" spans="1:53" s="144" customFormat="1" ht="21.65" customHeight="1">
      <c r="A14" s="152" t="s">
        <v>209</v>
      </c>
      <c r="B14" s="332">
        <v>102566134</v>
      </c>
      <c r="C14" s="332">
        <v>18166066</v>
      </c>
      <c r="D14" s="332">
        <v>782453</v>
      </c>
      <c r="E14" s="332">
        <v>688583</v>
      </c>
      <c r="F14" s="332">
        <v>8649653</v>
      </c>
      <c r="G14" s="332">
        <v>7359176</v>
      </c>
      <c r="H14" s="332">
        <v>686201</v>
      </c>
      <c r="I14" s="332">
        <v>38258825</v>
      </c>
      <c r="J14" s="332">
        <v>34251183</v>
      </c>
      <c r="K14" s="152" t="s">
        <v>209</v>
      </c>
      <c r="L14" s="332">
        <v>0</v>
      </c>
      <c r="M14" s="332">
        <v>4007642</v>
      </c>
      <c r="N14" s="332">
        <v>17155199</v>
      </c>
      <c r="O14" s="332">
        <v>8213990</v>
      </c>
      <c r="P14" s="332">
        <v>734022</v>
      </c>
      <c r="Q14" s="332">
        <v>6389059</v>
      </c>
      <c r="R14" s="332">
        <v>1818128</v>
      </c>
      <c r="S14" s="332">
        <v>19281627</v>
      </c>
      <c r="T14" s="332">
        <v>762878</v>
      </c>
      <c r="U14" s="152" t="s">
        <v>209</v>
      </c>
      <c r="V14" s="332">
        <v>913861</v>
      </c>
      <c r="W14" s="332">
        <v>15801639</v>
      </c>
      <c r="X14" s="332">
        <v>404560</v>
      </c>
      <c r="Y14" s="332">
        <v>1398689</v>
      </c>
      <c r="Z14" s="332">
        <v>3434796</v>
      </c>
      <c r="AA14" s="332">
        <v>3069553</v>
      </c>
      <c r="AB14" s="332">
        <v>365243</v>
      </c>
      <c r="AC14" s="332">
        <v>3787243</v>
      </c>
      <c r="AD14" s="332">
        <v>3787243</v>
      </c>
      <c r="AE14" s="152" t="s">
        <v>209</v>
      </c>
      <c r="AF14" s="332">
        <v>610000</v>
      </c>
      <c r="AG14" s="332">
        <v>610000</v>
      </c>
      <c r="AH14" s="332">
        <v>0</v>
      </c>
      <c r="AI14" s="332">
        <v>1872378</v>
      </c>
      <c r="AJ14" s="332">
        <v>0</v>
      </c>
      <c r="AK14" s="332">
        <v>0</v>
      </c>
      <c r="AL14" s="332">
        <v>0</v>
      </c>
      <c r="AM14" s="332">
        <v>1472378</v>
      </c>
      <c r="AN14" s="332">
        <v>400000</v>
      </c>
      <c r="AO14" s="395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</row>
    <row r="15" spans="1:53" s="144" customFormat="1" ht="21.65" customHeight="1">
      <c r="A15" s="152" t="s">
        <v>146</v>
      </c>
      <c r="B15" s="332">
        <v>160850820</v>
      </c>
      <c r="C15" s="332">
        <v>25848068</v>
      </c>
      <c r="D15" s="332">
        <v>926431</v>
      </c>
      <c r="E15" s="332">
        <v>810023</v>
      </c>
      <c r="F15" s="332">
        <v>11548576</v>
      </c>
      <c r="G15" s="332">
        <v>11577455</v>
      </c>
      <c r="H15" s="332">
        <v>985583</v>
      </c>
      <c r="I15" s="332">
        <v>55860757</v>
      </c>
      <c r="J15" s="332">
        <v>51699355</v>
      </c>
      <c r="K15" s="152" t="s">
        <v>146</v>
      </c>
      <c r="L15" s="332">
        <v>0</v>
      </c>
      <c r="M15" s="332">
        <v>4161402</v>
      </c>
      <c r="N15" s="332">
        <v>23911133</v>
      </c>
      <c r="O15" s="332">
        <v>3380324</v>
      </c>
      <c r="P15" s="332">
        <v>78510</v>
      </c>
      <c r="Q15" s="332">
        <v>18383388</v>
      </c>
      <c r="R15" s="332">
        <v>2068911</v>
      </c>
      <c r="S15" s="332">
        <v>29998248</v>
      </c>
      <c r="T15" s="332">
        <v>3463874</v>
      </c>
      <c r="U15" s="152" t="s">
        <v>146</v>
      </c>
      <c r="V15" s="332">
        <v>1636725</v>
      </c>
      <c r="W15" s="332">
        <v>16386351</v>
      </c>
      <c r="X15" s="332">
        <v>552444</v>
      </c>
      <c r="Y15" s="332">
        <v>7958854</v>
      </c>
      <c r="Z15" s="332">
        <v>12536879</v>
      </c>
      <c r="AA15" s="332">
        <v>11055789</v>
      </c>
      <c r="AB15" s="332">
        <v>1481090</v>
      </c>
      <c r="AC15" s="332">
        <v>6383760</v>
      </c>
      <c r="AD15" s="332">
        <v>6383760</v>
      </c>
      <c r="AE15" s="152" t="s">
        <v>146</v>
      </c>
      <c r="AF15" s="332">
        <v>2315738</v>
      </c>
      <c r="AG15" s="332">
        <v>2301466</v>
      </c>
      <c r="AH15" s="332">
        <v>14272</v>
      </c>
      <c r="AI15" s="332">
        <v>3996237</v>
      </c>
      <c r="AJ15" s="332">
        <v>0</v>
      </c>
      <c r="AK15" s="332">
        <v>0</v>
      </c>
      <c r="AL15" s="332">
        <v>0</v>
      </c>
      <c r="AM15" s="332">
        <v>3596237</v>
      </c>
      <c r="AN15" s="332">
        <v>400000</v>
      </c>
      <c r="AO15" s="395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</row>
    <row r="16" spans="1:53" s="156" customFormat="1" ht="21.65" customHeight="1">
      <c r="A16" s="335" t="s">
        <v>147</v>
      </c>
      <c r="B16" s="331">
        <v>426541046</v>
      </c>
      <c r="C16" s="331">
        <v>76124166</v>
      </c>
      <c r="D16" s="331">
        <v>7242518</v>
      </c>
      <c r="E16" s="331">
        <v>3524168</v>
      </c>
      <c r="F16" s="331">
        <v>27739486</v>
      </c>
      <c r="G16" s="331">
        <v>33502560</v>
      </c>
      <c r="H16" s="331">
        <v>4115434</v>
      </c>
      <c r="I16" s="331">
        <v>146737987</v>
      </c>
      <c r="J16" s="331">
        <v>137399734</v>
      </c>
      <c r="K16" s="335" t="s">
        <v>147</v>
      </c>
      <c r="L16" s="331">
        <v>36754</v>
      </c>
      <c r="M16" s="331">
        <v>9301499</v>
      </c>
      <c r="N16" s="331">
        <v>64567043</v>
      </c>
      <c r="O16" s="331">
        <v>19548782</v>
      </c>
      <c r="P16" s="331">
        <v>5360706</v>
      </c>
      <c r="Q16" s="331">
        <v>26879086</v>
      </c>
      <c r="R16" s="331">
        <v>12778469</v>
      </c>
      <c r="S16" s="331">
        <v>75895600</v>
      </c>
      <c r="T16" s="331">
        <v>2428484</v>
      </c>
      <c r="U16" s="335" t="s">
        <v>147</v>
      </c>
      <c r="V16" s="331">
        <v>3780009</v>
      </c>
      <c r="W16" s="331">
        <v>44071977</v>
      </c>
      <c r="X16" s="331">
        <v>2593891</v>
      </c>
      <c r="Y16" s="331">
        <v>23021239</v>
      </c>
      <c r="Z16" s="331">
        <v>12392145</v>
      </c>
      <c r="AA16" s="331">
        <v>10618444</v>
      </c>
      <c r="AB16" s="331">
        <v>1773701</v>
      </c>
      <c r="AC16" s="331">
        <v>38269473</v>
      </c>
      <c r="AD16" s="331">
        <v>38269473</v>
      </c>
      <c r="AE16" s="335" t="s">
        <v>147</v>
      </c>
      <c r="AF16" s="331">
        <v>2807917</v>
      </c>
      <c r="AG16" s="331">
        <v>2807917</v>
      </c>
      <c r="AH16" s="331">
        <v>0</v>
      </c>
      <c r="AI16" s="331">
        <v>9746715</v>
      </c>
      <c r="AJ16" s="331">
        <v>295227</v>
      </c>
      <c r="AK16" s="331">
        <v>213707</v>
      </c>
      <c r="AL16" s="331">
        <v>0</v>
      </c>
      <c r="AM16" s="331">
        <v>7603781</v>
      </c>
      <c r="AN16" s="331">
        <v>1634000</v>
      </c>
      <c r="AO16" s="39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</row>
    <row r="17" spans="1:53" s="144" customFormat="1" ht="21.65" customHeight="1">
      <c r="A17" s="157" t="s">
        <v>127</v>
      </c>
      <c r="B17" s="332">
        <v>27891697</v>
      </c>
      <c r="C17" s="332">
        <v>4516246</v>
      </c>
      <c r="D17" s="332">
        <v>440337</v>
      </c>
      <c r="E17" s="332">
        <v>203130</v>
      </c>
      <c r="F17" s="332">
        <v>1499936</v>
      </c>
      <c r="G17" s="332">
        <v>2146260</v>
      </c>
      <c r="H17" s="332">
        <v>226583</v>
      </c>
      <c r="I17" s="332">
        <v>9961941</v>
      </c>
      <c r="J17" s="332">
        <v>9145864</v>
      </c>
      <c r="K17" s="157" t="s">
        <v>127</v>
      </c>
      <c r="L17" s="332">
        <v>0</v>
      </c>
      <c r="M17" s="332">
        <v>816077</v>
      </c>
      <c r="N17" s="332">
        <v>4562610</v>
      </c>
      <c r="O17" s="332">
        <v>2315205</v>
      </c>
      <c r="P17" s="332">
        <v>210747</v>
      </c>
      <c r="Q17" s="332">
        <v>1328894</v>
      </c>
      <c r="R17" s="332">
        <v>707764</v>
      </c>
      <c r="S17" s="332">
        <v>4474607</v>
      </c>
      <c r="T17" s="332">
        <v>126895</v>
      </c>
      <c r="U17" s="152" t="s">
        <v>127</v>
      </c>
      <c r="V17" s="332">
        <v>224475</v>
      </c>
      <c r="W17" s="332">
        <v>2129516</v>
      </c>
      <c r="X17" s="332">
        <v>258218</v>
      </c>
      <c r="Y17" s="332">
        <v>1735503</v>
      </c>
      <c r="Z17" s="332">
        <v>1388407</v>
      </c>
      <c r="AA17" s="332">
        <v>440686</v>
      </c>
      <c r="AB17" s="332">
        <v>947721</v>
      </c>
      <c r="AC17" s="332">
        <v>2068756</v>
      </c>
      <c r="AD17" s="332">
        <v>2068756</v>
      </c>
      <c r="AE17" s="152" t="s">
        <v>127</v>
      </c>
      <c r="AF17" s="332">
        <v>274381</v>
      </c>
      <c r="AG17" s="332">
        <v>274381</v>
      </c>
      <c r="AH17" s="332">
        <v>0</v>
      </c>
      <c r="AI17" s="332">
        <v>644749</v>
      </c>
      <c r="AJ17" s="332">
        <v>9750</v>
      </c>
      <c r="AK17" s="332">
        <v>0</v>
      </c>
      <c r="AL17" s="332">
        <v>0</v>
      </c>
      <c r="AM17" s="332">
        <v>584999</v>
      </c>
      <c r="AN17" s="332">
        <v>50000</v>
      </c>
      <c r="AO17" s="395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</row>
    <row r="18" spans="1:53" s="144" customFormat="1" ht="21.65" customHeight="1">
      <c r="A18" s="157" t="s">
        <v>128</v>
      </c>
      <c r="B18" s="332">
        <v>34823604</v>
      </c>
      <c r="C18" s="332">
        <v>5093513</v>
      </c>
      <c r="D18" s="332">
        <v>484728</v>
      </c>
      <c r="E18" s="332">
        <v>224786</v>
      </c>
      <c r="F18" s="332">
        <v>2081984</v>
      </c>
      <c r="G18" s="332">
        <v>2026450</v>
      </c>
      <c r="H18" s="332">
        <v>275565</v>
      </c>
      <c r="I18" s="332">
        <v>15346485</v>
      </c>
      <c r="J18" s="332">
        <v>14961513</v>
      </c>
      <c r="K18" s="157" t="s">
        <v>128</v>
      </c>
      <c r="L18" s="332">
        <v>0</v>
      </c>
      <c r="M18" s="332">
        <v>384972</v>
      </c>
      <c r="N18" s="332">
        <v>4258353</v>
      </c>
      <c r="O18" s="332">
        <v>502388</v>
      </c>
      <c r="P18" s="332">
        <v>50812</v>
      </c>
      <c r="Q18" s="332">
        <v>2197234</v>
      </c>
      <c r="R18" s="332">
        <v>1507919</v>
      </c>
      <c r="S18" s="332">
        <v>5891789</v>
      </c>
      <c r="T18" s="332">
        <v>101846</v>
      </c>
      <c r="U18" s="152" t="s">
        <v>128</v>
      </c>
      <c r="V18" s="332">
        <v>163706</v>
      </c>
      <c r="W18" s="332">
        <v>4698723</v>
      </c>
      <c r="X18" s="332">
        <v>183805</v>
      </c>
      <c r="Y18" s="332">
        <v>743709</v>
      </c>
      <c r="Z18" s="332">
        <v>1157149</v>
      </c>
      <c r="AA18" s="332">
        <v>1157149</v>
      </c>
      <c r="AB18" s="332">
        <v>0</v>
      </c>
      <c r="AC18" s="332">
        <v>2121608</v>
      </c>
      <c r="AD18" s="332">
        <v>2121608</v>
      </c>
      <c r="AE18" s="152" t="s">
        <v>128</v>
      </c>
      <c r="AF18" s="332">
        <v>150000</v>
      </c>
      <c r="AG18" s="332">
        <v>150000</v>
      </c>
      <c r="AH18" s="332">
        <v>0</v>
      </c>
      <c r="AI18" s="332">
        <v>804707</v>
      </c>
      <c r="AJ18" s="332">
        <v>0</v>
      </c>
      <c r="AK18" s="332">
        <v>0</v>
      </c>
      <c r="AL18" s="332">
        <v>0</v>
      </c>
      <c r="AM18" s="332">
        <v>404707</v>
      </c>
      <c r="AN18" s="332">
        <v>400000</v>
      </c>
      <c r="AO18" s="395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</row>
    <row r="19" spans="1:53" s="144" customFormat="1" ht="21.65" customHeight="1">
      <c r="A19" s="157" t="s">
        <v>129</v>
      </c>
      <c r="B19" s="332">
        <v>22988013</v>
      </c>
      <c r="C19" s="332">
        <v>5085218</v>
      </c>
      <c r="D19" s="332">
        <v>436823</v>
      </c>
      <c r="E19" s="332">
        <v>224598</v>
      </c>
      <c r="F19" s="332">
        <v>1870227</v>
      </c>
      <c r="G19" s="332">
        <v>2282826</v>
      </c>
      <c r="H19" s="332">
        <v>270744</v>
      </c>
      <c r="I19" s="332">
        <v>8175861</v>
      </c>
      <c r="J19" s="332">
        <v>7901187</v>
      </c>
      <c r="K19" s="157" t="s">
        <v>129</v>
      </c>
      <c r="L19" s="332">
        <v>0</v>
      </c>
      <c r="M19" s="332">
        <v>274674</v>
      </c>
      <c r="N19" s="332">
        <v>1811959</v>
      </c>
      <c r="O19" s="332">
        <v>552777</v>
      </c>
      <c r="P19" s="332">
        <v>34906</v>
      </c>
      <c r="Q19" s="332">
        <v>1019480</v>
      </c>
      <c r="R19" s="332">
        <v>204796</v>
      </c>
      <c r="S19" s="332">
        <v>3263693</v>
      </c>
      <c r="T19" s="332">
        <v>126350</v>
      </c>
      <c r="U19" s="152" t="s">
        <v>129</v>
      </c>
      <c r="V19" s="332">
        <v>234333</v>
      </c>
      <c r="W19" s="332">
        <v>1499340</v>
      </c>
      <c r="X19" s="332">
        <v>168551</v>
      </c>
      <c r="Y19" s="332">
        <v>1235119</v>
      </c>
      <c r="Z19" s="332">
        <v>1157447</v>
      </c>
      <c r="AA19" s="332">
        <v>1032705</v>
      </c>
      <c r="AB19" s="332">
        <v>124742</v>
      </c>
      <c r="AC19" s="332">
        <v>2558585</v>
      </c>
      <c r="AD19" s="332">
        <v>2558585</v>
      </c>
      <c r="AE19" s="152" t="s">
        <v>129</v>
      </c>
      <c r="AF19" s="332">
        <v>500000</v>
      </c>
      <c r="AG19" s="332">
        <v>500000</v>
      </c>
      <c r="AH19" s="332">
        <v>0</v>
      </c>
      <c r="AI19" s="332">
        <v>435250</v>
      </c>
      <c r="AJ19" s="332">
        <v>0</v>
      </c>
      <c r="AK19" s="332">
        <v>42750</v>
      </c>
      <c r="AL19" s="332">
        <v>0</v>
      </c>
      <c r="AM19" s="332">
        <v>342500</v>
      </c>
      <c r="AN19" s="332">
        <v>50000</v>
      </c>
      <c r="AO19" s="395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</row>
    <row r="20" spans="1:53" s="144" customFormat="1" ht="21.65" customHeight="1">
      <c r="A20" s="157" t="s">
        <v>130</v>
      </c>
      <c r="B20" s="332">
        <v>58895889</v>
      </c>
      <c r="C20" s="332">
        <v>8500017</v>
      </c>
      <c r="D20" s="332">
        <v>456917</v>
      </c>
      <c r="E20" s="332">
        <v>311155</v>
      </c>
      <c r="F20" s="332">
        <v>2527029</v>
      </c>
      <c r="G20" s="332">
        <v>4747474</v>
      </c>
      <c r="H20" s="332">
        <v>457442</v>
      </c>
      <c r="I20" s="332">
        <v>24228164</v>
      </c>
      <c r="J20" s="332">
        <v>23577864</v>
      </c>
      <c r="K20" s="157" t="s">
        <v>130</v>
      </c>
      <c r="L20" s="332">
        <v>0</v>
      </c>
      <c r="M20" s="332">
        <v>650300</v>
      </c>
      <c r="N20" s="332">
        <v>6979315</v>
      </c>
      <c r="O20" s="332">
        <v>3313466</v>
      </c>
      <c r="P20" s="332">
        <v>103050</v>
      </c>
      <c r="Q20" s="332">
        <v>2110491</v>
      </c>
      <c r="R20" s="332">
        <v>1452308</v>
      </c>
      <c r="S20" s="332">
        <v>11913644</v>
      </c>
      <c r="T20" s="332">
        <v>375598</v>
      </c>
      <c r="U20" s="152" t="s">
        <v>130</v>
      </c>
      <c r="V20" s="332">
        <v>622305</v>
      </c>
      <c r="W20" s="332">
        <v>6492920</v>
      </c>
      <c r="X20" s="332">
        <v>454474</v>
      </c>
      <c r="Y20" s="332">
        <v>3968347</v>
      </c>
      <c r="Z20" s="332">
        <v>390484</v>
      </c>
      <c r="AA20" s="332">
        <v>341649</v>
      </c>
      <c r="AB20" s="332">
        <v>48835</v>
      </c>
      <c r="AC20" s="332">
        <v>5387444</v>
      </c>
      <c r="AD20" s="332">
        <v>5387444</v>
      </c>
      <c r="AE20" s="152" t="s">
        <v>130</v>
      </c>
      <c r="AF20" s="332">
        <v>422668</v>
      </c>
      <c r="AG20" s="332">
        <v>422668</v>
      </c>
      <c r="AH20" s="332">
        <v>0</v>
      </c>
      <c r="AI20" s="332">
        <v>1074153</v>
      </c>
      <c r="AJ20" s="332">
        <v>23325</v>
      </c>
      <c r="AK20" s="332">
        <v>0</v>
      </c>
      <c r="AL20" s="332">
        <v>0</v>
      </c>
      <c r="AM20" s="332">
        <v>950828</v>
      </c>
      <c r="AN20" s="332">
        <v>100000</v>
      </c>
      <c r="AO20" s="395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</row>
    <row r="21" spans="1:53" s="144" customFormat="1" ht="21.65" customHeight="1">
      <c r="A21" s="157" t="s">
        <v>131</v>
      </c>
      <c r="B21" s="332">
        <v>24926000</v>
      </c>
      <c r="C21" s="332">
        <v>5569687</v>
      </c>
      <c r="D21" s="332">
        <v>578424</v>
      </c>
      <c r="E21" s="332">
        <v>255150</v>
      </c>
      <c r="F21" s="332">
        <v>1794219</v>
      </c>
      <c r="G21" s="332">
        <v>2673755</v>
      </c>
      <c r="H21" s="332">
        <v>268139</v>
      </c>
      <c r="I21" s="332">
        <v>8098569</v>
      </c>
      <c r="J21" s="332">
        <v>7923284</v>
      </c>
      <c r="K21" s="157" t="s">
        <v>131</v>
      </c>
      <c r="L21" s="332">
        <v>0</v>
      </c>
      <c r="M21" s="332">
        <v>175285</v>
      </c>
      <c r="N21" s="332">
        <v>3117397</v>
      </c>
      <c r="O21" s="332">
        <v>526064</v>
      </c>
      <c r="P21" s="332">
        <v>1245639</v>
      </c>
      <c r="Q21" s="332">
        <v>1082125</v>
      </c>
      <c r="R21" s="332">
        <v>263569</v>
      </c>
      <c r="S21" s="332">
        <v>3577746</v>
      </c>
      <c r="T21" s="332">
        <v>140132</v>
      </c>
      <c r="U21" s="152" t="s">
        <v>131</v>
      </c>
      <c r="V21" s="332">
        <v>125694</v>
      </c>
      <c r="W21" s="332">
        <v>2640899</v>
      </c>
      <c r="X21" s="332">
        <v>33152</v>
      </c>
      <c r="Y21" s="332">
        <v>637869</v>
      </c>
      <c r="Z21" s="332">
        <v>705961</v>
      </c>
      <c r="AA21" s="332">
        <v>468561</v>
      </c>
      <c r="AB21" s="332">
        <v>237400</v>
      </c>
      <c r="AC21" s="332">
        <v>2910474</v>
      </c>
      <c r="AD21" s="332">
        <v>2910474</v>
      </c>
      <c r="AE21" s="152" t="s">
        <v>131</v>
      </c>
      <c r="AF21" s="332">
        <v>194406</v>
      </c>
      <c r="AG21" s="332">
        <v>194406</v>
      </c>
      <c r="AH21" s="332">
        <v>0</v>
      </c>
      <c r="AI21" s="332">
        <v>751760</v>
      </c>
      <c r="AJ21" s="332">
        <v>34500</v>
      </c>
      <c r="AK21" s="332">
        <v>0</v>
      </c>
      <c r="AL21" s="332">
        <v>0</v>
      </c>
      <c r="AM21" s="332">
        <v>487260</v>
      </c>
      <c r="AN21" s="332">
        <v>230000</v>
      </c>
      <c r="AO21" s="395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</row>
    <row r="22" spans="1:53" s="144" customFormat="1" ht="21.65" customHeight="1">
      <c r="A22" s="157" t="s">
        <v>132</v>
      </c>
      <c r="B22" s="332">
        <v>36302816</v>
      </c>
      <c r="C22" s="332">
        <v>5305881</v>
      </c>
      <c r="D22" s="332">
        <v>449293</v>
      </c>
      <c r="E22" s="332">
        <v>254701</v>
      </c>
      <c r="F22" s="332">
        <v>1556791</v>
      </c>
      <c r="G22" s="332">
        <v>2754125</v>
      </c>
      <c r="H22" s="332">
        <v>290971</v>
      </c>
      <c r="I22" s="332">
        <v>10722792</v>
      </c>
      <c r="J22" s="332">
        <v>9815077</v>
      </c>
      <c r="K22" s="157" t="s">
        <v>132</v>
      </c>
      <c r="L22" s="332">
        <v>0</v>
      </c>
      <c r="M22" s="332">
        <v>907715</v>
      </c>
      <c r="N22" s="332">
        <v>8456030</v>
      </c>
      <c r="O22" s="332">
        <v>3011242</v>
      </c>
      <c r="P22" s="332">
        <v>397752</v>
      </c>
      <c r="Q22" s="332">
        <v>3625026</v>
      </c>
      <c r="R22" s="332">
        <v>1422010</v>
      </c>
      <c r="S22" s="332">
        <v>7088367</v>
      </c>
      <c r="T22" s="332">
        <v>220914</v>
      </c>
      <c r="U22" s="152" t="s">
        <v>132</v>
      </c>
      <c r="V22" s="332">
        <v>525174</v>
      </c>
      <c r="W22" s="332">
        <v>4312885</v>
      </c>
      <c r="X22" s="332">
        <v>0</v>
      </c>
      <c r="Y22" s="332">
        <v>2029394</v>
      </c>
      <c r="Z22" s="332">
        <v>467342</v>
      </c>
      <c r="AA22" s="332">
        <v>340304</v>
      </c>
      <c r="AB22" s="332">
        <v>127038</v>
      </c>
      <c r="AC22" s="332">
        <v>3100351</v>
      </c>
      <c r="AD22" s="332">
        <v>3100351</v>
      </c>
      <c r="AE22" s="152" t="s">
        <v>132</v>
      </c>
      <c r="AF22" s="332">
        <v>354822</v>
      </c>
      <c r="AG22" s="332">
        <v>354822</v>
      </c>
      <c r="AH22" s="332">
        <v>0</v>
      </c>
      <c r="AI22" s="332">
        <v>807231</v>
      </c>
      <c r="AJ22" s="332">
        <v>69000</v>
      </c>
      <c r="AK22" s="332">
        <v>0</v>
      </c>
      <c r="AL22" s="332">
        <v>0</v>
      </c>
      <c r="AM22" s="332">
        <v>658231</v>
      </c>
      <c r="AN22" s="332">
        <v>80000</v>
      </c>
      <c r="AO22" s="395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</row>
    <row r="23" spans="1:53" s="144" customFormat="1" ht="21.65" customHeight="1">
      <c r="A23" s="157" t="s">
        <v>133</v>
      </c>
      <c r="B23" s="332">
        <v>27413000</v>
      </c>
      <c r="C23" s="332">
        <v>5185629</v>
      </c>
      <c r="D23" s="332">
        <v>551727</v>
      </c>
      <c r="E23" s="332">
        <v>239198</v>
      </c>
      <c r="F23" s="332">
        <v>1688434</v>
      </c>
      <c r="G23" s="332">
        <v>2413016</v>
      </c>
      <c r="H23" s="332">
        <v>293254</v>
      </c>
      <c r="I23" s="332">
        <v>8158042</v>
      </c>
      <c r="J23" s="332">
        <v>7978816</v>
      </c>
      <c r="K23" s="157" t="s">
        <v>133</v>
      </c>
      <c r="L23" s="332">
        <v>0</v>
      </c>
      <c r="M23" s="332">
        <v>179226</v>
      </c>
      <c r="N23" s="332">
        <v>4339282</v>
      </c>
      <c r="O23" s="332">
        <v>1596190</v>
      </c>
      <c r="P23" s="332">
        <v>71248</v>
      </c>
      <c r="Q23" s="332">
        <v>1976933</v>
      </c>
      <c r="R23" s="332">
        <v>694911</v>
      </c>
      <c r="S23" s="332">
        <v>5728375</v>
      </c>
      <c r="T23" s="332">
        <v>152641</v>
      </c>
      <c r="U23" s="152" t="s">
        <v>133</v>
      </c>
      <c r="V23" s="332">
        <v>132204</v>
      </c>
      <c r="W23" s="332">
        <v>4335171</v>
      </c>
      <c r="X23" s="332">
        <v>88146</v>
      </c>
      <c r="Y23" s="332">
        <v>1020213</v>
      </c>
      <c r="Z23" s="332">
        <v>216999</v>
      </c>
      <c r="AA23" s="332">
        <v>216999</v>
      </c>
      <c r="AB23" s="332">
        <v>0</v>
      </c>
      <c r="AC23" s="332">
        <v>2816741</v>
      </c>
      <c r="AD23" s="332">
        <v>2816741</v>
      </c>
      <c r="AE23" s="152" t="s">
        <v>133</v>
      </c>
      <c r="AF23" s="332">
        <v>230000</v>
      </c>
      <c r="AG23" s="332">
        <v>230000</v>
      </c>
      <c r="AH23" s="332">
        <v>0</v>
      </c>
      <c r="AI23" s="332">
        <v>737932</v>
      </c>
      <c r="AJ23" s="332">
        <v>22152</v>
      </c>
      <c r="AK23" s="332">
        <v>83250</v>
      </c>
      <c r="AL23" s="332">
        <v>0</v>
      </c>
      <c r="AM23" s="332">
        <v>532530</v>
      </c>
      <c r="AN23" s="332">
        <v>100000</v>
      </c>
      <c r="AO23" s="395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</row>
    <row r="24" spans="1:53" s="144" customFormat="1" ht="21.65" customHeight="1">
      <c r="A24" s="157" t="s">
        <v>134</v>
      </c>
      <c r="B24" s="332">
        <v>50333000</v>
      </c>
      <c r="C24" s="332">
        <v>8740935</v>
      </c>
      <c r="D24" s="332">
        <v>591953</v>
      </c>
      <c r="E24" s="332">
        <v>337442</v>
      </c>
      <c r="F24" s="332">
        <v>3999675</v>
      </c>
      <c r="G24" s="332">
        <v>3292154</v>
      </c>
      <c r="H24" s="332">
        <v>519711</v>
      </c>
      <c r="I24" s="332">
        <v>18405538</v>
      </c>
      <c r="J24" s="332">
        <v>16427631</v>
      </c>
      <c r="K24" s="157" t="s">
        <v>134</v>
      </c>
      <c r="L24" s="332">
        <v>0</v>
      </c>
      <c r="M24" s="332">
        <v>1977907</v>
      </c>
      <c r="N24" s="332">
        <v>6784376</v>
      </c>
      <c r="O24" s="332">
        <v>3260118</v>
      </c>
      <c r="P24" s="332">
        <v>865632</v>
      </c>
      <c r="Q24" s="332">
        <v>1600850</v>
      </c>
      <c r="R24" s="332">
        <v>1057776</v>
      </c>
      <c r="S24" s="332">
        <v>9256141</v>
      </c>
      <c r="T24" s="332">
        <v>289366</v>
      </c>
      <c r="U24" s="152" t="s">
        <v>134</v>
      </c>
      <c r="V24" s="332">
        <v>396573</v>
      </c>
      <c r="W24" s="332">
        <v>4264208</v>
      </c>
      <c r="X24" s="332">
        <v>270017</v>
      </c>
      <c r="Y24" s="332">
        <v>4035977</v>
      </c>
      <c r="Z24" s="332">
        <v>838808</v>
      </c>
      <c r="AA24" s="332">
        <v>747992</v>
      </c>
      <c r="AB24" s="332">
        <v>90816</v>
      </c>
      <c r="AC24" s="332">
        <v>5291588</v>
      </c>
      <c r="AD24" s="332">
        <v>5291588</v>
      </c>
      <c r="AE24" s="152" t="s">
        <v>134</v>
      </c>
      <c r="AF24" s="332">
        <v>150000</v>
      </c>
      <c r="AG24" s="332">
        <v>150000</v>
      </c>
      <c r="AH24" s="332">
        <v>0</v>
      </c>
      <c r="AI24" s="332">
        <v>865614</v>
      </c>
      <c r="AJ24" s="332">
        <v>75000</v>
      </c>
      <c r="AK24" s="332">
        <v>0</v>
      </c>
      <c r="AL24" s="332">
        <v>0</v>
      </c>
      <c r="AM24" s="332">
        <v>730614</v>
      </c>
      <c r="AN24" s="332">
        <v>60000</v>
      </c>
      <c r="AO24" s="395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</row>
    <row r="25" spans="1:53" s="144" customFormat="1" ht="21.65" customHeight="1">
      <c r="A25" s="157" t="s">
        <v>135</v>
      </c>
      <c r="B25" s="332">
        <v>20488597</v>
      </c>
      <c r="C25" s="332">
        <v>4624037</v>
      </c>
      <c r="D25" s="332">
        <v>588079</v>
      </c>
      <c r="E25" s="332">
        <v>212999</v>
      </c>
      <c r="F25" s="332">
        <v>2034861</v>
      </c>
      <c r="G25" s="332">
        <v>1613066</v>
      </c>
      <c r="H25" s="332">
        <v>175032</v>
      </c>
      <c r="I25" s="332">
        <v>5985048</v>
      </c>
      <c r="J25" s="332">
        <v>5644587</v>
      </c>
      <c r="K25" s="157" t="s">
        <v>135</v>
      </c>
      <c r="L25" s="332">
        <v>0</v>
      </c>
      <c r="M25" s="332">
        <v>340461</v>
      </c>
      <c r="N25" s="332">
        <v>2389393</v>
      </c>
      <c r="O25" s="332">
        <v>805047</v>
      </c>
      <c r="P25" s="332">
        <v>88562</v>
      </c>
      <c r="Q25" s="332">
        <v>641969</v>
      </c>
      <c r="R25" s="332">
        <v>853815</v>
      </c>
      <c r="S25" s="332">
        <v>3655420</v>
      </c>
      <c r="T25" s="332">
        <v>85999</v>
      </c>
      <c r="U25" s="152" t="s">
        <v>135</v>
      </c>
      <c r="V25" s="332">
        <v>279275</v>
      </c>
      <c r="W25" s="332">
        <v>1559338</v>
      </c>
      <c r="X25" s="332">
        <v>255766</v>
      </c>
      <c r="Y25" s="332">
        <v>1475042</v>
      </c>
      <c r="Z25" s="332">
        <v>486868</v>
      </c>
      <c r="AA25" s="332">
        <v>483808</v>
      </c>
      <c r="AB25" s="332">
        <v>3060</v>
      </c>
      <c r="AC25" s="332">
        <v>2302398</v>
      </c>
      <c r="AD25" s="332">
        <v>2302398</v>
      </c>
      <c r="AE25" s="152" t="s">
        <v>135</v>
      </c>
      <c r="AF25" s="332">
        <v>100000</v>
      </c>
      <c r="AG25" s="332">
        <v>100000</v>
      </c>
      <c r="AH25" s="332">
        <v>0</v>
      </c>
      <c r="AI25" s="332">
        <v>945433</v>
      </c>
      <c r="AJ25" s="332">
        <v>0</v>
      </c>
      <c r="AK25" s="332">
        <v>0</v>
      </c>
      <c r="AL25" s="332">
        <v>0</v>
      </c>
      <c r="AM25" s="332">
        <v>885433</v>
      </c>
      <c r="AN25" s="332">
        <v>60000</v>
      </c>
      <c r="AO25" s="395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</row>
    <row r="26" spans="1:53" s="144" customFormat="1" ht="21.65" customHeight="1">
      <c r="A26" s="157" t="s">
        <v>136</v>
      </c>
      <c r="B26" s="332">
        <v>26480828</v>
      </c>
      <c r="C26" s="332">
        <v>5498804</v>
      </c>
      <c r="D26" s="332">
        <v>448924</v>
      </c>
      <c r="E26" s="332">
        <v>220610</v>
      </c>
      <c r="F26" s="332">
        <v>2503700</v>
      </c>
      <c r="G26" s="332">
        <v>2088566</v>
      </c>
      <c r="H26" s="332">
        <v>237004</v>
      </c>
      <c r="I26" s="332">
        <v>8642374</v>
      </c>
      <c r="J26" s="332">
        <v>8057330</v>
      </c>
      <c r="K26" s="157" t="s">
        <v>136</v>
      </c>
      <c r="L26" s="332">
        <v>0</v>
      </c>
      <c r="M26" s="332">
        <v>585044</v>
      </c>
      <c r="N26" s="332">
        <v>3711765</v>
      </c>
      <c r="O26" s="332">
        <v>1003339</v>
      </c>
      <c r="P26" s="332">
        <v>633567</v>
      </c>
      <c r="Q26" s="332">
        <v>1225042</v>
      </c>
      <c r="R26" s="332">
        <v>849817</v>
      </c>
      <c r="S26" s="332">
        <v>5150127</v>
      </c>
      <c r="T26" s="332">
        <v>112935</v>
      </c>
      <c r="U26" s="152" t="s">
        <v>136</v>
      </c>
      <c r="V26" s="332">
        <v>331045</v>
      </c>
      <c r="W26" s="332">
        <v>2342377</v>
      </c>
      <c r="X26" s="332">
        <v>373924</v>
      </c>
      <c r="Y26" s="332">
        <v>1989846</v>
      </c>
      <c r="Z26" s="332">
        <v>396625</v>
      </c>
      <c r="AA26" s="332">
        <v>385346</v>
      </c>
      <c r="AB26" s="332">
        <v>11279</v>
      </c>
      <c r="AC26" s="332">
        <v>2413933</v>
      </c>
      <c r="AD26" s="332">
        <v>2413933</v>
      </c>
      <c r="AE26" s="152" t="s">
        <v>136</v>
      </c>
      <c r="AF26" s="332">
        <v>127200</v>
      </c>
      <c r="AG26" s="332">
        <v>127200</v>
      </c>
      <c r="AH26" s="332">
        <v>0</v>
      </c>
      <c r="AI26" s="332">
        <v>540000</v>
      </c>
      <c r="AJ26" s="332">
        <v>0</v>
      </c>
      <c r="AK26" s="332">
        <v>0</v>
      </c>
      <c r="AL26" s="332">
        <v>0</v>
      </c>
      <c r="AM26" s="332">
        <v>480000</v>
      </c>
      <c r="AN26" s="332">
        <v>60000</v>
      </c>
      <c r="AO26" s="395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</row>
    <row r="27" spans="1:53" s="144" customFormat="1" ht="21.65" customHeight="1">
      <c r="A27" s="157" t="s">
        <v>137</v>
      </c>
      <c r="B27" s="332">
        <v>11837043</v>
      </c>
      <c r="C27" s="332">
        <v>2583121</v>
      </c>
      <c r="D27" s="332">
        <v>237404</v>
      </c>
      <c r="E27" s="332">
        <v>158324</v>
      </c>
      <c r="F27" s="332">
        <v>633846</v>
      </c>
      <c r="G27" s="332">
        <v>1413955</v>
      </c>
      <c r="H27" s="332">
        <v>139592</v>
      </c>
      <c r="I27" s="332">
        <v>2859024</v>
      </c>
      <c r="J27" s="332">
        <v>2563370</v>
      </c>
      <c r="K27" s="157" t="s">
        <v>137</v>
      </c>
      <c r="L27" s="332">
        <v>36754</v>
      </c>
      <c r="M27" s="332">
        <v>258900</v>
      </c>
      <c r="N27" s="332">
        <v>2560226</v>
      </c>
      <c r="O27" s="332">
        <v>442555</v>
      </c>
      <c r="P27" s="332">
        <v>548331</v>
      </c>
      <c r="Q27" s="332">
        <v>1144672</v>
      </c>
      <c r="R27" s="332">
        <v>424668</v>
      </c>
      <c r="S27" s="332">
        <v>2137929</v>
      </c>
      <c r="T27" s="332">
        <v>57619</v>
      </c>
      <c r="U27" s="152" t="s">
        <v>137</v>
      </c>
      <c r="V27" s="332">
        <v>120614</v>
      </c>
      <c r="W27" s="332">
        <v>1249664</v>
      </c>
      <c r="X27" s="332">
        <v>113145</v>
      </c>
      <c r="Y27" s="332">
        <v>596887</v>
      </c>
      <c r="Z27" s="332">
        <v>450287</v>
      </c>
      <c r="AA27" s="332">
        <v>446712</v>
      </c>
      <c r="AB27" s="332">
        <v>3575</v>
      </c>
      <c r="AC27" s="332">
        <v>905246</v>
      </c>
      <c r="AD27" s="332">
        <v>905246</v>
      </c>
      <c r="AE27" s="152" t="s">
        <v>137</v>
      </c>
      <c r="AF27" s="332">
        <v>16740</v>
      </c>
      <c r="AG27" s="332">
        <v>16740</v>
      </c>
      <c r="AH27" s="332">
        <v>0</v>
      </c>
      <c r="AI27" s="332">
        <v>324470</v>
      </c>
      <c r="AJ27" s="332">
        <v>58500</v>
      </c>
      <c r="AK27" s="332">
        <v>0</v>
      </c>
      <c r="AL27" s="332">
        <v>0</v>
      </c>
      <c r="AM27" s="332">
        <v>218970</v>
      </c>
      <c r="AN27" s="332">
        <v>47000</v>
      </c>
      <c r="AO27" s="395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</row>
    <row r="28" spans="1:53" s="144" customFormat="1" ht="21.65" customHeight="1">
      <c r="A28" s="157" t="s">
        <v>138</v>
      </c>
      <c r="B28" s="332">
        <v>19630000</v>
      </c>
      <c r="C28" s="332">
        <v>4424545</v>
      </c>
      <c r="D28" s="332">
        <v>384077</v>
      </c>
      <c r="E28" s="332">
        <v>218111</v>
      </c>
      <c r="F28" s="332">
        <v>1631453</v>
      </c>
      <c r="G28" s="332">
        <v>1903442</v>
      </c>
      <c r="H28" s="332">
        <v>287462</v>
      </c>
      <c r="I28" s="332">
        <v>5403081</v>
      </c>
      <c r="J28" s="332">
        <v>4963749</v>
      </c>
      <c r="K28" s="157" t="s">
        <v>138</v>
      </c>
      <c r="L28" s="332">
        <v>0</v>
      </c>
      <c r="M28" s="332">
        <v>439332</v>
      </c>
      <c r="N28" s="332">
        <v>2467415</v>
      </c>
      <c r="O28" s="332">
        <v>183290</v>
      </c>
      <c r="P28" s="332">
        <v>362184</v>
      </c>
      <c r="Q28" s="332">
        <v>1398987</v>
      </c>
      <c r="R28" s="332">
        <v>522954</v>
      </c>
      <c r="S28" s="332">
        <v>4004656</v>
      </c>
      <c r="T28" s="332">
        <v>454543</v>
      </c>
      <c r="U28" s="152" t="s">
        <v>138</v>
      </c>
      <c r="V28" s="332">
        <v>308946</v>
      </c>
      <c r="W28" s="332">
        <v>2692252</v>
      </c>
      <c r="X28" s="332">
        <v>116293</v>
      </c>
      <c r="Y28" s="332">
        <v>432622</v>
      </c>
      <c r="Z28" s="332">
        <v>948424</v>
      </c>
      <c r="AA28" s="332">
        <v>864165</v>
      </c>
      <c r="AB28" s="332">
        <v>84259</v>
      </c>
      <c r="AC28" s="332">
        <v>1898456</v>
      </c>
      <c r="AD28" s="332">
        <v>1898456</v>
      </c>
      <c r="AE28" s="152" t="s">
        <v>138</v>
      </c>
      <c r="AF28" s="332">
        <v>100000</v>
      </c>
      <c r="AG28" s="332">
        <v>100000</v>
      </c>
      <c r="AH28" s="332">
        <v>0</v>
      </c>
      <c r="AI28" s="332">
        <v>383423</v>
      </c>
      <c r="AJ28" s="332">
        <v>0</v>
      </c>
      <c r="AK28" s="332">
        <v>0</v>
      </c>
      <c r="AL28" s="332">
        <v>0</v>
      </c>
      <c r="AM28" s="332">
        <v>356423</v>
      </c>
      <c r="AN28" s="332">
        <v>27000</v>
      </c>
      <c r="AO28" s="395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</row>
    <row r="29" spans="1:53" s="144" customFormat="1" ht="21.65" customHeight="1">
      <c r="A29" s="157" t="s">
        <v>139</v>
      </c>
      <c r="B29" s="332">
        <v>25517123</v>
      </c>
      <c r="C29" s="332">
        <v>3896318</v>
      </c>
      <c r="D29" s="332">
        <v>359097</v>
      </c>
      <c r="E29" s="332">
        <v>212599</v>
      </c>
      <c r="F29" s="332">
        <v>1448587</v>
      </c>
      <c r="G29" s="332">
        <v>1600356</v>
      </c>
      <c r="H29" s="332">
        <v>275679</v>
      </c>
      <c r="I29" s="332">
        <v>9680910</v>
      </c>
      <c r="J29" s="332">
        <v>8642069</v>
      </c>
      <c r="K29" s="157" t="s">
        <v>139</v>
      </c>
      <c r="L29" s="332">
        <v>0</v>
      </c>
      <c r="M29" s="332">
        <v>1038841</v>
      </c>
      <c r="N29" s="332">
        <v>2575926</v>
      </c>
      <c r="O29" s="332">
        <v>407648</v>
      </c>
      <c r="P29" s="332">
        <v>365141</v>
      </c>
      <c r="Q29" s="332">
        <v>1319331</v>
      </c>
      <c r="R29" s="332">
        <v>483806</v>
      </c>
      <c r="S29" s="332">
        <v>4611538</v>
      </c>
      <c r="T29" s="332">
        <v>78430</v>
      </c>
      <c r="U29" s="152" t="s">
        <v>139</v>
      </c>
      <c r="V29" s="332">
        <v>154068</v>
      </c>
      <c r="W29" s="332">
        <v>3148724</v>
      </c>
      <c r="X29" s="332">
        <v>147253</v>
      </c>
      <c r="Y29" s="332">
        <v>1083063</v>
      </c>
      <c r="Z29" s="332">
        <v>1510044</v>
      </c>
      <c r="AA29" s="332">
        <v>1448963</v>
      </c>
      <c r="AB29" s="332">
        <v>61081</v>
      </c>
      <c r="AC29" s="332">
        <v>2331308</v>
      </c>
      <c r="AD29" s="332">
        <v>2331308</v>
      </c>
      <c r="AE29" s="152" t="s">
        <v>139</v>
      </c>
      <c r="AF29" s="332">
        <v>180000</v>
      </c>
      <c r="AG29" s="332">
        <v>180000</v>
      </c>
      <c r="AH29" s="332">
        <v>0</v>
      </c>
      <c r="AI29" s="332">
        <v>731079</v>
      </c>
      <c r="AJ29" s="332">
        <v>0</v>
      </c>
      <c r="AK29" s="332">
        <v>0</v>
      </c>
      <c r="AL29" s="332">
        <v>0</v>
      </c>
      <c r="AM29" s="332">
        <v>411079</v>
      </c>
      <c r="AN29" s="332">
        <v>320000</v>
      </c>
      <c r="AO29" s="395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</row>
    <row r="30" spans="1:53" s="144" customFormat="1" ht="21.65" customHeight="1">
      <c r="A30" s="157" t="s">
        <v>140</v>
      </c>
      <c r="B30" s="332">
        <v>18382977</v>
      </c>
      <c r="C30" s="332">
        <v>3844844</v>
      </c>
      <c r="D30" s="332">
        <v>348080</v>
      </c>
      <c r="E30" s="332">
        <v>182795</v>
      </c>
      <c r="F30" s="332">
        <v>1420901</v>
      </c>
      <c r="G30" s="332">
        <v>1586650</v>
      </c>
      <c r="H30" s="332">
        <v>306418</v>
      </c>
      <c r="I30" s="332">
        <v>6300598</v>
      </c>
      <c r="J30" s="332">
        <v>5828135</v>
      </c>
      <c r="K30" s="157" t="s">
        <v>140</v>
      </c>
      <c r="L30" s="332">
        <v>0</v>
      </c>
      <c r="M30" s="332">
        <v>472463</v>
      </c>
      <c r="N30" s="332">
        <v>2479658</v>
      </c>
      <c r="O30" s="332">
        <v>88544</v>
      </c>
      <c r="P30" s="332">
        <v>90563</v>
      </c>
      <c r="Q30" s="332">
        <v>1781761</v>
      </c>
      <c r="R30" s="332">
        <v>518790</v>
      </c>
      <c r="S30" s="332">
        <v>2840108</v>
      </c>
      <c r="T30" s="332">
        <v>68001</v>
      </c>
      <c r="U30" s="152" t="s">
        <v>140</v>
      </c>
      <c r="V30" s="332">
        <v>100843</v>
      </c>
      <c r="W30" s="332">
        <v>1613952</v>
      </c>
      <c r="X30" s="332">
        <v>131147</v>
      </c>
      <c r="Y30" s="332">
        <v>926165</v>
      </c>
      <c r="Z30" s="332">
        <v>1112040</v>
      </c>
      <c r="AA30" s="332">
        <v>1102428</v>
      </c>
      <c r="AB30" s="332">
        <v>9612</v>
      </c>
      <c r="AC30" s="332">
        <v>1457629</v>
      </c>
      <c r="AD30" s="332">
        <v>1457629</v>
      </c>
      <c r="AE30" s="152" t="s">
        <v>140</v>
      </c>
      <c r="AF30" s="332">
        <v>7100</v>
      </c>
      <c r="AG30" s="332">
        <v>7100</v>
      </c>
      <c r="AH30" s="332">
        <v>0</v>
      </c>
      <c r="AI30" s="332">
        <v>341000</v>
      </c>
      <c r="AJ30" s="332">
        <v>0</v>
      </c>
      <c r="AK30" s="332">
        <v>0</v>
      </c>
      <c r="AL30" s="332">
        <v>0</v>
      </c>
      <c r="AM30" s="332">
        <v>326000</v>
      </c>
      <c r="AN30" s="332">
        <v>15000</v>
      </c>
      <c r="AO30" s="395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</row>
    <row r="31" spans="1:53" s="144" customFormat="1" ht="21.65" customHeight="1">
      <c r="A31" s="157" t="s">
        <v>141</v>
      </c>
      <c r="B31" s="332">
        <v>15823243</v>
      </c>
      <c r="C31" s="332">
        <v>2417133</v>
      </c>
      <c r="D31" s="332">
        <v>575834</v>
      </c>
      <c r="E31" s="332">
        <v>201237</v>
      </c>
      <c r="F31" s="332">
        <v>817123</v>
      </c>
      <c r="G31" s="332">
        <v>761236</v>
      </c>
      <c r="H31" s="332">
        <v>61703</v>
      </c>
      <c r="I31" s="332">
        <v>3619531</v>
      </c>
      <c r="J31" s="332">
        <v>3043993</v>
      </c>
      <c r="K31" s="157" t="s">
        <v>141</v>
      </c>
      <c r="L31" s="332">
        <v>0</v>
      </c>
      <c r="M31" s="332">
        <v>575538</v>
      </c>
      <c r="N31" s="332">
        <v>5945967</v>
      </c>
      <c r="O31" s="332">
        <v>1190642</v>
      </c>
      <c r="P31" s="332">
        <v>284847</v>
      </c>
      <c r="Q31" s="332">
        <v>3403580</v>
      </c>
      <c r="R31" s="332">
        <v>1066898</v>
      </c>
      <c r="S31" s="332">
        <v>1796894</v>
      </c>
      <c r="T31" s="332">
        <v>35386</v>
      </c>
      <c r="U31" s="152" t="s">
        <v>141</v>
      </c>
      <c r="V31" s="332">
        <v>50803</v>
      </c>
      <c r="W31" s="332">
        <v>969145</v>
      </c>
      <c r="X31" s="332">
        <v>0</v>
      </c>
      <c r="Y31" s="332">
        <v>741560</v>
      </c>
      <c r="Z31" s="332">
        <v>1108934</v>
      </c>
      <c r="AA31" s="332">
        <v>1084651</v>
      </c>
      <c r="AB31" s="332">
        <v>24283</v>
      </c>
      <c r="AC31" s="332">
        <v>646677</v>
      </c>
      <c r="AD31" s="332">
        <v>646677</v>
      </c>
      <c r="AE31" s="152" t="s">
        <v>141</v>
      </c>
      <c r="AF31" s="332">
        <v>0</v>
      </c>
      <c r="AG31" s="332">
        <v>0</v>
      </c>
      <c r="AH31" s="332">
        <v>0</v>
      </c>
      <c r="AI31" s="332">
        <v>288107</v>
      </c>
      <c r="AJ31" s="332">
        <v>0</v>
      </c>
      <c r="AK31" s="332">
        <v>87707</v>
      </c>
      <c r="AL31" s="332">
        <v>0</v>
      </c>
      <c r="AM31" s="332">
        <v>180400</v>
      </c>
      <c r="AN31" s="332">
        <v>20000</v>
      </c>
      <c r="AO31" s="395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</row>
    <row r="32" spans="1:53" s="144" customFormat="1" ht="21.65" customHeight="1">
      <c r="A32" s="157" t="s">
        <v>211</v>
      </c>
      <c r="B32" s="332">
        <v>4807216</v>
      </c>
      <c r="C32" s="332">
        <v>838238</v>
      </c>
      <c r="D32" s="332">
        <v>310821</v>
      </c>
      <c r="E32" s="332">
        <v>67333</v>
      </c>
      <c r="F32" s="332">
        <v>230720</v>
      </c>
      <c r="G32" s="332">
        <v>199229</v>
      </c>
      <c r="H32" s="332">
        <v>30135</v>
      </c>
      <c r="I32" s="332">
        <v>1150029</v>
      </c>
      <c r="J32" s="332">
        <v>925265</v>
      </c>
      <c r="K32" s="157" t="s">
        <v>211</v>
      </c>
      <c r="L32" s="332">
        <v>0</v>
      </c>
      <c r="M32" s="332">
        <v>224764</v>
      </c>
      <c r="N32" s="332">
        <v>2127371</v>
      </c>
      <c r="O32" s="332">
        <v>350267</v>
      </c>
      <c r="P32" s="332">
        <v>7725</v>
      </c>
      <c r="Q32" s="332">
        <v>1022711</v>
      </c>
      <c r="R32" s="332">
        <v>746668</v>
      </c>
      <c r="S32" s="332">
        <v>504566</v>
      </c>
      <c r="T32" s="332">
        <v>1829</v>
      </c>
      <c r="U32" s="152" t="s">
        <v>211</v>
      </c>
      <c r="V32" s="332">
        <v>9951</v>
      </c>
      <c r="W32" s="332">
        <v>122863</v>
      </c>
      <c r="X32" s="332">
        <v>0</v>
      </c>
      <c r="Y32" s="332">
        <v>369923</v>
      </c>
      <c r="Z32" s="332">
        <v>56326</v>
      </c>
      <c r="AA32" s="332">
        <v>56326</v>
      </c>
      <c r="AB32" s="332">
        <v>0</v>
      </c>
      <c r="AC32" s="332">
        <v>58279</v>
      </c>
      <c r="AD32" s="332">
        <v>58279</v>
      </c>
      <c r="AE32" s="152" t="s">
        <v>211</v>
      </c>
      <c r="AF32" s="332">
        <v>600</v>
      </c>
      <c r="AG32" s="332">
        <v>600</v>
      </c>
      <c r="AH32" s="332">
        <v>0</v>
      </c>
      <c r="AI32" s="332">
        <v>71807</v>
      </c>
      <c r="AJ32" s="332">
        <v>3000</v>
      </c>
      <c r="AK32" s="332">
        <v>0</v>
      </c>
      <c r="AL32" s="332">
        <v>0</v>
      </c>
      <c r="AM32" s="332">
        <v>53807</v>
      </c>
      <c r="AN32" s="332">
        <v>15000</v>
      </c>
      <c r="AO32" s="395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</row>
    <row r="33" spans="1:53" s="159" customFormat="1" ht="20.25" customHeight="1">
      <c r="A33" s="148" t="s">
        <v>347</v>
      </c>
      <c r="B33" s="332"/>
      <c r="C33" s="332"/>
      <c r="D33" s="332"/>
      <c r="E33" s="332"/>
      <c r="F33" s="332"/>
      <c r="G33" s="332"/>
      <c r="H33" s="332"/>
      <c r="I33" s="332"/>
      <c r="J33" s="332"/>
      <c r="K33" s="148" t="s">
        <v>347</v>
      </c>
      <c r="L33" s="332"/>
      <c r="M33" s="332"/>
      <c r="N33" s="332"/>
      <c r="O33" s="332"/>
      <c r="P33" s="332"/>
      <c r="Q33" s="332"/>
      <c r="R33" s="332"/>
      <c r="S33" s="332"/>
      <c r="T33" s="332"/>
      <c r="U33" s="337" t="s">
        <v>347</v>
      </c>
      <c r="V33" s="332"/>
      <c r="W33" s="332"/>
      <c r="X33" s="332"/>
      <c r="Y33" s="332"/>
      <c r="Z33" s="332"/>
      <c r="AA33" s="332"/>
      <c r="AB33" s="332"/>
      <c r="AC33" s="332"/>
      <c r="AD33" s="332"/>
      <c r="AE33" s="337" t="s">
        <v>347</v>
      </c>
      <c r="AF33" s="332"/>
      <c r="AG33" s="332"/>
      <c r="AH33" s="332"/>
      <c r="AI33" s="332"/>
      <c r="AJ33" s="332"/>
      <c r="AK33" s="332"/>
      <c r="AL33" s="332"/>
      <c r="AM33" s="332"/>
      <c r="AN33" s="332"/>
      <c r="AO33" s="466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</row>
    <row r="34" spans="1:53" s="151" customFormat="1" ht="21.65" customHeight="1">
      <c r="A34" s="150" t="s">
        <v>22</v>
      </c>
      <c r="B34" s="331">
        <v>1094382172</v>
      </c>
      <c r="C34" s="331">
        <v>211137662</v>
      </c>
      <c r="D34" s="331">
        <v>14018066</v>
      </c>
      <c r="E34" s="331">
        <v>7906891</v>
      </c>
      <c r="F34" s="331">
        <v>83981340</v>
      </c>
      <c r="G34" s="331">
        <v>93895518</v>
      </c>
      <c r="H34" s="331">
        <v>11335847</v>
      </c>
      <c r="I34" s="331">
        <v>442163587</v>
      </c>
      <c r="J34" s="331">
        <v>418935897</v>
      </c>
      <c r="K34" s="150" t="s">
        <v>22</v>
      </c>
      <c r="L34" s="331">
        <v>36754</v>
      </c>
      <c r="M34" s="331">
        <v>23190936</v>
      </c>
      <c r="N34" s="331">
        <v>63572660</v>
      </c>
      <c r="O34" s="331">
        <v>16040952</v>
      </c>
      <c r="P34" s="331">
        <v>7538278</v>
      </c>
      <c r="Q34" s="331">
        <v>28316615</v>
      </c>
      <c r="R34" s="331">
        <v>11676815</v>
      </c>
      <c r="S34" s="331">
        <v>236244328</v>
      </c>
      <c r="T34" s="331">
        <v>10990008</v>
      </c>
      <c r="U34" s="336" t="s">
        <v>22</v>
      </c>
      <c r="V34" s="331">
        <v>23445592</v>
      </c>
      <c r="W34" s="331">
        <v>145602859</v>
      </c>
      <c r="X34" s="331">
        <v>4203555</v>
      </c>
      <c r="Y34" s="331">
        <v>52002314</v>
      </c>
      <c r="Z34" s="331">
        <v>51133440</v>
      </c>
      <c r="AA34" s="331">
        <v>45986316</v>
      </c>
      <c r="AB34" s="331">
        <v>5147124</v>
      </c>
      <c r="AC34" s="331">
        <v>62710709</v>
      </c>
      <c r="AD34" s="331">
        <v>62710709</v>
      </c>
      <c r="AE34" s="336" t="s">
        <v>22</v>
      </c>
      <c r="AF34" s="331">
        <v>9893074</v>
      </c>
      <c r="AG34" s="331">
        <v>9870802</v>
      </c>
      <c r="AH34" s="331">
        <v>22272</v>
      </c>
      <c r="AI34" s="331">
        <v>17526712</v>
      </c>
      <c r="AJ34" s="331">
        <v>292227</v>
      </c>
      <c r="AK34" s="331">
        <v>165953</v>
      </c>
      <c r="AL34" s="331">
        <v>0</v>
      </c>
      <c r="AM34" s="331">
        <v>13681199</v>
      </c>
      <c r="AN34" s="331">
        <v>3387333</v>
      </c>
      <c r="AO34" s="466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</row>
    <row r="35" spans="1:53" s="151" customFormat="1" ht="21.65" customHeight="1">
      <c r="A35" s="336" t="s">
        <v>142</v>
      </c>
      <c r="B35" s="331">
        <v>751474647</v>
      </c>
      <c r="C35" s="331">
        <v>142179827</v>
      </c>
      <c r="D35" s="331">
        <v>7512474</v>
      </c>
      <c r="E35" s="331">
        <v>4520752</v>
      </c>
      <c r="F35" s="331">
        <v>59918293</v>
      </c>
      <c r="G35" s="331">
        <v>62642591</v>
      </c>
      <c r="H35" s="331">
        <v>7585717</v>
      </c>
      <c r="I35" s="331">
        <v>312353022</v>
      </c>
      <c r="J35" s="331">
        <v>293892399</v>
      </c>
      <c r="K35" s="150" t="s">
        <v>142</v>
      </c>
      <c r="L35" s="331">
        <v>0</v>
      </c>
      <c r="M35" s="331">
        <v>18460623</v>
      </c>
      <c r="N35" s="331">
        <v>46634290</v>
      </c>
      <c r="O35" s="331">
        <v>9404228</v>
      </c>
      <c r="P35" s="331">
        <v>5685067</v>
      </c>
      <c r="Q35" s="331">
        <v>24692602</v>
      </c>
      <c r="R35" s="331">
        <v>6852393</v>
      </c>
      <c r="S35" s="331">
        <v>162602954</v>
      </c>
      <c r="T35" s="331">
        <v>8561524</v>
      </c>
      <c r="U35" s="336" t="s">
        <v>142</v>
      </c>
      <c r="V35" s="331">
        <v>19665763</v>
      </c>
      <c r="W35" s="331">
        <v>102656273</v>
      </c>
      <c r="X35" s="331">
        <v>1619890</v>
      </c>
      <c r="Y35" s="331">
        <v>30099504</v>
      </c>
      <c r="Z35" s="331">
        <v>43956140</v>
      </c>
      <c r="AA35" s="331">
        <v>39307851</v>
      </c>
      <c r="AB35" s="331">
        <v>4648289</v>
      </c>
      <c r="AC35" s="331">
        <v>24441236</v>
      </c>
      <c r="AD35" s="331">
        <v>24441236</v>
      </c>
      <c r="AE35" s="336" t="s">
        <v>142</v>
      </c>
      <c r="AF35" s="331">
        <v>7085157</v>
      </c>
      <c r="AG35" s="331">
        <v>7062885</v>
      </c>
      <c r="AH35" s="331">
        <v>22272</v>
      </c>
      <c r="AI35" s="331">
        <v>12222021</v>
      </c>
      <c r="AJ35" s="331">
        <v>0</v>
      </c>
      <c r="AK35" s="331">
        <v>0</v>
      </c>
      <c r="AL35" s="331">
        <v>0</v>
      </c>
      <c r="AM35" s="331">
        <v>10068688</v>
      </c>
      <c r="AN35" s="331">
        <v>2153333</v>
      </c>
      <c r="AO35" s="394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</row>
    <row r="36" spans="1:53" ht="21.65" customHeight="1">
      <c r="A36" s="152" t="s">
        <v>191</v>
      </c>
      <c r="B36" s="332">
        <v>161943771</v>
      </c>
      <c r="C36" s="332">
        <v>30100474</v>
      </c>
      <c r="D36" s="332">
        <v>1442424</v>
      </c>
      <c r="E36" s="332">
        <v>697059</v>
      </c>
      <c r="F36" s="332">
        <v>14572104</v>
      </c>
      <c r="G36" s="332">
        <v>12025837</v>
      </c>
      <c r="H36" s="332">
        <v>1363050</v>
      </c>
      <c r="I36" s="332">
        <v>65265385</v>
      </c>
      <c r="J36" s="332">
        <v>62635581</v>
      </c>
      <c r="K36" s="152" t="s">
        <v>191</v>
      </c>
      <c r="L36" s="332">
        <v>0</v>
      </c>
      <c r="M36" s="332">
        <v>2629804</v>
      </c>
      <c r="N36" s="332">
        <v>8407966</v>
      </c>
      <c r="O36" s="332">
        <v>1876389</v>
      </c>
      <c r="P36" s="332">
        <v>584067</v>
      </c>
      <c r="Q36" s="332">
        <v>4979505</v>
      </c>
      <c r="R36" s="332">
        <v>968005</v>
      </c>
      <c r="S36" s="332">
        <v>37387474</v>
      </c>
      <c r="T36" s="332">
        <v>1422028</v>
      </c>
      <c r="U36" s="152" t="s">
        <v>191</v>
      </c>
      <c r="V36" s="332">
        <v>1924781</v>
      </c>
      <c r="W36" s="332">
        <v>26364814</v>
      </c>
      <c r="X36" s="332">
        <v>122191</v>
      </c>
      <c r="Y36" s="332">
        <v>7553660</v>
      </c>
      <c r="Z36" s="332">
        <v>10406837</v>
      </c>
      <c r="AA36" s="332">
        <v>9852253</v>
      </c>
      <c r="AB36" s="332">
        <v>554584</v>
      </c>
      <c r="AC36" s="332">
        <v>4147044</v>
      </c>
      <c r="AD36" s="332">
        <v>4147044</v>
      </c>
      <c r="AE36" s="152" t="s">
        <v>191</v>
      </c>
      <c r="AF36" s="332">
        <v>1134000</v>
      </c>
      <c r="AG36" s="332">
        <v>1134000</v>
      </c>
      <c r="AH36" s="332">
        <v>0</v>
      </c>
      <c r="AI36" s="332">
        <v>5094591</v>
      </c>
      <c r="AJ36" s="332">
        <v>0</v>
      </c>
      <c r="AK36" s="332">
        <v>0</v>
      </c>
      <c r="AL36" s="332">
        <v>0</v>
      </c>
      <c r="AM36" s="332">
        <v>4694591</v>
      </c>
      <c r="AN36" s="332">
        <v>400000</v>
      </c>
      <c r="AO36" s="395"/>
    </row>
    <row r="37" spans="1:53" ht="21.65" customHeight="1">
      <c r="A37" s="152" t="s">
        <v>358</v>
      </c>
      <c r="B37" s="332">
        <v>144055469</v>
      </c>
      <c r="C37" s="332">
        <v>28218980</v>
      </c>
      <c r="D37" s="332">
        <v>2006581</v>
      </c>
      <c r="E37" s="332">
        <v>861014</v>
      </c>
      <c r="F37" s="332">
        <v>9025181</v>
      </c>
      <c r="G37" s="332">
        <v>13635472</v>
      </c>
      <c r="H37" s="332">
        <v>2690732</v>
      </c>
      <c r="I37" s="332">
        <v>58598305</v>
      </c>
      <c r="J37" s="332">
        <v>52441926</v>
      </c>
      <c r="K37" s="152" t="s">
        <v>358</v>
      </c>
      <c r="L37" s="332">
        <v>0</v>
      </c>
      <c r="M37" s="332">
        <v>6156379</v>
      </c>
      <c r="N37" s="332">
        <v>13309917</v>
      </c>
      <c r="O37" s="332">
        <v>2334058</v>
      </c>
      <c r="P37" s="332">
        <v>1488882</v>
      </c>
      <c r="Q37" s="332">
        <v>7996438</v>
      </c>
      <c r="R37" s="332">
        <v>1490539</v>
      </c>
      <c r="S37" s="332">
        <v>25209552</v>
      </c>
      <c r="T37" s="332">
        <v>673071</v>
      </c>
      <c r="U37" s="152" t="s">
        <v>358</v>
      </c>
      <c r="V37" s="332">
        <v>9091039</v>
      </c>
      <c r="W37" s="332">
        <v>10215855</v>
      </c>
      <c r="X37" s="332">
        <v>386683</v>
      </c>
      <c r="Y37" s="332">
        <v>4842904</v>
      </c>
      <c r="Z37" s="332">
        <v>10167680</v>
      </c>
      <c r="AA37" s="332">
        <v>8483695</v>
      </c>
      <c r="AB37" s="332">
        <v>1683985</v>
      </c>
      <c r="AC37" s="332">
        <v>5372064</v>
      </c>
      <c r="AD37" s="332">
        <v>5372064</v>
      </c>
      <c r="AE37" s="152" t="s">
        <v>358</v>
      </c>
      <c r="AF37" s="332">
        <v>965833</v>
      </c>
      <c r="AG37" s="332">
        <v>957833</v>
      </c>
      <c r="AH37" s="332">
        <v>8000</v>
      </c>
      <c r="AI37" s="332">
        <v>2213138</v>
      </c>
      <c r="AJ37" s="332">
        <v>0</v>
      </c>
      <c r="AK37" s="332">
        <v>0</v>
      </c>
      <c r="AL37" s="332">
        <v>0</v>
      </c>
      <c r="AM37" s="332">
        <v>1693138</v>
      </c>
      <c r="AN37" s="332">
        <v>520000</v>
      </c>
      <c r="AO37" s="395"/>
    </row>
    <row r="38" spans="1:53" ht="21.65" customHeight="1">
      <c r="A38" s="152" t="s">
        <v>274</v>
      </c>
      <c r="B38" s="332">
        <v>109801720</v>
      </c>
      <c r="C38" s="332">
        <v>20029837</v>
      </c>
      <c r="D38" s="332">
        <v>1051338</v>
      </c>
      <c r="E38" s="332">
        <v>689834</v>
      </c>
      <c r="F38" s="332">
        <v>9168436</v>
      </c>
      <c r="G38" s="332">
        <v>8317592</v>
      </c>
      <c r="H38" s="332">
        <v>802637</v>
      </c>
      <c r="I38" s="332">
        <v>49857272</v>
      </c>
      <c r="J38" s="332">
        <v>46722589</v>
      </c>
      <c r="K38" s="152" t="s">
        <v>274</v>
      </c>
      <c r="L38" s="332">
        <v>0</v>
      </c>
      <c r="M38" s="332">
        <v>3134683</v>
      </c>
      <c r="N38" s="332">
        <v>6924795</v>
      </c>
      <c r="O38" s="332">
        <v>1732809</v>
      </c>
      <c r="P38" s="332">
        <v>1688683</v>
      </c>
      <c r="Q38" s="332">
        <v>2365848</v>
      </c>
      <c r="R38" s="332">
        <v>1137455</v>
      </c>
      <c r="S38" s="332">
        <v>23532343</v>
      </c>
      <c r="T38" s="332">
        <v>1264786</v>
      </c>
      <c r="U38" s="152" t="s">
        <v>274</v>
      </c>
      <c r="V38" s="332">
        <v>4033582</v>
      </c>
      <c r="W38" s="332">
        <v>15906116</v>
      </c>
      <c r="X38" s="332">
        <v>138309</v>
      </c>
      <c r="Y38" s="332">
        <v>2189550</v>
      </c>
      <c r="Z38" s="332">
        <v>6611441</v>
      </c>
      <c r="AA38" s="332">
        <v>5951825</v>
      </c>
      <c r="AB38" s="332">
        <v>659616</v>
      </c>
      <c r="AC38" s="332">
        <v>1531824</v>
      </c>
      <c r="AD38" s="332">
        <v>1531824</v>
      </c>
      <c r="AE38" s="152" t="s">
        <v>274</v>
      </c>
      <c r="AF38" s="332">
        <v>559586</v>
      </c>
      <c r="AG38" s="332">
        <v>559586</v>
      </c>
      <c r="AH38" s="332">
        <v>0</v>
      </c>
      <c r="AI38" s="332">
        <v>754622</v>
      </c>
      <c r="AJ38" s="332">
        <v>0</v>
      </c>
      <c r="AK38" s="332">
        <v>0</v>
      </c>
      <c r="AL38" s="332">
        <v>0</v>
      </c>
      <c r="AM38" s="332">
        <v>354622</v>
      </c>
      <c r="AN38" s="332">
        <v>400000</v>
      </c>
      <c r="AO38" s="395"/>
    </row>
    <row r="39" spans="1:53" s="158" customFormat="1" ht="21.65" customHeight="1">
      <c r="A39" s="152" t="s">
        <v>208</v>
      </c>
      <c r="B39" s="332">
        <v>125146685</v>
      </c>
      <c r="C39" s="332">
        <v>23695122</v>
      </c>
      <c r="D39" s="332">
        <v>1421618</v>
      </c>
      <c r="E39" s="332">
        <v>811937</v>
      </c>
      <c r="F39" s="332">
        <v>9645964</v>
      </c>
      <c r="G39" s="332">
        <v>10729749</v>
      </c>
      <c r="H39" s="332">
        <v>1085854</v>
      </c>
      <c r="I39" s="332">
        <v>54004068</v>
      </c>
      <c r="J39" s="332">
        <v>52077116</v>
      </c>
      <c r="K39" s="152" t="s">
        <v>208</v>
      </c>
      <c r="L39" s="332">
        <v>0</v>
      </c>
      <c r="M39" s="332">
        <v>1926952</v>
      </c>
      <c r="N39" s="332">
        <v>7180786</v>
      </c>
      <c r="O39" s="332">
        <v>1085304</v>
      </c>
      <c r="P39" s="332">
        <v>1274456</v>
      </c>
      <c r="Q39" s="332">
        <v>3879221</v>
      </c>
      <c r="R39" s="332">
        <v>941805</v>
      </c>
      <c r="S39" s="332">
        <v>28000081</v>
      </c>
      <c r="T39" s="332">
        <v>974887</v>
      </c>
      <c r="U39" s="152" t="s">
        <v>208</v>
      </c>
      <c r="V39" s="332">
        <v>2065797</v>
      </c>
      <c r="W39" s="332">
        <v>18383433</v>
      </c>
      <c r="X39" s="332">
        <v>20494</v>
      </c>
      <c r="Y39" s="332">
        <v>6555470</v>
      </c>
      <c r="Z39" s="332">
        <v>6412327</v>
      </c>
      <c r="AA39" s="332">
        <v>5682669</v>
      </c>
      <c r="AB39" s="332">
        <v>729658</v>
      </c>
      <c r="AC39" s="332">
        <v>3219301</v>
      </c>
      <c r="AD39" s="332">
        <v>3219301</v>
      </c>
      <c r="AE39" s="152" t="s">
        <v>208</v>
      </c>
      <c r="AF39" s="332">
        <v>1500000</v>
      </c>
      <c r="AG39" s="332">
        <v>1500000</v>
      </c>
      <c r="AH39" s="332">
        <v>0</v>
      </c>
      <c r="AI39" s="332">
        <v>1135000</v>
      </c>
      <c r="AJ39" s="332">
        <v>0</v>
      </c>
      <c r="AK39" s="332">
        <v>0</v>
      </c>
      <c r="AL39" s="332">
        <v>0</v>
      </c>
      <c r="AM39" s="332">
        <v>835000</v>
      </c>
      <c r="AN39" s="332">
        <v>300000</v>
      </c>
      <c r="AO39" s="395"/>
    </row>
    <row r="40" spans="1:53" ht="21.65" customHeight="1">
      <c r="A40" s="152" t="s">
        <v>209</v>
      </c>
      <c r="B40" s="332">
        <v>81682884</v>
      </c>
      <c r="C40" s="332">
        <v>16263049</v>
      </c>
      <c r="D40" s="332">
        <v>719607</v>
      </c>
      <c r="E40" s="332">
        <v>680435</v>
      </c>
      <c r="F40" s="332">
        <v>7282751</v>
      </c>
      <c r="G40" s="332">
        <v>6916439</v>
      </c>
      <c r="H40" s="332">
        <v>663817</v>
      </c>
      <c r="I40" s="333">
        <v>33032379</v>
      </c>
      <c r="J40" s="332">
        <v>31059160</v>
      </c>
      <c r="K40" s="152" t="s">
        <v>209</v>
      </c>
      <c r="L40" s="332">
        <v>0</v>
      </c>
      <c r="M40" s="332">
        <v>1973219</v>
      </c>
      <c r="N40" s="333">
        <v>5044331</v>
      </c>
      <c r="O40" s="332">
        <v>1732314</v>
      </c>
      <c r="P40" s="332">
        <v>600303</v>
      </c>
      <c r="Q40" s="332">
        <v>1674844</v>
      </c>
      <c r="R40" s="332">
        <v>1036870</v>
      </c>
      <c r="S40" s="333">
        <v>18937257</v>
      </c>
      <c r="T40" s="332">
        <v>762878</v>
      </c>
      <c r="U40" s="152" t="s">
        <v>209</v>
      </c>
      <c r="V40" s="332">
        <v>913861</v>
      </c>
      <c r="W40" s="332">
        <v>15588852</v>
      </c>
      <c r="X40" s="332">
        <v>403546</v>
      </c>
      <c r="Y40" s="332">
        <v>1268120</v>
      </c>
      <c r="Z40" s="333">
        <v>3263625</v>
      </c>
      <c r="AA40" s="332">
        <v>2965709</v>
      </c>
      <c r="AB40" s="332">
        <v>297916</v>
      </c>
      <c r="AC40" s="332">
        <v>3787243</v>
      </c>
      <c r="AD40" s="332">
        <v>3787243</v>
      </c>
      <c r="AE40" s="152" t="s">
        <v>209</v>
      </c>
      <c r="AF40" s="333">
        <v>610000</v>
      </c>
      <c r="AG40" s="332">
        <v>610000</v>
      </c>
      <c r="AH40" s="332">
        <v>0</v>
      </c>
      <c r="AI40" s="332">
        <v>745000</v>
      </c>
      <c r="AJ40" s="332">
        <v>0</v>
      </c>
      <c r="AK40" s="332">
        <v>0</v>
      </c>
      <c r="AL40" s="332">
        <v>0</v>
      </c>
      <c r="AM40" s="332">
        <v>345000</v>
      </c>
      <c r="AN40" s="332">
        <v>400000</v>
      </c>
      <c r="AO40" s="395"/>
    </row>
    <row r="41" spans="1:53" ht="21.65" customHeight="1">
      <c r="A41" s="152" t="s">
        <v>146</v>
      </c>
      <c r="B41" s="332">
        <v>128844118</v>
      </c>
      <c r="C41" s="332">
        <v>23872365</v>
      </c>
      <c r="D41" s="332">
        <v>870906</v>
      </c>
      <c r="E41" s="332">
        <v>780473</v>
      </c>
      <c r="F41" s="332">
        <v>10223857</v>
      </c>
      <c r="G41" s="332">
        <v>11017502</v>
      </c>
      <c r="H41" s="332">
        <v>979627</v>
      </c>
      <c r="I41" s="332">
        <v>51595613</v>
      </c>
      <c r="J41" s="332">
        <v>48956027</v>
      </c>
      <c r="K41" s="152" t="s">
        <v>146</v>
      </c>
      <c r="L41" s="332">
        <v>0</v>
      </c>
      <c r="M41" s="332">
        <v>2639586</v>
      </c>
      <c r="N41" s="332">
        <v>5766495</v>
      </c>
      <c r="O41" s="332">
        <v>643354</v>
      </c>
      <c r="P41" s="332">
        <v>48676</v>
      </c>
      <c r="Q41" s="332">
        <v>3796746</v>
      </c>
      <c r="R41" s="332">
        <v>1277719</v>
      </c>
      <c r="S41" s="332">
        <v>29536247</v>
      </c>
      <c r="T41" s="332">
        <v>3463874</v>
      </c>
      <c r="U41" s="152" t="s">
        <v>146</v>
      </c>
      <c r="V41" s="332">
        <v>1636703</v>
      </c>
      <c r="W41" s="332">
        <v>16197203</v>
      </c>
      <c r="X41" s="332">
        <v>548667</v>
      </c>
      <c r="Y41" s="332">
        <v>7689800</v>
      </c>
      <c r="Z41" s="332">
        <v>7094230</v>
      </c>
      <c r="AA41" s="332">
        <v>6371700</v>
      </c>
      <c r="AB41" s="332">
        <v>722530</v>
      </c>
      <c r="AC41" s="332">
        <v>6383760</v>
      </c>
      <c r="AD41" s="332">
        <v>6383760</v>
      </c>
      <c r="AE41" s="152" t="s">
        <v>146</v>
      </c>
      <c r="AF41" s="332">
        <v>2315738</v>
      </c>
      <c r="AG41" s="332">
        <v>2301466</v>
      </c>
      <c r="AH41" s="332">
        <v>14272</v>
      </c>
      <c r="AI41" s="332">
        <v>2279670</v>
      </c>
      <c r="AJ41" s="332">
        <v>0</v>
      </c>
      <c r="AK41" s="332">
        <v>0</v>
      </c>
      <c r="AL41" s="332">
        <v>0</v>
      </c>
      <c r="AM41" s="332">
        <v>2146337</v>
      </c>
      <c r="AN41" s="332">
        <v>133333</v>
      </c>
      <c r="AO41" s="395"/>
    </row>
    <row r="42" spans="1:53" s="155" customFormat="1" ht="21.65" customHeight="1">
      <c r="A42" s="335" t="s">
        <v>147</v>
      </c>
      <c r="B42" s="331">
        <v>342907525</v>
      </c>
      <c r="C42" s="331">
        <v>68957835</v>
      </c>
      <c r="D42" s="331">
        <v>6505592</v>
      </c>
      <c r="E42" s="331">
        <v>3386139</v>
      </c>
      <c r="F42" s="331">
        <v>24063047</v>
      </c>
      <c r="G42" s="331">
        <v>31252927</v>
      </c>
      <c r="H42" s="331">
        <v>3750130</v>
      </c>
      <c r="I42" s="331">
        <v>129810565</v>
      </c>
      <c r="J42" s="331">
        <v>125043498</v>
      </c>
      <c r="K42" s="335" t="s">
        <v>147</v>
      </c>
      <c r="L42" s="331">
        <v>36754</v>
      </c>
      <c r="M42" s="331">
        <v>4730313</v>
      </c>
      <c r="N42" s="331">
        <v>16938370</v>
      </c>
      <c r="O42" s="331">
        <v>6636724</v>
      </c>
      <c r="P42" s="331">
        <v>1853211</v>
      </c>
      <c r="Q42" s="331">
        <v>3624013</v>
      </c>
      <c r="R42" s="331">
        <v>4824422</v>
      </c>
      <c r="S42" s="331">
        <v>73641374</v>
      </c>
      <c r="T42" s="331">
        <v>2428484</v>
      </c>
      <c r="U42" s="335" t="s">
        <v>147</v>
      </c>
      <c r="V42" s="331">
        <v>3779829</v>
      </c>
      <c r="W42" s="331">
        <v>42946586</v>
      </c>
      <c r="X42" s="331">
        <v>2583665</v>
      </c>
      <c r="Y42" s="331">
        <v>21902810</v>
      </c>
      <c r="Z42" s="331">
        <v>7177300</v>
      </c>
      <c r="AA42" s="331">
        <v>6678465</v>
      </c>
      <c r="AB42" s="331">
        <v>498835</v>
      </c>
      <c r="AC42" s="331">
        <v>38269473</v>
      </c>
      <c r="AD42" s="331">
        <v>38269473</v>
      </c>
      <c r="AE42" s="335" t="s">
        <v>147</v>
      </c>
      <c r="AF42" s="331">
        <v>2807917</v>
      </c>
      <c r="AG42" s="331">
        <v>2807917</v>
      </c>
      <c r="AH42" s="331">
        <v>0</v>
      </c>
      <c r="AI42" s="331">
        <v>5304691</v>
      </c>
      <c r="AJ42" s="331">
        <v>292227</v>
      </c>
      <c r="AK42" s="331">
        <v>165953</v>
      </c>
      <c r="AL42" s="331">
        <v>0</v>
      </c>
      <c r="AM42" s="331">
        <v>3612511</v>
      </c>
      <c r="AN42" s="331">
        <v>1234000</v>
      </c>
      <c r="AO42" s="154"/>
    </row>
    <row r="43" spans="1:53" ht="21.65" customHeight="1">
      <c r="A43" s="157" t="s">
        <v>127</v>
      </c>
      <c r="B43" s="332">
        <v>22323441</v>
      </c>
      <c r="C43" s="332">
        <v>4093520</v>
      </c>
      <c r="D43" s="332">
        <v>363538</v>
      </c>
      <c r="E43" s="332">
        <v>194913</v>
      </c>
      <c r="F43" s="332">
        <v>1267257</v>
      </c>
      <c r="G43" s="332">
        <v>2043628</v>
      </c>
      <c r="H43" s="332">
        <v>224184</v>
      </c>
      <c r="I43" s="332">
        <v>9139300</v>
      </c>
      <c r="J43" s="332">
        <v>8588097</v>
      </c>
      <c r="K43" s="157" t="s">
        <v>127</v>
      </c>
      <c r="L43" s="332">
        <v>0</v>
      </c>
      <c r="M43" s="332">
        <v>551203</v>
      </c>
      <c r="N43" s="332">
        <v>1433114</v>
      </c>
      <c r="O43" s="332">
        <v>731187</v>
      </c>
      <c r="P43" s="332">
        <v>207485</v>
      </c>
      <c r="Q43" s="332">
        <v>226923</v>
      </c>
      <c r="R43" s="332">
        <v>267519</v>
      </c>
      <c r="S43" s="332">
        <v>4359682</v>
      </c>
      <c r="T43" s="332">
        <v>126895</v>
      </c>
      <c r="U43" s="152" t="s">
        <v>127</v>
      </c>
      <c r="V43" s="332">
        <v>224475</v>
      </c>
      <c r="W43" s="332">
        <v>2082146</v>
      </c>
      <c r="X43" s="332">
        <v>257418</v>
      </c>
      <c r="Y43" s="332">
        <v>1668748</v>
      </c>
      <c r="Z43" s="332">
        <v>588916</v>
      </c>
      <c r="AA43" s="332">
        <v>432136</v>
      </c>
      <c r="AB43" s="332">
        <v>156780</v>
      </c>
      <c r="AC43" s="332">
        <v>2068756</v>
      </c>
      <c r="AD43" s="332">
        <v>2068756</v>
      </c>
      <c r="AE43" s="152" t="s">
        <v>127</v>
      </c>
      <c r="AF43" s="332">
        <v>274381</v>
      </c>
      <c r="AG43" s="332">
        <v>274381</v>
      </c>
      <c r="AH43" s="332">
        <v>0</v>
      </c>
      <c r="AI43" s="332">
        <v>365772</v>
      </c>
      <c r="AJ43" s="332">
        <v>9750</v>
      </c>
      <c r="AK43" s="332">
        <v>0</v>
      </c>
      <c r="AL43" s="332">
        <v>0</v>
      </c>
      <c r="AM43" s="332">
        <v>306022</v>
      </c>
      <c r="AN43" s="332">
        <v>50000</v>
      </c>
      <c r="AO43" s="395"/>
    </row>
    <row r="44" spans="1:53" ht="21.65" customHeight="1">
      <c r="A44" s="157" t="s">
        <v>128</v>
      </c>
      <c r="B44" s="332">
        <v>26451160</v>
      </c>
      <c r="C44" s="332">
        <v>4371487</v>
      </c>
      <c r="D44" s="332">
        <v>425782</v>
      </c>
      <c r="E44" s="332">
        <v>217186</v>
      </c>
      <c r="F44" s="332">
        <v>1714995</v>
      </c>
      <c r="G44" s="332">
        <v>1746572</v>
      </c>
      <c r="H44" s="332">
        <v>266952</v>
      </c>
      <c r="I44" s="332">
        <v>12324052</v>
      </c>
      <c r="J44" s="332">
        <v>12094823</v>
      </c>
      <c r="K44" s="157" t="s">
        <v>128</v>
      </c>
      <c r="L44" s="332">
        <v>0</v>
      </c>
      <c r="M44" s="332">
        <v>229229</v>
      </c>
      <c r="N44" s="332">
        <v>731529</v>
      </c>
      <c r="O44" s="332">
        <v>309576</v>
      </c>
      <c r="P44" s="332">
        <v>40312</v>
      </c>
      <c r="Q44" s="332">
        <v>192731</v>
      </c>
      <c r="R44" s="332">
        <v>188910</v>
      </c>
      <c r="S44" s="332">
        <v>5716631</v>
      </c>
      <c r="T44" s="332">
        <v>101846</v>
      </c>
      <c r="U44" s="152" t="s">
        <v>128</v>
      </c>
      <c r="V44" s="332">
        <v>163586</v>
      </c>
      <c r="W44" s="332">
        <v>4557309</v>
      </c>
      <c r="X44" s="332">
        <v>183805</v>
      </c>
      <c r="Y44" s="332">
        <v>710085</v>
      </c>
      <c r="Z44" s="332">
        <v>579383</v>
      </c>
      <c r="AA44" s="332">
        <v>579383</v>
      </c>
      <c r="AB44" s="332">
        <v>0</v>
      </c>
      <c r="AC44" s="332">
        <v>2121608</v>
      </c>
      <c r="AD44" s="332">
        <v>2121608</v>
      </c>
      <c r="AE44" s="152" t="s">
        <v>128</v>
      </c>
      <c r="AF44" s="332">
        <v>150000</v>
      </c>
      <c r="AG44" s="332">
        <v>150000</v>
      </c>
      <c r="AH44" s="332">
        <v>0</v>
      </c>
      <c r="AI44" s="332">
        <v>456470</v>
      </c>
      <c r="AJ44" s="332">
        <v>0</v>
      </c>
      <c r="AK44" s="332">
        <v>0</v>
      </c>
      <c r="AL44" s="332">
        <v>0</v>
      </c>
      <c r="AM44" s="332">
        <v>56470</v>
      </c>
      <c r="AN44" s="332">
        <v>400000</v>
      </c>
      <c r="AO44" s="395"/>
    </row>
    <row r="45" spans="1:53" ht="21.65" customHeight="1">
      <c r="A45" s="157" t="s">
        <v>129</v>
      </c>
      <c r="B45" s="332">
        <v>19636684</v>
      </c>
      <c r="C45" s="332">
        <v>4715323</v>
      </c>
      <c r="D45" s="332">
        <v>394835</v>
      </c>
      <c r="E45" s="332">
        <v>217398</v>
      </c>
      <c r="F45" s="332">
        <v>1757952</v>
      </c>
      <c r="G45" s="332">
        <v>2079302</v>
      </c>
      <c r="H45" s="332">
        <v>265836</v>
      </c>
      <c r="I45" s="332">
        <v>7883631</v>
      </c>
      <c r="J45" s="332">
        <v>7650919</v>
      </c>
      <c r="K45" s="157" t="s">
        <v>129</v>
      </c>
      <c r="L45" s="332">
        <v>0</v>
      </c>
      <c r="M45" s="332">
        <v>232712</v>
      </c>
      <c r="N45" s="332">
        <v>405713</v>
      </c>
      <c r="O45" s="332">
        <v>240555</v>
      </c>
      <c r="P45" s="332">
        <v>34256</v>
      </c>
      <c r="Q45" s="332">
        <v>60310</v>
      </c>
      <c r="R45" s="332">
        <v>70592</v>
      </c>
      <c r="S45" s="332">
        <v>3211638</v>
      </c>
      <c r="T45" s="332">
        <v>126350</v>
      </c>
      <c r="U45" s="152" t="s">
        <v>129</v>
      </c>
      <c r="V45" s="332">
        <v>234333</v>
      </c>
      <c r="W45" s="332">
        <v>1483340</v>
      </c>
      <c r="X45" s="332">
        <v>168255</v>
      </c>
      <c r="Y45" s="332">
        <v>1199360</v>
      </c>
      <c r="Z45" s="332">
        <v>156544</v>
      </c>
      <c r="AA45" s="332">
        <v>149815</v>
      </c>
      <c r="AB45" s="332">
        <v>6729</v>
      </c>
      <c r="AC45" s="332">
        <v>2558585</v>
      </c>
      <c r="AD45" s="332">
        <v>2558585</v>
      </c>
      <c r="AE45" s="152" t="s">
        <v>129</v>
      </c>
      <c r="AF45" s="332">
        <v>500000</v>
      </c>
      <c r="AG45" s="332">
        <v>500000</v>
      </c>
      <c r="AH45" s="332">
        <v>0</v>
      </c>
      <c r="AI45" s="332">
        <v>205250</v>
      </c>
      <c r="AJ45" s="332">
        <v>0</v>
      </c>
      <c r="AK45" s="332">
        <v>42750</v>
      </c>
      <c r="AL45" s="332">
        <v>0</v>
      </c>
      <c r="AM45" s="332">
        <v>112500</v>
      </c>
      <c r="AN45" s="332">
        <v>50000</v>
      </c>
      <c r="AO45" s="395"/>
    </row>
    <row r="46" spans="1:53" ht="21.65" customHeight="1">
      <c r="A46" s="157" t="s">
        <v>130</v>
      </c>
      <c r="B46" s="332">
        <v>49941918</v>
      </c>
      <c r="C46" s="332">
        <v>7958121</v>
      </c>
      <c r="D46" s="332">
        <v>429021</v>
      </c>
      <c r="E46" s="332">
        <v>306905</v>
      </c>
      <c r="F46" s="332">
        <v>2376496</v>
      </c>
      <c r="G46" s="332">
        <v>4409944</v>
      </c>
      <c r="H46" s="332">
        <v>435755</v>
      </c>
      <c r="I46" s="332">
        <v>22024310</v>
      </c>
      <c r="J46" s="332">
        <v>21703706</v>
      </c>
      <c r="K46" s="157" t="s">
        <v>130</v>
      </c>
      <c r="L46" s="332">
        <v>0</v>
      </c>
      <c r="M46" s="332">
        <v>320604</v>
      </c>
      <c r="N46" s="332">
        <v>1619549</v>
      </c>
      <c r="O46" s="332">
        <v>775373</v>
      </c>
      <c r="P46" s="332">
        <v>98050</v>
      </c>
      <c r="Q46" s="332">
        <v>256669</v>
      </c>
      <c r="R46" s="332">
        <v>489457</v>
      </c>
      <c r="S46" s="332">
        <v>11632356</v>
      </c>
      <c r="T46" s="332">
        <v>375598</v>
      </c>
      <c r="U46" s="152" t="s">
        <v>130</v>
      </c>
      <c r="V46" s="332">
        <v>622305</v>
      </c>
      <c r="W46" s="332">
        <v>6375484</v>
      </c>
      <c r="X46" s="332">
        <v>454474</v>
      </c>
      <c r="Y46" s="332">
        <v>3804495</v>
      </c>
      <c r="Z46" s="332">
        <v>293317</v>
      </c>
      <c r="AA46" s="332">
        <v>260540</v>
      </c>
      <c r="AB46" s="332">
        <v>32777</v>
      </c>
      <c r="AC46" s="332">
        <v>5387444</v>
      </c>
      <c r="AD46" s="332">
        <v>5387444</v>
      </c>
      <c r="AE46" s="152" t="s">
        <v>130</v>
      </c>
      <c r="AF46" s="332">
        <v>422668</v>
      </c>
      <c r="AG46" s="332">
        <v>422668</v>
      </c>
      <c r="AH46" s="332">
        <v>0</v>
      </c>
      <c r="AI46" s="332">
        <v>604153</v>
      </c>
      <c r="AJ46" s="332">
        <v>23325</v>
      </c>
      <c r="AK46" s="332">
        <v>0</v>
      </c>
      <c r="AL46" s="332">
        <v>0</v>
      </c>
      <c r="AM46" s="332">
        <v>480828</v>
      </c>
      <c r="AN46" s="332">
        <v>100000</v>
      </c>
      <c r="AO46" s="395"/>
    </row>
    <row r="47" spans="1:53" ht="21.65" customHeight="1">
      <c r="A47" s="157" t="s">
        <v>131</v>
      </c>
      <c r="B47" s="332">
        <v>21307484</v>
      </c>
      <c r="C47" s="332">
        <v>4951802</v>
      </c>
      <c r="D47" s="332">
        <v>384833</v>
      </c>
      <c r="E47" s="332">
        <v>250800</v>
      </c>
      <c r="F47" s="332">
        <v>1592871</v>
      </c>
      <c r="G47" s="332">
        <v>2458778</v>
      </c>
      <c r="H47" s="332">
        <v>264520</v>
      </c>
      <c r="I47" s="332">
        <v>7967752</v>
      </c>
      <c r="J47" s="332">
        <v>7857194</v>
      </c>
      <c r="K47" s="157" t="s">
        <v>131</v>
      </c>
      <c r="L47" s="332">
        <v>0</v>
      </c>
      <c r="M47" s="332">
        <v>110558</v>
      </c>
      <c r="N47" s="332">
        <v>798628</v>
      </c>
      <c r="O47" s="332">
        <v>306737</v>
      </c>
      <c r="P47" s="332">
        <v>223834</v>
      </c>
      <c r="Q47" s="332">
        <v>18614</v>
      </c>
      <c r="R47" s="332">
        <v>249443</v>
      </c>
      <c r="S47" s="332">
        <v>3561767</v>
      </c>
      <c r="T47" s="332">
        <v>140132</v>
      </c>
      <c r="U47" s="152" t="s">
        <v>131</v>
      </c>
      <c r="V47" s="332">
        <v>125694</v>
      </c>
      <c r="W47" s="332">
        <v>2640899</v>
      </c>
      <c r="X47" s="332">
        <v>33152</v>
      </c>
      <c r="Y47" s="332">
        <v>621890</v>
      </c>
      <c r="Z47" s="332">
        <v>420155</v>
      </c>
      <c r="AA47" s="332">
        <v>398099</v>
      </c>
      <c r="AB47" s="332">
        <v>22056</v>
      </c>
      <c r="AC47" s="332">
        <v>2910474</v>
      </c>
      <c r="AD47" s="332">
        <v>2910474</v>
      </c>
      <c r="AE47" s="152" t="s">
        <v>131</v>
      </c>
      <c r="AF47" s="332">
        <v>194406</v>
      </c>
      <c r="AG47" s="332">
        <v>194406</v>
      </c>
      <c r="AH47" s="332">
        <v>0</v>
      </c>
      <c r="AI47" s="332">
        <v>502500</v>
      </c>
      <c r="AJ47" s="332">
        <v>34500</v>
      </c>
      <c r="AK47" s="332">
        <v>0</v>
      </c>
      <c r="AL47" s="332">
        <v>0</v>
      </c>
      <c r="AM47" s="332">
        <v>238000</v>
      </c>
      <c r="AN47" s="332">
        <v>230000</v>
      </c>
      <c r="AO47" s="395"/>
    </row>
    <row r="48" spans="1:53" ht="21.65" customHeight="1">
      <c r="A48" s="157" t="s">
        <v>132</v>
      </c>
      <c r="B48" s="332">
        <v>26821431</v>
      </c>
      <c r="C48" s="332">
        <v>4924724</v>
      </c>
      <c r="D48" s="332">
        <v>434859</v>
      </c>
      <c r="E48" s="332">
        <v>248191</v>
      </c>
      <c r="F48" s="332">
        <v>1463730</v>
      </c>
      <c r="G48" s="332">
        <v>2491205</v>
      </c>
      <c r="H48" s="332">
        <v>286739</v>
      </c>
      <c r="I48" s="332">
        <v>9648758</v>
      </c>
      <c r="J48" s="332">
        <v>9273455</v>
      </c>
      <c r="K48" s="157" t="s">
        <v>132</v>
      </c>
      <c r="L48" s="332">
        <v>0</v>
      </c>
      <c r="M48" s="332">
        <v>375303</v>
      </c>
      <c r="N48" s="332">
        <v>1200143</v>
      </c>
      <c r="O48" s="332">
        <v>774461</v>
      </c>
      <c r="P48" s="332">
        <v>114283</v>
      </c>
      <c r="Q48" s="332">
        <v>96576</v>
      </c>
      <c r="R48" s="332">
        <v>214823</v>
      </c>
      <c r="S48" s="332">
        <v>6985769</v>
      </c>
      <c r="T48" s="332">
        <v>220914</v>
      </c>
      <c r="U48" s="152" t="s">
        <v>132</v>
      </c>
      <c r="V48" s="332">
        <v>525174</v>
      </c>
      <c r="W48" s="332">
        <v>4261609</v>
      </c>
      <c r="X48" s="332">
        <v>0</v>
      </c>
      <c r="Y48" s="332">
        <v>1978072</v>
      </c>
      <c r="Z48" s="332">
        <v>242664</v>
      </c>
      <c r="AA48" s="332">
        <v>234126</v>
      </c>
      <c r="AB48" s="332">
        <v>8538</v>
      </c>
      <c r="AC48" s="332">
        <v>3100351</v>
      </c>
      <c r="AD48" s="332">
        <v>3100351</v>
      </c>
      <c r="AE48" s="152" t="s">
        <v>132</v>
      </c>
      <c r="AF48" s="332">
        <v>354822</v>
      </c>
      <c r="AG48" s="332">
        <v>354822</v>
      </c>
      <c r="AH48" s="332">
        <v>0</v>
      </c>
      <c r="AI48" s="332">
        <v>364200</v>
      </c>
      <c r="AJ48" s="332">
        <v>69000</v>
      </c>
      <c r="AK48" s="332">
        <v>0</v>
      </c>
      <c r="AL48" s="332">
        <v>0</v>
      </c>
      <c r="AM48" s="332">
        <v>295200</v>
      </c>
      <c r="AN48" s="332">
        <v>0</v>
      </c>
      <c r="AO48" s="395"/>
    </row>
    <row r="49" spans="1:41" ht="21.65" customHeight="1">
      <c r="A49" s="157" t="s">
        <v>133</v>
      </c>
      <c r="B49" s="332">
        <v>22388388</v>
      </c>
      <c r="C49" s="332">
        <v>4757159</v>
      </c>
      <c r="D49" s="332">
        <v>462016</v>
      </c>
      <c r="E49" s="332">
        <v>227158</v>
      </c>
      <c r="F49" s="332">
        <v>1500620</v>
      </c>
      <c r="G49" s="332">
        <v>2290411</v>
      </c>
      <c r="H49" s="332">
        <v>276954</v>
      </c>
      <c r="I49" s="332">
        <v>7786418</v>
      </c>
      <c r="J49" s="332">
        <v>7622358</v>
      </c>
      <c r="K49" s="157" t="s">
        <v>133</v>
      </c>
      <c r="L49" s="332">
        <v>0</v>
      </c>
      <c r="M49" s="332">
        <v>164060</v>
      </c>
      <c r="N49" s="332">
        <v>823837</v>
      </c>
      <c r="O49" s="332">
        <v>370563</v>
      </c>
      <c r="P49" s="332">
        <v>45570</v>
      </c>
      <c r="Q49" s="332">
        <v>149988</v>
      </c>
      <c r="R49" s="332">
        <v>257716</v>
      </c>
      <c r="S49" s="332">
        <v>5499872</v>
      </c>
      <c r="T49" s="332">
        <v>152641</v>
      </c>
      <c r="U49" s="152" t="s">
        <v>133</v>
      </c>
      <c r="V49" s="332">
        <v>132204</v>
      </c>
      <c r="W49" s="332">
        <v>4131643</v>
      </c>
      <c r="X49" s="332">
        <v>88146</v>
      </c>
      <c r="Y49" s="332">
        <v>995238</v>
      </c>
      <c r="Z49" s="332">
        <v>110559</v>
      </c>
      <c r="AA49" s="332">
        <v>110559</v>
      </c>
      <c r="AB49" s="332">
        <v>0</v>
      </c>
      <c r="AC49" s="332">
        <v>2816741</v>
      </c>
      <c r="AD49" s="332">
        <v>2816741</v>
      </c>
      <c r="AE49" s="152" t="s">
        <v>133</v>
      </c>
      <c r="AF49" s="332">
        <v>230000</v>
      </c>
      <c r="AG49" s="332">
        <v>230000</v>
      </c>
      <c r="AH49" s="332">
        <v>0</v>
      </c>
      <c r="AI49" s="332">
        <v>363802</v>
      </c>
      <c r="AJ49" s="332">
        <v>22152</v>
      </c>
      <c r="AK49" s="332">
        <v>83250</v>
      </c>
      <c r="AL49" s="332">
        <v>0</v>
      </c>
      <c r="AM49" s="332">
        <v>258400</v>
      </c>
      <c r="AN49" s="332">
        <v>0</v>
      </c>
      <c r="AO49" s="395"/>
    </row>
    <row r="50" spans="1:41" ht="21.65" customHeight="1">
      <c r="A50" s="157" t="s">
        <v>134</v>
      </c>
      <c r="B50" s="332">
        <v>40452165</v>
      </c>
      <c r="C50" s="332">
        <v>7663973</v>
      </c>
      <c r="D50" s="332">
        <v>562043</v>
      </c>
      <c r="E50" s="332">
        <v>320492</v>
      </c>
      <c r="F50" s="332">
        <v>3248193</v>
      </c>
      <c r="G50" s="332">
        <v>3174809</v>
      </c>
      <c r="H50" s="332">
        <v>358436</v>
      </c>
      <c r="I50" s="332">
        <v>15973801</v>
      </c>
      <c r="J50" s="332">
        <v>15382482</v>
      </c>
      <c r="K50" s="157" t="s">
        <v>134</v>
      </c>
      <c r="L50" s="332">
        <v>0</v>
      </c>
      <c r="M50" s="332">
        <v>591319</v>
      </c>
      <c r="N50" s="332">
        <v>1581246</v>
      </c>
      <c r="O50" s="332">
        <v>688538</v>
      </c>
      <c r="P50" s="332">
        <v>129845</v>
      </c>
      <c r="Q50" s="332">
        <v>393409</v>
      </c>
      <c r="R50" s="332">
        <v>369454</v>
      </c>
      <c r="S50" s="332">
        <v>8817389</v>
      </c>
      <c r="T50" s="332">
        <v>289366</v>
      </c>
      <c r="U50" s="152" t="s">
        <v>134</v>
      </c>
      <c r="V50" s="332">
        <v>396573</v>
      </c>
      <c r="W50" s="332">
        <v>4128837</v>
      </c>
      <c r="X50" s="332">
        <v>266317</v>
      </c>
      <c r="Y50" s="332">
        <v>3736296</v>
      </c>
      <c r="Z50" s="332">
        <v>619902</v>
      </c>
      <c r="AA50" s="332">
        <v>529086</v>
      </c>
      <c r="AB50" s="332">
        <v>90816</v>
      </c>
      <c r="AC50" s="332">
        <v>5291588</v>
      </c>
      <c r="AD50" s="332">
        <v>5291588</v>
      </c>
      <c r="AE50" s="152" t="s">
        <v>134</v>
      </c>
      <c r="AF50" s="332">
        <v>150000</v>
      </c>
      <c r="AG50" s="332">
        <v>150000</v>
      </c>
      <c r="AH50" s="332">
        <v>0</v>
      </c>
      <c r="AI50" s="332">
        <v>354266</v>
      </c>
      <c r="AJ50" s="332">
        <v>75000</v>
      </c>
      <c r="AK50" s="332">
        <v>0</v>
      </c>
      <c r="AL50" s="332">
        <v>0</v>
      </c>
      <c r="AM50" s="332">
        <v>219266</v>
      </c>
      <c r="AN50" s="332">
        <v>60000</v>
      </c>
      <c r="AO50" s="395"/>
    </row>
    <row r="51" spans="1:41" ht="21.65" customHeight="1">
      <c r="A51" s="157" t="s">
        <v>135</v>
      </c>
      <c r="B51" s="332">
        <v>17453619</v>
      </c>
      <c r="C51" s="332">
        <v>4277533</v>
      </c>
      <c r="D51" s="332">
        <v>587179</v>
      </c>
      <c r="E51" s="332">
        <v>202999</v>
      </c>
      <c r="F51" s="332">
        <v>1767606</v>
      </c>
      <c r="G51" s="332">
        <v>1567908</v>
      </c>
      <c r="H51" s="332">
        <v>151841</v>
      </c>
      <c r="I51" s="332">
        <v>5352566</v>
      </c>
      <c r="J51" s="332">
        <v>5122789</v>
      </c>
      <c r="K51" s="157" t="s">
        <v>135</v>
      </c>
      <c r="L51" s="332">
        <v>0</v>
      </c>
      <c r="M51" s="332">
        <v>229777</v>
      </c>
      <c r="N51" s="332">
        <v>1030073</v>
      </c>
      <c r="O51" s="332">
        <v>380183</v>
      </c>
      <c r="P51" s="332">
        <v>88562</v>
      </c>
      <c r="Q51" s="332">
        <v>183854</v>
      </c>
      <c r="R51" s="332">
        <v>377474</v>
      </c>
      <c r="S51" s="332">
        <v>3409555</v>
      </c>
      <c r="T51" s="332">
        <v>85999</v>
      </c>
      <c r="U51" s="152" t="s">
        <v>135</v>
      </c>
      <c r="V51" s="332">
        <v>279275</v>
      </c>
      <c r="W51" s="332">
        <v>1449474</v>
      </c>
      <c r="X51" s="332">
        <v>255766</v>
      </c>
      <c r="Y51" s="332">
        <v>1339041</v>
      </c>
      <c r="Z51" s="332">
        <v>306061</v>
      </c>
      <c r="AA51" s="332">
        <v>303001</v>
      </c>
      <c r="AB51" s="332">
        <v>3060</v>
      </c>
      <c r="AC51" s="332">
        <v>2302398</v>
      </c>
      <c r="AD51" s="332">
        <v>2302398</v>
      </c>
      <c r="AE51" s="152" t="s">
        <v>135</v>
      </c>
      <c r="AF51" s="332">
        <v>100000</v>
      </c>
      <c r="AG51" s="332">
        <v>100000</v>
      </c>
      <c r="AH51" s="332">
        <v>0</v>
      </c>
      <c r="AI51" s="332">
        <v>675433</v>
      </c>
      <c r="AJ51" s="332">
        <v>0</v>
      </c>
      <c r="AK51" s="332">
        <v>0</v>
      </c>
      <c r="AL51" s="332">
        <v>0</v>
      </c>
      <c r="AM51" s="332">
        <v>675433</v>
      </c>
      <c r="AN51" s="332">
        <v>0</v>
      </c>
      <c r="AO51" s="395"/>
    </row>
    <row r="52" spans="1:41" ht="21.65" customHeight="1">
      <c r="A52" s="157" t="s">
        <v>136</v>
      </c>
      <c r="B52" s="332">
        <v>21641066</v>
      </c>
      <c r="C52" s="332">
        <v>4911413</v>
      </c>
      <c r="D52" s="332">
        <v>418071</v>
      </c>
      <c r="E52" s="332">
        <v>211510</v>
      </c>
      <c r="F52" s="332">
        <v>2053146</v>
      </c>
      <c r="G52" s="332">
        <v>1996971</v>
      </c>
      <c r="H52" s="332">
        <v>231715</v>
      </c>
      <c r="I52" s="332">
        <v>7431333</v>
      </c>
      <c r="J52" s="332">
        <v>7136295</v>
      </c>
      <c r="K52" s="157" t="s">
        <v>136</v>
      </c>
      <c r="L52" s="332">
        <v>0</v>
      </c>
      <c r="M52" s="332">
        <v>295038</v>
      </c>
      <c r="N52" s="332">
        <v>1101807</v>
      </c>
      <c r="O52" s="332">
        <v>450251</v>
      </c>
      <c r="P52" s="332">
        <v>283134</v>
      </c>
      <c r="Q52" s="332">
        <v>100761</v>
      </c>
      <c r="R52" s="332">
        <v>267661</v>
      </c>
      <c r="S52" s="332">
        <v>5042895</v>
      </c>
      <c r="T52" s="332">
        <v>112935</v>
      </c>
      <c r="U52" s="152" t="s">
        <v>136</v>
      </c>
      <c r="V52" s="332">
        <v>330985</v>
      </c>
      <c r="W52" s="332">
        <v>2287722</v>
      </c>
      <c r="X52" s="332">
        <v>373234</v>
      </c>
      <c r="Y52" s="332">
        <v>1938019</v>
      </c>
      <c r="Z52" s="332">
        <v>342485</v>
      </c>
      <c r="AA52" s="332">
        <v>333016</v>
      </c>
      <c r="AB52" s="332">
        <v>9469</v>
      </c>
      <c r="AC52" s="332">
        <v>2413933</v>
      </c>
      <c r="AD52" s="332">
        <v>2413933</v>
      </c>
      <c r="AE52" s="152" t="s">
        <v>136</v>
      </c>
      <c r="AF52" s="332">
        <v>127200</v>
      </c>
      <c r="AG52" s="332">
        <v>127200</v>
      </c>
      <c r="AH52" s="332">
        <v>0</v>
      </c>
      <c r="AI52" s="332">
        <v>270000</v>
      </c>
      <c r="AJ52" s="332">
        <v>0</v>
      </c>
      <c r="AK52" s="332">
        <v>0</v>
      </c>
      <c r="AL52" s="332">
        <v>0</v>
      </c>
      <c r="AM52" s="332">
        <v>210000</v>
      </c>
      <c r="AN52" s="332">
        <v>60000</v>
      </c>
      <c r="AO52" s="395"/>
    </row>
    <row r="53" spans="1:41" ht="21.65" customHeight="1">
      <c r="A53" s="157" t="s">
        <v>137</v>
      </c>
      <c r="B53" s="332">
        <v>9143189</v>
      </c>
      <c r="C53" s="332">
        <v>2457154</v>
      </c>
      <c r="D53" s="332">
        <v>228888</v>
      </c>
      <c r="E53" s="332">
        <v>154824</v>
      </c>
      <c r="F53" s="332">
        <v>579104</v>
      </c>
      <c r="G53" s="332">
        <v>1359964</v>
      </c>
      <c r="H53" s="332">
        <v>134374</v>
      </c>
      <c r="I53" s="332">
        <v>2563588</v>
      </c>
      <c r="J53" s="332">
        <v>2385400</v>
      </c>
      <c r="K53" s="157" t="s">
        <v>137</v>
      </c>
      <c r="L53" s="332">
        <v>36754</v>
      </c>
      <c r="M53" s="332">
        <v>141434</v>
      </c>
      <c r="N53" s="332">
        <v>770438</v>
      </c>
      <c r="O53" s="332">
        <v>267773</v>
      </c>
      <c r="P53" s="332">
        <v>77997</v>
      </c>
      <c r="Q53" s="332">
        <v>0</v>
      </c>
      <c r="R53" s="332">
        <v>424668</v>
      </c>
      <c r="S53" s="332">
        <v>2039302</v>
      </c>
      <c r="T53" s="332">
        <v>57619</v>
      </c>
      <c r="U53" s="152" t="s">
        <v>137</v>
      </c>
      <c r="V53" s="332">
        <v>120614</v>
      </c>
      <c r="W53" s="332">
        <v>1172404</v>
      </c>
      <c r="X53" s="332">
        <v>113145</v>
      </c>
      <c r="Y53" s="332">
        <v>575520</v>
      </c>
      <c r="Z53" s="332">
        <v>185751</v>
      </c>
      <c r="AA53" s="332">
        <v>182176</v>
      </c>
      <c r="AB53" s="332">
        <v>3575</v>
      </c>
      <c r="AC53" s="332">
        <v>905246</v>
      </c>
      <c r="AD53" s="332">
        <v>905246</v>
      </c>
      <c r="AE53" s="152" t="s">
        <v>137</v>
      </c>
      <c r="AF53" s="332">
        <v>16740</v>
      </c>
      <c r="AG53" s="332">
        <v>16740</v>
      </c>
      <c r="AH53" s="332">
        <v>0</v>
      </c>
      <c r="AI53" s="332">
        <v>204970</v>
      </c>
      <c r="AJ53" s="332">
        <v>58500</v>
      </c>
      <c r="AK53" s="332">
        <v>0</v>
      </c>
      <c r="AL53" s="332">
        <v>0</v>
      </c>
      <c r="AM53" s="332">
        <v>99470</v>
      </c>
      <c r="AN53" s="332">
        <v>47000</v>
      </c>
      <c r="AO53" s="395"/>
    </row>
    <row r="54" spans="1:41" ht="21.65" customHeight="1">
      <c r="A54" s="157" t="s">
        <v>138</v>
      </c>
      <c r="B54" s="332">
        <v>16512942</v>
      </c>
      <c r="C54" s="332">
        <v>4119703</v>
      </c>
      <c r="D54" s="332">
        <v>357040</v>
      </c>
      <c r="E54" s="332">
        <v>207811</v>
      </c>
      <c r="F54" s="332">
        <v>1473059</v>
      </c>
      <c r="G54" s="332">
        <v>1803106</v>
      </c>
      <c r="H54" s="332">
        <v>278687</v>
      </c>
      <c r="I54" s="332">
        <v>4494489</v>
      </c>
      <c r="J54" s="332">
        <v>4248318</v>
      </c>
      <c r="K54" s="157" t="s">
        <v>138</v>
      </c>
      <c r="L54" s="332">
        <v>0</v>
      </c>
      <c r="M54" s="332">
        <v>246171</v>
      </c>
      <c r="N54" s="332">
        <v>832414</v>
      </c>
      <c r="O54" s="332">
        <v>130958</v>
      </c>
      <c r="P54" s="332">
        <v>90536</v>
      </c>
      <c r="Q54" s="332">
        <v>432198</v>
      </c>
      <c r="R54" s="332">
        <v>178722</v>
      </c>
      <c r="S54" s="332">
        <v>3959240</v>
      </c>
      <c r="T54" s="332">
        <v>454543</v>
      </c>
      <c r="U54" s="152" t="s">
        <v>138</v>
      </c>
      <c r="V54" s="332">
        <v>308946</v>
      </c>
      <c r="W54" s="332">
        <v>2658437</v>
      </c>
      <c r="X54" s="332">
        <v>116293</v>
      </c>
      <c r="Y54" s="332">
        <v>421021</v>
      </c>
      <c r="Z54" s="332">
        <v>925217</v>
      </c>
      <c r="AA54" s="332">
        <v>841158</v>
      </c>
      <c r="AB54" s="332">
        <v>84059</v>
      </c>
      <c r="AC54" s="332">
        <v>1898456</v>
      </c>
      <c r="AD54" s="332">
        <v>1898456</v>
      </c>
      <c r="AE54" s="152" t="s">
        <v>138</v>
      </c>
      <c r="AF54" s="332">
        <v>100000</v>
      </c>
      <c r="AG54" s="332">
        <v>100000</v>
      </c>
      <c r="AH54" s="332">
        <v>0</v>
      </c>
      <c r="AI54" s="332">
        <v>183423</v>
      </c>
      <c r="AJ54" s="332">
        <v>0</v>
      </c>
      <c r="AK54" s="332">
        <v>0</v>
      </c>
      <c r="AL54" s="332">
        <v>0</v>
      </c>
      <c r="AM54" s="332">
        <v>156423</v>
      </c>
      <c r="AN54" s="332">
        <v>27000</v>
      </c>
      <c r="AO54" s="395"/>
    </row>
    <row r="55" spans="1:41" ht="21.65" customHeight="1">
      <c r="A55" s="157" t="s">
        <v>139</v>
      </c>
      <c r="B55" s="332">
        <v>21070934</v>
      </c>
      <c r="C55" s="332">
        <v>3600703</v>
      </c>
      <c r="D55" s="332">
        <v>339060</v>
      </c>
      <c r="E55" s="332">
        <v>206115</v>
      </c>
      <c r="F55" s="332">
        <v>1270705</v>
      </c>
      <c r="G55" s="332">
        <v>1516012</v>
      </c>
      <c r="H55" s="332">
        <v>268811</v>
      </c>
      <c r="I55" s="332">
        <v>7802339</v>
      </c>
      <c r="J55" s="332">
        <v>7349403</v>
      </c>
      <c r="K55" s="157" t="s">
        <v>139</v>
      </c>
      <c r="L55" s="332">
        <v>0</v>
      </c>
      <c r="M55" s="332">
        <v>452936</v>
      </c>
      <c r="N55" s="332">
        <v>1064711</v>
      </c>
      <c r="O55" s="332">
        <v>125740</v>
      </c>
      <c r="P55" s="332">
        <v>93238</v>
      </c>
      <c r="Q55" s="332">
        <v>527385</v>
      </c>
      <c r="R55" s="332">
        <v>318348</v>
      </c>
      <c r="S55" s="332">
        <v>4574643</v>
      </c>
      <c r="T55" s="332">
        <v>78430</v>
      </c>
      <c r="U55" s="152" t="s">
        <v>139</v>
      </c>
      <c r="V55" s="332">
        <v>154068</v>
      </c>
      <c r="W55" s="332">
        <v>3142849</v>
      </c>
      <c r="X55" s="332">
        <v>142513</v>
      </c>
      <c r="Y55" s="332">
        <v>1056783</v>
      </c>
      <c r="Z55" s="332">
        <v>1206151</v>
      </c>
      <c r="AA55" s="332">
        <v>1147070</v>
      </c>
      <c r="AB55" s="332">
        <v>59081</v>
      </c>
      <c r="AC55" s="332">
        <v>2331308</v>
      </c>
      <c r="AD55" s="332">
        <v>2331308</v>
      </c>
      <c r="AE55" s="152" t="s">
        <v>139</v>
      </c>
      <c r="AF55" s="332">
        <v>180000</v>
      </c>
      <c r="AG55" s="332">
        <v>180000</v>
      </c>
      <c r="AH55" s="332">
        <v>0</v>
      </c>
      <c r="AI55" s="332">
        <v>311079</v>
      </c>
      <c r="AJ55" s="332">
        <v>0</v>
      </c>
      <c r="AK55" s="332">
        <v>0</v>
      </c>
      <c r="AL55" s="332">
        <v>0</v>
      </c>
      <c r="AM55" s="332">
        <v>151079</v>
      </c>
      <c r="AN55" s="332">
        <v>160000</v>
      </c>
      <c r="AO55" s="395"/>
    </row>
    <row r="56" spans="1:41" ht="21.65" customHeight="1">
      <c r="A56" s="157" t="s">
        <v>140</v>
      </c>
      <c r="B56" s="332">
        <v>14645721</v>
      </c>
      <c r="C56" s="332">
        <v>3200175</v>
      </c>
      <c r="D56" s="332">
        <v>333435</v>
      </c>
      <c r="E56" s="332">
        <v>169515</v>
      </c>
      <c r="F56" s="332">
        <v>1068624</v>
      </c>
      <c r="G56" s="332">
        <v>1414489</v>
      </c>
      <c r="H56" s="332">
        <v>214112</v>
      </c>
      <c r="I56" s="332">
        <v>5588124</v>
      </c>
      <c r="J56" s="332">
        <v>5227200</v>
      </c>
      <c r="K56" s="157" t="s">
        <v>140</v>
      </c>
      <c r="L56" s="332">
        <v>0</v>
      </c>
      <c r="M56" s="332">
        <v>360924</v>
      </c>
      <c r="N56" s="332">
        <v>603146</v>
      </c>
      <c r="O56" s="332">
        <v>88544</v>
      </c>
      <c r="P56" s="332">
        <v>90563</v>
      </c>
      <c r="Q56" s="332">
        <v>130123</v>
      </c>
      <c r="R56" s="332">
        <v>293916</v>
      </c>
      <c r="S56" s="332">
        <v>2770259</v>
      </c>
      <c r="T56" s="332">
        <v>68001</v>
      </c>
      <c r="U56" s="152" t="s">
        <v>140</v>
      </c>
      <c r="V56" s="332">
        <v>100843</v>
      </c>
      <c r="W56" s="332">
        <v>1600351</v>
      </c>
      <c r="X56" s="332">
        <v>131147</v>
      </c>
      <c r="Y56" s="332">
        <v>869917</v>
      </c>
      <c r="Z56" s="332">
        <v>778288</v>
      </c>
      <c r="AA56" s="332">
        <v>768676</v>
      </c>
      <c r="AB56" s="332">
        <v>9612</v>
      </c>
      <c r="AC56" s="332">
        <v>1457629</v>
      </c>
      <c r="AD56" s="332">
        <v>1457629</v>
      </c>
      <c r="AE56" s="152" t="s">
        <v>140</v>
      </c>
      <c r="AF56" s="332">
        <v>7100</v>
      </c>
      <c r="AG56" s="332">
        <v>7100</v>
      </c>
      <c r="AH56" s="332">
        <v>0</v>
      </c>
      <c r="AI56" s="332">
        <v>241000</v>
      </c>
      <c r="AJ56" s="332">
        <v>0</v>
      </c>
      <c r="AK56" s="332">
        <v>0</v>
      </c>
      <c r="AL56" s="332">
        <v>0</v>
      </c>
      <c r="AM56" s="332">
        <v>226000</v>
      </c>
      <c r="AN56" s="332">
        <v>15000</v>
      </c>
      <c r="AO56" s="395"/>
    </row>
    <row r="57" spans="1:41" ht="21.65" customHeight="1">
      <c r="A57" s="157" t="s">
        <v>141</v>
      </c>
      <c r="B57" s="332">
        <v>10272354</v>
      </c>
      <c r="C57" s="332">
        <v>2244309</v>
      </c>
      <c r="D57" s="332">
        <v>533738</v>
      </c>
      <c r="E57" s="332">
        <v>185062</v>
      </c>
      <c r="F57" s="332">
        <v>744029</v>
      </c>
      <c r="G57" s="332">
        <v>720189</v>
      </c>
      <c r="H57" s="332">
        <v>61291</v>
      </c>
      <c r="I57" s="332">
        <v>2980151</v>
      </c>
      <c r="J57" s="332">
        <v>2682660</v>
      </c>
      <c r="K57" s="157" t="s">
        <v>141</v>
      </c>
      <c r="L57" s="332">
        <v>0</v>
      </c>
      <c r="M57" s="332">
        <v>297491</v>
      </c>
      <c r="N57" s="332">
        <v>2180338</v>
      </c>
      <c r="O57" s="332">
        <v>807050</v>
      </c>
      <c r="P57" s="332">
        <v>227821</v>
      </c>
      <c r="Q57" s="332">
        <v>342389</v>
      </c>
      <c r="R57" s="332">
        <v>803078</v>
      </c>
      <c r="S57" s="332">
        <v>1663670</v>
      </c>
      <c r="T57" s="332">
        <v>35386</v>
      </c>
      <c r="U57" s="152" t="s">
        <v>141</v>
      </c>
      <c r="V57" s="332">
        <v>50803</v>
      </c>
      <c r="W57" s="332">
        <v>852274</v>
      </c>
      <c r="X57" s="332">
        <v>0</v>
      </c>
      <c r="Y57" s="332">
        <v>725207</v>
      </c>
      <c r="Z57" s="332">
        <v>375556</v>
      </c>
      <c r="AA57" s="332">
        <v>363273</v>
      </c>
      <c r="AB57" s="332">
        <v>12283</v>
      </c>
      <c r="AC57" s="332">
        <v>646677</v>
      </c>
      <c r="AD57" s="332">
        <v>646677</v>
      </c>
      <c r="AE57" s="152" t="s">
        <v>141</v>
      </c>
      <c r="AF57" s="332">
        <v>0</v>
      </c>
      <c r="AG57" s="332">
        <v>0</v>
      </c>
      <c r="AH57" s="332">
        <v>0</v>
      </c>
      <c r="AI57" s="332">
        <v>181653</v>
      </c>
      <c r="AJ57" s="332">
        <v>0</v>
      </c>
      <c r="AK57" s="332">
        <v>39953</v>
      </c>
      <c r="AL57" s="332">
        <v>0</v>
      </c>
      <c r="AM57" s="332">
        <v>121700</v>
      </c>
      <c r="AN57" s="332">
        <v>20000</v>
      </c>
      <c r="AO57" s="395"/>
    </row>
    <row r="58" spans="1:41" ht="21.65" customHeight="1">
      <c r="A58" s="157" t="s">
        <v>211</v>
      </c>
      <c r="B58" s="332">
        <v>2845029</v>
      </c>
      <c r="C58" s="332">
        <v>710736</v>
      </c>
      <c r="D58" s="332">
        <v>251254</v>
      </c>
      <c r="E58" s="332">
        <v>65260</v>
      </c>
      <c r="F58" s="332">
        <v>184660</v>
      </c>
      <c r="G58" s="332">
        <v>179639</v>
      </c>
      <c r="H58" s="332">
        <v>29923</v>
      </c>
      <c r="I58" s="332">
        <v>849953</v>
      </c>
      <c r="J58" s="332">
        <v>718399</v>
      </c>
      <c r="K58" s="157" t="s">
        <v>211</v>
      </c>
      <c r="L58" s="332">
        <v>0</v>
      </c>
      <c r="M58" s="332">
        <v>131554</v>
      </c>
      <c r="N58" s="332">
        <v>761684</v>
      </c>
      <c r="O58" s="332">
        <v>189235</v>
      </c>
      <c r="P58" s="332">
        <v>7725</v>
      </c>
      <c r="Q58" s="332">
        <v>512083</v>
      </c>
      <c r="R58" s="332">
        <v>52641</v>
      </c>
      <c r="S58" s="332">
        <v>396706</v>
      </c>
      <c r="T58" s="332">
        <v>1829</v>
      </c>
      <c r="U58" s="152" t="s">
        <v>211</v>
      </c>
      <c r="V58" s="332">
        <v>9951</v>
      </c>
      <c r="W58" s="332">
        <v>121808</v>
      </c>
      <c r="X58" s="332">
        <v>0</v>
      </c>
      <c r="Y58" s="332">
        <v>263118</v>
      </c>
      <c r="Z58" s="332">
        <v>46351</v>
      </c>
      <c r="AA58" s="332">
        <v>46351</v>
      </c>
      <c r="AB58" s="332">
        <v>0</v>
      </c>
      <c r="AC58" s="332">
        <v>58279</v>
      </c>
      <c r="AD58" s="332">
        <v>58279</v>
      </c>
      <c r="AE58" s="152" t="s">
        <v>211</v>
      </c>
      <c r="AF58" s="332">
        <v>600</v>
      </c>
      <c r="AG58" s="332">
        <v>600</v>
      </c>
      <c r="AH58" s="332">
        <v>0</v>
      </c>
      <c r="AI58" s="332">
        <v>20720</v>
      </c>
      <c r="AJ58" s="332">
        <v>0</v>
      </c>
      <c r="AK58" s="332">
        <v>0</v>
      </c>
      <c r="AL58" s="332">
        <v>0</v>
      </c>
      <c r="AM58" s="332">
        <v>5720</v>
      </c>
      <c r="AN58" s="332">
        <v>15000</v>
      </c>
      <c r="AO58" s="395"/>
    </row>
    <row r="59" spans="1:41" s="158" customFormat="1" ht="20.25" customHeight="1">
      <c r="A59" s="161" t="s">
        <v>348</v>
      </c>
      <c r="B59" s="334"/>
      <c r="C59" s="334"/>
      <c r="D59" s="334"/>
      <c r="E59" s="334"/>
      <c r="F59" s="334"/>
      <c r="G59" s="334"/>
      <c r="H59" s="334"/>
      <c r="I59" s="334"/>
      <c r="J59" s="334"/>
      <c r="K59" s="161" t="s">
        <v>348</v>
      </c>
      <c r="L59" s="334"/>
      <c r="M59" s="334"/>
      <c r="N59" s="334"/>
      <c r="O59" s="334"/>
      <c r="P59" s="334"/>
      <c r="Q59" s="334"/>
      <c r="R59" s="334"/>
      <c r="S59" s="334"/>
      <c r="T59" s="334"/>
      <c r="U59" s="338" t="s">
        <v>348</v>
      </c>
      <c r="V59" s="334"/>
      <c r="W59" s="334"/>
      <c r="X59" s="334"/>
      <c r="Y59" s="334"/>
      <c r="Z59" s="334"/>
      <c r="AA59" s="334"/>
      <c r="AB59" s="334"/>
      <c r="AC59" s="334"/>
      <c r="AD59" s="334"/>
      <c r="AE59" s="338" t="s">
        <v>348</v>
      </c>
      <c r="AF59" s="334"/>
      <c r="AG59" s="334"/>
      <c r="AH59" s="334"/>
      <c r="AI59" s="334"/>
      <c r="AJ59" s="334"/>
      <c r="AK59" s="334"/>
      <c r="AL59" s="334"/>
      <c r="AM59" s="334"/>
      <c r="AN59" s="334"/>
      <c r="AO59" s="466"/>
    </row>
    <row r="60" spans="1:41" s="40" customFormat="1" ht="21.65" customHeight="1">
      <c r="A60" s="150" t="s">
        <v>22</v>
      </c>
      <c r="B60" s="331">
        <v>264115042</v>
      </c>
      <c r="C60" s="331">
        <v>25140602</v>
      </c>
      <c r="D60" s="331">
        <v>1612343</v>
      </c>
      <c r="E60" s="331">
        <v>258862</v>
      </c>
      <c r="F60" s="331">
        <v>14214760</v>
      </c>
      <c r="G60" s="331">
        <v>6636343</v>
      </c>
      <c r="H60" s="331">
        <v>2418294</v>
      </c>
      <c r="I60" s="331">
        <v>56386366</v>
      </c>
      <c r="J60" s="331">
        <v>38598688</v>
      </c>
      <c r="K60" s="150" t="s">
        <v>22</v>
      </c>
      <c r="L60" s="331">
        <v>0</v>
      </c>
      <c r="M60" s="331">
        <v>17787678</v>
      </c>
      <c r="N60" s="331">
        <v>139981025</v>
      </c>
      <c r="O60" s="331">
        <v>38186985</v>
      </c>
      <c r="P60" s="331">
        <v>9364110</v>
      </c>
      <c r="Q60" s="331">
        <v>81842315</v>
      </c>
      <c r="R60" s="331">
        <v>10587615</v>
      </c>
      <c r="S60" s="331">
        <v>7615481</v>
      </c>
      <c r="T60" s="331">
        <v>0</v>
      </c>
      <c r="U60" s="336" t="s">
        <v>22</v>
      </c>
      <c r="V60" s="331">
        <v>1232</v>
      </c>
      <c r="W60" s="331">
        <v>5413418</v>
      </c>
      <c r="X60" s="331">
        <v>188682</v>
      </c>
      <c r="Y60" s="331">
        <v>2012149</v>
      </c>
      <c r="Z60" s="331">
        <v>20980599</v>
      </c>
      <c r="AA60" s="331">
        <v>16906135</v>
      </c>
      <c r="AB60" s="331">
        <v>4074464</v>
      </c>
      <c r="AC60" s="331">
        <v>0</v>
      </c>
      <c r="AD60" s="331">
        <v>0</v>
      </c>
      <c r="AE60" s="336" t="s">
        <v>22</v>
      </c>
      <c r="AF60" s="331">
        <v>0</v>
      </c>
      <c r="AG60" s="331">
        <v>0</v>
      </c>
      <c r="AH60" s="331">
        <v>0</v>
      </c>
      <c r="AI60" s="331">
        <v>14010969</v>
      </c>
      <c r="AJ60" s="331">
        <v>3000</v>
      </c>
      <c r="AK60" s="331">
        <v>47754</v>
      </c>
      <c r="AL60" s="331">
        <v>0</v>
      </c>
      <c r="AM60" s="331">
        <v>12873548</v>
      </c>
      <c r="AN60" s="331">
        <v>1086667</v>
      </c>
      <c r="AO60" s="466"/>
    </row>
    <row r="61" spans="1:41" s="40" customFormat="1" ht="21.65" customHeight="1">
      <c r="A61" s="150" t="s">
        <v>142</v>
      </c>
      <c r="B61" s="331">
        <v>180481521</v>
      </c>
      <c r="C61" s="331">
        <v>17974271</v>
      </c>
      <c r="D61" s="331">
        <v>875417</v>
      </c>
      <c r="E61" s="331">
        <v>120833</v>
      </c>
      <c r="F61" s="331">
        <v>10538321</v>
      </c>
      <c r="G61" s="331">
        <v>4386710</v>
      </c>
      <c r="H61" s="331">
        <v>2052990</v>
      </c>
      <c r="I61" s="331">
        <v>39458944</v>
      </c>
      <c r="J61" s="331">
        <v>26242452</v>
      </c>
      <c r="K61" s="150" t="s">
        <v>142</v>
      </c>
      <c r="L61" s="331">
        <v>0</v>
      </c>
      <c r="M61" s="331">
        <v>13216492</v>
      </c>
      <c r="N61" s="331">
        <v>92352352</v>
      </c>
      <c r="O61" s="331">
        <v>25274927</v>
      </c>
      <c r="P61" s="331">
        <v>5856615</v>
      </c>
      <c r="Q61" s="331">
        <v>58587242</v>
      </c>
      <c r="R61" s="331">
        <v>2633568</v>
      </c>
      <c r="S61" s="331">
        <v>5361255</v>
      </c>
      <c r="T61" s="331">
        <v>0</v>
      </c>
      <c r="U61" s="336" t="s">
        <v>142</v>
      </c>
      <c r="V61" s="331">
        <v>1052</v>
      </c>
      <c r="W61" s="331">
        <v>4288027</v>
      </c>
      <c r="X61" s="331">
        <v>178456</v>
      </c>
      <c r="Y61" s="331">
        <v>893720</v>
      </c>
      <c r="Z61" s="331">
        <v>15765754</v>
      </c>
      <c r="AA61" s="331">
        <v>12966156</v>
      </c>
      <c r="AB61" s="331">
        <v>2799598</v>
      </c>
      <c r="AC61" s="331">
        <v>0</v>
      </c>
      <c r="AD61" s="331">
        <v>0</v>
      </c>
      <c r="AE61" s="336" t="s">
        <v>142</v>
      </c>
      <c r="AF61" s="331">
        <v>0</v>
      </c>
      <c r="AG61" s="331">
        <v>0</v>
      </c>
      <c r="AH61" s="331">
        <v>0</v>
      </c>
      <c r="AI61" s="331">
        <v>9568945</v>
      </c>
      <c r="AJ61" s="331">
        <v>0</v>
      </c>
      <c r="AK61" s="331">
        <v>0</v>
      </c>
      <c r="AL61" s="331">
        <v>0</v>
      </c>
      <c r="AM61" s="331">
        <v>8882278</v>
      </c>
      <c r="AN61" s="331">
        <v>686667</v>
      </c>
      <c r="AO61" s="394"/>
    </row>
    <row r="62" spans="1:41" ht="21.65" customHeight="1">
      <c r="A62" s="152" t="s">
        <v>191</v>
      </c>
      <c r="B62" s="332">
        <v>35634445</v>
      </c>
      <c r="C62" s="332">
        <v>6392367</v>
      </c>
      <c r="D62" s="332">
        <v>225777</v>
      </c>
      <c r="E62" s="332">
        <v>17958</v>
      </c>
      <c r="F62" s="332">
        <v>3533743</v>
      </c>
      <c r="G62" s="332">
        <v>741094</v>
      </c>
      <c r="H62" s="332">
        <v>1873795</v>
      </c>
      <c r="I62" s="332">
        <v>5965888</v>
      </c>
      <c r="J62" s="332">
        <v>4889661</v>
      </c>
      <c r="K62" s="152" t="s">
        <v>191</v>
      </c>
      <c r="L62" s="332">
        <v>0</v>
      </c>
      <c r="M62" s="332">
        <v>1076227</v>
      </c>
      <c r="N62" s="332">
        <v>16724068</v>
      </c>
      <c r="O62" s="332">
        <v>3314967</v>
      </c>
      <c r="P62" s="332">
        <v>38849</v>
      </c>
      <c r="Q62" s="332">
        <v>13090451</v>
      </c>
      <c r="R62" s="332">
        <v>279801</v>
      </c>
      <c r="S62" s="332">
        <v>757740</v>
      </c>
      <c r="T62" s="332">
        <v>0</v>
      </c>
      <c r="U62" s="152" t="s">
        <v>191</v>
      </c>
      <c r="V62" s="332">
        <v>0</v>
      </c>
      <c r="W62" s="332">
        <v>562014</v>
      </c>
      <c r="X62" s="332">
        <v>2830</v>
      </c>
      <c r="Y62" s="332">
        <v>192896</v>
      </c>
      <c r="Z62" s="332">
        <v>4151382</v>
      </c>
      <c r="AA62" s="332">
        <v>4146567</v>
      </c>
      <c r="AB62" s="332">
        <v>4815</v>
      </c>
      <c r="AC62" s="332">
        <v>0</v>
      </c>
      <c r="AD62" s="332">
        <v>0</v>
      </c>
      <c r="AE62" s="152" t="s">
        <v>191</v>
      </c>
      <c r="AF62" s="332">
        <v>0</v>
      </c>
      <c r="AG62" s="332">
        <v>0</v>
      </c>
      <c r="AH62" s="332">
        <v>0</v>
      </c>
      <c r="AI62" s="332">
        <v>1643000</v>
      </c>
      <c r="AJ62" s="332">
        <v>0</v>
      </c>
      <c r="AK62" s="332">
        <v>0</v>
      </c>
      <c r="AL62" s="332">
        <v>0</v>
      </c>
      <c r="AM62" s="332">
        <v>1643000</v>
      </c>
      <c r="AN62" s="332">
        <v>0</v>
      </c>
      <c r="AO62" s="395"/>
    </row>
    <row r="63" spans="1:41" ht="21.65" customHeight="1">
      <c r="A63" s="152" t="s">
        <v>358</v>
      </c>
      <c r="B63" s="332">
        <v>33434127</v>
      </c>
      <c r="C63" s="332">
        <v>3083843</v>
      </c>
      <c r="D63" s="332">
        <v>324063</v>
      </c>
      <c r="E63" s="332">
        <v>22626</v>
      </c>
      <c r="F63" s="332">
        <v>1467415</v>
      </c>
      <c r="G63" s="332">
        <v>1148192</v>
      </c>
      <c r="H63" s="332">
        <v>121547</v>
      </c>
      <c r="I63" s="332">
        <v>8749493</v>
      </c>
      <c r="J63" s="332">
        <v>5168749</v>
      </c>
      <c r="K63" s="152" t="s">
        <v>358</v>
      </c>
      <c r="L63" s="332">
        <v>0</v>
      </c>
      <c r="M63" s="332">
        <v>3580744</v>
      </c>
      <c r="N63" s="332">
        <v>14709931</v>
      </c>
      <c r="O63" s="332">
        <v>7168542</v>
      </c>
      <c r="P63" s="332">
        <v>122862</v>
      </c>
      <c r="Q63" s="332">
        <v>7383728</v>
      </c>
      <c r="R63" s="332">
        <v>34799</v>
      </c>
      <c r="S63" s="332">
        <v>2500348</v>
      </c>
      <c r="T63" s="332">
        <v>0</v>
      </c>
      <c r="U63" s="152" t="s">
        <v>358</v>
      </c>
      <c r="V63" s="332">
        <v>0</v>
      </c>
      <c r="W63" s="332">
        <v>2142777</v>
      </c>
      <c r="X63" s="332">
        <v>170531</v>
      </c>
      <c r="Y63" s="332">
        <v>187040</v>
      </c>
      <c r="Z63" s="332">
        <v>3120512</v>
      </c>
      <c r="AA63" s="332">
        <v>1728727</v>
      </c>
      <c r="AB63" s="332">
        <v>1391785</v>
      </c>
      <c r="AC63" s="332">
        <v>0</v>
      </c>
      <c r="AD63" s="332">
        <v>0</v>
      </c>
      <c r="AE63" s="152" t="s">
        <v>358</v>
      </c>
      <c r="AF63" s="332">
        <v>0</v>
      </c>
      <c r="AG63" s="332">
        <v>0</v>
      </c>
      <c r="AH63" s="332">
        <v>0</v>
      </c>
      <c r="AI63" s="332">
        <v>1270000</v>
      </c>
      <c r="AJ63" s="332">
        <v>0</v>
      </c>
      <c r="AK63" s="332">
        <v>0</v>
      </c>
      <c r="AL63" s="332">
        <v>0</v>
      </c>
      <c r="AM63" s="332">
        <v>1050000</v>
      </c>
      <c r="AN63" s="332">
        <v>220000</v>
      </c>
      <c r="AO63" s="395"/>
    </row>
    <row r="64" spans="1:41" ht="21.65" customHeight="1">
      <c r="A64" s="152" t="s">
        <v>274</v>
      </c>
      <c r="B64" s="332">
        <v>33189131</v>
      </c>
      <c r="C64" s="332">
        <v>2570827</v>
      </c>
      <c r="D64" s="332">
        <v>89464</v>
      </c>
      <c r="E64" s="332">
        <v>15300</v>
      </c>
      <c r="F64" s="332">
        <v>1489597</v>
      </c>
      <c r="G64" s="332">
        <v>960467</v>
      </c>
      <c r="H64" s="332">
        <v>15999</v>
      </c>
      <c r="I64" s="332">
        <v>8728724</v>
      </c>
      <c r="J64" s="332">
        <v>6312978</v>
      </c>
      <c r="K64" s="152" t="s">
        <v>274</v>
      </c>
      <c r="L64" s="332">
        <v>0</v>
      </c>
      <c r="M64" s="332">
        <v>2415746</v>
      </c>
      <c r="N64" s="332">
        <v>17729588</v>
      </c>
      <c r="O64" s="332">
        <v>4658856</v>
      </c>
      <c r="P64" s="332">
        <v>4194884</v>
      </c>
      <c r="Q64" s="332">
        <v>8478848</v>
      </c>
      <c r="R64" s="332">
        <v>397000</v>
      </c>
      <c r="S64" s="332">
        <v>502972</v>
      </c>
      <c r="T64" s="332">
        <v>0</v>
      </c>
      <c r="U64" s="152" t="s">
        <v>274</v>
      </c>
      <c r="V64" s="332">
        <v>1030</v>
      </c>
      <c r="W64" s="332">
        <v>460046</v>
      </c>
      <c r="X64" s="332">
        <v>304</v>
      </c>
      <c r="Y64" s="332">
        <v>41592</v>
      </c>
      <c r="Z64" s="332">
        <v>1415020</v>
      </c>
      <c r="AA64" s="332">
        <v>1381045</v>
      </c>
      <c r="AB64" s="332">
        <v>33975</v>
      </c>
      <c r="AC64" s="332">
        <v>0</v>
      </c>
      <c r="AD64" s="332">
        <v>0</v>
      </c>
      <c r="AE64" s="152" t="s">
        <v>274</v>
      </c>
      <c r="AF64" s="332">
        <v>0</v>
      </c>
      <c r="AG64" s="332">
        <v>0</v>
      </c>
      <c r="AH64" s="332">
        <v>0</v>
      </c>
      <c r="AI64" s="332">
        <v>2242000</v>
      </c>
      <c r="AJ64" s="332">
        <v>0</v>
      </c>
      <c r="AK64" s="332">
        <v>0</v>
      </c>
      <c r="AL64" s="332">
        <v>0</v>
      </c>
      <c r="AM64" s="332">
        <v>2242000</v>
      </c>
      <c r="AN64" s="332">
        <v>0</v>
      </c>
      <c r="AO64" s="395"/>
    </row>
    <row r="65" spans="1:41" s="158" customFormat="1" ht="21.65" customHeight="1">
      <c r="A65" s="152" t="s">
        <v>208</v>
      </c>
      <c r="B65" s="332">
        <v>25333866</v>
      </c>
      <c r="C65" s="332">
        <v>2048514</v>
      </c>
      <c r="D65" s="332">
        <v>117742</v>
      </c>
      <c r="E65" s="332">
        <v>27251</v>
      </c>
      <c r="F65" s="332">
        <v>1355945</v>
      </c>
      <c r="G65" s="332">
        <v>534267</v>
      </c>
      <c r="H65" s="332">
        <v>13309</v>
      </c>
      <c r="I65" s="332">
        <v>6523249</v>
      </c>
      <c r="J65" s="332">
        <v>3935713</v>
      </c>
      <c r="K65" s="152" t="s">
        <v>208</v>
      </c>
      <c r="L65" s="332">
        <v>0</v>
      </c>
      <c r="M65" s="332">
        <v>2587536</v>
      </c>
      <c r="N65" s="332">
        <v>12933259</v>
      </c>
      <c r="O65" s="332">
        <v>913916</v>
      </c>
      <c r="P65" s="332">
        <v>1336467</v>
      </c>
      <c r="Q65" s="332">
        <v>10333358</v>
      </c>
      <c r="R65" s="332">
        <v>349518</v>
      </c>
      <c r="S65" s="332">
        <v>793824</v>
      </c>
      <c r="T65" s="332">
        <v>0</v>
      </c>
      <c r="U65" s="152" t="s">
        <v>208</v>
      </c>
      <c r="V65" s="332">
        <v>0</v>
      </c>
      <c r="W65" s="332">
        <v>721255</v>
      </c>
      <c r="X65" s="332">
        <v>0</v>
      </c>
      <c r="Y65" s="332">
        <v>72569</v>
      </c>
      <c r="Z65" s="332">
        <v>1465020</v>
      </c>
      <c r="AA65" s="332">
        <v>921884</v>
      </c>
      <c r="AB65" s="332">
        <v>543136</v>
      </c>
      <c r="AC65" s="332">
        <v>0</v>
      </c>
      <c r="AD65" s="332">
        <v>0</v>
      </c>
      <c r="AE65" s="152" t="s">
        <v>208</v>
      </c>
      <c r="AF65" s="332">
        <v>0</v>
      </c>
      <c r="AG65" s="332">
        <v>0</v>
      </c>
      <c r="AH65" s="332">
        <v>0</v>
      </c>
      <c r="AI65" s="332">
        <v>1570000</v>
      </c>
      <c r="AJ65" s="332">
        <v>0</v>
      </c>
      <c r="AK65" s="332">
        <v>0</v>
      </c>
      <c r="AL65" s="332">
        <v>0</v>
      </c>
      <c r="AM65" s="332">
        <v>1370000</v>
      </c>
      <c r="AN65" s="332">
        <v>200000</v>
      </c>
      <c r="AO65" s="395"/>
    </row>
    <row r="66" spans="1:41" ht="21.65" customHeight="1">
      <c r="A66" s="152" t="s">
        <v>209</v>
      </c>
      <c r="B66" s="332">
        <v>20883250</v>
      </c>
      <c r="C66" s="332">
        <v>1903017</v>
      </c>
      <c r="D66" s="332">
        <v>62846</v>
      </c>
      <c r="E66" s="332">
        <v>8148</v>
      </c>
      <c r="F66" s="332">
        <v>1366902</v>
      </c>
      <c r="G66" s="332">
        <v>442737</v>
      </c>
      <c r="H66" s="332">
        <v>22384</v>
      </c>
      <c r="I66" s="333">
        <v>5226446</v>
      </c>
      <c r="J66" s="332">
        <v>3192023</v>
      </c>
      <c r="K66" s="152" t="s">
        <v>209</v>
      </c>
      <c r="L66" s="332">
        <v>0</v>
      </c>
      <c r="M66" s="332">
        <v>2034423</v>
      </c>
      <c r="N66" s="333">
        <v>12110868</v>
      </c>
      <c r="O66" s="332">
        <v>6481676</v>
      </c>
      <c r="P66" s="332">
        <v>133719</v>
      </c>
      <c r="Q66" s="332">
        <v>4714215</v>
      </c>
      <c r="R66" s="332">
        <v>781258</v>
      </c>
      <c r="S66" s="333">
        <v>344370</v>
      </c>
      <c r="T66" s="332">
        <v>0</v>
      </c>
      <c r="U66" s="152" t="s">
        <v>209</v>
      </c>
      <c r="V66" s="332">
        <v>0</v>
      </c>
      <c r="W66" s="332">
        <v>212787</v>
      </c>
      <c r="X66" s="332">
        <v>1014</v>
      </c>
      <c r="Y66" s="332">
        <v>130569</v>
      </c>
      <c r="Z66" s="333">
        <v>171171</v>
      </c>
      <c r="AA66" s="332">
        <v>103844</v>
      </c>
      <c r="AB66" s="332">
        <v>67327</v>
      </c>
      <c r="AC66" s="332">
        <v>0</v>
      </c>
      <c r="AD66" s="332">
        <v>0</v>
      </c>
      <c r="AE66" s="152" t="s">
        <v>209</v>
      </c>
      <c r="AF66" s="333">
        <v>0</v>
      </c>
      <c r="AG66" s="332">
        <v>0</v>
      </c>
      <c r="AH66" s="332">
        <v>0</v>
      </c>
      <c r="AI66" s="332">
        <v>1127378</v>
      </c>
      <c r="AJ66" s="332">
        <v>0</v>
      </c>
      <c r="AK66" s="332">
        <v>0</v>
      </c>
      <c r="AL66" s="332">
        <v>0</v>
      </c>
      <c r="AM66" s="332">
        <v>1127378</v>
      </c>
      <c r="AN66" s="332">
        <v>0</v>
      </c>
      <c r="AO66" s="395"/>
    </row>
    <row r="67" spans="1:41" ht="21.65" customHeight="1">
      <c r="A67" s="152" t="s">
        <v>146</v>
      </c>
      <c r="B67" s="332">
        <v>32006702</v>
      </c>
      <c r="C67" s="332">
        <v>1975703</v>
      </c>
      <c r="D67" s="332">
        <v>55525</v>
      </c>
      <c r="E67" s="332">
        <v>29550</v>
      </c>
      <c r="F67" s="332">
        <v>1324719</v>
      </c>
      <c r="G67" s="332">
        <v>559953</v>
      </c>
      <c r="H67" s="332">
        <v>5956</v>
      </c>
      <c r="I67" s="332">
        <v>4265144</v>
      </c>
      <c r="J67" s="332">
        <v>2743328</v>
      </c>
      <c r="K67" s="152" t="s">
        <v>146</v>
      </c>
      <c r="L67" s="332">
        <v>0</v>
      </c>
      <c r="M67" s="332">
        <v>1521816</v>
      </c>
      <c r="N67" s="332">
        <v>18144638</v>
      </c>
      <c r="O67" s="332">
        <v>2736970</v>
      </c>
      <c r="P67" s="332">
        <v>29834</v>
      </c>
      <c r="Q67" s="332">
        <v>14586642</v>
      </c>
      <c r="R67" s="332">
        <v>791192</v>
      </c>
      <c r="S67" s="332">
        <v>462001</v>
      </c>
      <c r="T67" s="332">
        <v>0</v>
      </c>
      <c r="U67" s="152" t="s">
        <v>146</v>
      </c>
      <c r="V67" s="332">
        <v>22</v>
      </c>
      <c r="W67" s="332">
        <v>189148</v>
      </c>
      <c r="X67" s="332">
        <v>3777</v>
      </c>
      <c r="Y67" s="332">
        <v>269054</v>
      </c>
      <c r="Z67" s="332">
        <v>5442649</v>
      </c>
      <c r="AA67" s="332">
        <v>4684089</v>
      </c>
      <c r="AB67" s="332">
        <v>758560</v>
      </c>
      <c r="AC67" s="332">
        <v>0</v>
      </c>
      <c r="AD67" s="332">
        <v>0</v>
      </c>
      <c r="AE67" s="152" t="s">
        <v>146</v>
      </c>
      <c r="AF67" s="332">
        <v>0</v>
      </c>
      <c r="AG67" s="332">
        <v>0</v>
      </c>
      <c r="AH67" s="332">
        <v>0</v>
      </c>
      <c r="AI67" s="332">
        <v>1716567</v>
      </c>
      <c r="AJ67" s="332">
        <v>0</v>
      </c>
      <c r="AK67" s="332">
        <v>0</v>
      </c>
      <c r="AL67" s="332">
        <v>0</v>
      </c>
      <c r="AM67" s="332">
        <v>1449900</v>
      </c>
      <c r="AN67" s="332">
        <v>266667</v>
      </c>
      <c r="AO67" s="395"/>
    </row>
    <row r="68" spans="1:41" s="155" customFormat="1" ht="21.65" customHeight="1">
      <c r="A68" s="335" t="s">
        <v>147</v>
      </c>
      <c r="B68" s="331">
        <v>83633521</v>
      </c>
      <c r="C68" s="331">
        <v>7166331</v>
      </c>
      <c r="D68" s="331">
        <v>736926</v>
      </c>
      <c r="E68" s="331">
        <v>138029</v>
      </c>
      <c r="F68" s="331">
        <v>3676439</v>
      </c>
      <c r="G68" s="331">
        <v>2249633</v>
      </c>
      <c r="H68" s="331">
        <v>365304</v>
      </c>
      <c r="I68" s="331">
        <v>16927422</v>
      </c>
      <c r="J68" s="331">
        <v>12356236</v>
      </c>
      <c r="K68" s="335" t="s">
        <v>147</v>
      </c>
      <c r="L68" s="331">
        <v>0</v>
      </c>
      <c r="M68" s="331">
        <v>4571186</v>
      </c>
      <c r="N68" s="331">
        <v>47628673</v>
      </c>
      <c r="O68" s="331">
        <v>12912058</v>
      </c>
      <c r="P68" s="331">
        <v>3507495</v>
      </c>
      <c r="Q68" s="331">
        <v>23255073</v>
      </c>
      <c r="R68" s="331">
        <v>7954047</v>
      </c>
      <c r="S68" s="331">
        <v>2254226</v>
      </c>
      <c r="T68" s="331">
        <v>0</v>
      </c>
      <c r="U68" s="335" t="s">
        <v>147</v>
      </c>
      <c r="V68" s="331">
        <v>180</v>
      </c>
      <c r="W68" s="331">
        <v>1125391</v>
      </c>
      <c r="X68" s="331">
        <v>10226</v>
      </c>
      <c r="Y68" s="331">
        <v>1118429</v>
      </c>
      <c r="Z68" s="331">
        <v>5214845</v>
      </c>
      <c r="AA68" s="331">
        <v>3939979</v>
      </c>
      <c r="AB68" s="331">
        <v>1274866</v>
      </c>
      <c r="AC68" s="331">
        <v>0</v>
      </c>
      <c r="AD68" s="331">
        <v>0</v>
      </c>
      <c r="AE68" s="335" t="s">
        <v>147</v>
      </c>
      <c r="AF68" s="331">
        <v>0</v>
      </c>
      <c r="AG68" s="331">
        <v>0</v>
      </c>
      <c r="AH68" s="331">
        <v>0</v>
      </c>
      <c r="AI68" s="331">
        <v>4442024</v>
      </c>
      <c r="AJ68" s="331">
        <v>3000</v>
      </c>
      <c r="AK68" s="331">
        <v>47754</v>
      </c>
      <c r="AL68" s="331">
        <v>0</v>
      </c>
      <c r="AM68" s="331">
        <v>3991270</v>
      </c>
      <c r="AN68" s="331">
        <v>400000</v>
      </c>
      <c r="AO68" s="154"/>
    </row>
    <row r="69" spans="1:41" ht="21.65" customHeight="1">
      <c r="A69" s="157" t="s">
        <v>127</v>
      </c>
      <c r="B69" s="332">
        <v>5568256</v>
      </c>
      <c r="C69" s="332">
        <v>422726</v>
      </c>
      <c r="D69" s="332">
        <v>76799</v>
      </c>
      <c r="E69" s="332">
        <v>8217</v>
      </c>
      <c r="F69" s="332">
        <v>232679</v>
      </c>
      <c r="G69" s="332">
        <v>102632</v>
      </c>
      <c r="H69" s="332">
        <v>2399</v>
      </c>
      <c r="I69" s="332">
        <v>822641</v>
      </c>
      <c r="J69" s="332">
        <v>557767</v>
      </c>
      <c r="K69" s="157" t="s">
        <v>127</v>
      </c>
      <c r="L69" s="332">
        <v>0</v>
      </c>
      <c r="M69" s="332">
        <v>264874</v>
      </c>
      <c r="N69" s="332">
        <v>3129496</v>
      </c>
      <c r="O69" s="332">
        <v>1584018</v>
      </c>
      <c r="P69" s="332">
        <v>3262</v>
      </c>
      <c r="Q69" s="332">
        <v>1101971</v>
      </c>
      <c r="R69" s="332">
        <v>440245</v>
      </c>
      <c r="S69" s="332">
        <v>114925</v>
      </c>
      <c r="T69" s="332">
        <v>0</v>
      </c>
      <c r="U69" s="152" t="s">
        <v>127</v>
      </c>
      <c r="V69" s="332">
        <v>0</v>
      </c>
      <c r="W69" s="332">
        <v>47370</v>
      </c>
      <c r="X69" s="332">
        <v>800</v>
      </c>
      <c r="Y69" s="332">
        <v>66755</v>
      </c>
      <c r="Z69" s="332">
        <v>799491</v>
      </c>
      <c r="AA69" s="332">
        <v>8550</v>
      </c>
      <c r="AB69" s="332">
        <v>790941</v>
      </c>
      <c r="AC69" s="332">
        <v>0</v>
      </c>
      <c r="AD69" s="332">
        <v>0</v>
      </c>
      <c r="AE69" s="152" t="s">
        <v>127</v>
      </c>
      <c r="AF69" s="332">
        <v>0</v>
      </c>
      <c r="AG69" s="332">
        <v>0</v>
      </c>
      <c r="AH69" s="332">
        <v>0</v>
      </c>
      <c r="AI69" s="332">
        <v>278977</v>
      </c>
      <c r="AJ69" s="332">
        <v>0</v>
      </c>
      <c r="AK69" s="332">
        <v>0</v>
      </c>
      <c r="AL69" s="332">
        <v>0</v>
      </c>
      <c r="AM69" s="332">
        <v>278977</v>
      </c>
      <c r="AN69" s="332">
        <v>0</v>
      </c>
      <c r="AO69" s="395"/>
    </row>
    <row r="70" spans="1:41" ht="21.65" customHeight="1">
      <c r="A70" s="157" t="s">
        <v>128</v>
      </c>
      <c r="B70" s="332">
        <v>8372444</v>
      </c>
      <c r="C70" s="332">
        <v>722026</v>
      </c>
      <c r="D70" s="332">
        <v>58946</v>
      </c>
      <c r="E70" s="332">
        <v>7600</v>
      </c>
      <c r="F70" s="332">
        <v>366989</v>
      </c>
      <c r="G70" s="332">
        <v>279878</v>
      </c>
      <c r="H70" s="332">
        <v>8613</v>
      </c>
      <c r="I70" s="332">
        <v>3022433</v>
      </c>
      <c r="J70" s="332">
        <v>2866690</v>
      </c>
      <c r="K70" s="157" t="s">
        <v>128</v>
      </c>
      <c r="L70" s="332">
        <v>0</v>
      </c>
      <c r="M70" s="332">
        <v>155743</v>
      </c>
      <c r="N70" s="332">
        <v>3526824</v>
      </c>
      <c r="O70" s="332">
        <v>192812</v>
      </c>
      <c r="P70" s="332">
        <v>10500</v>
      </c>
      <c r="Q70" s="332">
        <v>2004503</v>
      </c>
      <c r="R70" s="332">
        <v>1319009</v>
      </c>
      <c r="S70" s="332">
        <v>175158</v>
      </c>
      <c r="T70" s="332">
        <v>0</v>
      </c>
      <c r="U70" s="152" t="s">
        <v>128</v>
      </c>
      <c r="V70" s="332">
        <v>120</v>
      </c>
      <c r="W70" s="332">
        <v>141414</v>
      </c>
      <c r="X70" s="332">
        <v>0</v>
      </c>
      <c r="Y70" s="332">
        <v>33624</v>
      </c>
      <c r="Z70" s="332">
        <v>577766</v>
      </c>
      <c r="AA70" s="332">
        <v>577766</v>
      </c>
      <c r="AB70" s="332">
        <v>0</v>
      </c>
      <c r="AC70" s="332">
        <v>0</v>
      </c>
      <c r="AD70" s="332">
        <v>0</v>
      </c>
      <c r="AE70" s="152" t="s">
        <v>128</v>
      </c>
      <c r="AF70" s="332">
        <v>0</v>
      </c>
      <c r="AG70" s="332">
        <v>0</v>
      </c>
      <c r="AH70" s="332">
        <v>0</v>
      </c>
      <c r="AI70" s="332">
        <v>348237</v>
      </c>
      <c r="AJ70" s="332">
        <v>0</v>
      </c>
      <c r="AK70" s="332">
        <v>0</v>
      </c>
      <c r="AL70" s="332">
        <v>0</v>
      </c>
      <c r="AM70" s="332">
        <v>348237</v>
      </c>
      <c r="AN70" s="332">
        <v>0</v>
      </c>
      <c r="AO70" s="395"/>
    </row>
    <row r="71" spans="1:41" ht="21.65" customHeight="1">
      <c r="A71" s="157" t="s">
        <v>129</v>
      </c>
      <c r="B71" s="332">
        <v>3351329</v>
      </c>
      <c r="C71" s="332">
        <v>369895</v>
      </c>
      <c r="D71" s="332">
        <v>41988</v>
      </c>
      <c r="E71" s="332">
        <v>7200</v>
      </c>
      <c r="F71" s="332">
        <v>112275</v>
      </c>
      <c r="G71" s="332">
        <v>203524</v>
      </c>
      <c r="H71" s="332">
        <v>4908</v>
      </c>
      <c r="I71" s="332">
        <v>292230</v>
      </c>
      <c r="J71" s="332">
        <v>250268</v>
      </c>
      <c r="K71" s="157" t="s">
        <v>129</v>
      </c>
      <c r="L71" s="332">
        <v>0</v>
      </c>
      <c r="M71" s="332">
        <v>41962</v>
      </c>
      <c r="N71" s="332">
        <v>1406246</v>
      </c>
      <c r="O71" s="332">
        <v>312222</v>
      </c>
      <c r="P71" s="332">
        <v>650</v>
      </c>
      <c r="Q71" s="332">
        <v>959170</v>
      </c>
      <c r="R71" s="332">
        <v>134204</v>
      </c>
      <c r="S71" s="332">
        <v>52055</v>
      </c>
      <c r="T71" s="332">
        <v>0</v>
      </c>
      <c r="U71" s="152" t="s">
        <v>129</v>
      </c>
      <c r="V71" s="332">
        <v>0</v>
      </c>
      <c r="W71" s="332">
        <v>16000</v>
      </c>
      <c r="X71" s="332">
        <v>296</v>
      </c>
      <c r="Y71" s="332">
        <v>35759</v>
      </c>
      <c r="Z71" s="332">
        <v>1000903</v>
      </c>
      <c r="AA71" s="332">
        <v>882890</v>
      </c>
      <c r="AB71" s="332">
        <v>118013</v>
      </c>
      <c r="AC71" s="332">
        <v>0</v>
      </c>
      <c r="AD71" s="332">
        <v>0</v>
      </c>
      <c r="AE71" s="152" t="s">
        <v>129</v>
      </c>
      <c r="AF71" s="332">
        <v>0</v>
      </c>
      <c r="AG71" s="332">
        <v>0</v>
      </c>
      <c r="AH71" s="332">
        <v>0</v>
      </c>
      <c r="AI71" s="332">
        <v>230000</v>
      </c>
      <c r="AJ71" s="332">
        <v>0</v>
      </c>
      <c r="AK71" s="332">
        <v>0</v>
      </c>
      <c r="AL71" s="332">
        <v>0</v>
      </c>
      <c r="AM71" s="332">
        <v>230000</v>
      </c>
      <c r="AN71" s="332">
        <v>0</v>
      </c>
      <c r="AO71" s="395"/>
    </row>
    <row r="72" spans="1:41" ht="21.65" customHeight="1">
      <c r="A72" s="157" t="s">
        <v>130</v>
      </c>
      <c r="B72" s="332">
        <v>8953971</v>
      </c>
      <c r="C72" s="332">
        <v>541896</v>
      </c>
      <c r="D72" s="332">
        <v>27896</v>
      </c>
      <c r="E72" s="332">
        <v>4250</v>
      </c>
      <c r="F72" s="332">
        <v>150533</v>
      </c>
      <c r="G72" s="332">
        <v>337530</v>
      </c>
      <c r="H72" s="332">
        <v>21687</v>
      </c>
      <c r="I72" s="332">
        <v>2203854</v>
      </c>
      <c r="J72" s="332">
        <v>1874158</v>
      </c>
      <c r="K72" s="157" t="s">
        <v>130</v>
      </c>
      <c r="L72" s="332">
        <v>0</v>
      </c>
      <c r="M72" s="332">
        <v>329696</v>
      </c>
      <c r="N72" s="332">
        <v>5359766</v>
      </c>
      <c r="O72" s="332">
        <v>2538093</v>
      </c>
      <c r="P72" s="332">
        <v>5000</v>
      </c>
      <c r="Q72" s="332">
        <v>1853822</v>
      </c>
      <c r="R72" s="332">
        <v>962851</v>
      </c>
      <c r="S72" s="332">
        <v>281288</v>
      </c>
      <c r="T72" s="332">
        <v>0</v>
      </c>
      <c r="U72" s="152" t="s">
        <v>130</v>
      </c>
      <c r="V72" s="332">
        <v>0</v>
      </c>
      <c r="W72" s="332">
        <v>117436</v>
      </c>
      <c r="X72" s="332">
        <v>0</v>
      </c>
      <c r="Y72" s="332">
        <v>163852</v>
      </c>
      <c r="Z72" s="332">
        <v>97167</v>
      </c>
      <c r="AA72" s="332">
        <v>81109</v>
      </c>
      <c r="AB72" s="332">
        <v>16058</v>
      </c>
      <c r="AC72" s="332">
        <v>0</v>
      </c>
      <c r="AD72" s="332">
        <v>0</v>
      </c>
      <c r="AE72" s="152" t="s">
        <v>130</v>
      </c>
      <c r="AF72" s="332">
        <v>0</v>
      </c>
      <c r="AG72" s="332">
        <v>0</v>
      </c>
      <c r="AH72" s="332">
        <v>0</v>
      </c>
      <c r="AI72" s="332">
        <v>470000</v>
      </c>
      <c r="AJ72" s="332">
        <v>0</v>
      </c>
      <c r="AK72" s="332">
        <v>0</v>
      </c>
      <c r="AL72" s="332">
        <v>0</v>
      </c>
      <c r="AM72" s="332">
        <v>470000</v>
      </c>
      <c r="AN72" s="332">
        <v>0</v>
      </c>
      <c r="AO72" s="395"/>
    </row>
    <row r="73" spans="1:41" ht="21.65" customHeight="1">
      <c r="A73" s="157" t="s">
        <v>131</v>
      </c>
      <c r="B73" s="332">
        <v>3618516</v>
      </c>
      <c r="C73" s="332">
        <v>617885</v>
      </c>
      <c r="D73" s="332">
        <v>193591</v>
      </c>
      <c r="E73" s="332">
        <v>4350</v>
      </c>
      <c r="F73" s="332">
        <v>201348</v>
      </c>
      <c r="G73" s="332">
        <v>214977</v>
      </c>
      <c r="H73" s="332">
        <v>3619</v>
      </c>
      <c r="I73" s="332">
        <v>130817</v>
      </c>
      <c r="J73" s="332">
        <v>66090</v>
      </c>
      <c r="K73" s="157" t="s">
        <v>131</v>
      </c>
      <c r="L73" s="332">
        <v>0</v>
      </c>
      <c r="M73" s="332">
        <v>64727</v>
      </c>
      <c r="N73" s="332">
        <v>2318769</v>
      </c>
      <c r="O73" s="332">
        <v>219327</v>
      </c>
      <c r="P73" s="332">
        <v>1021805</v>
      </c>
      <c r="Q73" s="332">
        <v>1063511</v>
      </c>
      <c r="R73" s="332">
        <v>14126</v>
      </c>
      <c r="S73" s="332">
        <v>15979</v>
      </c>
      <c r="T73" s="332">
        <v>0</v>
      </c>
      <c r="U73" s="152" t="s">
        <v>131</v>
      </c>
      <c r="V73" s="332">
        <v>0</v>
      </c>
      <c r="W73" s="332">
        <v>0</v>
      </c>
      <c r="X73" s="332">
        <v>0</v>
      </c>
      <c r="Y73" s="332">
        <v>15979</v>
      </c>
      <c r="Z73" s="332">
        <v>285806</v>
      </c>
      <c r="AA73" s="332">
        <v>70462</v>
      </c>
      <c r="AB73" s="332">
        <v>215344</v>
      </c>
      <c r="AC73" s="332">
        <v>0</v>
      </c>
      <c r="AD73" s="332">
        <v>0</v>
      </c>
      <c r="AE73" s="152" t="s">
        <v>131</v>
      </c>
      <c r="AF73" s="332">
        <v>0</v>
      </c>
      <c r="AG73" s="332">
        <v>0</v>
      </c>
      <c r="AH73" s="332">
        <v>0</v>
      </c>
      <c r="AI73" s="332">
        <v>249260</v>
      </c>
      <c r="AJ73" s="332">
        <v>0</v>
      </c>
      <c r="AK73" s="332">
        <v>0</v>
      </c>
      <c r="AL73" s="332">
        <v>0</v>
      </c>
      <c r="AM73" s="332">
        <v>249260</v>
      </c>
      <c r="AN73" s="332">
        <v>0</v>
      </c>
      <c r="AO73" s="395"/>
    </row>
    <row r="74" spans="1:41" ht="21.65" customHeight="1">
      <c r="A74" s="157" t="s">
        <v>132</v>
      </c>
      <c r="B74" s="332">
        <v>9481385</v>
      </c>
      <c r="C74" s="332">
        <v>381157</v>
      </c>
      <c r="D74" s="332">
        <v>14434</v>
      </c>
      <c r="E74" s="332">
        <v>6510</v>
      </c>
      <c r="F74" s="332">
        <v>93061</v>
      </c>
      <c r="G74" s="332">
        <v>262920</v>
      </c>
      <c r="H74" s="332">
        <v>4232</v>
      </c>
      <c r="I74" s="332">
        <v>1074034</v>
      </c>
      <c r="J74" s="332">
        <v>541622</v>
      </c>
      <c r="K74" s="157" t="s">
        <v>132</v>
      </c>
      <c r="L74" s="332">
        <v>0</v>
      </c>
      <c r="M74" s="332">
        <v>532412</v>
      </c>
      <c r="N74" s="332">
        <v>7255887</v>
      </c>
      <c r="O74" s="332">
        <v>2236781</v>
      </c>
      <c r="P74" s="332">
        <v>283469</v>
      </c>
      <c r="Q74" s="332">
        <v>3528450</v>
      </c>
      <c r="R74" s="332">
        <v>1207187</v>
      </c>
      <c r="S74" s="332">
        <v>102598</v>
      </c>
      <c r="T74" s="332">
        <v>0</v>
      </c>
      <c r="U74" s="152" t="s">
        <v>132</v>
      </c>
      <c r="V74" s="332">
        <v>0</v>
      </c>
      <c r="W74" s="332">
        <v>51276</v>
      </c>
      <c r="X74" s="332">
        <v>0</v>
      </c>
      <c r="Y74" s="332">
        <v>51322</v>
      </c>
      <c r="Z74" s="332">
        <v>224678</v>
      </c>
      <c r="AA74" s="332">
        <v>106178</v>
      </c>
      <c r="AB74" s="332">
        <v>118500</v>
      </c>
      <c r="AC74" s="332">
        <v>0</v>
      </c>
      <c r="AD74" s="332">
        <v>0</v>
      </c>
      <c r="AE74" s="152" t="s">
        <v>132</v>
      </c>
      <c r="AF74" s="332">
        <v>0</v>
      </c>
      <c r="AG74" s="332">
        <v>0</v>
      </c>
      <c r="AH74" s="332">
        <v>0</v>
      </c>
      <c r="AI74" s="332">
        <v>443031</v>
      </c>
      <c r="AJ74" s="332">
        <v>0</v>
      </c>
      <c r="AK74" s="332">
        <v>0</v>
      </c>
      <c r="AL74" s="332">
        <v>0</v>
      </c>
      <c r="AM74" s="332">
        <v>363031</v>
      </c>
      <c r="AN74" s="332">
        <v>80000</v>
      </c>
      <c r="AO74" s="395"/>
    </row>
    <row r="75" spans="1:41" ht="21.65" customHeight="1">
      <c r="A75" s="157" t="s">
        <v>133</v>
      </c>
      <c r="B75" s="332">
        <v>5024612</v>
      </c>
      <c r="C75" s="332">
        <v>428470</v>
      </c>
      <c r="D75" s="332">
        <v>89711</v>
      </c>
      <c r="E75" s="332">
        <v>12040</v>
      </c>
      <c r="F75" s="332">
        <v>187814</v>
      </c>
      <c r="G75" s="332">
        <v>122605</v>
      </c>
      <c r="H75" s="332">
        <v>16300</v>
      </c>
      <c r="I75" s="332">
        <v>371624</v>
      </c>
      <c r="J75" s="332">
        <v>356458</v>
      </c>
      <c r="K75" s="157" t="s">
        <v>133</v>
      </c>
      <c r="L75" s="332">
        <v>0</v>
      </c>
      <c r="M75" s="332">
        <v>15166</v>
      </c>
      <c r="N75" s="332">
        <v>3515445</v>
      </c>
      <c r="O75" s="332">
        <v>1225627</v>
      </c>
      <c r="P75" s="332">
        <v>25678</v>
      </c>
      <c r="Q75" s="332">
        <v>1826945</v>
      </c>
      <c r="R75" s="332">
        <v>437195</v>
      </c>
      <c r="S75" s="332">
        <v>228503</v>
      </c>
      <c r="T75" s="332">
        <v>0</v>
      </c>
      <c r="U75" s="152" t="s">
        <v>133</v>
      </c>
      <c r="V75" s="332">
        <v>0</v>
      </c>
      <c r="W75" s="332">
        <v>203528</v>
      </c>
      <c r="X75" s="332">
        <v>0</v>
      </c>
      <c r="Y75" s="332">
        <v>24975</v>
      </c>
      <c r="Z75" s="332">
        <v>106440</v>
      </c>
      <c r="AA75" s="332">
        <v>106440</v>
      </c>
      <c r="AB75" s="332">
        <v>0</v>
      </c>
      <c r="AC75" s="332">
        <v>0</v>
      </c>
      <c r="AD75" s="332">
        <v>0</v>
      </c>
      <c r="AE75" s="152" t="s">
        <v>133</v>
      </c>
      <c r="AF75" s="332">
        <v>0</v>
      </c>
      <c r="AG75" s="332">
        <v>0</v>
      </c>
      <c r="AH75" s="332">
        <v>0</v>
      </c>
      <c r="AI75" s="332">
        <v>374130</v>
      </c>
      <c r="AJ75" s="332">
        <v>0</v>
      </c>
      <c r="AK75" s="332">
        <v>0</v>
      </c>
      <c r="AL75" s="332">
        <v>0</v>
      </c>
      <c r="AM75" s="332">
        <v>274130</v>
      </c>
      <c r="AN75" s="332">
        <v>100000</v>
      </c>
      <c r="AO75" s="395"/>
    </row>
    <row r="76" spans="1:41" ht="21.65" customHeight="1">
      <c r="A76" s="157" t="s">
        <v>134</v>
      </c>
      <c r="B76" s="332">
        <v>9880835</v>
      </c>
      <c r="C76" s="332">
        <v>1076962</v>
      </c>
      <c r="D76" s="332">
        <v>29910</v>
      </c>
      <c r="E76" s="332">
        <v>16950</v>
      </c>
      <c r="F76" s="332">
        <v>751482</v>
      </c>
      <c r="G76" s="332">
        <v>117345</v>
      </c>
      <c r="H76" s="332">
        <v>161275</v>
      </c>
      <c r="I76" s="332">
        <v>2431737</v>
      </c>
      <c r="J76" s="332">
        <v>1045149</v>
      </c>
      <c r="K76" s="157" t="s">
        <v>134</v>
      </c>
      <c r="L76" s="332">
        <v>0</v>
      </c>
      <c r="M76" s="332">
        <v>1386588</v>
      </c>
      <c r="N76" s="332">
        <v>5203130</v>
      </c>
      <c r="O76" s="332">
        <v>2571580</v>
      </c>
      <c r="P76" s="332">
        <v>735787</v>
      </c>
      <c r="Q76" s="332">
        <v>1207441</v>
      </c>
      <c r="R76" s="332">
        <v>688322</v>
      </c>
      <c r="S76" s="332">
        <v>438752</v>
      </c>
      <c r="T76" s="332">
        <v>0</v>
      </c>
      <c r="U76" s="152" t="s">
        <v>134</v>
      </c>
      <c r="V76" s="332">
        <v>0</v>
      </c>
      <c r="W76" s="332">
        <v>135371</v>
      </c>
      <c r="X76" s="332">
        <v>3700</v>
      </c>
      <c r="Y76" s="332">
        <v>299681</v>
      </c>
      <c r="Z76" s="332">
        <v>218906</v>
      </c>
      <c r="AA76" s="332">
        <v>218906</v>
      </c>
      <c r="AB76" s="332">
        <v>0</v>
      </c>
      <c r="AC76" s="332">
        <v>0</v>
      </c>
      <c r="AD76" s="332">
        <v>0</v>
      </c>
      <c r="AE76" s="152" t="s">
        <v>134</v>
      </c>
      <c r="AF76" s="332">
        <v>0</v>
      </c>
      <c r="AG76" s="332">
        <v>0</v>
      </c>
      <c r="AH76" s="332">
        <v>0</v>
      </c>
      <c r="AI76" s="332">
        <v>511348</v>
      </c>
      <c r="AJ76" s="332">
        <v>0</v>
      </c>
      <c r="AK76" s="332">
        <v>0</v>
      </c>
      <c r="AL76" s="332">
        <v>0</v>
      </c>
      <c r="AM76" s="332">
        <v>511348</v>
      </c>
      <c r="AN76" s="332">
        <v>0</v>
      </c>
      <c r="AO76" s="395"/>
    </row>
    <row r="77" spans="1:41" ht="21.65" customHeight="1">
      <c r="A77" s="157" t="s">
        <v>135</v>
      </c>
      <c r="B77" s="332">
        <v>3034978</v>
      </c>
      <c r="C77" s="332">
        <v>346504</v>
      </c>
      <c r="D77" s="332">
        <v>900</v>
      </c>
      <c r="E77" s="332">
        <v>10000</v>
      </c>
      <c r="F77" s="332">
        <v>267255</v>
      </c>
      <c r="G77" s="332">
        <v>45158</v>
      </c>
      <c r="H77" s="332">
        <v>23191</v>
      </c>
      <c r="I77" s="332">
        <v>632482</v>
      </c>
      <c r="J77" s="332">
        <v>521798</v>
      </c>
      <c r="K77" s="157" t="s">
        <v>135</v>
      </c>
      <c r="L77" s="332">
        <v>0</v>
      </c>
      <c r="M77" s="332">
        <v>110684</v>
      </c>
      <c r="N77" s="332">
        <v>1359320</v>
      </c>
      <c r="O77" s="332">
        <v>424864</v>
      </c>
      <c r="P77" s="332">
        <v>0</v>
      </c>
      <c r="Q77" s="332">
        <v>458115</v>
      </c>
      <c r="R77" s="332">
        <v>476341</v>
      </c>
      <c r="S77" s="332">
        <v>245865</v>
      </c>
      <c r="T77" s="332">
        <v>0</v>
      </c>
      <c r="U77" s="152" t="s">
        <v>135</v>
      </c>
      <c r="V77" s="332">
        <v>0</v>
      </c>
      <c r="W77" s="332">
        <v>109864</v>
      </c>
      <c r="X77" s="332">
        <v>0</v>
      </c>
      <c r="Y77" s="332">
        <v>136001</v>
      </c>
      <c r="Z77" s="332">
        <v>180807</v>
      </c>
      <c r="AA77" s="332">
        <v>180807</v>
      </c>
      <c r="AB77" s="332">
        <v>0</v>
      </c>
      <c r="AC77" s="332">
        <v>0</v>
      </c>
      <c r="AD77" s="332">
        <v>0</v>
      </c>
      <c r="AE77" s="152" t="s">
        <v>135</v>
      </c>
      <c r="AF77" s="332">
        <v>0</v>
      </c>
      <c r="AG77" s="332">
        <v>0</v>
      </c>
      <c r="AH77" s="332">
        <v>0</v>
      </c>
      <c r="AI77" s="332">
        <v>270000</v>
      </c>
      <c r="AJ77" s="332">
        <v>0</v>
      </c>
      <c r="AK77" s="332">
        <v>0</v>
      </c>
      <c r="AL77" s="332">
        <v>0</v>
      </c>
      <c r="AM77" s="332">
        <v>210000</v>
      </c>
      <c r="AN77" s="332">
        <v>60000</v>
      </c>
      <c r="AO77" s="395"/>
    </row>
    <row r="78" spans="1:41" ht="21.65" customHeight="1">
      <c r="A78" s="157" t="s">
        <v>136</v>
      </c>
      <c r="B78" s="332">
        <v>4839762</v>
      </c>
      <c r="C78" s="332">
        <v>587391</v>
      </c>
      <c r="D78" s="332">
        <v>30853</v>
      </c>
      <c r="E78" s="332">
        <v>9100</v>
      </c>
      <c r="F78" s="332">
        <v>450554</v>
      </c>
      <c r="G78" s="332">
        <v>91595</v>
      </c>
      <c r="H78" s="332">
        <v>5289</v>
      </c>
      <c r="I78" s="332">
        <v>1211041</v>
      </c>
      <c r="J78" s="332">
        <v>921035</v>
      </c>
      <c r="K78" s="157" t="s">
        <v>136</v>
      </c>
      <c r="L78" s="332">
        <v>0</v>
      </c>
      <c r="M78" s="332">
        <v>290006</v>
      </c>
      <c r="N78" s="332">
        <v>2609958</v>
      </c>
      <c r="O78" s="332">
        <v>553088</v>
      </c>
      <c r="P78" s="332">
        <v>350433</v>
      </c>
      <c r="Q78" s="332">
        <v>1124281</v>
      </c>
      <c r="R78" s="332">
        <v>582156</v>
      </c>
      <c r="S78" s="332">
        <v>107232</v>
      </c>
      <c r="T78" s="332">
        <v>0</v>
      </c>
      <c r="U78" s="152" t="s">
        <v>136</v>
      </c>
      <c r="V78" s="332">
        <v>60</v>
      </c>
      <c r="W78" s="332">
        <v>54655</v>
      </c>
      <c r="X78" s="332">
        <v>690</v>
      </c>
      <c r="Y78" s="332">
        <v>51827</v>
      </c>
      <c r="Z78" s="332">
        <v>54140</v>
      </c>
      <c r="AA78" s="332">
        <v>52330</v>
      </c>
      <c r="AB78" s="332">
        <v>1810</v>
      </c>
      <c r="AC78" s="332">
        <v>0</v>
      </c>
      <c r="AD78" s="332">
        <v>0</v>
      </c>
      <c r="AE78" s="152" t="s">
        <v>136</v>
      </c>
      <c r="AF78" s="332">
        <v>0</v>
      </c>
      <c r="AG78" s="332">
        <v>0</v>
      </c>
      <c r="AH78" s="332">
        <v>0</v>
      </c>
      <c r="AI78" s="332">
        <v>270000</v>
      </c>
      <c r="AJ78" s="332">
        <v>0</v>
      </c>
      <c r="AK78" s="332">
        <v>0</v>
      </c>
      <c r="AL78" s="332">
        <v>0</v>
      </c>
      <c r="AM78" s="332">
        <v>270000</v>
      </c>
      <c r="AN78" s="332">
        <v>0</v>
      </c>
      <c r="AO78" s="395"/>
    </row>
    <row r="79" spans="1:41" ht="21.65" customHeight="1" collapsed="1">
      <c r="A79" s="157" t="s">
        <v>137</v>
      </c>
      <c r="B79" s="332">
        <v>2693854</v>
      </c>
      <c r="C79" s="332">
        <v>125967</v>
      </c>
      <c r="D79" s="332">
        <v>8516</v>
      </c>
      <c r="E79" s="332">
        <v>3500</v>
      </c>
      <c r="F79" s="332">
        <v>54742</v>
      </c>
      <c r="G79" s="332">
        <v>53991</v>
      </c>
      <c r="H79" s="332">
        <v>5218</v>
      </c>
      <c r="I79" s="332">
        <v>295436</v>
      </c>
      <c r="J79" s="332">
        <v>177970</v>
      </c>
      <c r="K79" s="157" t="s">
        <v>137</v>
      </c>
      <c r="L79" s="332">
        <v>0</v>
      </c>
      <c r="M79" s="332">
        <v>117466</v>
      </c>
      <c r="N79" s="332">
        <v>1789788</v>
      </c>
      <c r="O79" s="332">
        <v>174782</v>
      </c>
      <c r="P79" s="332">
        <v>470334</v>
      </c>
      <c r="Q79" s="332">
        <v>1144672</v>
      </c>
      <c r="R79" s="332">
        <v>0</v>
      </c>
      <c r="S79" s="332">
        <v>98627</v>
      </c>
      <c r="T79" s="332">
        <v>0</v>
      </c>
      <c r="U79" s="152" t="s">
        <v>137</v>
      </c>
      <c r="V79" s="332">
        <v>0</v>
      </c>
      <c r="W79" s="332">
        <v>77260</v>
      </c>
      <c r="X79" s="332">
        <v>0</v>
      </c>
      <c r="Y79" s="332">
        <v>21367</v>
      </c>
      <c r="Z79" s="332">
        <v>264536</v>
      </c>
      <c r="AA79" s="332">
        <v>264536</v>
      </c>
      <c r="AB79" s="332">
        <v>0</v>
      </c>
      <c r="AC79" s="332">
        <v>0</v>
      </c>
      <c r="AD79" s="332">
        <v>0</v>
      </c>
      <c r="AE79" s="152" t="s">
        <v>137</v>
      </c>
      <c r="AF79" s="332">
        <v>0</v>
      </c>
      <c r="AG79" s="332">
        <v>0</v>
      </c>
      <c r="AH79" s="332">
        <v>0</v>
      </c>
      <c r="AI79" s="332">
        <v>119500</v>
      </c>
      <c r="AJ79" s="332">
        <v>0</v>
      </c>
      <c r="AK79" s="332">
        <v>0</v>
      </c>
      <c r="AL79" s="332">
        <v>0</v>
      </c>
      <c r="AM79" s="332">
        <v>119500</v>
      </c>
      <c r="AN79" s="332">
        <v>0</v>
      </c>
      <c r="AO79" s="395"/>
    </row>
    <row r="80" spans="1:41" ht="21.65" customHeight="1">
      <c r="A80" s="157" t="s">
        <v>138</v>
      </c>
      <c r="B80" s="332">
        <v>3117058</v>
      </c>
      <c r="C80" s="332">
        <v>304842</v>
      </c>
      <c r="D80" s="332">
        <v>27037</v>
      </c>
      <c r="E80" s="332">
        <v>10300</v>
      </c>
      <c r="F80" s="332">
        <v>158394</v>
      </c>
      <c r="G80" s="332">
        <v>100336</v>
      </c>
      <c r="H80" s="332">
        <v>8775</v>
      </c>
      <c r="I80" s="332">
        <v>908592</v>
      </c>
      <c r="J80" s="332">
        <v>715431</v>
      </c>
      <c r="K80" s="157" t="s">
        <v>138</v>
      </c>
      <c r="L80" s="332">
        <v>0</v>
      </c>
      <c r="M80" s="332">
        <v>193161</v>
      </c>
      <c r="N80" s="332">
        <v>1635001</v>
      </c>
      <c r="O80" s="332">
        <v>52332</v>
      </c>
      <c r="P80" s="332">
        <v>271648</v>
      </c>
      <c r="Q80" s="332">
        <v>966789</v>
      </c>
      <c r="R80" s="332">
        <v>344232</v>
      </c>
      <c r="S80" s="332">
        <v>45416</v>
      </c>
      <c r="T80" s="332">
        <v>0</v>
      </c>
      <c r="U80" s="152" t="s">
        <v>138</v>
      </c>
      <c r="V80" s="332">
        <v>0</v>
      </c>
      <c r="W80" s="332">
        <v>33815</v>
      </c>
      <c r="X80" s="332">
        <v>0</v>
      </c>
      <c r="Y80" s="332">
        <v>11601</v>
      </c>
      <c r="Z80" s="332">
        <v>23207</v>
      </c>
      <c r="AA80" s="332">
        <v>23007</v>
      </c>
      <c r="AB80" s="332">
        <v>200</v>
      </c>
      <c r="AC80" s="332">
        <v>0</v>
      </c>
      <c r="AD80" s="332">
        <v>0</v>
      </c>
      <c r="AE80" s="152" t="s">
        <v>138</v>
      </c>
      <c r="AF80" s="332">
        <v>0</v>
      </c>
      <c r="AG80" s="332">
        <v>0</v>
      </c>
      <c r="AH80" s="332">
        <v>0</v>
      </c>
      <c r="AI80" s="332">
        <v>200000</v>
      </c>
      <c r="AJ80" s="332">
        <v>0</v>
      </c>
      <c r="AK80" s="332">
        <v>0</v>
      </c>
      <c r="AL80" s="332">
        <v>0</v>
      </c>
      <c r="AM80" s="332">
        <v>200000</v>
      </c>
      <c r="AN80" s="332">
        <v>0</v>
      </c>
      <c r="AO80" s="395"/>
    </row>
    <row r="81" spans="1:41" ht="21.65" customHeight="1">
      <c r="A81" s="157" t="s">
        <v>139</v>
      </c>
      <c r="B81" s="332">
        <v>4446189</v>
      </c>
      <c r="C81" s="332">
        <v>295615</v>
      </c>
      <c r="D81" s="332">
        <v>20037</v>
      </c>
      <c r="E81" s="332">
        <v>6484</v>
      </c>
      <c r="F81" s="332">
        <v>177882</v>
      </c>
      <c r="G81" s="332">
        <v>84344</v>
      </c>
      <c r="H81" s="332">
        <v>6868</v>
      </c>
      <c r="I81" s="332">
        <v>1878571</v>
      </c>
      <c r="J81" s="332">
        <v>1292666</v>
      </c>
      <c r="K81" s="157" t="s">
        <v>139</v>
      </c>
      <c r="L81" s="332">
        <v>0</v>
      </c>
      <c r="M81" s="332">
        <v>585905</v>
      </c>
      <c r="N81" s="332">
        <v>1511215</v>
      </c>
      <c r="O81" s="332">
        <v>281908</v>
      </c>
      <c r="P81" s="332">
        <v>271903</v>
      </c>
      <c r="Q81" s="332">
        <v>791946</v>
      </c>
      <c r="R81" s="332">
        <v>165458</v>
      </c>
      <c r="S81" s="332">
        <v>36895</v>
      </c>
      <c r="T81" s="332">
        <v>0</v>
      </c>
      <c r="U81" s="152" t="s">
        <v>139</v>
      </c>
      <c r="V81" s="332">
        <v>0</v>
      </c>
      <c r="W81" s="332">
        <v>5875</v>
      </c>
      <c r="X81" s="332">
        <v>4740</v>
      </c>
      <c r="Y81" s="332">
        <v>26280</v>
      </c>
      <c r="Z81" s="332">
        <v>303893</v>
      </c>
      <c r="AA81" s="332">
        <v>301893</v>
      </c>
      <c r="AB81" s="332">
        <v>2000</v>
      </c>
      <c r="AC81" s="332">
        <v>0</v>
      </c>
      <c r="AD81" s="332">
        <v>0</v>
      </c>
      <c r="AE81" s="152" t="s">
        <v>139</v>
      </c>
      <c r="AF81" s="332">
        <v>0</v>
      </c>
      <c r="AG81" s="332">
        <v>0</v>
      </c>
      <c r="AH81" s="332">
        <v>0</v>
      </c>
      <c r="AI81" s="332">
        <v>420000</v>
      </c>
      <c r="AJ81" s="332">
        <v>0</v>
      </c>
      <c r="AK81" s="332">
        <v>0</v>
      </c>
      <c r="AL81" s="332">
        <v>0</v>
      </c>
      <c r="AM81" s="332">
        <v>260000</v>
      </c>
      <c r="AN81" s="332">
        <v>160000</v>
      </c>
      <c r="AO81" s="395"/>
    </row>
    <row r="82" spans="1:41" ht="21.65" customHeight="1">
      <c r="A82" s="157" t="s">
        <v>140</v>
      </c>
      <c r="B82" s="332">
        <v>3737256</v>
      </c>
      <c r="C82" s="332">
        <v>644669</v>
      </c>
      <c r="D82" s="332">
        <v>14645</v>
      </c>
      <c r="E82" s="332">
        <v>13280</v>
      </c>
      <c r="F82" s="332">
        <v>352277</v>
      </c>
      <c r="G82" s="332">
        <v>172161</v>
      </c>
      <c r="H82" s="332">
        <v>92306</v>
      </c>
      <c r="I82" s="332">
        <v>712474</v>
      </c>
      <c r="J82" s="332">
        <v>600935</v>
      </c>
      <c r="K82" s="157" t="s">
        <v>140</v>
      </c>
      <c r="L82" s="332">
        <v>0</v>
      </c>
      <c r="M82" s="332">
        <v>111539</v>
      </c>
      <c r="N82" s="332">
        <v>1876512</v>
      </c>
      <c r="O82" s="332">
        <v>0</v>
      </c>
      <c r="P82" s="332">
        <v>0</v>
      </c>
      <c r="Q82" s="332">
        <v>1651638</v>
      </c>
      <c r="R82" s="332">
        <v>224874</v>
      </c>
      <c r="S82" s="332">
        <v>69849</v>
      </c>
      <c r="T82" s="332">
        <v>0</v>
      </c>
      <c r="U82" s="152" t="s">
        <v>140</v>
      </c>
      <c r="V82" s="332">
        <v>0</v>
      </c>
      <c r="W82" s="332">
        <v>13601</v>
      </c>
      <c r="X82" s="332">
        <v>0</v>
      </c>
      <c r="Y82" s="332">
        <v>56248</v>
      </c>
      <c r="Z82" s="332">
        <v>333752</v>
      </c>
      <c r="AA82" s="332">
        <v>333752</v>
      </c>
      <c r="AB82" s="332">
        <v>0</v>
      </c>
      <c r="AC82" s="332">
        <v>0</v>
      </c>
      <c r="AD82" s="332">
        <v>0</v>
      </c>
      <c r="AE82" s="152" t="s">
        <v>140</v>
      </c>
      <c r="AF82" s="332">
        <v>0</v>
      </c>
      <c r="AG82" s="332">
        <v>0</v>
      </c>
      <c r="AH82" s="332">
        <v>0</v>
      </c>
      <c r="AI82" s="332">
        <v>100000</v>
      </c>
      <c r="AJ82" s="332">
        <v>0</v>
      </c>
      <c r="AK82" s="332">
        <v>0</v>
      </c>
      <c r="AL82" s="332">
        <v>0</v>
      </c>
      <c r="AM82" s="332">
        <v>100000</v>
      </c>
      <c r="AN82" s="332">
        <v>0</v>
      </c>
      <c r="AO82" s="395"/>
    </row>
    <row r="83" spans="1:41" ht="21.65" customHeight="1">
      <c r="A83" s="157" t="s">
        <v>141</v>
      </c>
      <c r="B83" s="332">
        <v>5550889</v>
      </c>
      <c r="C83" s="332">
        <v>172824</v>
      </c>
      <c r="D83" s="332">
        <v>42096</v>
      </c>
      <c r="E83" s="332">
        <v>16175</v>
      </c>
      <c r="F83" s="332">
        <v>73094</v>
      </c>
      <c r="G83" s="332">
        <v>41047</v>
      </c>
      <c r="H83" s="332">
        <v>412</v>
      </c>
      <c r="I83" s="332">
        <v>639380</v>
      </c>
      <c r="J83" s="332">
        <v>361333</v>
      </c>
      <c r="K83" s="157" t="s">
        <v>141</v>
      </c>
      <c r="L83" s="332">
        <v>0</v>
      </c>
      <c r="M83" s="332">
        <v>278047</v>
      </c>
      <c r="N83" s="332">
        <v>3765629</v>
      </c>
      <c r="O83" s="332">
        <v>383592</v>
      </c>
      <c r="P83" s="332">
        <v>57026</v>
      </c>
      <c r="Q83" s="332">
        <v>3061191</v>
      </c>
      <c r="R83" s="332">
        <v>263820</v>
      </c>
      <c r="S83" s="332">
        <v>133224</v>
      </c>
      <c r="T83" s="332">
        <v>0</v>
      </c>
      <c r="U83" s="152" t="s">
        <v>141</v>
      </c>
      <c r="V83" s="332">
        <v>0</v>
      </c>
      <c r="W83" s="332">
        <v>116871</v>
      </c>
      <c r="X83" s="332">
        <v>0</v>
      </c>
      <c r="Y83" s="332">
        <v>16353</v>
      </c>
      <c r="Z83" s="332">
        <v>733378</v>
      </c>
      <c r="AA83" s="332">
        <v>721378</v>
      </c>
      <c r="AB83" s="332">
        <v>12000</v>
      </c>
      <c r="AC83" s="332">
        <v>0</v>
      </c>
      <c r="AD83" s="332">
        <v>0</v>
      </c>
      <c r="AE83" s="152" t="s">
        <v>141</v>
      </c>
      <c r="AF83" s="332">
        <v>0</v>
      </c>
      <c r="AG83" s="332">
        <v>0</v>
      </c>
      <c r="AH83" s="332">
        <v>0</v>
      </c>
      <c r="AI83" s="332">
        <v>106454</v>
      </c>
      <c r="AJ83" s="332">
        <v>0</v>
      </c>
      <c r="AK83" s="332">
        <v>47754</v>
      </c>
      <c r="AL83" s="332">
        <v>0</v>
      </c>
      <c r="AM83" s="332">
        <v>58700</v>
      </c>
      <c r="AN83" s="332">
        <v>0</v>
      </c>
      <c r="AO83" s="395"/>
    </row>
    <row r="84" spans="1:41" ht="21.65" customHeight="1">
      <c r="A84" s="157" t="s">
        <v>211</v>
      </c>
      <c r="B84" s="332">
        <v>1962187</v>
      </c>
      <c r="C84" s="332">
        <v>127502</v>
      </c>
      <c r="D84" s="332">
        <v>59567</v>
      </c>
      <c r="E84" s="332">
        <v>2073</v>
      </c>
      <c r="F84" s="332">
        <v>46060</v>
      </c>
      <c r="G84" s="332">
        <v>19590</v>
      </c>
      <c r="H84" s="332">
        <v>212</v>
      </c>
      <c r="I84" s="332">
        <v>300076</v>
      </c>
      <c r="J84" s="332">
        <v>206866</v>
      </c>
      <c r="K84" s="157" t="s">
        <v>211</v>
      </c>
      <c r="L84" s="332">
        <v>0</v>
      </c>
      <c r="M84" s="332">
        <v>93210</v>
      </c>
      <c r="N84" s="332">
        <v>1365687</v>
      </c>
      <c r="O84" s="332">
        <v>161032</v>
      </c>
      <c r="P84" s="332">
        <v>0</v>
      </c>
      <c r="Q84" s="332">
        <v>510628</v>
      </c>
      <c r="R84" s="332">
        <v>694027</v>
      </c>
      <c r="S84" s="332">
        <v>107860</v>
      </c>
      <c r="T84" s="332">
        <v>0</v>
      </c>
      <c r="U84" s="152" t="s">
        <v>211</v>
      </c>
      <c r="V84" s="332">
        <v>0</v>
      </c>
      <c r="W84" s="332">
        <v>1055</v>
      </c>
      <c r="X84" s="332">
        <v>0</v>
      </c>
      <c r="Y84" s="332">
        <v>106805</v>
      </c>
      <c r="Z84" s="332">
        <v>9975</v>
      </c>
      <c r="AA84" s="332">
        <v>9975</v>
      </c>
      <c r="AB84" s="332">
        <v>0</v>
      </c>
      <c r="AC84" s="332">
        <v>0</v>
      </c>
      <c r="AD84" s="332">
        <v>0</v>
      </c>
      <c r="AE84" s="152" t="s">
        <v>211</v>
      </c>
      <c r="AF84" s="332">
        <v>0</v>
      </c>
      <c r="AG84" s="332">
        <v>0</v>
      </c>
      <c r="AH84" s="332">
        <v>0</v>
      </c>
      <c r="AI84" s="332">
        <v>51087</v>
      </c>
      <c r="AJ84" s="332">
        <v>3000</v>
      </c>
      <c r="AK84" s="332">
        <v>0</v>
      </c>
      <c r="AL84" s="332">
        <v>0</v>
      </c>
      <c r="AM84" s="332">
        <v>48087</v>
      </c>
      <c r="AN84" s="332">
        <v>0</v>
      </c>
      <c r="AO84" s="395"/>
    </row>
    <row r="85" spans="1:41">
      <c r="AO85" s="396"/>
    </row>
    <row r="86" spans="1:41">
      <c r="AO86" s="396"/>
    </row>
  </sheetData>
  <sheetProtection formatCells="0"/>
  <mergeCells count="12">
    <mergeCell ref="B3:C3"/>
    <mergeCell ref="AO7:AO8"/>
    <mergeCell ref="AO33:AO34"/>
    <mergeCell ref="AO59:AO60"/>
    <mergeCell ref="E1:F1"/>
    <mergeCell ref="E2:F2"/>
    <mergeCell ref="O1:P1"/>
    <mergeCell ref="O2:P2"/>
    <mergeCell ref="Y1:Z1"/>
    <mergeCell ref="Y2:Z2"/>
    <mergeCell ref="AI1:AJ1"/>
    <mergeCell ref="AI2:AJ2"/>
  </mergeCells>
  <phoneticPr fontId="2" type="noConversion"/>
  <printOptions horizontalCentered="1" gridLinesSet="0"/>
  <pageMargins left="0.39370078740157483" right="0.39370078740157483" top="0.31496062992125984" bottom="0.31496062992125984" header="0.51181102362204722" footer="0.19685039370078741"/>
  <pageSetup paperSize="9" scale="78" firstPageNumber="25" fitToWidth="5" orientation="landscape" blackAndWhite="1" useFirstPageNumber="1" r:id="rId1"/>
  <headerFooter alignWithMargins="0">
    <oddFooter>&amp;C&amp;"Times New Roman,標準"-&amp;P--</oddFooter>
  </headerFooter>
  <colBreaks count="3" manualBreakCount="3">
    <brk id="10" min="7" max="31" man="1"/>
    <brk id="20" min="7" max="31" man="1"/>
    <brk id="30" min="7" max="3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A86"/>
  <sheetViews>
    <sheetView showGridLines="0" view="pageBreakPreview" zoomScale="60" zoomScaleNormal="100" workbookViewId="0">
      <pane xSplit="1" ySplit="4" topLeftCell="B59" activePane="bottomRight" state="frozen"/>
      <selection activeCell="V1" sqref="V1"/>
      <selection pane="topRight" activeCell="V1" sqref="V1"/>
      <selection pane="bottomLeft" activeCell="V1" sqref="V1"/>
      <selection pane="bottomRight" activeCell="V1" sqref="V1"/>
    </sheetView>
  </sheetViews>
  <sheetFormatPr defaultColWidth="10" defaultRowHeight="17"/>
  <cols>
    <col min="1" max="1" width="17.08984375" style="144" customWidth="1"/>
    <col min="2" max="3" width="17.6328125" style="144" customWidth="1"/>
    <col min="4" max="8" width="17.6328125" style="37" customWidth="1"/>
    <col min="9" max="9" width="17.6328125" style="144" customWidth="1"/>
    <col min="10" max="10" width="17.6328125" style="37" customWidth="1"/>
    <col min="11" max="11" width="17" style="144" customWidth="1"/>
    <col min="12" max="13" width="17.6328125" style="37" customWidth="1"/>
    <col min="14" max="14" width="17.6328125" style="144" customWidth="1"/>
    <col min="15" max="18" width="17.6328125" style="37" customWidth="1"/>
    <col min="19" max="19" width="17.6328125" style="144" customWidth="1"/>
    <col min="20" max="20" width="17.6328125" style="37" customWidth="1"/>
    <col min="21" max="21" width="17" style="144" customWidth="1"/>
    <col min="22" max="30" width="17.6328125" style="37" customWidth="1"/>
    <col min="31" max="31" width="17" style="37" customWidth="1"/>
    <col min="32" max="40" width="17.6328125" style="37" customWidth="1"/>
    <col min="41" max="41" width="14.7265625" style="162" customWidth="1"/>
    <col min="42" max="16384" width="10" style="37"/>
  </cols>
  <sheetData>
    <row r="1" spans="1:53" s="123" customFormat="1" ht="26.25" customHeight="1">
      <c r="A1" s="119"/>
      <c r="B1" s="116"/>
      <c r="E1" s="467" t="s">
        <v>276</v>
      </c>
      <c r="F1" s="467"/>
      <c r="H1" s="116"/>
      <c r="I1" s="121"/>
      <c r="K1" s="119"/>
      <c r="L1" s="117"/>
      <c r="M1" s="116"/>
      <c r="O1" s="467" t="s">
        <v>276</v>
      </c>
      <c r="P1" s="467"/>
      <c r="Q1" s="121"/>
      <c r="R1" s="124"/>
      <c r="S1" s="117"/>
      <c r="U1" s="119"/>
      <c r="X1" s="116"/>
      <c r="Y1" s="467" t="s">
        <v>276</v>
      </c>
      <c r="Z1" s="467"/>
      <c r="AA1" s="117"/>
      <c r="AF1" s="117"/>
      <c r="AI1" s="467" t="s">
        <v>276</v>
      </c>
      <c r="AJ1" s="467"/>
      <c r="AM1" s="120"/>
      <c r="AN1" s="120"/>
      <c r="AO1" s="125"/>
      <c r="AP1" s="48"/>
      <c r="AQ1" s="48"/>
      <c r="AR1" s="62"/>
      <c r="AS1" s="62"/>
      <c r="AT1" s="62"/>
      <c r="AU1" s="62"/>
      <c r="AV1" s="62"/>
      <c r="AW1" s="62"/>
      <c r="AX1" s="62"/>
      <c r="AY1" s="62"/>
      <c r="AZ1" s="62"/>
      <c r="BA1" s="62"/>
    </row>
    <row r="2" spans="1:53" s="123" customFormat="1" ht="28.15" customHeight="1">
      <c r="A2" s="126"/>
      <c r="B2" s="127"/>
      <c r="E2" s="468" t="s">
        <v>497</v>
      </c>
      <c r="F2" s="468"/>
      <c r="G2" s="129"/>
      <c r="H2" s="129"/>
      <c r="I2" s="163"/>
      <c r="J2" s="163" t="s">
        <v>395</v>
      </c>
      <c r="K2" s="126"/>
      <c r="L2" s="128"/>
      <c r="M2" s="127"/>
      <c r="O2" s="468" t="s">
        <v>497</v>
      </c>
      <c r="P2" s="468"/>
      <c r="Q2" s="129"/>
      <c r="T2" s="163" t="s">
        <v>440</v>
      </c>
      <c r="U2" s="126"/>
      <c r="X2" s="127"/>
      <c r="Y2" s="468" t="s">
        <v>497</v>
      </c>
      <c r="Z2" s="468"/>
      <c r="AA2" s="128"/>
      <c r="AD2" s="163" t="s">
        <v>396</v>
      </c>
      <c r="AF2" s="128"/>
      <c r="AI2" s="468" t="s">
        <v>497</v>
      </c>
      <c r="AJ2" s="468"/>
      <c r="AN2" s="163" t="s">
        <v>397</v>
      </c>
      <c r="AO2" s="130"/>
      <c r="AP2" s="48"/>
      <c r="AQ2" s="48"/>
      <c r="AR2" s="62"/>
      <c r="AS2" s="62"/>
      <c r="AT2" s="62"/>
      <c r="AU2" s="62"/>
      <c r="AV2" s="62"/>
      <c r="AW2" s="62"/>
      <c r="AX2" s="62"/>
      <c r="AY2" s="62"/>
      <c r="AZ2" s="62"/>
      <c r="BA2" s="62"/>
    </row>
    <row r="3" spans="1:53" s="214" customFormat="1" ht="24" customHeight="1">
      <c r="A3" s="131"/>
      <c r="B3" s="464"/>
      <c r="C3" s="464"/>
      <c r="E3" s="122" t="s">
        <v>344</v>
      </c>
      <c r="F3" s="133">
        <f>簡明總!L3</f>
        <v>0</v>
      </c>
      <c r="G3" s="132"/>
      <c r="J3" s="132" t="s">
        <v>121</v>
      </c>
      <c r="K3" s="131"/>
      <c r="L3" s="134"/>
      <c r="M3" s="122"/>
      <c r="O3" s="122" t="s">
        <v>344</v>
      </c>
      <c r="P3" s="133">
        <f>F3</f>
        <v>0</v>
      </c>
      <c r="Q3" s="132"/>
      <c r="T3" s="132" t="s">
        <v>121</v>
      </c>
      <c r="U3" s="131"/>
      <c r="X3" s="122"/>
      <c r="Y3" s="122" t="s">
        <v>344</v>
      </c>
      <c r="Z3" s="133">
        <f>P3</f>
        <v>0</v>
      </c>
      <c r="AA3" s="134"/>
      <c r="AD3" s="132" t="s">
        <v>121</v>
      </c>
      <c r="AF3" s="134"/>
      <c r="AI3" s="122" t="s">
        <v>344</v>
      </c>
      <c r="AJ3" s="133">
        <f>Z3</f>
        <v>0</v>
      </c>
      <c r="AN3" s="132" t="s">
        <v>121</v>
      </c>
      <c r="AO3" s="135"/>
      <c r="AP3" s="136"/>
      <c r="AQ3" s="136"/>
      <c r="AR3" s="215"/>
      <c r="AS3" s="215"/>
      <c r="AT3" s="215"/>
      <c r="AU3" s="215"/>
      <c r="AV3" s="215"/>
      <c r="AW3" s="215"/>
      <c r="AX3" s="215"/>
      <c r="AY3" s="215"/>
      <c r="AZ3" s="215"/>
      <c r="BA3" s="215"/>
    </row>
    <row r="4" spans="1:53" s="144" customFormat="1" ht="42" customHeight="1">
      <c r="A4" s="137" t="s">
        <v>345</v>
      </c>
      <c r="B4" s="138"/>
      <c r="C4" s="139" t="s">
        <v>512</v>
      </c>
      <c r="D4" s="141" t="s">
        <v>79</v>
      </c>
      <c r="E4" s="141" t="s">
        <v>480</v>
      </c>
      <c r="F4" s="141" t="s">
        <v>80</v>
      </c>
      <c r="G4" s="141" t="s">
        <v>40</v>
      </c>
      <c r="H4" s="141" t="s">
        <v>479</v>
      </c>
      <c r="I4" s="139" t="s">
        <v>464</v>
      </c>
      <c r="J4" s="141" t="s">
        <v>81</v>
      </c>
      <c r="K4" s="137" t="s">
        <v>345</v>
      </c>
      <c r="L4" s="141" t="s">
        <v>82</v>
      </c>
      <c r="M4" s="141" t="s">
        <v>83</v>
      </c>
      <c r="N4" s="139" t="s">
        <v>518</v>
      </c>
      <c r="O4" s="141" t="s">
        <v>84</v>
      </c>
      <c r="P4" s="141" t="s">
        <v>85</v>
      </c>
      <c r="Q4" s="141" t="s">
        <v>86</v>
      </c>
      <c r="R4" s="140" t="s">
        <v>465</v>
      </c>
      <c r="S4" s="139" t="s">
        <v>514</v>
      </c>
      <c r="T4" s="140" t="s">
        <v>534</v>
      </c>
      <c r="U4" s="137" t="s">
        <v>345</v>
      </c>
      <c r="V4" s="140" t="s">
        <v>532</v>
      </c>
      <c r="W4" s="140" t="s">
        <v>530</v>
      </c>
      <c r="X4" s="140" t="s">
        <v>528</v>
      </c>
      <c r="Y4" s="140" t="s">
        <v>526</v>
      </c>
      <c r="Z4" s="139" t="s">
        <v>466</v>
      </c>
      <c r="AA4" s="141" t="s">
        <v>88</v>
      </c>
      <c r="AB4" s="141" t="s">
        <v>87</v>
      </c>
      <c r="AC4" s="139" t="s">
        <v>516</v>
      </c>
      <c r="AD4" s="140" t="s">
        <v>467</v>
      </c>
      <c r="AE4" s="137" t="s">
        <v>345</v>
      </c>
      <c r="AF4" s="142" t="s">
        <v>41</v>
      </c>
      <c r="AG4" s="140" t="s">
        <v>524</v>
      </c>
      <c r="AH4" s="140" t="s">
        <v>468</v>
      </c>
      <c r="AI4" s="139" t="s">
        <v>469</v>
      </c>
      <c r="AJ4" s="140" t="s">
        <v>522</v>
      </c>
      <c r="AK4" s="140" t="s">
        <v>470</v>
      </c>
      <c r="AL4" s="140" t="s">
        <v>520</v>
      </c>
      <c r="AM4" s="141" t="s">
        <v>486</v>
      </c>
      <c r="AN4" s="141" t="s">
        <v>487</v>
      </c>
      <c r="AO4" s="143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</row>
    <row r="5" spans="1:53" s="144" customFormat="1" ht="20.25" customHeight="1">
      <c r="A5" s="145" t="s">
        <v>76</v>
      </c>
      <c r="B5" s="138" t="s">
        <v>471</v>
      </c>
      <c r="C5" s="141">
        <v>1</v>
      </c>
      <c r="D5" s="141"/>
      <c r="E5" s="141"/>
      <c r="F5" s="141"/>
      <c r="G5" s="141"/>
      <c r="H5" s="141"/>
      <c r="I5" s="141">
        <v>2</v>
      </c>
      <c r="J5" s="141"/>
      <c r="K5" s="145" t="s">
        <v>76</v>
      </c>
      <c r="L5" s="141"/>
      <c r="M5" s="141"/>
      <c r="N5" s="141">
        <v>3</v>
      </c>
      <c r="O5" s="141"/>
      <c r="P5" s="141"/>
      <c r="Q5" s="141"/>
      <c r="R5" s="141"/>
      <c r="S5" s="141">
        <v>4</v>
      </c>
      <c r="T5" s="141"/>
      <c r="U5" s="145" t="s">
        <v>76</v>
      </c>
      <c r="V5" s="141"/>
      <c r="W5" s="141"/>
      <c r="X5" s="141"/>
      <c r="Y5" s="141"/>
      <c r="Z5" s="141">
        <v>5</v>
      </c>
      <c r="AA5" s="141"/>
      <c r="AB5" s="141"/>
      <c r="AC5" s="141">
        <v>6</v>
      </c>
      <c r="AD5" s="141"/>
      <c r="AE5" s="145" t="s">
        <v>76</v>
      </c>
      <c r="AF5" s="141">
        <v>7</v>
      </c>
      <c r="AG5" s="141"/>
      <c r="AH5" s="141"/>
      <c r="AI5" s="141">
        <v>8</v>
      </c>
      <c r="AJ5" s="141"/>
      <c r="AK5" s="141"/>
      <c r="AL5" s="141"/>
      <c r="AM5" s="141"/>
      <c r="AN5" s="141"/>
      <c r="AO5" s="143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</row>
    <row r="6" spans="1:53" s="144" customFormat="1" ht="20.25" customHeight="1">
      <c r="A6" s="145" t="s">
        <v>77</v>
      </c>
      <c r="B6" s="146"/>
      <c r="C6" s="147"/>
      <c r="D6" s="147">
        <v>1</v>
      </c>
      <c r="E6" s="147">
        <v>2</v>
      </c>
      <c r="F6" s="147">
        <v>3</v>
      </c>
      <c r="G6" s="147">
        <v>4</v>
      </c>
      <c r="H6" s="147">
        <v>5</v>
      </c>
      <c r="I6" s="147"/>
      <c r="J6" s="147">
        <v>1</v>
      </c>
      <c r="K6" s="145" t="s">
        <v>77</v>
      </c>
      <c r="L6" s="147">
        <v>2</v>
      </c>
      <c r="M6" s="147">
        <v>3</v>
      </c>
      <c r="N6" s="147"/>
      <c r="O6" s="147">
        <v>1</v>
      </c>
      <c r="P6" s="147">
        <v>2</v>
      </c>
      <c r="Q6" s="147">
        <v>3</v>
      </c>
      <c r="R6" s="147">
        <v>4</v>
      </c>
      <c r="S6" s="147"/>
      <c r="T6" s="147">
        <v>1</v>
      </c>
      <c r="U6" s="145" t="s">
        <v>77</v>
      </c>
      <c r="V6" s="147">
        <v>2</v>
      </c>
      <c r="W6" s="147">
        <v>3</v>
      </c>
      <c r="X6" s="147">
        <v>4</v>
      </c>
      <c r="Y6" s="147">
        <v>5</v>
      </c>
      <c r="Z6" s="147"/>
      <c r="AA6" s="147">
        <v>1</v>
      </c>
      <c r="AB6" s="147">
        <v>2</v>
      </c>
      <c r="AC6" s="147"/>
      <c r="AD6" s="147">
        <v>1</v>
      </c>
      <c r="AE6" s="145" t="s">
        <v>77</v>
      </c>
      <c r="AF6" s="147"/>
      <c r="AG6" s="147">
        <v>1</v>
      </c>
      <c r="AH6" s="147">
        <v>2</v>
      </c>
      <c r="AI6" s="147"/>
      <c r="AJ6" s="147">
        <v>1</v>
      </c>
      <c r="AK6" s="147">
        <v>2</v>
      </c>
      <c r="AL6" s="147">
        <v>3</v>
      </c>
      <c r="AM6" s="147">
        <v>4</v>
      </c>
      <c r="AN6" s="147">
        <v>5</v>
      </c>
      <c r="AO6" s="395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</row>
    <row r="7" spans="1:53" s="144" customFormat="1" ht="20.25" customHeight="1">
      <c r="A7" s="148" t="s">
        <v>346</v>
      </c>
      <c r="B7" s="149"/>
      <c r="C7" s="149"/>
      <c r="D7" s="149"/>
      <c r="E7" s="149"/>
      <c r="F7" s="149"/>
      <c r="G7" s="149"/>
      <c r="H7" s="149"/>
      <c r="I7" s="149"/>
      <c r="J7" s="149"/>
      <c r="K7" s="148" t="s">
        <v>346</v>
      </c>
      <c r="L7" s="149"/>
      <c r="M7" s="149"/>
      <c r="N7" s="149"/>
      <c r="O7" s="149"/>
      <c r="P7" s="149"/>
      <c r="Q7" s="149"/>
      <c r="R7" s="149"/>
      <c r="S7" s="149"/>
      <c r="T7" s="149"/>
      <c r="U7" s="148" t="s">
        <v>346</v>
      </c>
      <c r="V7" s="149"/>
      <c r="W7" s="149"/>
      <c r="X7" s="149"/>
      <c r="Y7" s="149"/>
      <c r="Z7" s="149"/>
      <c r="AA7" s="149"/>
      <c r="AB7" s="149"/>
      <c r="AC7" s="149"/>
      <c r="AD7" s="149"/>
      <c r="AE7" s="148" t="s">
        <v>346</v>
      </c>
      <c r="AF7" s="149"/>
      <c r="AG7" s="149"/>
      <c r="AH7" s="149"/>
      <c r="AI7" s="149"/>
      <c r="AJ7" s="149"/>
      <c r="AK7" s="149"/>
      <c r="AL7" s="149"/>
      <c r="AM7" s="149"/>
      <c r="AN7" s="149"/>
      <c r="AO7" s="465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</row>
    <row r="8" spans="1:53" s="151" customFormat="1" ht="21.65" customHeight="1">
      <c r="A8" s="150" t="s">
        <v>22</v>
      </c>
      <c r="B8" s="331">
        <v>1358497214</v>
      </c>
      <c r="C8" s="331">
        <v>236278264</v>
      </c>
      <c r="D8" s="331">
        <v>15630409</v>
      </c>
      <c r="E8" s="331">
        <v>8165753</v>
      </c>
      <c r="F8" s="331">
        <v>98196100</v>
      </c>
      <c r="G8" s="331">
        <v>100531861</v>
      </c>
      <c r="H8" s="331">
        <v>13754141</v>
      </c>
      <c r="I8" s="331">
        <v>498549953</v>
      </c>
      <c r="J8" s="331">
        <v>457534585</v>
      </c>
      <c r="K8" s="336" t="s">
        <v>22</v>
      </c>
      <c r="L8" s="331">
        <v>36754</v>
      </c>
      <c r="M8" s="331">
        <v>40978614</v>
      </c>
      <c r="N8" s="331">
        <v>203553685</v>
      </c>
      <c r="O8" s="331">
        <v>54227937</v>
      </c>
      <c r="P8" s="331">
        <v>16902388</v>
      </c>
      <c r="Q8" s="331">
        <v>110158930</v>
      </c>
      <c r="R8" s="331">
        <v>22264430</v>
      </c>
      <c r="S8" s="331">
        <v>243859809</v>
      </c>
      <c r="T8" s="331">
        <v>10990008</v>
      </c>
      <c r="U8" s="336" t="s">
        <v>22</v>
      </c>
      <c r="V8" s="331">
        <v>23446824</v>
      </c>
      <c r="W8" s="331">
        <v>151016277</v>
      </c>
      <c r="X8" s="331">
        <v>4392237</v>
      </c>
      <c r="Y8" s="331">
        <v>54014463</v>
      </c>
      <c r="Z8" s="331">
        <v>72114039</v>
      </c>
      <c r="AA8" s="331">
        <v>62892451</v>
      </c>
      <c r="AB8" s="331">
        <v>9221588</v>
      </c>
      <c r="AC8" s="331">
        <v>62710709</v>
      </c>
      <c r="AD8" s="331">
        <v>62710709</v>
      </c>
      <c r="AE8" s="336" t="s">
        <v>22</v>
      </c>
      <c r="AF8" s="331">
        <v>9893074</v>
      </c>
      <c r="AG8" s="331">
        <v>9870802</v>
      </c>
      <c r="AH8" s="331">
        <v>22272</v>
      </c>
      <c r="AI8" s="331">
        <v>31537681</v>
      </c>
      <c r="AJ8" s="331">
        <v>295227</v>
      </c>
      <c r="AK8" s="331">
        <v>213707</v>
      </c>
      <c r="AL8" s="331">
        <v>0</v>
      </c>
      <c r="AM8" s="331">
        <v>26554747</v>
      </c>
      <c r="AN8" s="331">
        <v>4474000</v>
      </c>
      <c r="AO8" s="465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</row>
    <row r="9" spans="1:53" s="151" customFormat="1" ht="21.65" customHeight="1">
      <c r="A9" s="150" t="s">
        <v>472</v>
      </c>
      <c r="B9" s="331">
        <v>931956168</v>
      </c>
      <c r="C9" s="331">
        <v>160154098</v>
      </c>
      <c r="D9" s="331">
        <v>8387891</v>
      </c>
      <c r="E9" s="331">
        <v>4641585</v>
      </c>
      <c r="F9" s="331">
        <v>70456614</v>
      </c>
      <c r="G9" s="331">
        <v>67029301</v>
      </c>
      <c r="H9" s="331">
        <v>9638707</v>
      </c>
      <c r="I9" s="331">
        <v>351811966</v>
      </c>
      <c r="J9" s="331">
        <v>320134851</v>
      </c>
      <c r="K9" s="336" t="s">
        <v>472</v>
      </c>
      <c r="L9" s="331">
        <v>0</v>
      </c>
      <c r="M9" s="331">
        <v>31677115</v>
      </c>
      <c r="N9" s="331">
        <v>138986642</v>
      </c>
      <c r="O9" s="331">
        <v>34679155</v>
      </c>
      <c r="P9" s="331">
        <v>11541682</v>
      </c>
      <c r="Q9" s="331">
        <v>83279844</v>
      </c>
      <c r="R9" s="331">
        <v>9485961</v>
      </c>
      <c r="S9" s="331">
        <v>167964209</v>
      </c>
      <c r="T9" s="331">
        <v>8561524</v>
      </c>
      <c r="U9" s="336" t="s">
        <v>472</v>
      </c>
      <c r="V9" s="331">
        <v>19666815</v>
      </c>
      <c r="W9" s="331">
        <v>106944300</v>
      </c>
      <c r="X9" s="331">
        <v>1798346</v>
      </c>
      <c r="Y9" s="331">
        <v>30993224</v>
      </c>
      <c r="Z9" s="331">
        <v>59721894</v>
      </c>
      <c r="AA9" s="331">
        <v>52274007</v>
      </c>
      <c r="AB9" s="331">
        <v>7447887</v>
      </c>
      <c r="AC9" s="331">
        <v>24441236</v>
      </c>
      <c r="AD9" s="331">
        <v>24441236</v>
      </c>
      <c r="AE9" s="336" t="s">
        <v>472</v>
      </c>
      <c r="AF9" s="331">
        <v>7085157</v>
      </c>
      <c r="AG9" s="331">
        <v>7062885</v>
      </c>
      <c r="AH9" s="331">
        <v>22272</v>
      </c>
      <c r="AI9" s="331">
        <v>21790966</v>
      </c>
      <c r="AJ9" s="331">
        <v>0</v>
      </c>
      <c r="AK9" s="331">
        <v>0</v>
      </c>
      <c r="AL9" s="331">
        <v>0</v>
      </c>
      <c r="AM9" s="331">
        <v>18950966</v>
      </c>
      <c r="AN9" s="331">
        <v>2840000</v>
      </c>
      <c r="AO9" s="394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</row>
    <row r="10" spans="1:53" s="144" customFormat="1" ht="21.65" customHeight="1">
      <c r="A10" s="152" t="s">
        <v>473</v>
      </c>
      <c r="B10" s="332">
        <v>197578216</v>
      </c>
      <c r="C10" s="332">
        <v>36492841</v>
      </c>
      <c r="D10" s="332">
        <v>1668201</v>
      </c>
      <c r="E10" s="332">
        <v>715017</v>
      </c>
      <c r="F10" s="332">
        <v>18105847</v>
      </c>
      <c r="G10" s="332">
        <v>12766931</v>
      </c>
      <c r="H10" s="332">
        <v>3236845</v>
      </c>
      <c r="I10" s="332">
        <v>71231273</v>
      </c>
      <c r="J10" s="332">
        <v>67525242</v>
      </c>
      <c r="K10" s="152" t="s">
        <v>473</v>
      </c>
      <c r="L10" s="332">
        <v>0</v>
      </c>
      <c r="M10" s="332">
        <v>3706031</v>
      </c>
      <c r="N10" s="332">
        <v>25132034</v>
      </c>
      <c r="O10" s="332">
        <v>5191356</v>
      </c>
      <c r="P10" s="332">
        <v>622916</v>
      </c>
      <c r="Q10" s="332">
        <v>18069956</v>
      </c>
      <c r="R10" s="332">
        <v>1247806</v>
      </c>
      <c r="S10" s="332">
        <v>38145214</v>
      </c>
      <c r="T10" s="332">
        <v>1422028</v>
      </c>
      <c r="U10" s="152" t="s">
        <v>473</v>
      </c>
      <c r="V10" s="332">
        <v>1924781</v>
      </c>
      <c r="W10" s="332">
        <v>26926828</v>
      </c>
      <c r="X10" s="332">
        <v>125021</v>
      </c>
      <c r="Y10" s="332">
        <v>7746556</v>
      </c>
      <c r="Z10" s="332">
        <v>14558219</v>
      </c>
      <c r="AA10" s="332">
        <v>13998820</v>
      </c>
      <c r="AB10" s="332">
        <v>559399</v>
      </c>
      <c r="AC10" s="332">
        <v>4147044</v>
      </c>
      <c r="AD10" s="332">
        <v>4147044</v>
      </c>
      <c r="AE10" s="152" t="s">
        <v>473</v>
      </c>
      <c r="AF10" s="332">
        <v>1134000</v>
      </c>
      <c r="AG10" s="332">
        <v>1134000</v>
      </c>
      <c r="AH10" s="332">
        <v>0</v>
      </c>
      <c r="AI10" s="332">
        <v>6737591</v>
      </c>
      <c r="AJ10" s="332">
        <v>0</v>
      </c>
      <c r="AK10" s="332">
        <v>0</v>
      </c>
      <c r="AL10" s="332">
        <v>0</v>
      </c>
      <c r="AM10" s="332">
        <v>6337591</v>
      </c>
      <c r="AN10" s="332">
        <v>400000</v>
      </c>
      <c r="AO10" s="395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</row>
    <row r="11" spans="1:53" s="144" customFormat="1" ht="21.65" customHeight="1">
      <c r="A11" s="152" t="s">
        <v>474</v>
      </c>
      <c r="B11" s="332">
        <v>177489596</v>
      </c>
      <c r="C11" s="332">
        <v>31302823</v>
      </c>
      <c r="D11" s="332">
        <v>2330644</v>
      </c>
      <c r="E11" s="332">
        <v>883640</v>
      </c>
      <c r="F11" s="332">
        <v>10492596</v>
      </c>
      <c r="G11" s="332">
        <v>14783664</v>
      </c>
      <c r="H11" s="332">
        <v>2812279</v>
      </c>
      <c r="I11" s="332">
        <v>67347798</v>
      </c>
      <c r="J11" s="332">
        <v>57610675</v>
      </c>
      <c r="K11" s="152" t="s">
        <v>474</v>
      </c>
      <c r="L11" s="332">
        <v>0</v>
      </c>
      <c r="M11" s="332">
        <v>9737123</v>
      </c>
      <c r="N11" s="332">
        <v>28019848</v>
      </c>
      <c r="O11" s="332">
        <v>9502600</v>
      </c>
      <c r="P11" s="332">
        <v>1611744</v>
      </c>
      <c r="Q11" s="332">
        <v>15380166</v>
      </c>
      <c r="R11" s="332">
        <v>1525338</v>
      </c>
      <c r="S11" s="332">
        <v>27709900</v>
      </c>
      <c r="T11" s="332">
        <v>673071</v>
      </c>
      <c r="U11" s="152" t="s">
        <v>474</v>
      </c>
      <c r="V11" s="332">
        <v>9091039</v>
      </c>
      <c r="W11" s="332">
        <v>12358632</v>
      </c>
      <c r="X11" s="332">
        <v>557214</v>
      </c>
      <c r="Y11" s="332">
        <v>5029944</v>
      </c>
      <c r="Z11" s="332">
        <v>13288192</v>
      </c>
      <c r="AA11" s="332">
        <v>10212422</v>
      </c>
      <c r="AB11" s="332">
        <v>3075770</v>
      </c>
      <c r="AC11" s="332">
        <v>5372064</v>
      </c>
      <c r="AD11" s="332">
        <v>5372064</v>
      </c>
      <c r="AE11" s="152" t="s">
        <v>474</v>
      </c>
      <c r="AF11" s="332">
        <v>965833</v>
      </c>
      <c r="AG11" s="332">
        <v>957833</v>
      </c>
      <c r="AH11" s="332">
        <v>8000</v>
      </c>
      <c r="AI11" s="332">
        <v>3483138</v>
      </c>
      <c r="AJ11" s="332">
        <v>0</v>
      </c>
      <c r="AK11" s="332">
        <v>0</v>
      </c>
      <c r="AL11" s="332">
        <v>0</v>
      </c>
      <c r="AM11" s="332">
        <v>2743138</v>
      </c>
      <c r="AN11" s="332">
        <v>740000</v>
      </c>
      <c r="AO11" s="395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</row>
    <row r="12" spans="1:53" s="144" customFormat="1" ht="21.65" customHeight="1">
      <c r="A12" s="152" t="s">
        <v>274</v>
      </c>
      <c r="B12" s="332">
        <v>142990851</v>
      </c>
      <c r="C12" s="332">
        <v>22600664</v>
      </c>
      <c r="D12" s="332">
        <v>1140802</v>
      </c>
      <c r="E12" s="332">
        <v>705134</v>
      </c>
      <c r="F12" s="332">
        <v>10658033</v>
      </c>
      <c r="G12" s="332">
        <v>9278059</v>
      </c>
      <c r="H12" s="332">
        <v>818636</v>
      </c>
      <c r="I12" s="332">
        <v>58585996</v>
      </c>
      <c r="J12" s="332">
        <v>53035567</v>
      </c>
      <c r="K12" s="152" t="s">
        <v>274</v>
      </c>
      <c r="L12" s="332">
        <v>0</v>
      </c>
      <c r="M12" s="332">
        <v>5550429</v>
      </c>
      <c r="N12" s="332">
        <v>24654383</v>
      </c>
      <c r="O12" s="332">
        <v>6391665</v>
      </c>
      <c r="P12" s="332">
        <v>5883567</v>
      </c>
      <c r="Q12" s="332">
        <v>10844696</v>
      </c>
      <c r="R12" s="332">
        <v>1534455</v>
      </c>
      <c r="S12" s="332">
        <v>24035315</v>
      </c>
      <c r="T12" s="332">
        <v>1264786</v>
      </c>
      <c r="U12" s="152" t="s">
        <v>274</v>
      </c>
      <c r="V12" s="332">
        <v>4034612</v>
      </c>
      <c r="W12" s="332">
        <v>16366162</v>
      </c>
      <c r="X12" s="332">
        <v>138613</v>
      </c>
      <c r="Y12" s="332">
        <v>2231142</v>
      </c>
      <c r="Z12" s="332">
        <v>8026461</v>
      </c>
      <c r="AA12" s="332">
        <v>7332870</v>
      </c>
      <c r="AB12" s="332">
        <v>693591</v>
      </c>
      <c r="AC12" s="332">
        <v>1531824</v>
      </c>
      <c r="AD12" s="332">
        <v>1531824</v>
      </c>
      <c r="AE12" s="152" t="s">
        <v>274</v>
      </c>
      <c r="AF12" s="332">
        <v>559586</v>
      </c>
      <c r="AG12" s="332">
        <v>559586</v>
      </c>
      <c r="AH12" s="332">
        <v>0</v>
      </c>
      <c r="AI12" s="332">
        <v>2996622</v>
      </c>
      <c r="AJ12" s="332">
        <v>0</v>
      </c>
      <c r="AK12" s="332">
        <v>0</v>
      </c>
      <c r="AL12" s="332">
        <v>0</v>
      </c>
      <c r="AM12" s="332">
        <v>2596622</v>
      </c>
      <c r="AN12" s="332">
        <v>400000</v>
      </c>
      <c r="AO12" s="395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</row>
    <row r="13" spans="1:53" s="144" customFormat="1" ht="21.65" customHeight="1">
      <c r="A13" s="152" t="s">
        <v>208</v>
      </c>
      <c r="B13" s="332">
        <v>150480551</v>
      </c>
      <c r="C13" s="332">
        <v>25743636</v>
      </c>
      <c r="D13" s="332">
        <v>1539360</v>
      </c>
      <c r="E13" s="332">
        <v>839188</v>
      </c>
      <c r="F13" s="332">
        <v>11001909</v>
      </c>
      <c r="G13" s="332">
        <v>11264016</v>
      </c>
      <c r="H13" s="332">
        <v>1099163</v>
      </c>
      <c r="I13" s="332">
        <v>60527317</v>
      </c>
      <c r="J13" s="332">
        <v>56012829</v>
      </c>
      <c r="K13" s="152" t="s">
        <v>208</v>
      </c>
      <c r="L13" s="332">
        <v>0</v>
      </c>
      <c r="M13" s="332">
        <v>4514488</v>
      </c>
      <c r="N13" s="332">
        <v>20114045</v>
      </c>
      <c r="O13" s="332">
        <v>1999220</v>
      </c>
      <c r="P13" s="332">
        <v>2610923</v>
      </c>
      <c r="Q13" s="332">
        <v>14212579</v>
      </c>
      <c r="R13" s="332">
        <v>1291323</v>
      </c>
      <c r="S13" s="332">
        <v>28793905</v>
      </c>
      <c r="T13" s="332">
        <v>974887</v>
      </c>
      <c r="U13" s="152" t="s">
        <v>208</v>
      </c>
      <c r="V13" s="332">
        <v>2065797</v>
      </c>
      <c r="W13" s="332">
        <v>19104688</v>
      </c>
      <c r="X13" s="332">
        <v>20494</v>
      </c>
      <c r="Y13" s="332">
        <v>6628039</v>
      </c>
      <c r="Z13" s="332">
        <v>7877347</v>
      </c>
      <c r="AA13" s="332">
        <v>6604553</v>
      </c>
      <c r="AB13" s="332">
        <v>1272794</v>
      </c>
      <c r="AC13" s="332">
        <v>3219301</v>
      </c>
      <c r="AD13" s="332">
        <v>3219301</v>
      </c>
      <c r="AE13" s="152" t="s">
        <v>208</v>
      </c>
      <c r="AF13" s="332">
        <v>1500000</v>
      </c>
      <c r="AG13" s="332">
        <v>1500000</v>
      </c>
      <c r="AH13" s="332">
        <v>0</v>
      </c>
      <c r="AI13" s="332">
        <v>2705000</v>
      </c>
      <c r="AJ13" s="332">
        <v>0</v>
      </c>
      <c r="AK13" s="332">
        <v>0</v>
      </c>
      <c r="AL13" s="332">
        <v>0</v>
      </c>
      <c r="AM13" s="332">
        <v>2205000</v>
      </c>
      <c r="AN13" s="332">
        <v>500000</v>
      </c>
      <c r="AO13" s="395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</row>
    <row r="14" spans="1:53" s="144" customFormat="1" ht="21.65" customHeight="1">
      <c r="A14" s="152" t="s">
        <v>209</v>
      </c>
      <c r="B14" s="332">
        <v>102566134</v>
      </c>
      <c r="C14" s="332">
        <v>18166066</v>
      </c>
      <c r="D14" s="332">
        <v>782453</v>
      </c>
      <c r="E14" s="332">
        <v>688583</v>
      </c>
      <c r="F14" s="332">
        <v>8649653</v>
      </c>
      <c r="G14" s="332">
        <v>7359176</v>
      </c>
      <c r="H14" s="332">
        <v>686201</v>
      </c>
      <c r="I14" s="332">
        <v>38258825</v>
      </c>
      <c r="J14" s="332">
        <v>34251183</v>
      </c>
      <c r="K14" s="152" t="s">
        <v>209</v>
      </c>
      <c r="L14" s="332">
        <v>0</v>
      </c>
      <c r="M14" s="332">
        <v>4007642</v>
      </c>
      <c r="N14" s="332">
        <v>17155199</v>
      </c>
      <c r="O14" s="332">
        <v>8213990</v>
      </c>
      <c r="P14" s="332">
        <v>734022</v>
      </c>
      <c r="Q14" s="332">
        <v>6389059</v>
      </c>
      <c r="R14" s="332">
        <v>1818128</v>
      </c>
      <c r="S14" s="332">
        <v>19281627</v>
      </c>
      <c r="T14" s="332">
        <v>762878</v>
      </c>
      <c r="U14" s="152" t="s">
        <v>209</v>
      </c>
      <c r="V14" s="332">
        <v>913861</v>
      </c>
      <c r="W14" s="332">
        <v>15801639</v>
      </c>
      <c r="X14" s="332">
        <v>404560</v>
      </c>
      <c r="Y14" s="332">
        <v>1398689</v>
      </c>
      <c r="Z14" s="332">
        <v>3434796</v>
      </c>
      <c r="AA14" s="332">
        <v>3069553</v>
      </c>
      <c r="AB14" s="332">
        <v>365243</v>
      </c>
      <c r="AC14" s="332">
        <v>3787243</v>
      </c>
      <c r="AD14" s="332">
        <v>3787243</v>
      </c>
      <c r="AE14" s="152" t="s">
        <v>209</v>
      </c>
      <c r="AF14" s="332">
        <v>610000</v>
      </c>
      <c r="AG14" s="332">
        <v>610000</v>
      </c>
      <c r="AH14" s="332">
        <v>0</v>
      </c>
      <c r="AI14" s="332">
        <v>1872378</v>
      </c>
      <c r="AJ14" s="332">
        <v>0</v>
      </c>
      <c r="AK14" s="332">
        <v>0</v>
      </c>
      <c r="AL14" s="332">
        <v>0</v>
      </c>
      <c r="AM14" s="332">
        <v>1472378</v>
      </c>
      <c r="AN14" s="332">
        <v>400000</v>
      </c>
      <c r="AO14" s="395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</row>
    <row r="15" spans="1:53" s="144" customFormat="1" ht="21.65" customHeight="1">
      <c r="A15" s="152" t="s">
        <v>475</v>
      </c>
      <c r="B15" s="332">
        <v>160850820</v>
      </c>
      <c r="C15" s="332">
        <v>25848068</v>
      </c>
      <c r="D15" s="332">
        <v>926431</v>
      </c>
      <c r="E15" s="332">
        <v>810023</v>
      </c>
      <c r="F15" s="332">
        <v>11548576</v>
      </c>
      <c r="G15" s="332">
        <v>11577455</v>
      </c>
      <c r="H15" s="332">
        <v>985583</v>
      </c>
      <c r="I15" s="332">
        <v>55860757</v>
      </c>
      <c r="J15" s="332">
        <v>51699355</v>
      </c>
      <c r="K15" s="152" t="s">
        <v>475</v>
      </c>
      <c r="L15" s="332">
        <v>0</v>
      </c>
      <c r="M15" s="332">
        <v>4161402</v>
      </c>
      <c r="N15" s="332">
        <v>23911133</v>
      </c>
      <c r="O15" s="332">
        <v>3380324</v>
      </c>
      <c r="P15" s="332">
        <v>78510</v>
      </c>
      <c r="Q15" s="332">
        <v>18383388</v>
      </c>
      <c r="R15" s="332">
        <v>2068911</v>
      </c>
      <c r="S15" s="332">
        <v>29998248</v>
      </c>
      <c r="T15" s="332">
        <v>3463874</v>
      </c>
      <c r="U15" s="152" t="s">
        <v>475</v>
      </c>
      <c r="V15" s="332">
        <v>1636725</v>
      </c>
      <c r="W15" s="332">
        <v>16386351</v>
      </c>
      <c r="X15" s="332">
        <v>552444</v>
      </c>
      <c r="Y15" s="332">
        <v>7958854</v>
      </c>
      <c r="Z15" s="332">
        <v>12536879</v>
      </c>
      <c r="AA15" s="332">
        <v>11055789</v>
      </c>
      <c r="AB15" s="332">
        <v>1481090</v>
      </c>
      <c r="AC15" s="332">
        <v>6383760</v>
      </c>
      <c r="AD15" s="332">
        <v>6383760</v>
      </c>
      <c r="AE15" s="152" t="s">
        <v>475</v>
      </c>
      <c r="AF15" s="332">
        <v>2315738</v>
      </c>
      <c r="AG15" s="332">
        <v>2301466</v>
      </c>
      <c r="AH15" s="332">
        <v>14272</v>
      </c>
      <c r="AI15" s="332">
        <v>3996237</v>
      </c>
      <c r="AJ15" s="332">
        <v>0</v>
      </c>
      <c r="AK15" s="332">
        <v>0</v>
      </c>
      <c r="AL15" s="332">
        <v>0</v>
      </c>
      <c r="AM15" s="332">
        <v>3596237</v>
      </c>
      <c r="AN15" s="332">
        <v>400000</v>
      </c>
      <c r="AO15" s="395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</row>
    <row r="16" spans="1:53" s="156" customFormat="1" ht="21.65" customHeight="1">
      <c r="A16" s="335" t="s">
        <v>476</v>
      </c>
      <c r="B16" s="331">
        <v>426541046</v>
      </c>
      <c r="C16" s="331">
        <v>76124166</v>
      </c>
      <c r="D16" s="331">
        <v>7242518</v>
      </c>
      <c r="E16" s="331">
        <v>3524168</v>
      </c>
      <c r="F16" s="331">
        <v>27739486</v>
      </c>
      <c r="G16" s="331">
        <v>33502560</v>
      </c>
      <c r="H16" s="331">
        <v>4115434</v>
      </c>
      <c r="I16" s="331">
        <v>146737987</v>
      </c>
      <c r="J16" s="331">
        <v>137399734</v>
      </c>
      <c r="K16" s="335" t="s">
        <v>476</v>
      </c>
      <c r="L16" s="331">
        <v>36754</v>
      </c>
      <c r="M16" s="331">
        <v>9301499</v>
      </c>
      <c r="N16" s="331">
        <v>64567043</v>
      </c>
      <c r="O16" s="331">
        <v>19548782</v>
      </c>
      <c r="P16" s="331">
        <v>5360706</v>
      </c>
      <c r="Q16" s="331">
        <v>26879086</v>
      </c>
      <c r="R16" s="331">
        <v>12778469</v>
      </c>
      <c r="S16" s="331">
        <v>75895600</v>
      </c>
      <c r="T16" s="331">
        <v>2428484</v>
      </c>
      <c r="U16" s="335" t="s">
        <v>476</v>
      </c>
      <c r="V16" s="331">
        <v>3780009</v>
      </c>
      <c r="W16" s="331">
        <v>44071977</v>
      </c>
      <c r="X16" s="331">
        <v>2593891</v>
      </c>
      <c r="Y16" s="331">
        <v>23021239</v>
      </c>
      <c r="Z16" s="331">
        <v>12392145</v>
      </c>
      <c r="AA16" s="331">
        <v>10618444</v>
      </c>
      <c r="AB16" s="331">
        <v>1773701</v>
      </c>
      <c r="AC16" s="331">
        <v>38269473</v>
      </c>
      <c r="AD16" s="331">
        <v>38269473</v>
      </c>
      <c r="AE16" s="335" t="s">
        <v>476</v>
      </c>
      <c r="AF16" s="331">
        <v>2807917</v>
      </c>
      <c r="AG16" s="331">
        <v>2807917</v>
      </c>
      <c r="AH16" s="331">
        <v>0</v>
      </c>
      <c r="AI16" s="331">
        <v>9746715</v>
      </c>
      <c r="AJ16" s="331">
        <v>295227</v>
      </c>
      <c r="AK16" s="331">
        <v>213707</v>
      </c>
      <c r="AL16" s="331">
        <v>0</v>
      </c>
      <c r="AM16" s="331">
        <v>7603781</v>
      </c>
      <c r="AN16" s="331">
        <v>1634000</v>
      </c>
      <c r="AO16" s="39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</row>
    <row r="17" spans="1:53" s="144" customFormat="1" ht="21.65" customHeight="1">
      <c r="A17" s="157" t="s">
        <v>127</v>
      </c>
      <c r="B17" s="332">
        <v>27891697</v>
      </c>
      <c r="C17" s="332">
        <v>4516246</v>
      </c>
      <c r="D17" s="332">
        <v>440337</v>
      </c>
      <c r="E17" s="332">
        <v>203130</v>
      </c>
      <c r="F17" s="332">
        <v>1499936</v>
      </c>
      <c r="G17" s="332">
        <v>2146260</v>
      </c>
      <c r="H17" s="332">
        <v>226583</v>
      </c>
      <c r="I17" s="332">
        <v>9961941</v>
      </c>
      <c r="J17" s="332">
        <v>9145864</v>
      </c>
      <c r="K17" s="152" t="s">
        <v>127</v>
      </c>
      <c r="L17" s="332">
        <v>0</v>
      </c>
      <c r="M17" s="332">
        <v>816077</v>
      </c>
      <c r="N17" s="332">
        <v>4562610</v>
      </c>
      <c r="O17" s="332">
        <v>2315205</v>
      </c>
      <c r="P17" s="332">
        <v>210747</v>
      </c>
      <c r="Q17" s="332">
        <v>1328894</v>
      </c>
      <c r="R17" s="332">
        <v>707764</v>
      </c>
      <c r="S17" s="332">
        <v>4474607</v>
      </c>
      <c r="T17" s="332">
        <v>126895</v>
      </c>
      <c r="U17" s="152" t="s">
        <v>127</v>
      </c>
      <c r="V17" s="332">
        <v>224475</v>
      </c>
      <c r="W17" s="332">
        <v>2129516</v>
      </c>
      <c r="X17" s="332">
        <v>258218</v>
      </c>
      <c r="Y17" s="332">
        <v>1735503</v>
      </c>
      <c r="Z17" s="332">
        <v>1388407</v>
      </c>
      <c r="AA17" s="332">
        <v>440686</v>
      </c>
      <c r="AB17" s="332">
        <v>947721</v>
      </c>
      <c r="AC17" s="332">
        <v>2068756</v>
      </c>
      <c r="AD17" s="332">
        <v>2068756</v>
      </c>
      <c r="AE17" s="152" t="s">
        <v>127</v>
      </c>
      <c r="AF17" s="332">
        <v>274381</v>
      </c>
      <c r="AG17" s="332">
        <v>274381</v>
      </c>
      <c r="AH17" s="332">
        <v>0</v>
      </c>
      <c r="AI17" s="332">
        <v>644749</v>
      </c>
      <c r="AJ17" s="332">
        <v>9750</v>
      </c>
      <c r="AK17" s="332">
        <v>0</v>
      </c>
      <c r="AL17" s="332">
        <v>0</v>
      </c>
      <c r="AM17" s="332">
        <v>584999</v>
      </c>
      <c r="AN17" s="332">
        <v>50000</v>
      </c>
      <c r="AO17" s="395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</row>
    <row r="18" spans="1:53" s="144" customFormat="1" ht="21.65" customHeight="1">
      <c r="A18" s="157" t="s">
        <v>128</v>
      </c>
      <c r="B18" s="332">
        <v>34823604</v>
      </c>
      <c r="C18" s="332">
        <v>5093513</v>
      </c>
      <c r="D18" s="332">
        <v>484728</v>
      </c>
      <c r="E18" s="332">
        <v>224786</v>
      </c>
      <c r="F18" s="332">
        <v>2081984</v>
      </c>
      <c r="G18" s="332">
        <v>2026450</v>
      </c>
      <c r="H18" s="332">
        <v>275565</v>
      </c>
      <c r="I18" s="332">
        <v>15346485</v>
      </c>
      <c r="J18" s="332">
        <v>14961513</v>
      </c>
      <c r="K18" s="152" t="s">
        <v>128</v>
      </c>
      <c r="L18" s="332">
        <v>0</v>
      </c>
      <c r="M18" s="332">
        <v>384972</v>
      </c>
      <c r="N18" s="332">
        <v>4258353</v>
      </c>
      <c r="O18" s="332">
        <v>502388</v>
      </c>
      <c r="P18" s="332">
        <v>50812</v>
      </c>
      <c r="Q18" s="332">
        <v>2197234</v>
      </c>
      <c r="R18" s="332">
        <v>1507919</v>
      </c>
      <c r="S18" s="332">
        <v>5891789</v>
      </c>
      <c r="T18" s="332">
        <v>101846</v>
      </c>
      <c r="U18" s="152" t="s">
        <v>128</v>
      </c>
      <c r="V18" s="332">
        <v>163706</v>
      </c>
      <c r="W18" s="332">
        <v>4698723</v>
      </c>
      <c r="X18" s="332">
        <v>183805</v>
      </c>
      <c r="Y18" s="332">
        <v>743709</v>
      </c>
      <c r="Z18" s="332">
        <v>1157149</v>
      </c>
      <c r="AA18" s="332">
        <v>1157149</v>
      </c>
      <c r="AB18" s="332">
        <v>0</v>
      </c>
      <c r="AC18" s="332">
        <v>2121608</v>
      </c>
      <c r="AD18" s="332">
        <v>2121608</v>
      </c>
      <c r="AE18" s="152" t="s">
        <v>128</v>
      </c>
      <c r="AF18" s="332">
        <v>150000</v>
      </c>
      <c r="AG18" s="332">
        <v>150000</v>
      </c>
      <c r="AH18" s="332">
        <v>0</v>
      </c>
      <c r="AI18" s="332">
        <v>804707</v>
      </c>
      <c r="AJ18" s="332">
        <v>0</v>
      </c>
      <c r="AK18" s="332">
        <v>0</v>
      </c>
      <c r="AL18" s="332">
        <v>0</v>
      </c>
      <c r="AM18" s="332">
        <v>404707</v>
      </c>
      <c r="AN18" s="332">
        <v>400000</v>
      </c>
      <c r="AO18" s="395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</row>
    <row r="19" spans="1:53" s="144" customFormat="1" ht="21.65" customHeight="1">
      <c r="A19" s="157" t="s">
        <v>129</v>
      </c>
      <c r="B19" s="332">
        <v>22988013</v>
      </c>
      <c r="C19" s="332">
        <v>5085218</v>
      </c>
      <c r="D19" s="332">
        <v>436823</v>
      </c>
      <c r="E19" s="332">
        <v>224598</v>
      </c>
      <c r="F19" s="332">
        <v>1870227</v>
      </c>
      <c r="G19" s="332">
        <v>2282826</v>
      </c>
      <c r="H19" s="332">
        <v>270744</v>
      </c>
      <c r="I19" s="332">
        <v>8175861</v>
      </c>
      <c r="J19" s="332">
        <v>7901187</v>
      </c>
      <c r="K19" s="152" t="s">
        <v>129</v>
      </c>
      <c r="L19" s="332">
        <v>0</v>
      </c>
      <c r="M19" s="332">
        <v>274674</v>
      </c>
      <c r="N19" s="332">
        <v>1811959</v>
      </c>
      <c r="O19" s="332">
        <v>552777</v>
      </c>
      <c r="P19" s="332">
        <v>34906</v>
      </c>
      <c r="Q19" s="332">
        <v>1019480</v>
      </c>
      <c r="R19" s="332">
        <v>204796</v>
      </c>
      <c r="S19" s="332">
        <v>3263693</v>
      </c>
      <c r="T19" s="332">
        <v>126350</v>
      </c>
      <c r="U19" s="152" t="s">
        <v>129</v>
      </c>
      <c r="V19" s="332">
        <v>234333</v>
      </c>
      <c r="W19" s="332">
        <v>1499340</v>
      </c>
      <c r="X19" s="332">
        <v>168551</v>
      </c>
      <c r="Y19" s="332">
        <v>1235119</v>
      </c>
      <c r="Z19" s="332">
        <v>1157447</v>
      </c>
      <c r="AA19" s="332">
        <v>1032705</v>
      </c>
      <c r="AB19" s="332">
        <v>124742</v>
      </c>
      <c r="AC19" s="332">
        <v>2558585</v>
      </c>
      <c r="AD19" s="332">
        <v>2558585</v>
      </c>
      <c r="AE19" s="152" t="s">
        <v>129</v>
      </c>
      <c r="AF19" s="332">
        <v>500000</v>
      </c>
      <c r="AG19" s="332">
        <v>500000</v>
      </c>
      <c r="AH19" s="332">
        <v>0</v>
      </c>
      <c r="AI19" s="332">
        <v>435250</v>
      </c>
      <c r="AJ19" s="332">
        <v>0</v>
      </c>
      <c r="AK19" s="332">
        <v>42750</v>
      </c>
      <c r="AL19" s="332">
        <v>0</v>
      </c>
      <c r="AM19" s="332">
        <v>342500</v>
      </c>
      <c r="AN19" s="332">
        <v>50000</v>
      </c>
      <c r="AO19" s="395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</row>
    <row r="20" spans="1:53" s="144" customFormat="1" ht="21.65" customHeight="1">
      <c r="A20" s="157" t="s">
        <v>130</v>
      </c>
      <c r="B20" s="332">
        <v>58895889</v>
      </c>
      <c r="C20" s="332">
        <v>8500017</v>
      </c>
      <c r="D20" s="332">
        <v>456917</v>
      </c>
      <c r="E20" s="332">
        <v>311155</v>
      </c>
      <c r="F20" s="332">
        <v>2527029</v>
      </c>
      <c r="G20" s="332">
        <v>4747474</v>
      </c>
      <c r="H20" s="332">
        <v>457442</v>
      </c>
      <c r="I20" s="332">
        <v>24228164</v>
      </c>
      <c r="J20" s="332">
        <v>23577864</v>
      </c>
      <c r="K20" s="152" t="s">
        <v>130</v>
      </c>
      <c r="L20" s="332">
        <v>0</v>
      </c>
      <c r="M20" s="332">
        <v>650300</v>
      </c>
      <c r="N20" s="332">
        <v>6979315</v>
      </c>
      <c r="O20" s="332">
        <v>3313466</v>
      </c>
      <c r="P20" s="332">
        <v>103050</v>
      </c>
      <c r="Q20" s="332">
        <v>2110491</v>
      </c>
      <c r="R20" s="332">
        <v>1452308</v>
      </c>
      <c r="S20" s="332">
        <v>11913644</v>
      </c>
      <c r="T20" s="332">
        <v>375598</v>
      </c>
      <c r="U20" s="152" t="s">
        <v>130</v>
      </c>
      <c r="V20" s="332">
        <v>622305</v>
      </c>
      <c r="W20" s="332">
        <v>6492920</v>
      </c>
      <c r="X20" s="332">
        <v>454474</v>
      </c>
      <c r="Y20" s="332">
        <v>3968347</v>
      </c>
      <c r="Z20" s="332">
        <v>390484</v>
      </c>
      <c r="AA20" s="332">
        <v>341649</v>
      </c>
      <c r="AB20" s="332">
        <v>48835</v>
      </c>
      <c r="AC20" s="332">
        <v>5387444</v>
      </c>
      <c r="AD20" s="332">
        <v>5387444</v>
      </c>
      <c r="AE20" s="152" t="s">
        <v>130</v>
      </c>
      <c r="AF20" s="332">
        <v>422668</v>
      </c>
      <c r="AG20" s="332">
        <v>422668</v>
      </c>
      <c r="AH20" s="332">
        <v>0</v>
      </c>
      <c r="AI20" s="332">
        <v>1074153</v>
      </c>
      <c r="AJ20" s="332">
        <v>23325</v>
      </c>
      <c r="AK20" s="332">
        <v>0</v>
      </c>
      <c r="AL20" s="332">
        <v>0</v>
      </c>
      <c r="AM20" s="332">
        <v>950828</v>
      </c>
      <c r="AN20" s="332">
        <v>100000</v>
      </c>
      <c r="AO20" s="395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</row>
    <row r="21" spans="1:53" s="144" customFormat="1" ht="21.65" customHeight="1">
      <c r="A21" s="157" t="s">
        <v>131</v>
      </c>
      <c r="B21" s="332">
        <v>24926000</v>
      </c>
      <c r="C21" s="332">
        <v>5569687</v>
      </c>
      <c r="D21" s="332">
        <v>578424</v>
      </c>
      <c r="E21" s="332">
        <v>255150</v>
      </c>
      <c r="F21" s="332">
        <v>1794219</v>
      </c>
      <c r="G21" s="332">
        <v>2673755</v>
      </c>
      <c r="H21" s="332">
        <v>268139</v>
      </c>
      <c r="I21" s="332">
        <v>8098569</v>
      </c>
      <c r="J21" s="332">
        <v>7923284</v>
      </c>
      <c r="K21" s="152" t="s">
        <v>131</v>
      </c>
      <c r="L21" s="332">
        <v>0</v>
      </c>
      <c r="M21" s="332">
        <v>175285</v>
      </c>
      <c r="N21" s="332">
        <v>3117397</v>
      </c>
      <c r="O21" s="332">
        <v>526064</v>
      </c>
      <c r="P21" s="332">
        <v>1245639</v>
      </c>
      <c r="Q21" s="332">
        <v>1082125</v>
      </c>
      <c r="R21" s="332">
        <v>263569</v>
      </c>
      <c r="S21" s="332">
        <v>3577746</v>
      </c>
      <c r="T21" s="332">
        <v>140132</v>
      </c>
      <c r="U21" s="152" t="s">
        <v>131</v>
      </c>
      <c r="V21" s="332">
        <v>125694</v>
      </c>
      <c r="W21" s="332">
        <v>2640899</v>
      </c>
      <c r="X21" s="332">
        <v>33152</v>
      </c>
      <c r="Y21" s="332">
        <v>637869</v>
      </c>
      <c r="Z21" s="332">
        <v>705961</v>
      </c>
      <c r="AA21" s="332">
        <v>468561</v>
      </c>
      <c r="AB21" s="332">
        <v>237400</v>
      </c>
      <c r="AC21" s="332">
        <v>2910474</v>
      </c>
      <c r="AD21" s="332">
        <v>2910474</v>
      </c>
      <c r="AE21" s="152" t="s">
        <v>131</v>
      </c>
      <c r="AF21" s="332">
        <v>194406</v>
      </c>
      <c r="AG21" s="332">
        <v>194406</v>
      </c>
      <c r="AH21" s="332">
        <v>0</v>
      </c>
      <c r="AI21" s="332">
        <v>751760</v>
      </c>
      <c r="AJ21" s="332">
        <v>34500</v>
      </c>
      <c r="AK21" s="332">
        <v>0</v>
      </c>
      <c r="AL21" s="332">
        <v>0</v>
      </c>
      <c r="AM21" s="332">
        <v>487260</v>
      </c>
      <c r="AN21" s="332">
        <v>230000</v>
      </c>
      <c r="AO21" s="395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</row>
    <row r="22" spans="1:53" s="144" customFormat="1" ht="21.65" customHeight="1">
      <c r="A22" s="157" t="s">
        <v>132</v>
      </c>
      <c r="B22" s="332">
        <v>36302816</v>
      </c>
      <c r="C22" s="332">
        <v>5305881</v>
      </c>
      <c r="D22" s="332">
        <v>449293</v>
      </c>
      <c r="E22" s="332">
        <v>254701</v>
      </c>
      <c r="F22" s="332">
        <v>1556791</v>
      </c>
      <c r="G22" s="332">
        <v>2754125</v>
      </c>
      <c r="H22" s="332">
        <v>290971</v>
      </c>
      <c r="I22" s="332">
        <v>10722792</v>
      </c>
      <c r="J22" s="332">
        <v>9815077</v>
      </c>
      <c r="K22" s="152" t="s">
        <v>132</v>
      </c>
      <c r="L22" s="332">
        <v>0</v>
      </c>
      <c r="M22" s="332">
        <v>907715</v>
      </c>
      <c r="N22" s="332">
        <v>8456030</v>
      </c>
      <c r="O22" s="332">
        <v>3011242</v>
      </c>
      <c r="P22" s="332">
        <v>397752</v>
      </c>
      <c r="Q22" s="332">
        <v>3625026</v>
      </c>
      <c r="R22" s="332">
        <v>1422010</v>
      </c>
      <c r="S22" s="332">
        <v>7088367</v>
      </c>
      <c r="T22" s="332">
        <v>220914</v>
      </c>
      <c r="U22" s="152" t="s">
        <v>132</v>
      </c>
      <c r="V22" s="332">
        <v>525174</v>
      </c>
      <c r="W22" s="332">
        <v>4312885</v>
      </c>
      <c r="X22" s="332">
        <v>0</v>
      </c>
      <c r="Y22" s="332">
        <v>2029394</v>
      </c>
      <c r="Z22" s="332">
        <v>467342</v>
      </c>
      <c r="AA22" s="332">
        <v>340304</v>
      </c>
      <c r="AB22" s="332">
        <v>127038</v>
      </c>
      <c r="AC22" s="332">
        <v>3100351</v>
      </c>
      <c r="AD22" s="332">
        <v>3100351</v>
      </c>
      <c r="AE22" s="152" t="s">
        <v>132</v>
      </c>
      <c r="AF22" s="332">
        <v>354822</v>
      </c>
      <c r="AG22" s="332">
        <v>354822</v>
      </c>
      <c r="AH22" s="332">
        <v>0</v>
      </c>
      <c r="AI22" s="332">
        <v>807231</v>
      </c>
      <c r="AJ22" s="332">
        <v>69000</v>
      </c>
      <c r="AK22" s="332">
        <v>0</v>
      </c>
      <c r="AL22" s="332">
        <v>0</v>
      </c>
      <c r="AM22" s="332">
        <v>658231</v>
      </c>
      <c r="AN22" s="332">
        <v>80000</v>
      </c>
      <c r="AO22" s="395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</row>
    <row r="23" spans="1:53" s="144" customFormat="1" ht="21.65" customHeight="1">
      <c r="A23" s="157" t="s">
        <v>133</v>
      </c>
      <c r="B23" s="332">
        <v>27413000</v>
      </c>
      <c r="C23" s="332">
        <v>5185629</v>
      </c>
      <c r="D23" s="332">
        <v>551727</v>
      </c>
      <c r="E23" s="332">
        <v>239198</v>
      </c>
      <c r="F23" s="332">
        <v>1688434</v>
      </c>
      <c r="G23" s="332">
        <v>2413016</v>
      </c>
      <c r="H23" s="332">
        <v>293254</v>
      </c>
      <c r="I23" s="332">
        <v>8158042</v>
      </c>
      <c r="J23" s="332">
        <v>7978816</v>
      </c>
      <c r="K23" s="152" t="s">
        <v>133</v>
      </c>
      <c r="L23" s="332">
        <v>0</v>
      </c>
      <c r="M23" s="332">
        <v>179226</v>
      </c>
      <c r="N23" s="332">
        <v>4339282</v>
      </c>
      <c r="O23" s="332">
        <v>1596190</v>
      </c>
      <c r="P23" s="332">
        <v>71248</v>
      </c>
      <c r="Q23" s="332">
        <v>1976933</v>
      </c>
      <c r="R23" s="332">
        <v>694911</v>
      </c>
      <c r="S23" s="332">
        <v>5728375</v>
      </c>
      <c r="T23" s="332">
        <v>152641</v>
      </c>
      <c r="U23" s="152" t="s">
        <v>133</v>
      </c>
      <c r="V23" s="332">
        <v>132204</v>
      </c>
      <c r="W23" s="332">
        <v>4335171</v>
      </c>
      <c r="X23" s="332">
        <v>88146</v>
      </c>
      <c r="Y23" s="332">
        <v>1020213</v>
      </c>
      <c r="Z23" s="332">
        <v>216999</v>
      </c>
      <c r="AA23" s="332">
        <v>216999</v>
      </c>
      <c r="AB23" s="332">
        <v>0</v>
      </c>
      <c r="AC23" s="332">
        <v>2816741</v>
      </c>
      <c r="AD23" s="332">
        <v>2816741</v>
      </c>
      <c r="AE23" s="152" t="s">
        <v>133</v>
      </c>
      <c r="AF23" s="332">
        <v>230000</v>
      </c>
      <c r="AG23" s="332">
        <v>230000</v>
      </c>
      <c r="AH23" s="332">
        <v>0</v>
      </c>
      <c r="AI23" s="332">
        <v>737932</v>
      </c>
      <c r="AJ23" s="332">
        <v>22152</v>
      </c>
      <c r="AK23" s="332">
        <v>83250</v>
      </c>
      <c r="AL23" s="332">
        <v>0</v>
      </c>
      <c r="AM23" s="332">
        <v>532530</v>
      </c>
      <c r="AN23" s="332">
        <v>100000</v>
      </c>
      <c r="AO23" s="395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</row>
    <row r="24" spans="1:53" s="144" customFormat="1" ht="21.65" customHeight="1">
      <c r="A24" s="157" t="s">
        <v>134</v>
      </c>
      <c r="B24" s="332">
        <v>50333000</v>
      </c>
      <c r="C24" s="332">
        <v>8740935</v>
      </c>
      <c r="D24" s="332">
        <v>591953</v>
      </c>
      <c r="E24" s="332">
        <v>337442</v>
      </c>
      <c r="F24" s="332">
        <v>3999675</v>
      </c>
      <c r="G24" s="332">
        <v>3292154</v>
      </c>
      <c r="H24" s="332">
        <v>519711</v>
      </c>
      <c r="I24" s="332">
        <v>18405538</v>
      </c>
      <c r="J24" s="332">
        <v>16427631</v>
      </c>
      <c r="K24" s="152" t="s">
        <v>134</v>
      </c>
      <c r="L24" s="332">
        <v>0</v>
      </c>
      <c r="M24" s="332">
        <v>1977907</v>
      </c>
      <c r="N24" s="332">
        <v>6784376</v>
      </c>
      <c r="O24" s="332">
        <v>3260118</v>
      </c>
      <c r="P24" s="332">
        <v>865632</v>
      </c>
      <c r="Q24" s="332">
        <v>1600850</v>
      </c>
      <c r="R24" s="332">
        <v>1057776</v>
      </c>
      <c r="S24" s="332">
        <v>9256141</v>
      </c>
      <c r="T24" s="332">
        <v>289366</v>
      </c>
      <c r="U24" s="152" t="s">
        <v>134</v>
      </c>
      <c r="V24" s="332">
        <v>396573</v>
      </c>
      <c r="W24" s="332">
        <v>4264208</v>
      </c>
      <c r="X24" s="332">
        <v>270017</v>
      </c>
      <c r="Y24" s="332">
        <v>4035977</v>
      </c>
      <c r="Z24" s="332">
        <v>838808</v>
      </c>
      <c r="AA24" s="332">
        <v>747992</v>
      </c>
      <c r="AB24" s="332">
        <v>90816</v>
      </c>
      <c r="AC24" s="332">
        <v>5291588</v>
      </c>
      <c r="AD24" s="332">
        <v>5291588</v>
      </c>
      <c r="AE24" s="152" t="s">
        <v>134</v>
      </c>
      <c r="AF24" s="332">
        <v>150000</v>
      </c>
      <c r="AG24" s="332">
        <v>150000</v>
      </c>
      <c r="AH24" s="332">
        <v>0</v>
      </c>
      <c r="AI24" s="332">
        <v>865614</v>
      </c>
      <c r="AJ24" s="332">
        <v>75000</v>
      </c>
      <c r="AK24" s="332">
        <v>0</v>
      </c>
      <c r="AL24" s="332">
        <v>0</v>
      </c>
      <c r="AM24" s="332">
        <v>730614</v>
      </c>
      <c r="AN24" s="332">
        <v>60000</v>
      </c>
      <c r="AO24" s="395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</row>
    <row r="25" spans="1:53" s="144" customFormat="1" ht="21.65" customHeight="1">
      <c r="A25" s="157" t="s">
        <v>135</v>
      </c>
      <c r="B25" s="332">
        <v>20488597</v>
      </c>
      <c r="C25" s="332">
        <v>4624037</v>
      </c>
      <c r="D25" s="332">
        <v>588079</v>
      </c>
      <c r="E25" s="332">
        <v>212999</v>
      </c>
      <c r="F25" s="332">
        <v>2034861</v>
      </c>
      <c r="G25" s="332">
        <v>1613066</v>
      </c>
      <c r="H25" s="332">
        <v>175032</v>
      </c>
      <c r="I25" s="332">
        <v>5985048</v>
      </c>
      <c r="J25" s="332">
        <v>5644587</v>
      </c>
      <c r="K25" s="152" t="s">
        <v>135</v>
      </c>
      <c r="L25" s="332">
        <v>0</v>
      </c>
      <c r="M25" s="332">
        <v>340461</v>
      </c>
      <c r="N25" s="332">
        <v>2389393</v>
      </c>
      <c r="O25" s="332">
        <v>805047</v>
      </c>
      <c r="P25" s="332">
        <v>88562</v>
      </c>
      <c r="Q25" s="332">
        <v>641969</v>
      </c>
      <c r="R25" s="332">
        <v>853815</v>
      </c>
      <c r="S25" s="332">
        <v>3655420</v>
      </c>
      <c r="T25" s="332">
        <v>85999</v>
      </c>
      <c r="U25" s="152" t="s">
        <v>135</v>
      </c>
      <c r="V25" s="332">
        <v>279275</v>
      </c>
      <c r="W25" s="332">
        <v>1559338</v>
      </c>
      <c r="X25" s="332">
        <v>255766</v>
      </c>
      <c r="Y25" s="332">
        <v>1475042</v>
      </c>
      <c r="Z25" s="332">
        <v>486868</v>
      </c>
      <c r="AA25" s="332">
        <v>483808</v>
      </c>
      <c r="AB25" s="332">
        <v>3060</v>
      </c>
      <c r="AC25" s="332">
        <v>2302398</v>
      </c>
      <c r="AD25" s="332">
        <v>2302398</v>
      </c>
      <c r="AE25" s="152" t="s">
        <v>135</v>
      </c>
      <c r="AF25" s="332">
        <v>100000</v>
      </c>
      <c r="AG25" s="332">
        <v>100000</v>
      </c>
      <c r="AH25" s="332">
        <v>0</v>
      </c>
      <c r="AI25" s="332">
        <v>945433</v>
      </c>
      <c r="AJ25" s="332">
        <v>0</v>
      </c>
      <c r="AK25" s="332">
        <v>0</v>
      </c>
      <c r="AL25" s="332">
        <v>0</v>
      </c>
      <c r="AM25" s="332">
        <v>885433</v>
      </c>
      <c r="AN25" s="332">
        <v>60000</v>
      </c>
      <c r="AO25" s="395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</row>
    <row r="26" spans="1:53" s="144" customFormat="1" ht="21.65" customHeight="1">
      <c r="A26" s="157" t="s">
        <v>136</v>
      </c>
      <c r="B26" s="332">
        <v>26480828</v>
      </c>
      <c r="C26" s="332">
        <v>5498804</v>
      </c>
      <c r="D26" s="332">
        <v>448924</v>
      </c>
      <c r="E26" s="332">
        <v>220610</v>
      </c>
      <c r="F26" s="332">
        <v>2503700</v>
      </c>
      <c r="G26" s="332">
        <v>2088566</v>
      </c>
      <c r="H26" s="332">
        <v>237004</v>
      </c>
      <c r="I26" s="332">
        <v>8642374</v>
      </c>
      <c r="J26" s="332">
        <v>8057330</v>
      </c>
      <c r="K26" s="152" t="s">
        <v>136</v>
      </c>
      <c r="L26" s="332">
        <v>0</v>
      </c>
      <c r="M26" s="332">
        <v>585044</v>
      </c>
      <c r="N26" s="332">
        <v>3711765</v>
      </c>
      <c r="O26" s="332">
        <v>1003339</v>
      </c>
      <c r="P26" s="332">
        <v>633567</v>
      </c>
      <c r="Q26" s="332">
        <v>1225042</v>
      </c>
      <c r="R26" s="332">
        <v>849817</v>
      </c>
      <c r="S26" s="332">
        <v>5150127</v>
      </c>
      <c r="T26" s="332">
        <v>112935</v>
      </c>
      <c r="U26" s="152" t="s">
        <v>136</v>
      </c>
      <c r="V26" s="332">
        <v>331045</v>
      </c>
      <c r="W26" s="332">
        <v>2342377</v>
      </c>
      <c r="X26" s="332">
        <v>373924</v>
      </c>
      <c r="Y26" s="332">
        <v>1989846</v>
      </c>
      <c r="Z26" s="332">
        <v>396625</v>
      </c>
      <c r="AA26" s="332">
        <v>385346</v>
      </c>
      <c r="AB26" s="332">
        <v>11279</v>
      </c>
      <c r="AC26" s="332">
        <v>2413933</v>
      </c>
      <c r="AD26" s="332">
        <v>2413933</v>
      </c>
      <c r="AE26" s="152" t="s">
        <v>136</v>
      </c>
      <c r="AF26" s="332">
        <v>127200</v>
      </c>
      <c r="AG26" s="332">
        <v>127200</v>
      </c>
      <c r="AH26" s="332">
        <v>0</v>
      </c>
      <c r="AI26" s="332">
        <v>540000</v>
      </c>
      <c r="AJ26" s="332">
        <v>0</v>
      </c>
      <c r="AK26" s="332">
        <v>0</v>
      </c>
      <c r="AL26" s="332">
        <v>0</v>
      </c>
      <c r="AM26" s="332">
        <v>480000</v>
      </c>
      <c r="AN26" s="332">
        <v>60000</v>
      </c>
      <c r="AO26" s="395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</row>
    <row r="27" spans="1:53" s="144" customFormat="1" ht="21.65" customHeight="1">
      <c r="A27" s="157" t="s">
        <v>137</v>
      </c>
      <c r="B27" s="332">
        <v>11837043</v>
      </c>
      <c r="C27" s="332">
        <v>2583121</v>
      </c>
      <c r="D27" s="332">
        <v>237404</v>
      </c>
      <c r="E27" s="332">
        <v>158324</v>
      </c>
      <c r="F27" s="332">
        <v>633846</v>
      </c>
      <c r="G27" s="332">
        <v>1413955</v>
      </c>
      <c r="H27" s="332">
        <v>139592</v>
      </c>
      <c r="I27" s="332">
        <v>2859024</v>
      </c>
      <c r="J27" s="332">
        <v>2563370</v>
      </c>
      <c r="K27" s="152" t="s">
        <v>137</v>
      </c>
      <c r="L27" s="332">
        <v>36754</v>
      </c>
      <c r="M27" s="332">
        <v>258900</v>
      </c>
      <c r="N27" s="332">
        <v>2560226</v>
      </c>
      <c r="O27" s="332">
        <v>442555</v>
      </c>
      <c r="P27" s="332">
        <v>548331</v>
      </c>
      <c r="Q27" s="332">
        <v>1144672</v>
      </c>
      <c r="R27" s="332">
        <v>424668</v>
      </c>
      <c r="S27" s="332">
        <v>2137929</v>
      </c>
      <c r="T27" s="332">
        <v>57619</v>
      </c>
      <c r="U27" s="152" t="s">
        <v>137</v>
      </c>
      <c r="V27" s="332">
        <v>120614</v>
      </c>
      <c r="W27" s="332">
        <v>1249664</v>
      </c>
      <c r="X27" s="332">
        <v>113145</v>
      </c>
      <c r="Y27" s="332">
        <v>596887</v>
      </c>
      <c r="Z27" s="332">
        <v>450287</v>
      </c>
      <c r="AA27" s="332">
        <v>446712</v>
      </c>
      <c r="AB27" s="332">
        <v>3575</v>
      </c>
      <c r="AC27" s="332">
        <v>905246</v>
      </c>
      <c r="AD27" s="332">
        <v>905246</v>
      </c>
      <c r="AE27" s="152" t="s">
        <v>137</v>
      </c>
      <c r="AF27" s="332">
        <v>16740</v>
      </c>
      <c r="AG27" s="332">
        <v>16740</v>
      </c>
      <c r="AH27" s="332">
        <v>0</v>
      </c>
      <c r="AI27" s="332">
        <v>324470</v>
      </c>
      <c r="AJ27" s="332">
        <v>58500</v>
      </c>
      <c r="AK27" s="332">
        <v>0</v>
      </c>
      <c r="AL27" s="332">
        <v>0</v>
      </c>
      <c r="AM27" s="332">
        <v>218970</v>
      </c>
      <c r="AN27" s="332">
        <v>47000</v>
      </c>
      <c r="AO27" s="395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</row>
    <row r="28" spans="1:53" s="144" customFormat="1" ht="21.65" customHeight="1">
      <c r="A28" s="157" t="s">
        <v>138</v>
      </c>
      <c r="B28" s="332">
        <v>19630000</v>
      </c>
      <c r="C28" s="332">
        <v>4424545</v>
      </c>
      <c r="D28" s="332">
        <v>384077</v>
      </c>
      <c r="E28" s="332">
        <v>218111</v>
      </c>
      <c r="F28" s="332">
        <v>1631453</v>
      </c>
      <c r="G28" s="332">
        <v>1903442</v>
      </c>
      <c r="H28" s="332">
        <v>287462</v>
      </c>
      <c r="I28" s="332">
        <v>5403081</v>
      </c>
      <c r="J28" s="332">
        <v>4963749</v>
      </c>
      <c r="K28" s="152" t="s">
        <v>138</v>
      </c>
      <c r="L28" s="332">
        <v>0</v>
      </c>
      <c r="M28" s="332">
        <v>439332</v>
      </c>
      <c r="N28" s="332">
        <v>2467415</v>
      </c>
      <c r="O28" s="332">
        <v>183290</v>
      </c>
      <c r="P28" s="332">
        <v>362184</v>
      </c>
      <c r="Q28" s="332">
        <v>1398987</v>
      </c>
      <c r="R28" s="332">
        <v>522954</v>
      </c>
      <c r="S28" s="332">
        <v>4004656</v>
      </c>
      <c r="T28" s="332">
        <v>454543</v>
      </c>
      <c r="U28" s="152" t="s">
        <v>138</v>
      </c>
      <c r="V28" s="332">
        <v>308946</v>
      </c>
      <c r="W28" s="332">
        <v>2692252</v>
      </c>
      <c r="X28" s="332">
        <v>116293</v>
      </c>
      <c r="Y28" s="332">
        <v>432622</v>
      </c>
      <c r="Z28" s="332">
        <v>948424</v>
      </c>
      <c r="AA28" s="332">
        <v>864165</v>
      </c>
      <c r="AB28" s="332">
        <v>84259</v>
      </c>
      <c r="AC28" s="332">
        <v>1898456</v>
      </c>
      <c r="AD28" s="332">
        <v>1898456</v>
      </c>
      <c r="AE28" s="152" t="s">
        <v>138</v>
      </c>
      <c r="AF28" s="332">
        <v>100000</v>
      </c>
      <c r="AG28" s="332">
        <v>100000</v>
      </c>
      <c r="AH28" s="332">
        <v>0</v>
      </c>
      <c r="AI28" s="332">
        <v>383423</v>
      </c>
      <c r="AJ28" s="332">
        <v>0</v>
      </c>
      <c r="AK28" s="332">
        <v>0</v>
      </c>
      <c r="AL28" s="332">
        <v>0</v>
      </c>
      <c r="AM28" s="332">
        <v>356423</v>
      </c>
      <c r="AN28" s="332">
        <v>27000</v>
      </c>
      <c r="AO28" s="395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</row>
    <row r="29" spans="1:53" s="144" customFormat="1" ht="21.65" customHeight="1">
      <c r="A29" s="157" t="s">
        <v>139</v>
      </c>
      <c r="B29" s="332">
        <v>25517123</v>
      </c>
      <c r="C29" s="332">
        <v>3896318</v>
      </c>
      <c r="D29" s="332">
        <v>359097</v>
      </c>
      <c r="E29" s="332">
        <v>212599</v>
      </c>
      <c r="F29" s="332">
        <v>1448587</v>
      </c>
      <c r="G29" s="332">
        <v>1600356</v>
      </c>
      <c r="H29" s="332">
        <v>275679</v>
      </c>
      <c r="I29" s="332">
        <v>9680910</v>
      </c>
      <c r="J29" s="332">
        <v>8642069</v>
      </c>
      <c r="K29" s="152" t="s">
        <v>139</v>
      </c>
      <c r="L29" s="332">
        <v>0</v>
      </c>
      <c r="M29" s="332">
        <v>1038841</v>
      </c>
      <c r="N29" s="332">
        <v>2575926</v>
      </c>
      <c r="O29" s="332">
        <v>407648</v>
      </c>
      <c r="P29" s="332">
        <v>365141</v>
      </c>
      <c r="Q29" s="332">
        <v>1319331</v>
      </c>
      <c r="R29" s="332">
        <v>483806</v>
      </c>
      <c r="S29" s="332">
        <v>4611538</v>
      </c>
      <c r="T29" s="332">
        <v>78430</v>
      </c>
      <c r="U29" s="152" t="s">
        <v>139</v>
      </c>
      <c r="V29" s="332">
        <v>154068</v>
      </c>
      <c r="W29" s="332">
        <v>3148724</v>
      </c>
      <c r="X29" s="332">
        <v>147253</v>
      </c>
      <c r="Y29" s="332">
        <v>1083063</v>
      </c>
      <c r="Z29" s="332">
        <v>1510044</v>
      </c>
      <c r="AA29" s="332">
        <v>1448963</v>
      </c>
      <c r="AB29" s="332">
        <v>61081</v>
      </c>
      <c r="AC29" s="332">
        <v>2331308</v>
      </c>
      <c r="AD29" s="332">
        <v>2331308</v>
      </c>
      <c r="AE29" s="152" t="s">
        <v>139</v>
      </c>
      <c r="AF29" s="332">
        <v>180000</v>
      </c>
      <c r="AG29" s="332">
        <v>180000</v>
      </c>
      <c r="AH29" s="332">
        <v>0</v>
      </c>
      <c r="AI29" s="332">
        <v>731079</v>
      </c>
      <c r="AJ29" s="332">
        <v>0</v>
      </c>
      <c r="AK29" s="332">
        <v>0</v>
      </c>
      <c r="AL29" s="332">
        <v>0</v>
      </c>
      <c r="AM29" s="332">
        <v>411079</v>
      </c>
      <c r="AN29" s="332">
        <v>320000</v>
      </c>
      <c r="AO29" s="395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</row>
    <row r="30" spans="1:53" s="144" customFormat="1" ht="21.65" customHeight="1">
      <c r="A30" s="157" t="s">
        <v>140</v>
      </c>
      <c r="B30" s="332">
        <v>18382977</v>
      </c>
      <c r="C30" s="332">
        <v>3844844</v>
      </c>
      <c r="D30" s="332">
        <v>348080</v>
      </c>
      <c r="E30" s="332">
        <v>182795</v>
      </c>
      <c r="F30" s="332">
        <v>1420901</v>
      </c>
      <c r="G30" s="332">
        <v>1586650</v>
      </c>
      <c r="H30" s="332">
        <v>306418</v>
      </c>
      <c r="I30" s="332">
        <v>6300598</v>
      </c>
      <c r="J30" s="332">
        <v>5828135</v>
      </c>
      <c r="K30" s="152" t="s">
        <v>140</v>
      </c>
      <c r="L30" s="332">
        <v>0</v>
      </c>
      <c r="M30" s="332">
        <v>472463</v>
      </c>
      <c r="N30" s="332">
        <v>2479658</v>
      </c>
      <c r="O30" s="332">
        <v>88544</v>
      </c>
      <c r="P30" s="332">
        <v>90563</v>
      </c>
      <c r="Q30" s="332">
        <v>1781761</v>
      </c>
      <c r="R30" s="332">
        <v>518790</v>
      </c>
      <c r="S30" s="332">
        <v>2840108</v>
      </c>
      <c r="T30" s="332">
        <v>68001</v>
      </c>
      <c r="U30" s="152" t="s">
        <v>140</v>
      </c>
      <c r="V30" s="332">
        <v>100843</v>
      </c>
      <c r="W30" s="332">
        <v>1613952</v>
      </c>
      <c r="X30" s="332">
        <v>131147</v>
      </c>
      <c r="Y30" s="332">
        <v>926165</v>
      </c>
      <c r="Z30" s="332">
        <v>1112040</v>
      </c>
      <c r="AA30" s="332">
        <v>1102428</v>
      </c>
      <c r="AB30" s="332">
        <v>9612</v>
      </c>
      <c r="AC30" s="332">
        <v>1457629</v>
      </c>
      <c r="AD30" s="332">
        <v>1457629</v>
      </c>
      <c r="AE30" s="152" t="s">
        <v>140</v>
      </c>
      <c r="AF30" s="332">
        <v>7100</v>
      </c>
      <c r="AG30" s="332">
        <v>7100</v>
      </c>
      <c r="AH30" s="332">
        <v>0</v>
      </c>
      <c r="AI30" s="332">
        <v>341000</v>
      </c>
      <c r="AJ30" s="332">
        <v>0</v>
      </c>
      <c r="AK30" s="332">
        <v>0</v>
      </c>
      <c r="AL30" s="332">
        <v>0</v>
      </c>
      <c r="AM30" s="332">
        <v>326000</v>
      </c>
      <c r="AN30" s="332">
        <v>15000</v>
      </c>
      <c r="AO30" s="395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</row>
    <row r="31" spans="1:53" s="144" customFormat="1" ht="21.65" customHeight="1">
      <c r="A31" s="157" t="s">
        <v>141</v>
      </c>
      <c r="B31" s="332">
        <v>15823243</v>
      </c>
      <c r="C31" s="332">
        <v>2417133</v>
      </c>
      <c r="D31" s="332">
        <v>575834</v>
      </c>
      <c r="E31" s="332">
        <v>201237</v>
      </c>
      <c r="F31" s="332">
        <v>817123</v>
      </c>
      <c r="G31" s="332">
        <v>761236</v>
      </c>
      <c r="H31" s="332">
        <v>61703</v>
      </c>
      <c r="I31" s="332">
        <v>3619531</v>
      </c>
      <c r="J31" s="332">
        <v>3043993</v>
      </c>
      <c r="K31" s="152" t="s">
        <v>141</v>
      </c>
      <c r="L31" s="332">
        <v>0</v>
      </c>
      <c r="M31" s="332">
        <v>575538</v>
      </c>
      <c r="N31" s="332">
        <v>5945967</v>
      </c>
      <c r="O31" s="332">
        <v>1190642</v>
      </c>
      <c r="P31" s="332">
        <v>284847</v>
      </c>
      <c r="Q31" s="332">
        <v>3403580</v>
      </c>
      <c r="R31" s="332">
        <v>1066898</v>
      </c>
      <c r="S31" s="332">
        <v>1796894</v>
      </c>
      <c r="T31" s="332">
        <v>35386</v>
      </c>
      <c r="U31" s="152" t="s">
        <v>141</v>
      </c>
      <c r="V31" s="332">
        <v>50803</v>
      </c>
      <c r="W31" s="332">
        <v>969145</v>
      </c>
      <c r="X31" s="332">
        <v>0</v>
      </c>
      <c r="Y31" s="332">
        <v>741560</v>
      </c>
      <c r="Z31" s="332">
        <v>1108934</v>
      </c>
      <c r="AA31" s="332">
        <v>1084651</v>
      </c>
      <c r="AB31" s="332">
        <v>24283</v>
      </c>
      <c r="AC31" s="332">
        <v>646677</v>
      </c>
      <c r="AD31" s="332">
        <v>646677</v>
      </c>
      <c r="AE31" s="152" t="s">
        <v>141</v>
      </c>
      <c r="AF31" s="332">
        <v>0</v>
      </c>
      <c r="AG31" s="332">
        <v>0</v>
      </c>
      <c r="AH31" s="332">
        <v>0</v>
      </c>
      <c r="AI31" s="332">
        <v>288107</v>
      </c>
      <c r="AJ31" s="332">
        <v>0</v>
      </c>
      <c r="AK31" s="332">
        <v>87707</v>
      </c>
      <c r="AL31" s="332">
        <v>0</v>
      </c>
      <c r="AM31" s="332">
        <v>180400</v>
      </c>
      <c r="AN31" s="332">
        <v>20000</v>
      </c>
      <c r="AO31" s="395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</row>
    <row r="32" spans="1:53" s="144" customFormat="1" ht="21.65" customHeight="1">
      <c r="A32" s="157" t="s">
        <v>211</v>
      </c>
      <c r="B32" s="332">
        <v>4807216</v>
      </c>
      <c r="C32" s="332">
        <v>838238</v>
      </c>
      <c r="D32" s="332">
        <v>310821</v>
      </c>
      <c r="E32" s="332">
        <v>67333</v>
      </c>
      <c r="F32" s="332">
        <v>230720</v>
      </c>
      <c r="G32" s="332">
        <v>199229</v>
      </c>
      <c r="H32" s="332">
        <v>30135</v>
      </c>
      <c r="I32" s="332">
        <v>1150029</v>
      </c>
      <c r="J32" s="332">
        <v>925265</v>
      </c>
      <c r="K32" s="152" t="s">
        <v>211</v>
      </c>
      <c r="L32" s="332">
        <v>0</v>
      </c>
      <c r="M32" s="332">
        <v>224764</v>
      </c>
      <c r="N32" s="332">
        <v>2127371</v>
      </c>
      <c r="O32" s="332">
        <v>350267</v>
      </c>
      <c r="P32" s="332">
        <v>7725</v>
      </c>
      <c r="Q32" s="332">
        <v>1022711</v>
      </c>
      <c r="R32" s="332">
        <v>746668</v>
      </c>
      <c r="S32" s="332">
        <v>504566</v>
      </c>
      <c r="T32" s="332">
        <v>1829</v>
      </c>
      <c r="U32" s="152" t="s">
        <v>211</v>
      </c>
      <c r="V32" s="332">
        <v>9951</v>
      </c>
      <c r="W32" s="332">
        <v>122863</v>
      </c>
      <c r="X32" s="332">
        <v>0</v>
      </c>
      <c r="Y32" s="332">
        <v>369923</v>
      </c>
      <c r="Z32" s="332">
        <v>56326</v>
      </c>
      <c r="AA32" s="332">
        <v>56326</v>
      </c>
      <c r="AB32" s="332">
        <v>0</v>
      </c>
      <c r="AC32" s="332">
        <v>58279</v>
      </c>
      <c r="AD32" s="332">
        <v>58279</v>
      </c>
      <c r="AE32" s="152" t="s">
        <v>211</v>
      </c>
      <c r="AF32" s="332">
        <v>600</v>
      </c>
      <c r="AG32" s="332">
        <v>600</v>
      </c>
      <c r="AH32" s="332">
        <v>0</v>
      </c>
      <c r="AI32" s="332">
        <v>71807</v>
      </c>
      <c r="AJ32" s="332">
        <v>3000</v>
      </c>
      <c r="AK32" s="332">
        <v>0</v>
      </c>
      <c r="AL32" s="332">
        <v>0</v>
      </c>
      <c r="AM32" s="332">
        <v>53807</v>
      </c>
      <c r="AN32" s="332">
        <v>15000</v>
      </c>
      <c r="AO32" s="395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</row>
    <row r="33" spans="1:53" s="159" customFormat="1" ht="20.25" customHeight="1">
      <c r="A33" s="148" t="s">
        <v>347</v>
      </c>
      <c r="B33" s="332"/>
      <c r="C33" s="332"/>
      <c r="D33" s="332"/>
      <c r="E33" s="332"/>
      <c r="F33" s="332"/>
      <c r="G33" s="332"/>
      <c r="H33" s="332"/>
      <c r="I33" s="332"/>
      <c r="J33" s="332"/>
      <c r="K33" s="337" t="s">
        <v>347</v>
      </c>
      <c r="L33" s="332"/>
      <c r="M33" s="332"/>
      <c r="N33" s="332"/>
      <c r="O33" s="332"/>
      <c r="P33" s="332"/>
      <c r="Q33" s="332"/>
      <c r="R33" s="332"/>
      <c r="S33" s="332"/>
      <c r="T33" s="332"/>
      <c r="U33" s="337" t="s">
        <v>347</v>
      </c>
      <c r="V33" s="332"/>
      <c r="W33" s="332"/>
      <c r="X33" s="332"/>
      <c r="Y33" s="332"/>
      <c r="Z33" s="332"/>
      <c r="AA33" s="332"/>
      <c r="AB33" s="332"/>
      <c r="AC33" s="332"/>
      <c r="AD33" s="332"/>
      <c r="AE33" s="337" t="s">
        <v>347</v>
      </c>
      <c r="AF33" s="332"/>
      <c r="AG33" s="332"/>
      <c r="AH33" s="332"/>
      <c r="AI33" s="332"/>
      <c r="AJ33" s="332"/>
      <c r="AK33" s="332"/>
      <c r="AL33" s="332"/>
      <c r="AM33" s="332"/>
      <c r="AN33" s="332"/>
      <c r="AO33" s="466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</row>
    <row r="34" spans="1:53" s="151" customFormat="1" ht="21.65" customHeight="1">
      <c r="A34" s="150" t="s">
        <v>22</v>
      </c>
      <c r="B34" s="331">
        <v>1094382172</v>
      </c>
      <c r="C34" s="331">
        <v>211137662</v>
      </c>
      <c r="D34" s="331">
        <v>14018066</v>
      </c>
      <c r="E34" s="331">
        <v>7906891</v>
      </c>
      <c r="F34" s="331">
        <v>83981340</v>
      </c>
      <c r="G34" s="331">
        <v>93895518</v>
      </c>
      <c r="H34" s="331">
        <v>11335847</v>
      </c>
      <c r="I34" s="331">
        <v>442163587</v>
      </c>
      <c r="J34" s="331">
        <v>418935897</v>
      </c>
      <c r="K34" s="336" t="s">
        <v>22</v>
      </c>
      <c r="L34" s="331">
        <v>36754</v>
      </c>
      <c r="M34" s="331">
        <v>23190936</v>
      </c>
      <c r="N34" s="331">
        <v>63572660</v>
      </c>
      <c r="O34" s="331">
        <v>16040952</v>
      </c>
      <c r="P34" s="331">
        <v>7538278</v>
      </c>
      <c r="Q34" s="331">
        <v>28316615</v>
      </c>
      <c r="R34" s="331">
        <v>11676815</v>
      </c>
      <c r="S34" s="331">
        <v>236244328</v>
      </c>
      <c r="T34" s="331">
        <v>10990008</v>
      </c>
      <c r="U34" s="336" t="s">
        <v>22</v>
      </c>
      <c r="V34" s="331">
        <v>23445592</v>
      </c>
      <c r="W34" s="331">
        <v>145602859</v>
      </c>
      <c r="X34" s="331">
        <v>4203555</v>
      </c>
      <c r="Y34" s="331">
        <v>52002314</v>
      </c>
      <c r="Z34" s="331">
        <v>51133440</v>
      </c>
      <c r="AA34" s="331">
        <v>45986316</v>
      </c>
      <c r="AB34" s="331">
        <v>5147124</v>
      </c>
      <c r="AC34" s="331">
        <v>62710709</v>
      </c>
      <c r="AD34" s="331">
        <v>62710709</v>
      </c>
      <c r="AE34" s="336" t="s">
        <v>22</v>
      </c>
      <c r="AF34" s="331">
        <v>9893074</v>
      </c>
      <c r="AG34" s="331">
        <v>9870802</v>
      </c>
      <c r="AH34" s="331">
        <v>22272</v>
      </c>
      <c r="AI34" s="331">
        <v>17526712</v>
      </c>
      <c r="AJ34" s="331">
        <v>292227</v>
      </c>
      <c r="AK34" s="331">
        <v>165953</v>
      </c>
      <c r="AL34" s="331">
        <v>0</v>
      </c>
      <c r="AM34" s="331">
        <v>13681199</v>
      </c>
      <c r="AN34" s="331">
        <v>3387333</v>
      </c>
      <c r="AO34" s="466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</row>
    <row r="35" spans="1:53" s="151" customFormat="1" ht="21.65" customHeight="1">
      <c r="A35" s="150" t="s">
        <v>472</v>
      </c>
      <c r="B35" s="331">
        <v>751474647</v>
      </c>
      <c r="C35" s="331">
        <v>142179827</v>
      </c>
      <c r="D35" s="331">
        <v>7512474</v>
      </c>
      <c r="E35" s="331">
        <v>4520752</v>
      </c>
      <c r="F35" s="331">
        <v>59918293</v>
      </c>
      <c r="G35" s="331">
        <v>62642591</v>
      </c>
      <c r="H35" s="331">
        <v>7585717</v>
      </c>
      <c r="I35" s="331">
        <v>312353022</v>
      </c>
      <c r="J35" s="331">
        <v>293892399</v>
      </c>
      <c r="K35" s="336" t="s">
        <v>472</v>
      </c>
      <c r="L35" s="331">
        <v>0</v>
      </c>
      <c r="M35" s="331">
        <v>18460623</v>
      </c>
      <c r="N35" s="331">
        <v>46634290</v>
      </c>
      <c r="O35" s="331">
        <v>9404228</v>
      </c>
      <c r="P35" s="331">
        <v>5685067</v>
      </c>
      <c r="Q35" s="331">
        <v>24692602</v>
      </c>
      <c r="R35" s="331">
        <v>6852393</v>
      </c>
      <c r="S35" s="331">
        <v>162602954</v>
      </c>
      <c r="T35" s="331">
        <v>8561524</v>
      </c>
      <c r="U35" s="336" t="s">
        <v>472</v>
      </c>
      <c r="V35" s="331">
        <v>19665763</v>
      </c>
      <c r="W35" s="331">
        <v>102656273</v>
      </c>
      <c r="X35" s="331">
        <v>1619890</v>
      </c>
      <c r="Y35" s="331">
        <v>30099504</v>
      </c>
      <c r="Z35" s="331">
        <v>43956140</v>
      </c>
      <c r="AA35" s="331">
        <v>39307851</v>
      </c>
      <c r="AB35" s="331">
        <v>4648289</v>
      </c>
      <c r="AC35" s="331">
        <v>24441236</v>
      </c>
      <c r="AD35" s="331">
        <v>24441236</v>
      </c>
      <c r="AE35" s="336" t="s">
        <v>472</v>
      </c>
      <c r="AF35" s="331">
        <v>7085157</v>
      </c>
      <c r="AG35" s="331">
        <v>7062885</v>
      </c>
      <c r="AH35" s="331">
        <v>22272</v>
      </c>
      <c r="AI35" s="331">
        <v>12222021</v>
      </c>
      <c r="AJ35" s="331">
        <v>0</v>
      </c>
      <c r="AK35" s="331">
        <v>0</v>
      </c>
      <c r="AL35" s="331">
        <v>0</v>
      </c>
      <c r="AM35" s="331">
        <v>10068688</v>
      </c>
      <c r="AN35" s="331">
        <v>2153333</v>
      </c>
      <c r="AO35" s="394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</row>
    <row r="36" spans="1:53" ht="21.65" customHeight="1">
      <c r="A36" s="152" t="s">
        <v>473</v>
      </c>
      <c r="B36" s="332">
        <v>161943771</v>
      </c>
      <c r="C36" s="332">
        <v>30100474</v>
      </c>
      <c r="D36" s="332">
        <v>1442424</v>
      </c>
      <c r="E36" s="332">
        <v>697059</v>
      </c>
      <c r="F36" s="332">
        <v>14572104</v>
      </c>
      <c r="G36" s="332">
        <v>12025837</v>
      </c>
      <c r="H36" s="332">
        <v>1363050</v>
      </c>
      <c r="I36" s="332">
        <v>65265385</v>
      </c>
      <c r="J36" s="332">
        <v>62635581</v>
      </c>
      <c r="K36" s="152" t="s">
        <v>473</v>
      </c>
      <c r="L36" s="332">
        <v>0</v>
      </c>
      <c r="M36" s="332">
        <v>2629804</v>
      </c>
      <c r="N36" s="332">
        <v>8407966</v>
      </c>
      <c r="O36" s="332">
        <v>1876389</v>
      </c>
      <c r="P36" s="332">
        <v>584067</v>
      </c>
      <c r="Q36" s="332">
        <v>4979505</v>
      </c>
      <c r="R36" s="332">
        <v>968005</v>
      </c>
      <c r="S36" s="332">
        <v>37387474</v>
      </c>
      <c r="T36" s="332">
        <v>1422028</v>
      </c>
      <c r="U36" s="152" t="s">
        <v>473</v>
      </c>
      <c r="V36" s="332">
        <v>1924781</v>
      </c>
      <c r="W36" s="332">
        <v>26364814</v>
      </c>
      <c r="X36" s="332">
        <v>122191</v>
      </c>
      <c r="Y36" s="332">
        <v>7553660</v>
      </c>
      <c r="Z36" s="332">
        <v>10406837</v>
      </c>
      <c r="AA36" s="332">
        <v>9852253</v>
      </c>
      <c r="AB36" s="332">
        <v>554584</v>
      </c>
      <c r="AC36" s="332">
        <v>4147044</v>
      </c>
      <c r="AD36" s="332">
        <v>4147044</v>
      </c>
      <c r="AE36" s="152" t="s">
        <v>473</v>
      </c>
      <c r="AF36" s="332">
        <v>1134000</v>
      </c>
      <c r="AG36" s="332">
        <v>1134000</v>
      </c>
      <c r="AH36" s="332">
        <v>0</v>
      </c>
      <c r="AI36" s="332">
        <v>5094591</v>
      </c>
      <c r="AJ36" s="332">
        <v>0</v>
      </c>
      <c r="AK36" s="332">
        <v>0</v>
      </c>
      <c r="AL36" s="332">
        <v>0</v>
      </c>
      <c r="AM36" s="332">
        <v>4694591</v>
      </c>
      <c r="AN36" s="332">
        <v>400000</v>
      </c>
      <c r="AO36" s="395"/>
    </row>
    <row r="37" spans="1:53" ht="21.65" customHeight="1">
      <c r="A37" s="152" t="s">
        <v>474</v>
      </c>
      <c r="B37" s="332">
        <v>144055469</v>
      </c>
      <c r="C37" s="332">
        <v>28218980</v>
      </c>
      <c r="D37" s="332">
        <v>2006581</v>
      </c>
      <c r="E37" s="332">
        <v>861014</v>
      </c>
      <c r="F37" s="332">
        <v>9025181</v>
      </c>
      <c r="G37" s="332">
        <v>13635472</v>
      </c>
      <c r="H37" s="332">
        <v>2690732</v>
      </c>
      <c r="I37" s="332">
        <v>58598305</v>
      </c>
      <c r="J37" s="332">
        <v>52441926</v>
      </c>
      <c r="K37" s="152" t="s">
        <v>474</v>
      </c>
      <c r="L37" s="332">
        <v>0</v>
      </c>
      <c r="M37" s="332">
        <v>6156379</v>
      </c>
      <c r="N37" s="332">
        <v>13309917</v>
      </c>
      <c r="O37" s="332">
        <v>2334058</v>
      </c>
      <c r="P37" s="332">
        <v>1488882</v>
      </c>
      <c r="Q37" s="332">
        <v>7996438</v>
      </c>
      <c r="R37" s="332">
        <v>1490539</v>
      </c>
      <c r="S37" s="332">
        <v>25209552</v>
      </c>
      <c r="T37" s="332">
        <v>673071</v>
      </c>
      <c r="U37" s="152" t="s">
        <v>474</v>
      </c>
      <c r="V37" s="332">
        <v>9091039</v>
      </c>
      <c r="W37" s="332">
        <v>10215855</v>
      </c>
      <c r="X37" s="332">
        <v>386683</v>
      </c>
      <c r="Y37" s="332">
        <v>4842904</v>
      </c>
      <c r="Z37" s="332">
        <v>10167680</v>
      </c>
      <c r="AA37" s="332">
        <v>8483695</v>
      </c>
      <c r="AB37" s="332">
        <v>1683985</v>
      </c>
      <c r="AC37" s="332">
        <v>5372064</v>
      </c>
      <c r="AD37" s="332">
        <v>5372064</v>
      </c>
      <c r="AE37" s="152" t="s">
        <v>474</v>
      </c>
      <c r="AF37" s="332">
        <v>965833</v>
      </c>
      <c r="AG37" s="332">
        <v>957833</v>
      </c>
      <c r="AH37" s="332">
        <v>8000</v>
      </c>
      <c r="AI37" s="332">
        <v>2213138</v>
      </c>
      <c r="AJ37" s="332">
        <v>0</v>
      </c>
      <c r="AK37" s="332">
        <v>0</v>
      </c>
      <c r="AL37" s="332">
        <v>0</v>
      </c>
      <c r="AM37" s="332">
        <v>1693138</v>
      </c>
      <c r="AN37" s="332">
        <v>520000</v>
      </c>
      <c r="AO37" s="395"/>
    </row>
    <row r="38" spans="1:53" ht="21.65" customHeight="1">
      <c r="A38" s="152" t="s">
        <v>274</v>
      </c>
      <c r="B38" s="332">
        <v>109801720</v>
      </c>
      <c r="C38" s="332">
        <v>20029837</v>
      </c>
      <c r="D38" s="332">
        <v>1051338</v>
      </c>
      <c r="E38" s="332">
        <v>689834</v>
      </c>
      <c r="F38" s="332">
        <v>9168436</v>
      </c>
      <c r="G38" s="332">
        <v>8317592</v>
      </c>
      <c r="H38" s="332">
        <v>802637</v>
      </c>
      <c r="I38" s="332">
        <v>49857272</v>
      </c>
      <c r="J38" s="332">
        <v>46722589</v>
      </c>
      <c r="K38" s="152" t="s">
        <v>274</v>
      </c>
      <c r="L38" s="332">
        <v>0</v>
      </c>
      <c r="M38" s="332">
        <v>3134683</v>
      </c>
      <c r="N38" s="332">
        <v>6924795</v>
      </c>
      <c r="O38" s="332">
        <v>1732809</v>
      </c>
      <c r="P38" s="332">
        <v>1688683</v>
      </c>
      <c r="Q38" s="332">
        <v>2365848</v>
      </c>
      <c r="R38" s="332">
        <v>1137455</v>
      </c>
      <c r="S38" s="332">
        <v>23532343</v>
      </c>
      <c r="T38" s="332">
        <v>1264786</v>
      </c>
      <c r="U38" s="152" t="s">
        <v>274</v>
      </c>
      <c r="V38" s="332">
        <v>4033582</v>
      </c>
      <c r="W38" s="332">
        <v>15906116</v>
      </c>
      <c r="X38" s="332">
        <v>138309</v>
      </c>
      <c r="Y38" s="332">
        <v>2189550</v>
      </c>
      <c r="Z38" s="332">
        <v>6611441</v>
      </c>
      <c r="AA38" s="332">
        <v>5951825</v>
      </c>
      <c r="AB38" s="332">
        <v>659616</v>
      </c>
      <c r="AC38" s="332">
        <v>1531824</v>
      </c>
      <c r="AD38" s="332">
        <v>1531824</v>
      </c>
      <c r="AE38" s="152" t="s">
        <v>274</v>
      </c>
      <c r="AF38" s="332">
        <v>559586</v>
      </c>
      <c r="AG38" s="332">
        <v>559586</v>
      </c>
      <c r="AH38" s="332">
        <v>0</v>
      </c>
      <c r="AI38" s="332">
        <v>754622</v>
      </c>
      <c r="AJ38" s="332">
        <v>0</v>
      </c>
      <c r="AK38" s="332">
        <v>0</v>
      </c>
      <c r="AL38" s="332">
        <v>0</v>
      </c>
      <c r="AM38" s="332">
        <v>354622</v>
      </c>
      <c r="AN38" s="332">
        <v>400000</v>
      </c>
      <c r="AO38" s="395"/>
    </row>
    <row r="39" spans="1:53" s="158" customFormat="1" ht="21.65" customHeight="1">
      <c r="A39" s="152" t="s">
        <v>208</v>
      </c>
      <c r="B39" s="332">
        <v>125146685</v>
      </c>
      <c r="C39" s="332">
        <v>23695122</v>
      </c>
      <c r="D39" s="332">
        <v>1421618</v>
      </c>
      <c r="E39" s="332">
        <v>811937</v>
      </c>
      <c r="F39" s="332">
        <v>9645964</v>
      </c>
      <c r="G39" s="332">
        <v>10729749</v>
      </c>
      <c r="H39" s="332">
        <v>1085854</v>
      </c>
      <c r="I39" s="332">
        <v>54004068</v>
      </c>
      <c r="J39" s="332">
        <v>52077116</v>
      </c>
      <c r="K39" s="152" t="s">
        <v>208</v>
      </c>
      <c r="L39" s="332">
        <v>0</v>
      </c>
      <c r="M39" s="332">
        <v>1926952</v>
      </c>
      <c r="N39" s="332">
        <v>7180786</v>
      </c>
      <c r="O39" s="332">
        <v>1085304</v>
      </c>
      <c r="P39" s="332">
        <v>1274456</v>
      </c>
      <c r="Q39" s="332">
        <v>3879221</v>
      </c>
      <c r="R39" s="332">
        <v>941805</v>
      </c>
      <c r="S39" s="332">
        <v>28000081</v>
      </c>
      <c r="T39" s="332">
        <v>974887</v>
      </c>
      <c r="U39" s="152" t="s">
        <v>208</v>
      </c>
      <c r="V39" s="332">
        <v>2065797</v>
      </c>
      <c r="W39" s="332">
        <v>18383433</v>
      </c>
      <c r="X39" s="332">
        <v>20494</v>
      </c>
      <c r="Y39" s="332">
        <v>6555470</v>
      </c>
      <c r="Z39" s="332">
        <v>6412327</v>
      </c>
      <c r="AA39" s="332">
        <v>5682669</v>
      </c>
      <c r="AB39" s="332">
        <v>729658</v>
      </c>
      <c r="AC39" s="332">
        <v>3219301</v>
      </c>
      <c r="AD39" s="332">
        <v>3219301</v>
      </c>
      <c r="AE39" s="152" t="s">
        <v>208</v>
      </c>
      <c r="AF39" s="332">
        <v>1500000</v>
      </c>
      <c r="AG39" s="332">
        <v>1500000</v>
      </c>
      <c r="AH39" s="332">
        <v>0</v>
      </c>
      <c r="AI39" s="332">
        <v>1135000</v>
      </c>
      <c r="AJ39" s="332">
        <v>0</v>
      </c>
      <c r="AK39" s="332">
        <v>0</v>
      </c>
      <c r="AL39" s="332">
        <v>0</v>
      </c>
      <c r="AM39" s="332">
        <v>835000</v>
      </c>
      <c r="AN39" s="332">
        <v>300000</v>
      </c>
      <c r="AO39" s="395"/>
    </row>
    <row r="40" spans="1:53" ht="21.65" customHeight="1">
      <c r="A40" s="152" t="s">
        <v>209</v>
      </c>
      <c r="B40" s="332">
        <v>81682884</v>
      </c>
      <c r="C40" s="332">
        <v>16263049</v>
      </c>
      <c r="D40" s="332">
        <v>719607</v>
      </c>
      <c r="E40" s="332">
        <v>680435</v>
      </c>
      <c r="F40" s="332">
        <v>7282751</v>
      </c>
      <c r="G40" s="332">
        <v>6916439</v>
      </c>
      <c r="H40" s="332">
        <v>663817</v>
      </c>
      <c r="I40" s="333">
        <v>33032379</v>
      </c>
      <c r="J40" s="332">
        <v>31059160</v>
      </c>
      <c r="K40" s="152" t="s">
        <v>209</v>
      </c>
      <c r="L40" s="332">
        <v>0</v>
      </c>
      <c r="M40" s="332">
        <v>1973219</v>
      </c>
      <c r="N40" s="333">
        <v>5044331</v>
      </c>
      <c r="O40" s="332">
        <v>1732314</v>
      </c>
      <c r="P40" s="332">
        <v>600303</v>
      </c>
      <c r="Q40" s="332">
        <v>1674844</v>
      </c>
      <c r="R40" s="332">
        <v>1036870</v>
      </c>
      <c r="S40" s="333">
        <v>18937257</v>
      </c>
      <c r="T40" s="332">
        <v>762878</v>
      </c>
      <c r="U40" s="152" t="s">
        <v>209</v>
      </c>
      <c r="V40" s="332">
        <v>913861</v>
      </c>
      <c r="W40" s="332">
        <v>15588852</v>
      </c>
      <c r="X40" s="332">
        <v>403546</v>
      </c>
      <c r="Y40" s="332">
        <v>1268120</v>
      </c>
      <c r="Z40" s="333">
        <v>3263625</v>
      </c>
      <c r="AA40" s="332">
        <v>2965709</v>
      </c>
      <c r="AB40" s="332">
        <v>297916</v>
      </c>
      <c r="AC40" s="332">
        <v>3787243</v>
      </c>
      <c r="AD40" s="332">
        <v>3787243</v>
      </c>
      <c r="AE40" s="152" t="s">
        <v>209</v>
      </c>
      <c r="AF40" s="333">
        <v>610000</v>
      </c>
      <c r="AG40" s="332">
        <v>610000</v>
      </c>
      <c r="AH40" s="332">
        <v>0</v>
      </c>
      <c r="AI40" s="332">
        <v>745000</v>
      </c>
      <c r="AJ40" s="332">
        <v>0</v>
      </c>
      <c r="AK40" s="332">
        <v>0</v>
      </c>
      <c r="AL40" s="332">
        <v>0</v>
      </c>
      <c r="AM40" s="332">
        <v>345000</v>
      </c>
      <c r="AN40" s="332">
        <v>400000</v>
      </c>
      <c r="AO40" s="395"/>
    </row>
    <row r="41" spans="1:53" ht="21.65" customHeight="1">
      <c r="A41" s="152" t="s">
        <v>475</v>
      </c>
      <c r="B41" s="332">
        <v>128844118</v>
      </c>
      <c r="C41" s="332">
        <v>23872365</v>
      </c>
      <c r="D41" s="332">
        <v>870906</v>
      </c>
      <c r="E41" s="332">
        <v>780473</v>
      </c>
      <c r="F41" s="332">
        <v>10223857</v>
      </c>
      <c r="G41" s="332">
        <v>11017502</v>
      </c>
      <c r="H41" s="332">
        <v>979627</v>
      </c>
      <c r="I41" s="332">
        <v>51595613</v>
      </c>
      <c r="J41" s="332">
        <v>48956027</v>
      </c>
      <c r="K41" s="152" t="s">
        <v>475</v>
      </c>
      <c r="L41" s="332">
        <v>0</v>
      </c>
      <c r="M41" s="332">
        <v>2639586</v>
      </c>
      <c r="N41" s="332">
        <v>5766495</v>
      </c>
      <c r="O41" s="332">
        <v>643354</v>
      </c>
      <c r="P41" s="332">
        <v>48676</v>
      </c>
      <c r="Q41" s="332">
        <v>3796746</v>
      </c>
      <c r="R41" s="332">
        <v>1277719</v>
      </c>
      <c r="S41" s="332">
        <v>29536247</v>
      </c>
      <c r="T41" s="332">
        <v>3463874</v>
      </c>
      <c r="U41" s="152" t="s">
        <v>475</v>
      </c>
      <c r="V41" s="332">
        <v>1636703</v>
      </c>
      <c r="W41" s="332">
        <v>16197203</v>
      </c>
      <c r="X41" s="332">
        <v>548667</v>
      </c>
      <c r="Y41" s="332">
        <v>7689800</v>
      </c>
      <c r="Z41" s="332">
        <v>7094230</v>
      </c>
      <c r="AA41" s="332">
        <v>6371700</v>
      </c>
      <c r="AB41" s="332">
        <v>722530</v>
      </c>
      <c r="AC41" s="332">
        <v>6383760</v>
      </c>
      <c r="AD41" s="332">
        <v>6383760</v>
      </c>
      <c r="AE41" s="152" t="s">
        <v>475</v>
      </c>
      <c r="AF41" s="332">
        <v>2315738</v>
      </c>
      <c r="AG41" s="332">
        <v>2301466</v>
      </c>
      <c r="AH41" s="332">
        <v>14272</v>
      </c>
      <c r="AI41" s="332">
        <v>2279670</v>
      </c>
      <c r="AJ41" s="332">
        <v>0</v>
      </c>
      <c r="AK41" s="332">
        <v>0</v>
      </c>
      <c r="AL41" s="332">
        <v>0</v>
      </c>
      <c r="AM41" s="332">
        <v>2146337</v>
      </c>
      <c r="AN41" s="332">
        <v>133333</v>
      </c>
      <c r="AO41" s="395"/>
    </row>
    <row r="42" spans="1:53" s="155" customFormat="1" ht="21.65" customHeight="1">
      <c r="A42" s="335" t="s">
        <v>476</v>
      </c>
      <c r="B42" s="331">
        <v>342907525</v>
      </c>
      <c r="C42" s="331">
        <v>68957835</v>
      </c>
      <c r="D42" s="331">
        <v>6505592</v>
      </c>
      <c r="E42" s="331">
        <v>3386139</v>
      </c>
      <c r="F42" s="331">
        <v>24063047</v>
      </c>
      <c r="G42" s="331">
        <v>31252927</v>
      </c>
      <c r="H42" s="331">
        <v>3750130</v>
      </c>
      <c r="I42" s="331">
        <v>129810565</v>
      </c>
      <c r="J42" s="331">
        <v>125043498</v>
      </c>
      <c r="K42" s="335" t="s">
        <v>476</v>
      </c>
      <c r="L42" s="331">
        <v>36754</v>
      </c>
      <c r="M42" s="331">
        <v>4730313</v>
      </c>
      <c r="N42" s="331">
        <v>16938370</v>
      </c>
      <c r="O42" s="331">
        <v>6636724</v>
      </c>
      <c r="P42" s="331">
        <v>1853211</v>
      </c>
      <c r="Q42" s="331">
        <v>3624013</v>
      </c>
      <c r="R42" s="331">
        <v>4824422</v>
      </c>
      <c r="S42" s="331">
        <v>73641374</v>
      </c>
      <c r="T42" s="331">
        <v>2428484</v>
      </c>
      <c r="U42" s="335" t="s">
        <v>476</v>
      </c>
      <c r="V42" s="331">
        <v>3779829</v>
      </c>
      <c r="W42" s="331">
        <v>42946586</v>
      </c>
      <c r="X42" s="331">
        <v>2583665</v>
      </c>
      <c r="Y42" s="331">
        <v>21902810</v>
      </c>
      <c r="Z42" s="331">
        <v>7177300</v>
      </c>
      <c r="AA42" s="331">
        <v>6678465</v>
      </c>
      <c r="AB42" s="331">
        <v>498835</v>
      </c>
      <c r="AC42" s="331">
        <v>38269473</v>
      </c>
      <c r="AD42" s="331">
        <v>38269473</v>
      </c>
      <c r="AE42" s="335" t="s">
        <v>476</v>
      </c>
      <c r="AF42" s="331">
        <v>2807917</v>
      </c>
      <c r="AG42" s="331">
        <v>2807917</v>
      </c>
      <c r="AH42" s="331">
        <v>0</v>
      </c>
      <c r="AI42" s="331">
        <v>5304691</v>
      </c>
      <c r="AJ42" s="331">
        <v>292227</v>
      </c>
      <c r="AK42" s="331">
        <v>165953</v>
      </c>
      <c r="AL42" s="331">
        <v>0</v>
      </c>
      <c r="AM42" s="331">
        <v>3612511</v>
      </c>
      <c r="AN42" s="331">
        <v>1234000</v>
      </c>
      <c r="AO42" s="154"/>
    </row>
    <row r="43" spans="1:53" ht="21.65" customHeight="1">
      <c r="A43" s="157" t="s">
        <v>127</v>
      </c>
      <c r="B43" s="332">
        <v>22323441</v>
      </c>
      <c r="C43" s="332">
        <v>4093520</v>
      </c>
      <c r="D43" s="332">
        <v>363538</v>
      </c>
      <c r="E43" s="332">
        <v>194913</v>
      </c>
      <c r="F43" s="332">
        <v>1267257</v>
      </c>
      <c r="G43" s="332">
        <v>2043628</v>
      </c>
      <c r="H43" s="332">
        <v>224184</v>
      </c>
      <c r="I43" s="332">
        <v>9139300</v>
      </c>
      <c r="J43" s="332">
        <v>8588097</v>
      </c>
      <c r="K43" s="152" t="s">
        <v>127</v>
      </c>
      <c r="L43" s="332">
        <v>0</v>
      </c>
      <c r="M43" s="332">
        <v>551203</v>
      </c>
      <c r="N43" s="332">
        <v>1433114</v>
      </c>
      <c r="O43" s="332">
        <v>731187</v>
      </c>
      <c r="P43" s="332">
        <v>207485</v>
      </c>
      <c r="Q43" s="332">
        <v>226923</v>
      </c>
      <c r="R43" s="332">
        <v>267519</v>
      </c>
      <c r="S43" s="332">
        <v>4359682</v>
      </c>
      <c r="T43" s="332">
        <v>126895</v>
      </c>
      <c r="U43" s="152" t="s">
        <v>127</v>
      </c>
      <c r="V43" s="332">
        <v>224475</v>
      </c>
      <c r="W43" s="332">
        <v>2082146</v>
      </c>
      <c r="X43" s="332">
        <v>257418</v>
      </c>
      <c r="Y43" s="332">
        <v>1668748</v>
      </c>
      <c r="Z43" s="332">
        <v>588916</v>
      </c>
      <c r="AA43" s="332">
        <v>432136</v>
      </c>
      <c r="AB43" s="332">
        <v>156780</v>
      </c>
      <c r="AC43" s="332">
        <v>2068756</v>
      </c>
      <c r="AD43" s="332">
        <v>2068756</v>
      </c>
      <c r="AE43" s="152" t="s">
        <v>127</v>
      </c>
      <c r="AF43" s="332">
        <v>274381</v>
      </c>
      <c r="AG43" s="332">
        <v>274381</v>
      </c>
      <c r="AH43" s="332">
        <v>0</v>
      </c>
      <c r="AI43" s="332">
        <v>365772</v>
      </c>
      <c r="AJ43" s="332">
        <v>9750</v>
      </c>
      <c r="AK43" s="332">
        <v>0</v>
      </c>
      <c r="AL43" s="332">
        <v>0</v>
      </c>
      <c r="AM43" s="332">
        <v>306022</v>
      </c>
      <c r="AN43" s="332">
        <v>50000</v>
      </c>
      <c r="AO43" s="395"/>
    </row>
    <row r="44" spans="1:53" ht="21.65" customHeight="1">
      <c r="A44" s="157" t="s">
        <v>128</v>
      </c>
      <c r="B44" s="332">
        <v>26451160</v>
      </c>
      <c r="C44" s="332">
        <v>4371487</v>
      </c>
      <c r="D44" s="332">
        <v>425782</v>
      </c>
      <c r="E44" s="332">
        <v>217186</v>
      </c>
      <c r="F44" s="332">
        <v>1714995</v>
      </c>
      <c r="G44" s="332">
        <v>1746572</v>
      </c>
      <c r="H44" s="332">
        <v>266952</v>
      </c>
      <c r="I44" s="332">
        <v>12324052</v>
      </c>
      <c r="J44" s="332">
        <v>12094823</v>
      </c>
      <c r="K44" s="152" t="s">
        <v>128</v>
      </c>
      <c r="L44" s="332">
        <v>0</v>
      </c>
      <c r="M44" s="332">
        <v>229229</v>
      </c>
      <c r="N44" s="332">
        <v>731529</v>
      </c>
      <c r="O44" s="332">
        <v>309576</v>
      </c>
      <c r="P44" s="332">
        <v>40312</v>
      </c>
      <c r="Q44" s="332">
        <v>192731</v>
      </c>
      <c r="R44" s="332">
        <v>188910</v>
      </c>
      <c r="S44" s="332">
        <v>5716631</v>
      </c>
      <c r="T44" s="332">
        <v>101846</v>
      </c>
      <c r="U44" s="152" t="s">
        <v>128</v>
      </c>
      <c r="V44" s="332">
        <v>163586</v>
      </c>
      <c r="W44" s="332">
        <v>4557309</v>
      </c>
      <c r="X44" s="332">
        <v>183805</v>
      </c>
      <c r="Y44" s="332">
        <v>710085</v>
      </c>
      <c r="Z44" s="332">
        <v>579383</v>
      </c>
      <c r="AA44" s="332">
        <v>579383</v>
      </c>
      <c r="AB44" s="332">
        <v>0</v>
      </c>
      <c r="AC44" s="332">
        <v>2121608</v>
      </c>
      <c r="AD44" s="332">
        <v>2121608</v>
      </c>
      <c r="AE44" s="152" t="s">
        <v>128</v>
      </c>
      <c r="AF44" s="332">
        <v>150000</v>
      </c>
      <c r="AG44" s="332">
        <v>150000</v>
      </c>
      <c r="AH44" s="332">
        <v>0</v>
      </c>
      <c r="AI44" s="332">
        <v>456470</v>
      </c>
      <c r="AJ44" s="332">
        <v>0</v>
      </c>
      <c r="AK44" s="332">
        <v>0</v>
      </c>
      <c r="AL44" s="332">
        <v>0</v>
      </c>
      <c r="AM44" s="332">
        <v>56470</v>
      </c>
      <c r="AN44" s="332">
        <v>400000</v>
      </c>
      <c r="AO44" s="395"/>
    </row>
    <row r="45" spans="1:53" ht="21.65" customHeight="1">
      <c r="A45" s="157" t="s">
        <v>129</v>
      </c>
      <c r="B45" s="332">
        <v>19636684</v>
      </c>
      <c r="C45" s="332">
        <v>4715323</v>
      </c>
      <c r="D45" s="332">
        <v>394835</v>
      </c>
      <c r="E45" s="332">
        <v>217398</v>
      </c>
      <c r="F45" s="332">
        <v>1757952</v>
      </c>
      <c r="G45" s="332">
        <v>2079302</v>
      </c>
      <c r="H45" s="332">
        <v>265836</v>
      </c>
      <c r="I45" s="332">
        <v>7883631</v>
      </c>
      <c r="J45" s="332">
        <v>7650919</v>
      </c>
      <c r="K45" s="152" t="s">
        <v>129</v>
      </c>
      <c r="L45" s="332">
        <v>0</v>
      </c>
      <c r="M45" s="332">
        <v>232712</v>
      </c>
      <c r="N45" s="332">
        <v>405713</v>
      </c>
      <c r="O45" s="332">
        <v>240555</v>
      </c>
      <c r="P45" s="332">
        <v>34256</v>
      </c>
      <c r="Q45" s="332">
        <v>60310</v>
      </c>
      <c r="R45" s="332">
        <v>70592</v>
      </c>
      <c r="S45" s="332">
        <v>3211638</v>
      </c>
      <c r="T45" s="332">
        <v>126350</v>
      </c>
      <c r="U45" s="152" t="s">
        <v>129</v>
      </c>
      <c r="V45" s="332">
        <v>234333</v>
      </c>
      <c r="W45" s="332">
        <v>1483340</v>
      </c>
      <c r="X45" s="332">
        <v>168255</v>
      </c>
      <c r="Y45" s="332">
        <v>1199360</v>
      </c>
      <c r="Z45" s="332">
        <v>156544</v>
      </c>
      <c r="AA45" s="332">
        <v>149815</v>
      </c>
      <c r="AB45" s="332">
        <v>6729</v>
      </c>
      <c r="AC45" s="332">
        <v>2558585</v>
      </c>
      <c r="AD45" s="332">
        <v>2558585</v>
      </c>
      <c r="AE45" s="152" t="s">
        <v>129</v>
      </c>
      <c r="AF45" s="332">
        <v>500000</v>
      </c>
      <c r="AG45" s="332">
        <v>500000</v>
      </c>
      <c r="AH45" s="332">
        <v>0</v>
      </c>
      <c r="AI45" s="332">
        <v>205250</v>
      </c>
      <c r="AJ45" s="332">
        <v>0</v>
      </c>
      <c r="AK45" s="332">
        <v>42750</v>
      </c>
      <c r="AL45" s="332">
        <v>0</v>
      </c>
      <c r="AM45" s="332">
        <v>112500</v>
      </c>
      <c r="AN45" s="332">
        <v>50000</v>
      </c>
      <c r="AO45" s="395"/>
    </row>
    <row r="46" spans="1:53" ht="21.65" customHeight="1">
      <c r="A46" s="157" t="s">
        <v>130</v>
      </c>
      <c r="B46" s="332">
        <v>49941918</v>
      </c>
      <c r="C46" s="332">
        <v>7958121</v>
      </c>
      <c r="D46" s="332">
        <v>429021</v>
      </c>
      <c r="E46" s="332">
        <v>306905</v>
      </c>
      <c r="F46" s="332">
        <v>2376496</v>
      </c>
      <c r="G46" s="332">
        <v>4409944</v>
      </c>
      <c r="H46" s="332">
        <v>435755</v>
      </c>
      <c r="I46" s="332">
        <v>22024310</v>
      </c>
      <c r="J46" s="332">
        <v>21703706</v>
      </c>
      <c r="K46" s="152" t="s">
        <v>130</v>
      </c>
      <c r="L46" s="332">
        <v>0</v>
      </c>
      <c r="M46" s="332">
        <v>320604</v>
      </c>
      <c r="N46" s="332">
        <v>1619549</v>
      </c>
      <c r="O46" s="332">
        <v>775373</v>
      </c>
      <c r="P46" s="332">
        <v>98050</v>
      </c>
      <c r="Q46" s="332">
        <v>256669</v>
      </c>
      <c r="R46" s="332">
        <v>489457</v>
      </c>
      <c r="S46" s="332">
        <v>11632356</v>
      </c>
      <c r="T46" s="332">
        <v>375598</v>
      </c>
      <c r="U46" s="152" t="s">
        <v>130</v>
      </c>
      <c r="V46" s="332">
        <v>622305</v>
      </c>
      <c r="W46" s="332">
        <v>6375484</v>
      </c>
      <c r="X46" s="332">
        <v>454474</v>
      </c>
      <c r="Y46" s="332">
        <v>3804495</v>
      </c>
      <c r="Z46" s="332">
        <v>293317</v>
      </c>
      <c r="AA46" s="332">
        <v>260540</v>
      </c>
      <c r="AB46" s="332">
        <v>32777</v>
      </c>
      <c r="AC46" s="332">
        <v>5387444</v>
      </c>
      <c r="AD46" s="332">
        <v>5387444</v>
      </c>
      <c r="AE46" s="152" t="s">
        <v>130</v>
      </c>
      <c r="AF46" s="332">
        <v>422668</v>
      </c>
      <c r="AG46" s="332">
        <v>422668</v>
      </c>
      <c r="AH46" s="332">
        <v>0</v>
      </c>
      <c r="AI46" s="332">
        <v>604153</v>
      </c>
      <c r="AJ46" s="332">
        <v>23325</v>
      </c>
      <c r="AK46" s="332">
        <v>0</v>
      </c>
      <c r="AL46" s="332">
        <v>0</v>
      </c>
      <c r="AM46" s="332">
        <v>480828</v>
      </c>
      <c r="AN46" s="332">
        <v>100000</v>
      </c>
      <c r="AO46" s="395"/>
    </row>
    <row r="47" spans="1:53" ht="21.65" customHeight="1">
      <c r="A47" s="157" t="s">
        <v>131</v>
      </c>
      <c r="B47" s="332">
        <v>21307484</v>
      </c>
      <c r="C47" s="332">
        <v>4951802</v>
      </c>
      <c r="D47" s="332">
        <v>384833</v>
      </c>
      <c r="E47" s="332">
        <v>250800</v>
      </c>
      <c r="F47" s="332">
        <v>1592871</v>
      </c>
      <c r="G47" s="332">
        <v>2458778</v>
      </c>
      <c r="H47" s="332">
        <v>264520</v>
      </c>
      <c r="I47" s="332">
        <v>7967752</v>
      </c>
      <c r="J47" s="332">
        <v>7857194</v>
      </c>
      <c r="K47" s="152" t="s">
        <v>131</v>
      </c>
      <c r="L47" s="332">
        <v>0</v>
      </c>
      <c r="M47" s="332">
        <v>110558</v>
      </c>
      <c r="N47" s="332">
        <v>798628</v>
      </c>
      <c r="O47" s="332">
        <v>306737</v>
      </c>
      <c r="P47" s="332">
        <v>223834</v>
      </c>
      <c r="Q47" s="332">
        <v>18614</v>
      </c>
      <c r="R47" s="332">
        <v>249443</v>
      </c>
      <c r="S47" s="332">
        <v>3561767</v>
      </c>
      <c r="T47" s="332">
        <v>140132</v>
      </c>
      <c r="U47" s="152" t="s">
        <v>131</v>
      </c>
      <c r="V47" s="332">
        <v>125694</v>
      </c>
      <c r="W47" s="332">
        <v>2640899</v>
      </c>
      <c r="X47" s="332">
        <v>33152</v>
      </c>
      <c r="Y47" s="332">
        <v>621890</v>
      </c>
      <c r="Z47" s="332">
        <v>420155</v>
      </c>
      <c r="AA47" s="332">
        <v>398099</v>
      </c>
      <c r="AB47" s="332">
        <v>22056</v>
      </c>
      <c r="AC47" s="332">
        <v>2910474</v>
      </c>
      <c r="AD47" s="332">
        <v>2910474</v>
      </c>
      <c r="AE47" s="152" t="s">
        <v>131</v>
      </c>
      <c r="AF47" s="332">
        <v>194406</v>
      </c>
      <c r="AG47" s="332">
        <v>194406</v>
      </c>
      <c r="AH47" s="332">
        <v>0</v>
      </c>
      <c r="AI47" s="332">
        <v>502500</v>
      </c>
      <c r="AJ47" s="332">
        <v>34500</v>
      </c>
      <c r="AK47" s="332">
        <v>0</v>
      </c>
      <c r="AL47" s="332">
        <v>0</v>
      </c>
      <c r="AM47" s="332">
        <v>238000</v>
      </c>
      <c r="AN47" s="332">
        <v>230000</v>
      </c>
      <c r="AO47" s="395"/>
    </row>
    <row r="48" spans="1:53" ht="21.65" customHeight="1">
      <c r="A48" s="157" t="s">
        <v>132</v>
      </c>
      <c r="B48" s="332">
        <v>26821431</v>
      </c>
      <c r="C48" s="332">
        <v>4924724</v>
      </c>
      <c r="D48" s="332">
        <v>434859</v>
      </c>
      <c r="E48" s="332">
        <v>248191</v>
      </c>
      <c r="F48" s="332">
        <v>1463730</v>
      </c>
      <c r="G48" s="332">
        <v>2491205</v>
      </c>
      <c r="H48" s="332">
        <v>286739</v>
      </c>
      <c r="I48" s="332">
        <v>9648758</v>
      </c>
      <c r="J48" s="332">
        <v>9273455</v>
      </c>
      <c r="K48" s="152" t="s">
        <v>132</v>
      </c>
      <c r="L48" s="332">
        <v>0</v>
      </c>
      <c r="M48" s="332">
        <v>375303</v>
      </c>
      <c r="N48" s="332">
        <v>1200143</v>
      </c>
      <c r="O48" s="332">
        <v>774461</v>
      </c>
      <c r="P48" s="332">
        <v>114283</v>
      </c>
      <c r="Q48" s="332">
        <v>96576</v>
      </c>
      <c r="R48" s="332">
        <v>214823</v>
      </c>
      <c r="S48" s="332">
        <v>6985769</v>
      </c>
      <c r="T48" s="332">
        <v>220914</v>
      </c>
      <c r="U48" s="152" t="s">
        <v>132</v>
      </c>
      <c r="V48" s="332">
        <v>525174</v>
      </c>
      <c r="W48" s="332">
        <v>4261609</v>
      </c>
      <c r="X48" s="332">
        <v>0</v>
      </c>
      <c r="Y48" s="332">
        <v>1978072</v>
      </c>
      <c r="Z48" s="332">
        <v>242664</v>
      </c>
      <c r="AA48" s="332">
        <v>234126</v>
      </c>
      <c r="AB48" s="332">
        <v>8538</v>
      </c>
      <c r="AC48" s="332">
        <v>3100351</v>
      </c>
      <c r="AD48" s="332">
        <v>3100351</v>
      </c>
      <c r="AE48" s="152" t="s">
        <v>132</v>
      </c>
      <c r="AF48" s="332">
        <v>354822</v>
      </c>
      <c r="AG48" s="332">
        <v>354822</v>
      </c>
      <c r="AH48" s="332">
        <v>0</v>
      </c>
      <c r="AI48" s="332">
        <v>364200</v>
      </c>
      <c r="AJ48" s="332">
        <v>69000</v>
      </c>
      <c r="AK48" s="332">
        <v>0</v>
      </c>
      <c r="AL48" s="332">
        <v>0</v>
      </c>
      <c r="AM48" s="332">
        <v>295200</v>
      </c>
      <c r="AN48" s="332">
        <v>0</v>
      </c>
      <c r="AO48" s="395"/>
    </row>
    <row r="49" spans="1:41" ht="21.65" customHeight="1">
      <c r="A49" s="157" t="s">
        <v>133</v>
      </c>
      <c r="B49" s="332">
        <v>22388388</v>
      </c>
      <c r="C49" s="332">
        <v>4757159</v>
      </c>
      <c r="D49" s="332">
        <v>462016</v>
      </c>
      <c r="E49" s="332">
        <v>227158</v>
      </c>
      <c r="F49" s="332">
        <v>1500620</v>
      </c>
      <c r="G49" s="332">
        <v>2290411</v>
      </c>
      <c r="H49" s="332">
        <v>276954</v>
      </c>
      <c r="I49" s="332">
        <v>7786418</v>
      </c>
      <c r="J49" s="332">
        <v>7622358</v>
      </c>
      <c r="K49" s="152" t="s">
        <v>133</v>
      </c>
      <c r="L49" s="332">
        <v>0</v>
      </c>
      <c r="M49" s="332">
        <v>164060</v>
      </c>
      <c r="N49" s="332">
        <v>823837</v>
      </c>
      <c r="O49" s="332">
        <v>370563</v>
      </c>
      <c r="P49" s="332">
        <v>45570</v>
      </c>
      <c r="Q49" s="332">
        <v>149988</v>
      </c>
      <c r="R49" s="332">
        <v>257716</v>
      </c>
      <c r="S49" s="332">
        <v>5499872</v>
      </c>
      <c r="T49" s="332">
        <v>152641</v>
      </c>
      <c r="U49" s="152" t="s">
        <v>133</v>
      </c>
      <c r="V49" s="332">
        <v>132204</v>
      </c>
      <c r="W49" s="332">
        <v>4131643</v>
      </c>
      <c r="X49" s="332">
        <v>88146</v>
      </c>
      <c r="Y49" s="332">
        <v>995238</v>
      </c>
      <c r="Z49" s="332">
        <v>110559</v>
      </c>
      <c r="AA49" s="332">
        <v>110559</v>
      </c>
      <c r="AB49" s="332">
        <v>0</v>
      </c>
      <c r="AC49" s="332">
        <v>2816741</v>
      </c>
      <c r="AD49" s="332">
        <v>2816741</v>
      </c>
      <c r="AE49" s="152" t="s">
        <v>133</v>
      </c>
      <c r="AF49" s="332">
        <v>230000</v>
      </c>
      <c r="AG49" s="332">
        <v>230000</v>
      </c>
      <c r="AH49" s="332">
        <v>0</v>
      </c>
      <c r="AI49" s="332">
        <v>363802</v>
      </c>
      <c r="AJ49" s="332">
        <v>22152</v>
      </c>
      <c r="AK49" s="332">
        <v>83250</v>
      </c>
      <c r="AL49" s="332">
        <v>0</v>
      </c>
      <c r="AM49" s="332">
        <v>258400</v>
      </c>
      <c r="AN49" s="332">
        <v>0</v>
      </c>
      <c r="AO49" s="395"/>
    </row>
    <row r="50" spans="1:41" ht="21.65" customHeight="1">
      <c r="A50" s="157" t="s">
        <v>134</v>
      </c>
      <c r="B50" s="332">
        <v>40452165</v>
      </c>
      <c r="C50" s="332">
        <v>7663973</v>
      </c>
      <c r="D50" s="332">
        <v>562043</v>
      </c>
      <c r="E50" s="332">
        <v>320492</v>
      </c>
      <c r="F50" s="332">
        <v>3248193</v>
      </c>
      <c r="G50" s="332">
        <v>3174809</v>
      </c>
      <c r="H50" s="332">
        <v>358436</v>
      </c>
      <c r="I50" s="332">
        <v>15973801</v>
      </c>
      <c r="J50" s="332">
        <v>15382482</v>
      </c>
      <c r="K50" s="152" t="s">
        <v>134</v>
      </c>
      <c r="L50" s="332">
        <v>0</v>
      </c>
      <c r="M50" s="332">
        <v>591319</v>
      </c>
      <c r="N50" s="332">
        <v>1581246</v>
      </c>
      <c r="O50" s="332">
        <v>688538</v>
      </c>
      <c r="P50" s="332">
        <v>129845</v>
      </c>
      <c r="Q50" s="332">
        <v>393409</v>
      </c>
      <c r="R50" s="332">
        <v>369454</v>
      </c>
      <c r="S50" s="332">
        <v>8817389</v>
      </c>
      <c r="T50" s="332">
        <v>289366</v>
      </c>
      <c r="U50" s="152" t="s">
        <v>134</v>
      </c>
      <c r="V50" s="332">
        <v>396573</v>
      </c>
      <c r="W50" s="332">
        <v>4128837</v>
      </c>
      <c r="X50" s="332">
        <v>266317</v>
      </c>
      <c r="Y50" s="332">
        <v>3736296</v>
      </c>
      <c r="Z50" s="332">
        <v>619902</v>
      </c>
      <c r="AA50" s="332">
        <v>529086</v>
      </c>
      <c r="AB50" s="332">
        <v>90816</v>
      </c>
      <c r="AC50" s="332">
        <v>5291588</v>
      </c>
      <c r="AD50" s="332">
        <v>5291588</v>
      </c>
      <c r="AE50" s="152" t="s">
        <v>134</v>
      </c>
      <c r="AF50" s="332">
        <v>150000</v>
      </c>
      <c r="AG50" s="332">
        <v>150000</v>
      </c>
      <c r="AH50" s="332">
        <v>0</v>
      </c>
      <c r="AI50" s="332">
        <v>354266</v>
      </c>
      <c r="AJ50" s="332">
        <v>75000</v>
      </c>
      <c r="AK50" s="332">
        <v>0</v>
      </c>
      <c r="AL50" s="332">
        <v>0</v>
      </c>
      <c r="AM50" s="332">
        <v>219266</v>
      </c>
      <c r="AN50" s="332">
        <v>60000</v>
      </c>
      <c r="AO50" s="395"/>
    </row>
    <row r="51" spans="1:41" ht="21.65" customHeight="1">
      <c r="A51" s="157" t="s">
        <v>135</v>
      </c>
      <c r="B51" s="332">
        <v>17453619</v>
      </c>
      <c r="C51" s="332">
        <v>4277533</v>
      </c>
      <c r="D51" s="332">
        <v>587179</v>
      </c>
      <c r="E51" s="332">
        <v>202999</v>
      </c>
      <c r="F51" s="332">
        <v>1767606</v>
      </c>
      <c r="G51" s="332">
        <v>1567908</v>
      </c>
      <c r="H51" s="332">
        <v>151841</v>
      </c>
      <c r="I51" s="332">
        <v>5352566</v>
      </c>
      <c r="J51" s="332">
        <v>5122789</v>
      </c>
      <c r="K51" s="152" t="s">
        <v>135</v>
      </c>
      <c r="L51" s="332">
        <v>0</v>
      </c>
      <c r="M51" s="332">
        <v>229777</v>
      </c>
      <c r="N51" s="332">
        <v>1030073</v>
      </c>
      <c r="O51" s="332">
        <v>380183</v>
      </c>
      <c r="P51" s="332">
        <v>88562</v>
      </c>
      <c r="Q51" s="332">
        <v>183854</v>
      </c>
      <c r="R51" s="332">
        <v>377474</v>
      </c>
      <c r="S51" s="332">
        <v>3409555</v>
      </c>
      <c r="T51" s="332">
        <v>85999</v>
      </c>
      <c r="U51" s="152" t="s">
        <v>135</v>
      </c>
      <c r="V51" s="332">
        <v>279275</v>
      </c>
      <c r="W51" s="332">
        <v>1449474</v>
      </c>
      <c r="X51" s="332">
        <v>255766</v>
      </c>
      <c r="Y51" s="332">
        <v>1339041</v>
      </c>
      <c r="Z51" s="332">
        <v>306061</v>
      </c>
      <c r="AA51" s="332">
        <v>303001</v>
      </c>
      <c r="AB51" s="332">
        <v>3060</v>
      </c>
      <c r="AC51" s="332">
        <v>2302398</v>
      </c>
      <c r="AD51" s="332">
        <v>2302398</v>
      </c>
      <c r="AE51" s="152" t="s">
        <v>135</v>
      </c>
      <c r="AF51" s="332">
        <v>100000</v>
      </c>
      <c r="AG51" s="332">
        <v>100000</v>
      </c>
      <c r="AH51" s="332">
        <v>0</v>
      </c>
      <c r="AI51" s="332">
        <v>675433</v>
      </c>
      <c r="AJ51" s="332">
        <v>0</v>
      </c>
      <c r="AK51" s="332">
        <v>0</v>
      </c>
      <c r="AL51" s="332">
        <v>0</v>
      </c>
      <c r="AM51" s="332">
        <v>675433</v>
      </c>
      <c r="AN51" s="332">
        <v>0</v>
      </c>
      <c r="AO51" s="395"/>
    </row>
    <row r="52" spans="1:41" ht="21.65" customHeight="1">
      <c r="A52" s="157" t="s">
        <v>136</v>
      </c>
      <c r="B52" s="332">
        <v>21641066</v>
      </c>
      <c r="C52" s="332">
        <v>4911413</v>
      </c>
      <c r="D52" s="332">
        <v>418071</v>
      </c>
      <c r="E52" s="332">
        <v>211510</v>
      </c>
      <c r="F52" s="332">
        <v>2053146</v>
      </c>
      <c r="G52" s="332">
        <v>1996971</v>
      </c>
      <c r="H52" s="332">
        <v>231715</v>
      </c>
      <c r="I52" s="332">
        <v>7431333</v>
      </c>
      <c r="J52" s="332">
        <v>7136295</v>
      </c>
      <c r="K52" s="152" t="s">
        <v>136</v>
      </c>
      <c r="L52" s="332">
        <v>0</v>
      </c>
      <c r="M52" s="332">
        <v>295038</v>
      </c>
      <c r="N52" s="332">
        <v>1101807</v>
      </c>
      <c r="O52" s="332">
        <v>450251</v>
      </c>
      <c r="P52" s="332">
        <v>283134</v>
      </c>
      <c r="Q52" s="332">
        <v>100761</v>
      </c>
      <c r="R52" s="332">
        <v>267661</v>
      </c>
      <c r="S52" s="332">
        <v>5042895</v>
      </c>
      <c r="T52" s="332">
        <v>112935</v>
      </c>
      <c r="U52" s="152" t="s">
        <v>136</v>
      </c>
      <c r="V52" s="332">
        <v>330985</v>
      </c>
      <c r="W52" s="332">
        <v>2287722</v>
      </c>
      <c r="X52" s="332">
        <v>373234</v>
      </c>
      <c r="Y52" s="332">
        <v>1938019</v>
      </c>
      <c r="Z52" s="332">
        <v>342485</v>
      </c>
      <c r="AA52" s="332">
        <v>333016</v>
      </c>
      <c r="AB52" s="332">
        <v>9469</v>
      </c>
      <c r="AC52" s="332">
        <v>2413933</v>
      </c>
      <c r="AD52" s="332">
        <v>2413933</v>
      </c>
      <c r="AE52" s="152" t="s">
        <v>136</v>
      </c>
      <c r="AF52" s="332">
        <v>127200</v>
      </c>
      <c r="AG52" s="332">
        <v>127200</v>
      </c>
      <c r="AH52" s="332">
        <v>0</v>
      </c>
      <c r="AI52" s="332">
        <v>270000</v>
      </c>
      <c r="AJ52" s="332">
        <v>0</v>
      </c>
      <c r="AK52" s="332">
        <v>0</v>
      </c>
      <c r="AL52" s="332">
        <v>0</v>
      </c>
      <c r="AM52" s="332">
        <v>210000</v>
      </c>
      <c r="AN52" s="332">
        <v>60000</v>
      </c>
      <c r="AO52" s="395"/>
    </row>
    <row r="53" spans="1:41" ht="21.65" customHeight="1">
      <c r="A53" s="157" t="s">
        <v>137</v>
      </c>
      <c r="B53" s="332">
        <v>9143189</v>
      </c>
      <c r="C53" s="332">
        <v>2457154</v>
      </c>
      <c r="D53" s="332">
        <v>228888</v>
      </c>
      <c r="E53" s="332">
        <v>154824</v>
      </c>
      <c r="F53" s="332">
        <v>579104</v>
      </c>
      <c r="G53" s="332">
        <v>1359964</v>
      </c>
      <c r="H53" s="332">
        <v>134374</v>
      </c>
      <c r="I53" s="332">
        <v>2563588</v>
      </c>
      <c r="J53" s="332">
        <v>2385400</v>
      </c>
      <c r="K53" s="152" t="s">
        <v>137</v>
      </c>
      <c r="L53" s="332">
        <v>36754</v>
      </c>
      <c r="M53" s="332">
        <v>141434</v>
      </c>
      <c r="N53" s="332">
        <v>770438</v>
      </c>
      <c r="O53" s="332">
        <v>267773</v>
      </c>
      <c r="P53" s="332">
        <v>77997</v>
      </c>
      <c r="Q53" s="332">
        <v>0</v>
      </c>
      <c r="R53" s="332">
        <v>424668</v>
      </c>
      <c r="S53" s="332">
        <v>2039302</v>
      </c>
      <c r="T53" s="332">
        <v>57619</v>
      </c>
      <c r="U53" s="152" t="s">
        <v>137</v>
      </c>
      <c r="V53" s="332">
        <v>120614</v>
      </c>
      <c r="W53" s="332">
        <v>1172404</v>
      </c>
      <c r="X53" s="332">
        <v>113145</v>
      </c>
      <c r="Y53" s="332">
        <v>575520</v>
      </c>
      <c r="Z53" s="332">
        <v>185751</v>
      </c>
      <c r="AA53" s="332">
        <v>182176</v>
      </c>
      <c r="AB53" s="332">
        <v>3575</v>
      </c>
      <c r="AC53" s="332">
        <v>905246</v>
      </c>
      <c r="AD53" s="332">
        <v>905246</v>
      </c>
      <c r="AE53" s="152" t="s">
        <v>137</v>
      </c>
      <c r="AF53" s="332">
        <v>16740</v>
      </c>
      <c r="AG53" s="332">
        <v>16740</v>
      </c>
      <c r="AH53" s="332">
        <v>0</v>
      </c>
      <c r="AI53" s="332">
        <v>204970</v>
      </c>
      <c r="AJ53" s="332">
        <v>58500</v>
      </c>
      <c r="AK53" s="332">
        <v>0</v>
      </c>
      <c r="AL53" s="332">
        <v>0</v>
      </c>
      <c r="AM53" s="332">
        <v>99470</v>
      </c>
      <c r="AN53" s="332">
        <v>47000</v>
      </c>
      <c r="AO53" s="395"/>
    </row>
    <row r="54" spans="1:41" ht="21.65" customHeight="1">
      <c r="A54" s="157" t="s">
        <v>138</v>
      </c>
      <c r="B54" s="332">
        <v>16512942</v>
      </c>
      <c r="C54" s="332">
        <v>4119703</v>
      </c>
      <c r="D54" s="332">
        <v>357040</v>
      </c>
      <c r="E54" s="332">
        <v>207811</v>
      </c>
      <c r="F54" s="332">
        <v>1473059</v>
      </c>
      <c r="G54" s="332">
        <v>1803106</v>
      </c>
      <c r="H54" s="332">
        <v>278687</v>
      </c>
      <c r="I54" s="332">
        <v>4494489</v>
      </c>
      <c r="J54" s="332">
        <v>4248318</v>
      </c>
      <c r="K54" s="152" t="s">
        <v>138</v>
      </c>
      <c r="L54" s="332">
        <v>0</v>
      </c>
      <c r="M54" s="332">
        <v>246171</v>
      </c>
      <c r="N54" s="332">
        <v>832414</v>
      </c>
      <c r="O54" s="332">
        <v>130958</v>
      </c>
      <c r="P54" s="332">
        <v>90536</v>
      </c>
      <c r="Q54" s="332">
        <v>432198</v>
      </c>
      <c r="R54" s="332">
        <v>178722</v>
      </c>
      <c r="S54" s="332">
        <v>3959240</v>
      </c>
      <c r="T54" s="332">
        <v>454543</v>
      </c>
      <c r="U54" s="152" t="s">
        <v>138</v>
      </c>
      <c r="V54" s="332">
        <v>308946</v>
      </c>
      <c r="W54" s="332">
        <v>2658437</v>
      </c>
      <c r="X54" s="332">
        <v>116293</v>
      </c>
      <c r="Y54" s="332">
        <v>421021</v>
      </c>
      <c r="Z54" s="332">
        <v>925217</v>
      </c>
      <c r="AA54" s="332">
        <v>841158</v>
      </c>
      <c r="AB54" s="332">
        <v>84059</v>
      </c>
      <c r="AC54" s="332">
        <v>1898456</v>
      </c>
      <c r="AD54" s="332">
        <v>1898456</v>
      </c>
      <c r="AE54" s="152" t="s">
        <v>138</v>
      </c>
      <c r="AF54" s="332">
        <v>100000</v>
      </c>
      <c r="AG54" s="332">
        <v>100000</v>
      </c>
      <c r="AH54" s="332">
        <v>0</v>
      </c>
      <c r="AI54" s="332">
        <v>183423</v>
      </c>
      <c r="AJ54" s="332">
        <v>0</v>
      </c>
      <c r="AK54" s="332">
        <v>0</v>
      </c>
      <c r="AL54" s="332">
        <v>0</v>
      </c>
      <c r="AM54" s="332">
        <v>156423</v>
      </c>
      <c r="AN54" s="332">
        <v>27000</v>
      </c>
      <c r="AO54" s="395"/>
    </row>
    <row r="55" spans="1:41" ht="21.65" customHeight="1">
      <c r="A55" s="157" t="s">
        <v>139</v>
      </c>
      <c r="B55" s="332">
        <v>21070934</v>
      </c>
      <c r="C55" s="332">
        <v>3600703</v>
      </c>
      <c r="D55" s="332">
        <v>339060</v>
      </c>
      <c r="E55" s="332">
        <v>206115</v>
      </c>
      <c r="F55" s="332">
        <v>1270705</v>
      </c>
      <c r="G55" s="332">
        <v>1516012</v>
      </c>
      <c r="H55" s="332">
        <v>268811</v>
      </c>
      <c r="I55" s="332">
        <v>7802339</v>
      </c>
      <c r="J55" s="332">
        <v>7349403</v>
      </c>
      <c r="K55" s="152" t="s">
        <v>139</v>
      </c>
      <c r="L55" s="332">
        <v>0</v>
      </c>
      <c r="M55" s="332">
        <v>452936</v>
      </c>
      <c r="N55" s="332">
        <v>1064711</v>
      </c>
      <c r="O55" s="332">
        <v>125740</v>
      </c>
      <c r="P55" s="332">
        <v>93238</v>
      </c>
      <c r="Q55" s="332">
        <v>527385</v>
      </c>
      <c r="R55" s="332">
        <v>318348</v>
      </c>
      <c r="S55" s="332">
        <v>4574643</v>
      </c>
      <c r="T55" s="332">
        <v>78430</v>
      </c>
      <c r="U55" s="152" t="s">
        <v>139</v>
      </c>
      <c r="V55" s="332">
        <v>154068</v>
      </c>
      <c r="W55" s="332">
        <v>3142849</v>
      </c>
      <c r="X55" s="332">
        <v>142513</v>
      </c>
      <c r="Y55" s="332">
        <v>1056783</v>
      </c>
      <c r="Z55" s="332">
        <v>1206151</v>
      </c>
      <c r="AA55" s="332">
        <v>1147070</v>
      </c>
      <c r="AB55" s="332">
        <v>59081</v>
      </c>
      <c r="AC55" s="332">
        <v>2331308</v>
      </c>
      <c r="AD55" s="332">
        <v>2331308</v>
      </c>
      <c r="AE55" s="152" t="s">
        <v>139</v>
      </c>
      <c r="AF55" s="332">
        <v>180000</v>
      </c>
      <c r="AG55" s="332">
        <v>180000</v>
      </c>
      <c r="AH55" s="332">
        <v>0</v>
      </c>
      <c r="AI55" s="332">
        <v>311079</v>
      </c>
      <c r="AJ55" s="332">
        <v>0</v>
      </c>
      <c r="AK55" s="332">
        <v>0</v>
      </c>
      <c r="AL55" s="332">
        <v>0</v>
      </c>
      <c r="AM55" s="332">
        <v>151079</v>
      </c>
      <c r="AN55" s="332">
        <v>160000</v>
      </c>
      <c r="AO55" s="395"/>
    </row>
    <row r="56" spans="1:41" ht="21.65" customHeight="1">
      <c r="A56" s="157" t="s">
        <v>140</v>
      </c>
      <c r="B56" s="332">
        <v>14645721</v>
      </c>
      <c r="C56" s="332">
        <v>3200175</v>
      </c>
      <c r="D56" s="332">
        <v>333435</v>
      </c>
      <c r="E56" s="332">
        <v>169515</v>
      </c>
      <c r="F56" s="332">
        <v>1068624</v>
      </c>
      <c r="G56" s="332">
        <v>1414489</v>
      </c>
      <c r="H56" s="332">
        <v>214112</v>
      </c>
      <c r="I56" s="332">
        <v>5588124</v>
      </c>
      <c r="J56" s="332">
        <v>5227200</v>
      </c>
      <c r="K56" s="152" t="s">
        <v>140</v>
      </c>
      <c r="L56" s="332">
        <v>0</v>
      </c>
      <c r="M56" s="332">
        <v>360924</v>
      </c>
      <c r="N56" s="332">
        <v>603146</v>
      </c>
      <c r="O56" s="332">
        <v>88544</v>
      </c>
      <c r="P56" s="332">
        <v>90563</v>
      </c>
      <c r="Q56" s="332">
        <v>130123</v>
      </c>
      <c r="R56" s="332">
        <v>293916</v>
      </c>
      <c r="S56" s="332">
        <v>2770259</v>
      </c>
      <c r="T56" s="332">
        <v>68001</v>
      </c>
      <c r="U56" s="152" t="s">
        <v>140</v>
      </c>
      <c r="V56" s="332">
        <v>100843</v>
      </c>
      <c r="W56" s="332">
        <v>1600351</v>
      </c>
      <c r="X56" s="332">
        <v>131147</v>
      </c>
      <c r="Y56" s="332">
        <v>869917</v>
      </c>
      <c r="Z56" s="332">
        <v>778288</v>
      </c>
      <c r="AA56" s="332">
        <v>768676</v>
      </c>
      <c r="AB56" s="332">
        <v>9612</v>
      </c>
      <c r="AC56" s="332">
        <v>1457629</v>
      </c>
      <c r="AD56" s="332">
        <v>1457629</v>
      </c>
      <c r="AE56" s="152" t="s">
        <v>140</v>
      </c>
      <c r="AF56" s="332">
        <v>7100</v>
      </c>
      <c r="AG56" s="332">
        <v>7100</v>
      </c>
      <c r="AH56" s="332">
        <v>0</v>
      </c>
      <c r="AI56" s="332">
        <v>241000</v>
      </c>
      <c r="AJ56" s="332">
        <v>0</v>
      </c>
      <c r="AK56" s="332">
        <v>0</v>
      </c>
      <c r="AL56" s="332">
        <v>0</v>
      </c>
      <c r="AM56" s="332">
        <v>226000</v>
      </c>
      <c r="AN56" s="332">
        <v>15000</v>
      </c>
      <c r="AO56" s="395"/>
    </row>
    <row r="57" spans="1:41" ht="21.65" customHeight="1">
      <c r="A57" s="157" t="s">
        <v>141</v>
      </c>
      <c r="B57" s="332">
        <v>10272354</v>
      </c>
      <c r="C57" s="332">
        <v>2244309</v>
      </c>
      <c r="D57" s="332">
        <v>533738</v>
      </c>
      <c r="E57" s="332">
        <v>185062</v>
      </c>
      <c r="F57" s="332">
        <v>744029</v>
      </c>
      <c r="G57" s="332">
        <v>720189</v>
      </c>
      <c r="H57" s="332">
        <v>61291</v>
      </c>
      <c r="I57" s="332">
        <v>2980151</v>
      </c>
      <c r="J57" s="332">
        <v>2682660</v>
      </c>
      <c r="K57" s="152" t="s">
        <v>141</v>
      </c>
      <c r="L57" s="332">
        <v>0</v>
      </c>
      <c r="M57" s="332">
        <v>297491</v>
      </c>
      <c r="N57" s="332">
        <v>2180338</v>
      </c>
      <c r="O57" s="332">
        <v>807050</v>
      </c>
      <c r="P57" s="332">
        <v>227821</v>
      </c>
      <c r="Q57" s="332">
        <v>342389</v>
      </c>
      <c r="R57" s="332">
        <v>803078</v>
      </c>
      <c r="S57" s="332">
        <v>1663670</v>
      </c>
      <c r="T57" s="332">
        <v>35386</v>
      </c>
      <c r="U57" s="152" t="s">
        <v>141</v>
      </c>
      <c r="V57" s="332">
        <v>50803</v>
      </c>
      <c r="W57" s="332">
        <v>852274</v>
      </c>
      <c r="X57" s="332">
        <v>0</v>
      </c>
      <c r="Y57" s="332">
        <v>725207</v>
      </c>
      <c r="Z57" s="332">
        <v>375556</v>
      </c>
      <c r="AA57" s="332">
        <v>363273</v>
      </c>
      <c r="AB57" s="332">
        <v>12283</v>
      </c>
      <c r="AC57" s="332">
        <v>646677</v>
      </c>
      <c r="AD57" s="332">
        <v>646677</v>
      </c>
      <c r="AE57" s="152" t="s">
        <v>141</v>
      </c>
      <c r="AF57" s="332">
        <v>0</v>
      </c>
      <c r="AG57" s="332">
        <v>0</v>
      </c>
      <c r="AH57" s="332">
        <v>0</v>
      </c>
      <c r="AI57" s="332">
        <v>181653</v>
      </c>
      <c r="AJ57" s="332">
        <v>0</v>
      </c>
      <c r="AK57" s="332">
        <v>39953</v>
      </c>
      <c r="AL57" s="332">
        <v>0</v>
      </c>
      <c r="AM57" s="332">
        <v>121700</v>
      </c>
      <c r="AN57" s="332">
        <v>20000</v>
      </c>
      <c r="AO57" s="395"/>
    </row>
    <row r="58" spans="1:41" ht="21.65" customHeight="1">
      <c r="A58" s="157" t="s">
        <v>211</v>
      </c>
      <c r="B58" s="332">
        <v>2845029</v>
      </c>
      <c r="C58" s="332">
        <v>710736</v>
      </c>
      <c r="D58" s="332">
        <v>251254</v>
      </c>
      <c r="E58" s="332">
        <v>65260</v>
      </c>
      <c r="F58" s="332">
        <v>184660</v>
      </c>
      <c r="G58" s="332">
        <v>179639</v>
      </c>
      <c r="H58" s="332">
        <v>29923</v>
      </c>
      <c r="I58" s="332">
        <v>849953</v>
      </c>
      <c r="J58" s="332">
        <v>718399</v>
      </c>
      <c r="K58" s="152" t="s">
        <v>211</v>
      </c>
      <c r="L58" s="332">
        <v>0</v>
      </c>
      <c r="M58" s="332">
        <v>131554</v>
      </c>
      <c r="N58" s="332">
        <v>761684</v>
      </c>
      <c r="O58" s="332">
        <v>189235</v>
      </c>
      <c r="P58" s="332">
        <v>7725</v>
      </c>
      <c r="Q58" s="332">
        <v>512083</v>
      </c>
      <c r="R58" s="332">
        <v>52641</v>
      </c>
      <c r="S58" s="332">
        <v>396706</v>
      </c>
      <c r="T58" s="332">
        <v>1829</v>
      </c>
      <c r="U58" s="152" t="s">
        <v>211</v>
      </c>
      <c r="V58" s="332">
        <v>9951</v>
      </c>
      <c r="W58" s="332">
        <v>121808</v>
      </c>
      <c r="X58" s="332">
        <v>0</v>
      </c>
      <c r="Y58" s="332">
        <v>263118</v>
      </c>
      <c r="Z58" s="332">
        <v>46351</v>
      </c>
      <c r="AA58" s="332">
        <v>46351</v>
      </c>
      <c r="AB58" s="332">
        <v>0</v>
      </c>
      <c r="AC58" s="332">
        <v>58279</v>
      </c>
      <c r="AD58" s="332">
        <v>58279</v>
      </c>
      <c r="AE58" s="152" t="s">
        <v>211</v>
      </c>
      <c r="AF58" s="332">
        <v>600</v>
      </c>
      <c r="AG58" s="332">
        <v>600</v>
      </c>
      <c r="AH58" s="332">
        <v>0</v>
      </c>
      <c r="AI58" s="332">
        <v>20720</v>
      </c>
      <c r="AJ58" s="332">
        <v>0</v>
      </c>
      <c r="AK58" s="332">
        <v>0</v>
      </c>
      <c r="AL58" s="332">
        <v>0</v>
      </c>
      <c r="AM58" s="332">
        <v>5720</v>
      </c>
      <c r="AN58" s="332">
        <v>15000</v>
      </c>
      <c r="AO58" s="395"/>
    </row>
    <row r="59" spans="1:41" s="158" customFormat="1" ht="20.25" customHeight="1">
      <c r="A59" s="161" t="s">
        <v>348</v>
      </c>
      <c r="B59" s="334"/>
      <c r="C59" s="334"/>
      <c r="D59" s="334"/>
      <c r="E59" s="334"/>
      <c r="F59" s="334"/>
      <c r="G59" s="334"/>
      <c r="H59" s="334"/>
      <c r="I59" s="334"/>
      <c r="J59" s="334"/>
      <c r="K59" s="338" t="s">
        <v>348</v>
      </c>
      <c r="L59" s="334"/>
      <c r="M59" s="334"/>
      <c r="N59" s="334"/>
      <c r="O59" s="334"/>
      <c r="P59" s="334"/>
      <c r="Q59" s="334"/>
      <c r="R59" s="334"/>
      <c r="S59" s="334"/>
      <c r="T59" s="334"/>
      <c r="U59" s="338" t="s">
        <v>348</v>
      </c>
      <c r="V59" s="334"/>
      <c r="W59" s="334"/>
      <c r="X59" s="334"/>
      <c r="Y59" s="334"/>
      <c r="Z59" s="334"/>
      <c r="AA59" s="334"/>
      <c r="AB59" s="334"/>
      <c r="AC59" s="334"/>
      <c r="AD59" s="334"/>
      <c r="AE59" s="338" t="s">
        <v>348</v>
      </c>
      <c r="AF59" s="334"/>
      <c r="AG59" s="334"/>
      <c r="AH59" s="334"/>
      <c r="AI59" s="334"/>
      <c r="AJ59" s="334"/>
      <c r="AK59" s="334"/>
      <c r="AL59" s="334"/>
      <c r="AM59" s="334"/>
      <c r="AN59" s="334"/>
      <c r="AO59" s="466"/>
    </row>
    <row r="60" spans="1:41" s="40" customFormat="1" ht="21.65" customHeight="1">
      <c r="A60" s="150" t="s">
        <v>22</v>
      </c>
      <c r="B60" s="331">
        <v>264115042</v>
      </c>
      <c r="C60" s="331">
        <v>25140602</v>
      </c>
      <c r="D60" s="331">
        <v>1612343</v>
      </c>
      <c r="E60" s="331">
        <v>258862</v>
      </c>
      <c r="F60" s="331">
        <v>14214760</v>
      </c>
      <c r="G60" s="331">
        <v>6636343</v>
      </c>
      <c r="H60" s="331">
        <v>2418294</v>
      </c>
      <c r="I60" s="331">
        <v>56386366</v>
      </c>
      <c r="J60" s="331">
        <v>38598688</v>
      </c>
      <c r="K60" s="336" t="s">
        <v>22</v>
      </c>
      <c r="L60" s="331">
        <v>0</v>
      </c>
      <c r="M60" s="331">
        <v>17787678</v>
      </c>
      <c r="N60" s="331">
        <v>139981025</v>
      </c>
      <c r="O60" s="331">
        <v>38186985</v>
      </c>
      <c r="P60" s="331">
        <v>9364110</v>
      </c>
      <c r="Q60" s="331">
        <v>81842315</v>
      </c>
      <c r="R60" s="331">
        <v>10587615</v>
      </c>
      <c r="S60" s="331">
        <v>7615481</v>
      </c>
      <c r="T60" s="331">
        <v>0</v>
      </c>
      <c r="U60" s="336" t="s">
        <v>22</v>
      </c>
      <c r="V60" s="331">
        <v>1232</v>
      </c>
      <c r="W60" s="331">
        <v>5413418</v>
      </c>
      <c r="X60" s="331">
        <v>188682</v>
      </c>
      <c r="Y60" s="331">
        <v>2012149</v>
      </c>
      <c r="Z60" s="331">
        <v>20980599</v>
      </c>
      <c r="AA60" s="331">
        <v>16906135</v>
      </c>
      <c r="AB60" s="331">
        <v>4074464</v>
      </c>
      <c r="AC60" s="331">
        <v>0</v>
      </c>
      <c r="AD60" s="331">
        <v>0</v>
      </c>
      <c r="AE60" s="336" t="s">
        <v>22</v>
      </c>
      <c r="AF60" s="331">
        <v>0</v>
      </c>
      <c r="AG60" s="331">
        <v>0</v>
      </c>
      <c r="AH60" s="331">
        <v>0</v>
      </c>
      <c r="AI60" s="331">
        <v>14010969</v>
      </c>
      <c r="AJ60" s="331">
        <v>3000</v>
      </c>
      <c r="AK60" s="331">
        <v>47754</v>
      </c>
      <c r="AL60" s="331">
        <v>0</v>
      </c>
      <c r="AM60" s="331">
        <v>12873548</v>
      </c>
      <c r="AN60" s="331">
        <v>1086667</v>
      </c>
      <c r="AO60" s="466"/>
    </row>
    <row r="61" spans="1:41" s="40" customFormat="1" ht="21.65" customHeight="1">
      <c r="A61" s="150" t="s">
        <v>472</v>
      </c>
      <c r="B61" s="331">
        <v>180481521</v>
      </c>
      <c r="C61" s="331">
        <v>17974271</v>
      </c>
      <c r="D61" s="331">
        <v>875417</v>
      </c>
      <c r="E61" s="331">
        <v>120833</v>
      </c>
      <c r="F61" s="331">
        <v>10538321</v>
      </c>
      <c r="G61" s="331">
        <v>4386710</v>
      </c>
      <c r="H61" s="331">
        <v>2052990</v>
      </c>
      <c r="I61" s="331">
        <v>39458944</v>
      </c>
      <c r="J61" s="331">
        <v>26242452</v>
      </c>
      <c r="K61" s="336" t="s">
        <v>472</v>
      </c>
      <c r="L61" s="331">
        <v>0</v>
      </c>
      <c r="M61" s="331">
        <v>13216492</v>
      </c>
      <c r="N61" s="331">
        <v>92352352</v>
      </c>
      <c r="O61" s="331">
        <v>25274927</v>
      </c>
      <c r="P61" s="331">
        <v>5856615</v>
      </c>
      <c r="Q61" s="331">
        <v>58587242</v>
      </c>
      <c r="R61" s="331">
        <v>2633568</v>
      </c>
      <c r="S61" s="331">
        <v>5361255</v>
      </c>
      <c r="T61" s="331">
        <v>0</v>
      </c>
      <c r="U61" s="336" t="s">
        <v>472</v>
      </c>
      <c r="V61" s="331">
        <v>1052</v>
      </c>
      <c r="W61" s="331">
        <v>4288027</v>
      </c>
      <c r="X61" s="331">
        <v>178456</v>
      </c>
      <c r="Y61" s="331">
        <v>893720</v>
      </c>
      <c r="Z61" s="331">
        <v>15765754</v>
      </c>
      <c r="AA61" s="331">
        <v>12966156</v>
      </c>
      <c r="AB61" s="331">
        <v>2799598</v>
      </c>
      <c r="AC61" s="331">
        <v>0</v>
      </c>
      <c r="AD61" s="331">
        <v>0</v>
      </c>
      <c r="AE61" s="336" t="s">
        <v>472</v>
      </c>
      <c r="AF61" s="331">
        <v>0</v>
      </c>
      <c r="AG61" s="331">
        <v>0</v>
      </c>
      <c r="AH61" s="331">
        <v>0</v>
      </c>
      <c r="AI61" s="331">
        <v>9568945</v>
      </c>
      <c r="AJ61" s="331">
        <v>0</v>
      </c>
      <c r="AK61" s="331">
        <v>0</v>
      </c>
      <c r="AL61" s="331">
        <v>0</v>
      </c>
      <c r="AM61" s="331">
        <v>8882278</v>
      </c>
      <c r="AN61" s="331">
        <v>686667</v>
      </c>
      <c r="AO61" s="394"/>
    </row>
    <row r="62" spans="1:41" ht="21.65" customHeight="1">
      <c r="A62" s="152" t="s">
        <v>473</v>
      </c>
      <c r="B62" s="332">
        <v>35634445</v>
      </c>
      <c r="C62" s="332">
        <v>6392367</v>
      </c>
      <c r="D62" s="332">
        <v>225777</v>
      </c>
      <c r="E62" s="332">
        <v>17958</v>
      </c>
      <c r="F62" s="332">
        <v>3533743</v>
      </c>
      <c r="G62" s="332">
        <v>741094</v>
      </c>
      <c r="H62" s="332">
        <v>1873795</v>
      </c>
      <c r="I62" s="332">
        <v>5965888</v>
      </c>
      <c r="J62" s="332">
        <v>4889661</v>
      </c>
      <c r="K62" s="152" t="s">
        <v>473</v>
      </c>
      <c r="L62" s="332">
        <v>0</v>
      </c>
      <c r="M62" s="332">
        <v>1076227</v>
      </c>
      <c r="N62" s="332">
        <v>16724068</v>
      </c>
      <c r="O62" s="332">
        <v>3314967</v>
      </c>
      <c r="P62" s="332">
        <v>38849</v>
      </c>
      <c r="Q62" s="332">
        <v>13090451</v>
      </c>
      <c r="R62" s="332">
        <v>279801</v>
      </c>
      <c r="S62" s="332">
        <v>757740</v>
      </c>
      <c r="T62" s="332">
        <v>0</v>
      </c>
      <c r="U62" s="152" t="s">
        <v>473</v>
      </c>
      <c r="V62" s="332">
        <v>0</v>
      </c>
      <c r="W62" s="332">
        <v>562014</v>
      </c>
      <c r="X62" s="332">
        <v>2830</v>
      </c>
      <c r="Y62" s="332">
        <v>192896</v>
      </c>
      <c r="Z62" s="332">
        <v>4151382</v>
      </c>
      <c r="AA62" s="332">
        <v>4146567</v>
      </c>
      <c r="AB62" s="332">
        <v>4815</v>
      </c>
      <c r="AC62" s="332">
        <v>0</v>
      </c>
      <c r="AD62" s="332">
        <v>0</v>
      </c>
      <c r="AE62" s="152" t="s">
        <v>473</v>
      </c>
      <c r="AF62" s="332">
        <v>0</v>
      </c>
      <c r="AG62" s="332">
        <v>0</v>
      </c>
      <c r="AH62" s="332">
        <v>0</v>
      </c>
      <c r="AI62" s="332">
        <v>1643000</v>
      </c>
      <c r="AJ62" s="332">
        <v>0</v>
      </c>
      <c r="AK62" s="332">
        <v>0</v>
      </c>
      <c r="AL62" s="332">
        <v>0</v>
      </c>
      <c r="AM62" s="332">
        <v>1643000</v>
      </c>
      <c r="AN62" s="332">
        <v>0</v>
      </c>
      <c r="AO62" s="395"/>
    </row>
    <row r="63" spans="1:41" ht="21.65" customHeight="1">
      <c r="A63" s="152" t="s">
        <v>474</v>
      </c>
      <c r="B63" s="332">
        <v>33434127</v>
      </c>
      <c r="C63" s="332">
        <v>3083843</v>
      </c>
      <c r="D63" s="332">
        <v>324063</v>
      </c>
      <c r="E63" s="332">
        <v>22626</v>
      </c>
      <c r="F63" s="332">
        <v>1467415</v>
      </c>
      <c r="G63" s="332">
        <v>1148192</v>
      </c>
      <c r="H63" s="332">
        <v>121547</v>
      </c>
      <c r="I63" s="332">
        <v>8749493</v>
      </c>
      <c r="J63" s="332">
        <v>5168749</v>
      </c>
      <c r="K63" s="152" t="s">
        <v>474</v>
      </c>
      <c r="L63" s="332">
        <v>0</v>
      </c>
      <c r="M63" s="332">
        <v>3580744</v>
      </c>
      <c r="N63" s="332">
        <v>14709931</v>
      </c>
      <c r="O63" s="332">
        <v>7168542</v>
      </c>
      <c r="P63" s="332">
        <v>122862</v>
      </c>
      <c r="Q63" s="332">
        <v>7383728</v>
      </c>
      <c r="R63" s="332">
        <v>34799</v>
      </c>
      <c r="S63" s="332">
        <v>2500348</v>
      </c>
      <c r="T63" s="332">
        <v>0</v>
      </c>
      <c r="U63" s="152" t="s">
        <v>474</v>
      </c>
      <c r="V63" s="332">
        <v>0</v>
      </c>
      <c r="W63" s="332">
        <v>2142777</v>
      </c>
      <c r="X63" s="332">
        <v>170531</v>
      </c>
      <c r="Y63" s="332">
        <v>187040</v>
      </c>
      <c r="Z63" s="332">
        <v>3120512</v>
      </c>
      <c r="AA63" s="332">
        <v>1728727</v>
      </c>
      <c r="AB63" s="332">
        <v>1391785</v>
      </c>
      <c r="AC63" s="332">
        <v>0</v>
      </c>
      <c r="AD63" s="332">
        <v>0</v>
      </c>
      <c r="AE63" s="152" t="s">
        <v>474</v>
      </c>
      <c r="AF63" s="332">
        <v>0</v>
      </c>
      <c r="AG63" s="332">
        <v>0</v>
      </c>
      <c r="AH63" s="332">
        <v>0</v>
      </c>
      <c r="AI63" s="332">
        <v>1270000</v>
      </c>
      <c r="AJ63" s="332">
        <v>0</v>
      </c>
      <c r="AK63" s="332">
        <v>0</v>
      </c>
      <c r="AL63" s="332">
        <v>0</v>
      </c>
      <c r="AM63" s="332">
        <v>1050000</v>
      </c>
      <c r="AN63" s="332">
        <v>220000</v>
      </c>
      <c r="AO63" s="395"/>
    </row>
    <row r="64" spans="1:41" ht="21.65" customHeight="1">
      <c r="A64" s="152" t="s">
        <v>274</v>
      </c>
      <c r="B64" s="332">
        <v>33189131</v>
      </c>
      <c r="C64" s="332">
        <v>2570827</v>
      </c>
      <c r="D64" s="332">
        <v>89464</v>
      </c>
      <c r="E64" s="332">
        <v>15300</v>
      </c>
      <c r="F64" s="332">
        <v>1489597</v>
      </c>
      <c r="G64" s="332">
        <v>960467</v>
      </c>
      <c r="H64" s="332">
        <v>15999</v>
      </c>
      <c r="I64" s="332">
        <v>8728724</v>
      </c>
      <c r="J64" s="332">
        <v>6312978</v>
      </c>
      <c r="K64" s="152" t="s">
        <v>274</v>
      </c>
      <c r="L64" s="332">
        <v>0</v>
      </c>
      <c r="M64" s="332">
        <v>2415746</v>
      </c>
      <c r="N64" s="332">
        <v>17729588</v>
      </c>
      <c r="O64" s="332">
        <v>4658856</v>
      </c>
      <c r="P64" s="332">
        <v>4194884</v>
      </c>
      <c r="Q64" s="332">
        <v>8478848</v>
      </c>
      <c r="R64" s="332">
        <v>397000</v>
      </c>
      <c r="S64" s="332">
        <v>502972</v>
      </c>
      <c r="T64" s="332">
        <v>0</v>
      </c>
      <c r="U64" s="152" t="s">
        <v>274</v>
      </c>
      <c r="V64" s="332">
        <v>1030</v>
      </c>
      <c r="W64" s="332">
        <v>460046</v>
      </c>
      <c r="X64" s="332">
        <v>304</v>
      </c>
      <c r="Y64" s="332">
        <v>41592</v>
      </c>
      <c r="Z64" s="332">
        <v>1415020</v>
      </c>
      <c r="AA64" s="332">
        <v>1381045</v>
      </c>
      <c r="AB64" s="332">
        <v>33975</v>
      </c>
      <c r="AC64" s="332">
        <v>0</v>
      </c>
      <c r="AD64" s="332">
        <v>0</v>
      </c>
      <c r="AE64" s="152" t="s">
        <v>274</v>
      </c>
      <c r="AF64" s="332">
        <v>0</v>
      </c>
      <c r="AG64" s="332">
        <v>0</v>
      </c>
      <c r="AH64" s="332">
        <v>0</v>
      </c>
      <c r="AI64" s="332">
        <v>2242000</v>
      </c>
      <c r="AJ64" s="332">
        <v>0</v>
      </c>
      <c r="AK64" s="332">
        <v>0</v>
      </c>
      <c r="AL64" s="332">
        <v>0</v>
      </c>
      <c r="AM64" s="332">
        <v>2242000</v>
      </c>
      <c r="AN64" s="332">
        <v>0</v>
      </c>
      <c r="AO64" s="395"/>
    </row>
    <row r="65" spans="1:41" s="158" customFormat="1" ht="21.65" customHeight="1">
      <c r="A65" s="152" t="s">
        <v>208</v>
      </c>
      <c r="B65" s="332">
        <v>25333866</v>
      </c>
      <c r="C65" s="332">
        <v>2048514</v>
      </c>
      <c r="D65" s="332">
        <v>117742</v>
      </c>
      <c r="E65" s="332">
        <v>27251</v>
      </c>
      <c r="F65" s="332">
        <v>1355945</v>
      </c>
      <c r="G65" s="332">
        <v>534267</v>
      </c>
      <c r="H65" s="332">
        <v>13309</v>
      </c>
      <c r="I65" s="332">
        <v>6523249</v>
      </c>
      <c r="J65" s="332">
        <v>3935713</v>
      </c>
      <c r="K65" s="152" t="s">
        <v>208</v>
      </c>
      <c r="L65" s="332">
        <v>0</v>
      </c>
      <c r="M65" s="332">
        <v>2587536</v>
      </c>
      <c r="N65" s="332">
        <v>12933259</v>
      </c>
      <c r="O65" s="332">
        <v>913916</v>
      </c>
      <c r="P65" s="332">
        <v>1336467</v>
      </c>
      <c r="Q65" s="332">
        <v>10333358</v>
      </c>
      <c r="R65" s="332">
        <v>349518</v>
      </c>
      <c r="S65" s="332">
        <v>793824</v>
      </c>
      <c r="T65" s="332">
        <v>0</v>
      </c>
      <c r="U65" s="152" t="s">
        <v>208</v>
      </c>
      <c r="V65" s="332">
        <v>0</v>
      </c>
      <c r="W65" s="332">
        <v>721255</v>
      </c>
      <c r="X65" s="332">
        <v>0</v>
      </c>
      <c r="Y65" s="332">
        <v>72569</v>
      </c>
      <c r="Z65" s="332">
        <v>1465020</v>
      </c>
      <c r="AA65" s="332">
        <v>921884</v>
      </c>
      <c r="AB65" s="332">
        <v>543136</v>
      </c>
      <c r="AC65" s="332">
        <v>0</v>
      </c>
      <c r="AD65" s="332">
        <v>0</v>
      </c>
      <c r="AE65" s="152" t="s">
        <v>208</v>
      </c>
      <c r="AF65" s="332">
        <v>0</v>
      </c>
      <c r="AG65" s="332">
        <v>0</v>
      </c>
      <c r="AH65" s="332">
        <v>0</v>
      </c>
      <c r="AI65" s="332">
        <v>1570000</v>
      </c>
      <c r="AJ65" s="332">
        <v>0</v>
      </c>
      <c r="AK65" s="332">
        <v>0</v>
      </c>
      <c r="AL65" s="332">
        <v>0</v>
      </c>
      <c r="AM65" s="332">
        <v>1370000</v>
      </c>
      <c r="AN65" s="332">
        <v>200000</v>
      </c>
      <c r="AO65" s="395"/>
    </row>
    <row r="66" spans="1:41" ht="21.65" customHeight="1">
      <c r="A66" s="152" t="s">
        <v>209</v>
      </c>
      <c r="B66" s="332">
        <v>20883250</v>
      </c>
      <c r="C66" s="332">
        <v>1903017</v>
      </c>
      <c r="D66" s="332">
        <v>62846</v>
      </c>
      <c r="E66" s="332">
        <v>8148</v>
      </c>
      <c r="F66" s="332">
        <v>1366902</v>
      </c>
      <c r="G66" s="332">
        <v>442737</v>
      </c>
      <c r="H66" s="332">
        <v>22384</v>
      </c>
      <c r="I66" s="333">
        <v>5226446</v>
      </c>
      <c r="J66" s="332">
        <v>3192023</v>
      </c>
      <c r="K66" s="152" t="s">
        <v>209</v>
      </c>
      <c r="L66" s="332">
        <v>0</v>
      </c>
      <c r="M66" s="332">
        <v>2034423</v>
      </c>
      <c r="N66" s="333">
        <v>12110868</v>
      </c>
      <c r="O66" s="332">
        <v>6481676</v>
      </c>
      <c r="P66" s="332">
        <v>133719</v>
      </c>
      <c r="Q66" s="332">
        <v>4714215</v>
      </c>
      <c r="R66" s="332">
        <v>781258</v>
      </c>
      <c r="S66" s="333">
        <v>344370</v>
      </c>
      <c r="T66" s="332">
        <v>0</v>
      </c>
      <c r="U66" s="152" t="s">
        <v>209</v>
      </c>
      <c r="V66" s="332">
        <v>0</v>
      </c>
      <c r="W66" s="332">
        <v>212787</v>
      </c>
      <c r="X66" s="332">
        <v>1014</v>
      </c>
      <c r="Y66" s="332">
        <v>130569</v>
      </c>
      <c r="Z66" s="333">
        <v>171171</v>
      </c>
      <c r="AA66" s="332">
        <v>103844</v>
      </c>
      <c r="AB66" s="332">
        <v>67327</v>
      </c>
      <c r="AC66" s="332">
        <v>0</v>
      </c>
      <c r="AD66" s="332">
        <v>0</v>
      </c>
      <c r="AE66" s="152" t="s">
        <v>209</v>
      </c>
      <c r="AF66" s="333">
        <v>0</v>
      </c>
      <c r="AG66" s="332">
        <v>0</v>
      </c>
      <c r="AH66" s="332">
        <v>0</v>
      </c>
      <c r="AI66" s="332">
        <v>1127378</v>
      </c>
      <c r="AJ66" s="332">
        <v>0</v>
      </c>
      <c r="AK66" s="332">
        <v>0</v>
      </c>
      <c r="AL66" s="332">
        <v>0</v>
      </c>
      <c r="AM66" s="332">
        <v>1127378</v>
      </c>
      <c r="AN66" s="332">
        <v>0</v>
      </c>
      <c r="AO66" s="395"/>
    </row>
    <row r="67" spans="1:41" ht="21.65" customHeight="1">
      <c r="A67" s="152" t="s">
        <v>475</v>
      </c>
      <c r="B67" s="332">
        <v>32006702</v>
      </c>
      <c r="C67" s="332">
        <v>1975703</v>
      </c>
      <c r="D67" s="332">
        <v>55525</v>
      </c>
      <c r="E67" s="332">
        <v>29550</v>
      </c>
      <c r="F67" s="332">
        <v>1324719</v>
      </c>
      <c r="G67" s="332">
        <v>559953</v>
      </c>
      <c r="H67" s="332">
        <v>5956</v>
      </c>
      <c r="I67" s="332">
        <v>4265144</v>
      </c>
      <c r="J67" s="332">
        <v>2743328</v>
      </c>
      <c r="K67" s="152" t="s">
        <v>475</v>
      </c>
      <c r="L67" s="332">
        <v>0</v>
      </c>
      <c r="M67" s="332">
        <v>1521816</v>
      </c>
      <c r="N67" s="332">
        <v>18144638</v>
      </c>
      <c r="O67" s="332">
        <v>2736970</v>
      </c>
      <c r="P67" s="332">
        <v>29834</v>
      </c>
      <c r="Q67" s="332">
        <v>14586642</v>
      </c>
      <c r="R67" s="332">
        <v>791192</v>
      </c>
      <c r="S67" s="332">
        <v>462001</v>
      </c>
      <c r="T67" s="332">
        <v>0</v>
      </c>
      <c r="U67" s="152" t="s">
        <v>475</v>
      </c>
      <c r="V67" s="332">
        <v>22</v>
      </c>
      <c r="W67" s="332">
        <v>189148</v>
      </c>
      <c r="X67" s="332">
        <v>3777</v>
      </c>
      <c r="Y67" s="332">
        <v>269054</v>
      </c>
      <c r="Z67" s="332">
        <v>5442649</v>
      </c>
      <c r="AA67" s="332">
        <v>4684089</v>
      </c>
      <c r="AB67" s="332">
        <v>758560</v>
      </c>
      <c r="AC67" s="332">
        <v>0</v>
      </c>
      <c r="AD67" s="332">
        <v>0</v>
      </c>
      <c r="AE67" s="152" t="s">
        <v>475</v>
      </c>
      <c r="AF67" s="332">
        <v>0</v>
      </c>
      <c r="AG67" s="332">
        <v>0</v>
      </c>
      <c r="AH67" s="332">
        <v>0</v>
      </c>
      <c r="AI67" s="332">
        <v>1716567</v>
      </c>
      <c r="AJ67" s="332">
        <v>0</v>
      </c>
      <c r="AK67" s="332">
        <v>0</v>
      </c>
      <c r="AL67" s="332">
        <v>0</v>
      </c>
      <c r="AM67" s="332">
        <v>1449900</v>
      </c>
      <c r="AN67" s="332">
        <v>266667</v>
      </c>
      <c r="AO67" s="395"/>
    </row>
    <row r="68" spans="1:41" s="155" customFormat="1" ht="21.65" customHeight="1">
      <c r="A68" s="335" t="s">
        <v>476</v>
      </c>
      <c r="B68" s="331">
        <v>83633521</v>
      </c>
      <c r="C68" s="331">
        <v>7166331</v>
      </c>
      <c r="D68" s="331">
        <v>736926</v>
      </c>
      <c r="E68" s="331">
        <v>138029</v>
      </c>
      <c r="F68" s="331">
        <v>3676439</v>
      </c>
      <c r="G68" s="331">
        <v>2249633</v>
      </c>
      <c r="H68" s="331">
        <v>365304</v>
      </c>
      <c r="I68" s="331">
        <v>16927422</v>
      </c>
      <c r="J68" s="331">
        <v>12356236</v>
      </c>
      <c r="K68" s="335" t="s">
        <v>476</v>
      </c>
      <c r="L68" s="331">
        <v>0</v>
      </c>
      <c r="M68" s="331">
        <v>4571186</v>
      </c>
      <c r="N68" s="331">
        <v>47628673</v>
      </c>
      <c r="O68" s="331">
        <v>12912058</v>
      </c>
      <c r="P68" s="331">
        <v>3507495</v>
      </c>
      <c r="Q68" s="331">
        <v>23255073</v>
      </c>
      <c r="R68" s="331">
        <v>7954047</v>
      </c>
      <c r="S68" s="331">
        <v>2254226</v>
      </c>
      <c r="T68" s="331">
        <v>0</v>
      </c>
      <c r="U68" s="335" t="s">
        <v>476</v>
      </c>
      <c r="V68" s="331">
        <v>180</v>
      </c>
      <c r="W68" s="331">
        <v>1125391</v>
      </c>
      <c r="X68" s="331">
        <v>10226</v>
      </c>
      <c r="Y68" s="331">
        <v>1118429</v>
      </c>
      <c r="Z68" s="331">
        <v>5214845</v>
      </c>
      <c r="AA68" s="331">
        <v>3939979</v>
      </c>
      <c r="AB68" s="331">
        <v>1274866</v>
      </c>
      <c r="AC68" s="331">
        <v>0</v>
      </c>
      <c r="AD68" s="331">
        <v>0</v>
      </c>
      <c r="AE68" s="335" t="s">
        <v>476</v>
      </c>
      <c r="AF68" s="331">
        <v>0</v>
      </c>
      <c r="AG68" s="331">
        <v>0</v>
      </c>
      <c r="AH68" s="331">
        <v>0</v>
      </c>
      <c r="AI68" s="331">
        <v>4442024</v>
      </c>
      <c r="AJ68" s="331">
        <v>3000</v>
      </c>
      <c r="AK68" s="331">
        <v>47754</v>
      </c>
      <c r="AL68" s="331">
        <v>0</v>
      </c>
      <c r="AM68" s="331">
        <v>3991270</v>
      </c>
      <c r="AN68" s="331">
        <v>400000</v>
      </c>
      <c r="AO68" s="154"/>
    </row>
    <row r="69" spans="1:41" ht="21.65" customHeight="1">
      <c r="A69" s="157" t="s">
        <v>127</v>
      </c>
      <c r="B69" s="332">
        <v>5568256</v>
      </c>
      <c r="C69" s="332">
        <v>422726</v>
      </c>
      <c r="D69" s="332">
        <v>76799</v>
      </c>
      <c r="E69" s="332">
        <v>8217</v>
      </c>
      <c r="F69" s="332">
        <v>232679</v>
      </c>
      <c r="G69" s="332">
        <v>102632</v>
      </c>
      <c r="H69" s="332">
        <v>2399</v>
      </c>
      <c r="I69" s="332">
        <v>822641</v>
      </c>
      <c r="J69" s="332">
        <v>557767</v>
      </c>
      <c r="K69" s="152" t="s">
        <v>127</v>
      </c>
      <c r="L69" s="332">
        <v>0</v>
      </c>
      <c r="M69" s="332">
        <v>264874</v>
      </c>
      <c r="N69" s="332">
        <v>3129496</v>
      </c>
      <c r="O69" s="332">
        <v>1584018</v>
      </c>
      <c r="P69" s="332">
        <v>3262</v>
      </c>
      <c r="Q69" s="332">
        <v>1101971</v>
      </c>
      <c r="R69" s="332">
        <v>440245</v>
      </c>
      <c r="S69" s="332">
        <v>114925</v>
      </c>
      <c r="T69" s="332">
        <v>0</v>
      </c>
      <c r="U69" s="152" t="s">
        <v>127</v>
      </c>
      <c r="V69" s="332">
        <v>0</v>
      </c>
      <c r="W69" s="332">
        <v>47370</v>
      </c>
      <c r="X69" s="332">
        <v>800</v>
      </c>
      <c r="Y69" s="332">
        <v>66755</v>
      </c>
      <c r="Z69" s="332">
        <v>799491</v>
      </c>
      <c r="AA69" s="332">
        <v>8550</v>
      </c>
      <c r="AB69" s="332">
        <v>790941</v>
      </c>
      <c r="AC69" s="332">
        <v>0</v>
      </c>
      <c r="AD69" s="332">
        <v>0</v>
      </c>
      <c r="AE69" s="152" t="s">
        <v>127</v>
      </c>
      <c r="AF69" s="332">
        <v>0</v>
      </c>
      <c r="AG69" s="332">
        <v>0</v>
      </c>
      <c r="AH69" s="332">
        <v>0</v>
      </c>
      <c r="AI69" s="332">
        <v>278977</v>
      </c>
      <c r="AJ69" s="332">
        <v>0</v>
      </c>
      <c r="AK69" s="332">
        <v>0</v>
      </c>
      <c r="AL69" s="332">
        <v>0</v>
      </c>
      <c r="AM69" s="332">
        <v>278977</v>
      </c>
      <c r="AN69" s="332">
        <v>0</v>
      </c>
      <c r="AO69" s="395"/>
    </row>
    <row r="70" spans="1:41" ht="21.65" customHeight="1">
      <c r="A70" s="157" t="s">
        <v>128</v>
      </c>
      <c r="B70" s="332">
        <v>8372444</v>
      </c>
      <c r="C70" s="332">
        <v>722026</v>
      </c>
      <c r="D70" s="332">
        <v>58946</v>
      </c>
      <c r="E70" s="332">
        <v>7600</v>
      </c>
      <c r="F70" s="332">
        <v>366989</v>
      </c>
      <c r="G70" s="332">
        <v>279878</v>
      </c>
      <c r="H70" s="332">
        <v>8613</v>
      </c>
      <c r="I70" s="332">
        <v>3022433</v>
      </c>
      <c r="J70" s="332">
        <v>2866690</v>
      </c>
      <c r="K70" s="152" t="s">
        <v>128</v>
      </c>
      <c r="L70" s="332">
        <v>0</v>
      </c>
      <c r="M70" s="332">
        <v>155743</v>
      </c>
      <c r="N70" s="332">
        <v>3526824</v>
      </c>
      <c r="O70" s="332">
        <v>192812</v>
      </c>
      <c r="P70" s="332">
        <v>10500</v>
      </c>
      <c r="Q70" s="332">
        <v>2004503</v>
      </c>
      <c r="R70" s="332">
        <v>1319009</v>
      </c>
      <c r="S70" s="332">
        <v>175158</v>
      </c>
      <c r="T70" s="332">
        <v>0</v>
      </c>
      <c r="U70" s="152" t="s">
        <v>128</v>
      </c>
      <c r="V70" s="332">
        <v>120</v>
      </c>
      <c r="W70" s="332">
        <v>141414</v>
      </c>
      <c r="X70" s="332">
        <v>0</v>
      </c>
      <c r="Y70" s="332">
        <v>33624</v>
      </c>
      <c r="Z70" s="332">
        <v>577766</v>
      </c>
      <c r="AA70" s="332">
        <v>577766</v>
      </c>
      <c r="AB70" s="332">
        <v>0</v>
      </c>
      <c r="AC70" s="332">
        <v>0</v>
      </c>
      <c r="AD70" s="332">
        <v>0</v>
      </c>
      <c r="AE70" s="152" t="s">
        <v>128</v>
      </c>
      <c r="AF70" s="332">
        <v>0</v>
      </c>
      <c r="AG70" s="332">
        <v>0</v>
      </c>
      <c r="AH70" s="332">
        <v>0</v>
      </c>
      <c r="AI70" s="332">
        <v>348237</v>
      </c>
      <c r="AJ70" s="332">
        <v>0</v>
      </c>
      <c r="AK70" s="332">
        <v>0</v>
      </c>
      <c r="AL70" s="332">
        <v>0</v>
      </c>
      <c r="AM70" s="332">
        <v>348237</v>
      </c>
      <c r="AN70" s="332">
        <v>0</v>
      </c>
      <c r="AO70" s="395"/>
    </row>
    <row r="71" spans="1:41" ht="21.65" customHeight="1">
      <c r="A71" s="157" t="s">
        <v>129</v>
      </c>
      <c r="B71" s="332">
        <v>3351329</v>
      </c>
      <c r="C71" s="332">
        <v>369895</v>
      </c>
      <c r="D71" s="332">
        <v>41988</v>
      </c>
      <c r="E71" s="332">
        <v>7200</v>
      </c>
      <c r="F71" s="332">
        <v>112275</v>
      </c>
      <c r="G71" s="332">
        <v>203524</v>
      </c>
      <c r="H71" s="332">
        <v>4908</v>
      </c>
      <c r="I71" s="332">
        <v>292230</v>
      </c>
      <c r="J71" s="332">
        <v>250268</v>
      </c>
      <c r="K71" s="152" t="s">
        <v>129</v>
      </c>
      <c r="L71" s="332">
        <v>0</v>
      </c>
      <c r="M71" s="332">
        <v>41962</v>
      </c>
      <c r="N71" s="332">
        <v>1406246</v>
      </c>
      <c r="O71" s="332">
        <v>312222</v>
      </c>
      <c r="P71" s="332">
        <v>650</v>
      </c>
      <c r="Q71" s="332">
        <v>959170</v>
      </c>
      <c r="R71" s="332">
        <v>134204</v>
      </c>
      <c r="S71" s="332">
        <v>52055</v>
      </c>
      <c r="T71" s="332">
        <v>0</v>
      </c>
      <c r="U71" s="152" t="s">
        <v>129</v>
      </c>
      <c r="V71" s="332">
        <v>0</v>
      </c>
      <c r="W71" s="332">
        <v>16000</v>
      </c>
      <c r="X71" s="332">
        <v>296</v>
      </c>
      <c r="Y71" s="332">
        <v>35759</v>
      </c>
      <c r="Z71" s="332">
        <v>1000903</v>
      </c>
      <c r="AA71" s="332">
        <v>882890</v>
      </c>
      <c r="AB71" s="332">
        <v>118013</v>
      </c>
      <c r="AC71" s="332">
        <v>0</v>
      </c>
      <c r="AD71" s="332">
        <v>0</v>
      </c>
      <c r="AE71" s="152" t="s">
        <v>129</v>
      </c>
      <c r="AF71" s="332">
        <v>0</v>
      </c>
      <c r="AG71" s="332">
        <v>0</v>
      </c>
      <c r="AH71" s="332">
        <v>0</v>
      </c>
      <c r="AI71" s="332">
        <v>230000</v>
      </c>
      <c r="AJ71" s="332">
        <v>0</v>
      </c>
      <c r="AK71" s="332">
        <v>0</v>
      </c>
      <c r="AL71" s="332">
        <v>0</v>
      </c>
      <c r="AM71" s="332">
        <v>230000</v>
      </c>
      <c r="AN71" s="332">
        <v>0</v>
      </c>
      <c r="AO71" s="395"/>
    </row>
    <row r="72" spans="1:41" ht="21.65" customHeight="1">
      <c r="A72" s="157" t="s">
        <v>130</v>
      </c>
      <c r="B72" s="332">
        <v>8953971</v>
      </c>
      <c r="C72" s="332">
        <v>541896</v>
      </c>
      <c r="D72" s="332">
        <v>27896</v>
      </c>
      <c r="E72" s="332">
        <v>4250</v>
      </c>
      <c r="F72" s="332">
        <v>150533</v>
      </c>
      <c r="G72" s="332">
        <v>337530</v>
      </c>
      <c r="H72" s="332">
        <v>21687</v>
      </c>
      <c r="I72" s="332">
        <v>2203854</v>
      </c>
      <c r="J72" s="332">
        <v>1874158</v>
      </c>
      <c r="K72" s="152" t="s">
        <v>130</v>
      </c>
      <c r="L72" s="332">
        <v>0</v>
      </c>
      <c r="M72" s="332">
        <v>329696</v>
      </c>
      <c r="N72" s="332">
        <v>5359766</v>
      </c>
      <c r="O72" s="332">
        <v>2538093</v>
      </c>
      <c r="P72" s="332">
        <v>5000</v>
      </c>
      <c r="Q72" s="332">
        <v>1853822</v>
      </c>
      <c r="R72" s="332">
        <v>962851</v>
      </c>
      <c r="S72" s="332">
        <v>281288</v>
      </c>
      <c r="T72" s="332">
        <v>0</v>
      </c>
      <c r="U72" s="152" t="s">
        <v>130</v>
      </c>
      <c r="V72" s="332">
        <v>0</v>
      </c>
      <c r="W72" s="332">
        <v>117436</v>
      </c>
      <c r="X72" s="332">
        <v>0</v>
      </c>
      <c r="Y72" s="332">
        <v>163852</v>
      </c>
      <c r="Z72" s="332">
        <v>97167</v>
      </c>
      <c r="AA72" s="332">
        <v>81109</v>
      </c>
      <c r="AB72" s="332">
        <v>16058</v>
      </c>
      <c r="AC72" s="332">
        <v>0</v>
      </c>
      <c r="AD72" s="332">
        <v>0</v>
      </c>
      <c r="AE72" s="152" t="s">
        <v>130</v>
      </c>
      <c r="AF72" s="332">
        <v>0</v>
      </c>
      <c r="AG72" s="332">
        <v>0</v>
      </c>
      <c r="AH72" s="332">
        <v>0</v>
      </c>
      <c r="AI72" s="332">
        <v>470000</v>
      </c>
      <c r="AJ72" s="332">
        <v>0</v>
      </c>
      <c r="AK72" s="332">
        <v>0</v>
      </c>
      <c r="AL72" s="332">
        <v>0</v>
      </c>
      <c r="AM72" s="332">
        <v>470000</v>
      </c>
      <c r="AN72" s="332">
        <v>0</v>
      </c>
      <c r="AO72" s="395"/>
    </row>
    <row r="73" spans="1:41" ht="21.65" customHeight="1">
      <c r="A73" s="157" t="s">
        <v>131</v>
      </c>
      <c r="B73" s="332">
        <v>3618516</v>
      </c>
      <c r="C73" s="332">
        <v>617885</v>
      </c>
      <c r="D73" s="332">
        <v>193591</v>
      </c>
      <c r="E73" s="332">
        <v>4350</v>
      </c>
      <c r="F73" s="332">
        <v>201348</v>
      </c>
      <c r="G73" s="332">
        <v>214977</v>
      </c>
      <c r="H73" s="332">
        <v>3619</v>
      </c>
      <c r="I73" s="332">
        <v>130817</v>
      </c>
      <c r="J73" s="332">
        <v>66090</v>
      </c>
      <c r="K73" s="152" t="s">
        <v>131</v>
      </c>
      <c r="L73" s="332">
        <v>0</v>
      </c>
      <c r="M73" s="332">
        <v>64727</v>
      </c>
      <c r="N73" s="332">
        <v>2318769</v>
      </c>
      <c r="O73" s="332">
        <v>219327</v>
      </c>
      <c r="P73" s="332">
        <v>1021805</v>
      </c>
      <c r="Q73" s="332">
        <v>1063511</v>
      </c>
      <c r="R73" s="332">
        <v>14126</v>
      </c>
      <c r="S73" s="332">
        <v>15979</v>
      </c>
      <c r="T73" s="332">
        <v>0</v>
      </c>
      <c r="U73" s="152" t="s">
        <v>131</v>
      </c>
      <c r="V73" s="332">
        <v>0</v>
      </c>
      <c r="W73" s="332">
        <v>0</v>
      </c>
      <c r="X73" s="332">
        <v>0</v>
      </c>
      <c r="Y73" s="332">
        <v>15979</v>
      </c>
      <c r="Z73" s="332">
        <v>285806</v>
      </c>
      <c r="AA73" s="332">
        <v>70462</v>
      </c>
      <c r="AB73" s="332">
        <v>215344</v>
      </c>
      <c r="AC73" s="332">
        <v>0</v>
      </c>
      <c r="AD73" s="332">
        <v>0</v>
      </c>
      <c r="AE73" s="152" t="s">
        <v>131</v>
      </c>
      <c r="AF73" s="332">
        <v>0</v>
      </c>
      <c r="AG73" s="332">
        <v>0</v>
      </c>
      <c r="AH73" s="332">
        <v>0</v>
      </c>
      <c r="AI73" s="332">
        <v>249260</v>
      </c>
      <c r="AJ73" s="332">
        <v>0</v>
      </c>
      <c r="AK73" s="332">
        <v>0</v>
      </c>
      <c r="AL73" s="332">
        <v>0</v>
      </c>
      <c r="AM73" s="332">
        <v>249260</v>
      </c>
      <c r="AN73" s="332">
        <v>0</v>
      </c>
      <c r="AO73" s="395"/>
    </row>
    <row r="74" spans="1:41" ht="21.65" customHeight="1">
      <c r="A74" s="157" t="s">
        <v>132</v>
      </c>
      <c r="B74" s="332">
        <v>9481385</v>
      </c>
      <c r="C74" s="332">
        <v>381157</v>
      </c>
      <c r="D74" s="332">
        <v>14434</v>
      </c>
      <c r="E74" s="332">
        <v>6510</v>
      </c>
      <c r="F74" s="332">
        <v>93061</v>
      </c>
      <c r="G74" s="332">
        <v>262920</v>
      </c>
      <c r="H74" s="332">
        <v>4232</v>
      </c>
      <c r="I74" s="332">
        <v>1074034</v>
      </c>
      <c r="J74" s="332">
        <v>541622</v>
      </c>
      <c r="K74" s="152" t="s">
        <v>132</v>
      </c>
      <c r="L74" s="332">
        <v>0</v>
      </c>
      <c r="M74" s="332">
        <v>532412</v>
      </c>
      <c r="N74" s="332">
        <v>7255887</v>
      </c>
      <c r="O74" s="332">
        <v>2236781</v>
      </c>
      <c r="P74" s="332">
        <v>283469</v>
      </c>
      <c r="Q74" s="332">
        <v>3528450</v>
      </c>
      <c r="R74" s="332">
        <v>1207187</v>
      </c>
      <c r="S74" s="332">
        <v>102598</v>
      </c>
      <c r="T74" s="332">
        <v>0</v>
      </c>
      <c r="U74" s="152" t="s">
        <v>132</v>
      </c>
      <c r="V74" s="332">
        <v>0</v>
      </c>
      <c r="W74" s="332">
        <v>51276</v>
      </c>
      <c r="X74" s="332">
        <v>0</v>
      </c>
      <c r="Y74" s="332">
        <v>51322</v>
      </c>
      <c r="Z74" s="332">
        <v>224678</v>
      </c>
      <c r="AA74" s="332">
        <v>106178</v>
      </c>
      <c r="AB74" s="332">
        <v>118500</v>
      </c>
      <c r="AC74" s="332">
        <v>0</v>
      </c>
      <c r="AD74" s="332">
        <v>0</v>
      </c>
      <c r="AE74" s="152" t="s">
        <v>132</v>
      </c>
      <c r="AF74" s="332">
        <v>0</v>
      </c>
      <c r="AG74" s="332">
        <v>0</v>
      </c>
      <c r="AH74" s="332">
        <v>0</v>
      </c>
      <c r="AI74" s="332">
        <v>443031</v>
      </c>
      <c r="AJ74" s="332">
        <v>0</v>
      </c>
      <c r="AK74" s="332">
        <v>0</v>
      </c>
      <c r="AL74" s="332">
        <v>0</v>
      </c>
      <c r="AM74" s="332">
        <v>363031</v>
      </c>
      <c r="AN74" s="332">
        <v>80000</v>
      </c>
      <c r="AO74" s="395"/>
    </row>
    <row r="75" spans="1:41" ht="21.65" customHeight="1">
      <c r="A75" s="157" t="s">
        <v>133</v>
      </c>
      <c r="B75" s="332">
        <v>5024612</v>
      </c>
      <c r="C75" s="332">
        <v>428470</v>
      </c>
      <c r="D75" s="332">
        <v>89711</v>
      </c>
      <c r="E75" s="332">
        <v>12040</v>
      </c>
      <c r="F75" s="332">
        <v>187814</v>
      </c>
      <c r="G75" s="332">
        <v>122605</v>
      </c>
      <c r="H75" s="332">
        <v>16300</v>
      </c>
      <c r="I75" s="332">
        <v>371624</v>
      </c>
      <c r="J75" s="332">
        <v>356458</v>
      </c>
      <c r="K75" s="152" t="s">
        <v>133</v>
      </c>
      <c r="L75" s="332">
        <v>0</v>
      </c>
      <c r="M75" s="332">
        <v>15166</v>
      </c>
      <c r="N75" s="332">
        <v>3515445</v>
      </c>
      <c r="O75" s="332">
        <v>1225627</v>
      </c>
      <c r="P75" s="332">
        <v>25678</v>
      </c>
      <c r="Q75" s="332">
        <v>1826945</v>
      </c>
      <c r="R75" s="332">
        <v>437195</v>
      </c>
      <c r="S75" s="332">
        <v>228503</v>
      </c>
      <c r="T75" s="332">
        <v>0</v>
      </c>
      <c r="U75" s="152" t="s">
        <v>133</v>
      </c>
      <c r="V75" s="332">
        <v>0</v>
      </c>
      <c r="W75" s="332">
        <v>203528</v>
      </c>
      <c r="X75" s="332">
        <v>0</v>
      </c>
      <c r="Y75" s="332">
        <v>24975</v>
      </c>
      <c r="Z75" s="332">
        <v>106440</v>
      </c>
      <c r="AA75" s="332">
        <v>106440</v>
      </c>
      <c r="AB75" s="332">
        <v>0</v>
      </c>
      <c r="AC75" s="332">
        <v>0</v>
      </c>
      <c r="AD75" s="332">
        <v>0</v>
      </c>
      <c r="AE75" s="152" t="s">
        <v>133</v>
      </c>
      <c r="AF75" s="332">
        <v>0</v>
      </c>
      <c r="AG75" s="332">
        <v>0</v>
      </c>
      <c r="AH75" s="332">
        <v>0</v>
      </c>
      <c r="AI75" s="332">
        <v>374130</v>
      </c>
      <c r="AJ75" s="332">
        <v>0</v>
      </c>
      <c r="AK75" s="332">
        <v>0</v>
      </c>
      <c r="AL75" s="332">
        <v>0</v>
      </c>
      <c r="AM75" s="332">
        <v>274130</v>
      </c>
      <c r="AN75" s="332">
        <v>100000</v>
      </c>
      <c r="AO75" s="395"/>
    </row>
    <row r="76" spans="1:41" ht="21.65" customHeight="1">
      <c r="A76" s="157" t="s">
        <v>134</v>
      </c>
      <c r="B76" s="332">
        <v>9880835</v>
      </c>
      <c r="C76" s="332">
        <v>1076962</v>
      </c>
      <c r="D76" s="332">
        <v>29910</v>
      </c>
      <c r="E76" s="332">
        <v>16950</v>
      </c>
      <c r="F76" s="332">
        <v>751482</v>
      </c>
      <c r="G76" s="332">
        <v>117345</v>
      </c>
      <c r="H76" s="332">
        <v>161275</v>
      </c>
      <c r="I76" s="332">
        <v>2431737</v>
      </c>
      <c r="J76" s="332">
        <v>1045149</v>
      </c>
      <c r="K76" s="152" t="s">
        <v>134</v>
      </c>
      <c r="L76" s="332">
        <v>0</v>
      </c>
      <c r="M76" s="332">
        <v>1386588</v>
      </c>
      <c r="N76" s="332">
        <v>5203130</v>
      </c>
      <c r="O76" s="332">
        <v>2571580</v>
      </c>
      <c r="P76" s="332">
        <v>735787</v>
      </c>
      <c r="Q76" s="332">
        <v>1207441</v>
      </c>
      <c r="R76" s="332">
        <v>688322</v>
      </c>
      <c r="S76" s="332">
        <v>438752</v>
      </c>
      <c r="T76" s="332">
        <v>0</v>
      </c>
      <c r="U76" s="152" t="s">
        <v>134</v>
      </c>
      <c r="V76" s="332">
        <v>0</v>
      </c>
      <c r="W76" s="332">
        <v>135371</v>
      </c>
      <c r="X76" s="332">
        <v>3700</v>
      </c>
      <c r="Y76" s="332">
        <v>299681</v>
      </c>
      <c r="Z76" s="332">
        <v>218906</v>
      </c>
      <c r="AA76" s="332">
        <v>218906</v>
      </c>
      <c r="AB76" s="332">
        <v>0</v>
      </c>
      <c r="AC76" s="332">
        <v>0</v>
      </c>
      <c r="AD76" s="332">
        <v>0</v>
      </c>
      <c r="AE76" s="152" t="s">
        <v>134</v>
      </c>
      <c r="AF76" s="332">
        <v>0</v>
      </c>
      <c r="AG76" s="332">
        <v>0</v>
      </c>
      <c r="AH76" s="332">
        <v>0</v>
      </c>
      <c r="AI76" s="332">
        <v>511348</v>
      </c>
      <c r="AJ76" s="332">
        <v>0</v>
      </c>
      <c r="AK76" s="332">
        <v>0</v>
      </c>
      <c r="AL76" s="332">
        <v>0</v>
      </c>
      <c r="AM76" s="332">
        <v>511348</v>
      </c>
      <c r="AN76" s="332">
        <v>0</v>
      </c>
      <c r="AO76" s="395"/>
    </row>
    <row r="77" spans="1:41" ht="21.65" customHeight="1">
      <c r="A77" s="157" t="s">
        <v>135</v>
      </c>
      <c r="B77" s="332">
        <v>3034978</v>
      </c>
      <c r="C77" s="332">
        <v>346504</v>
      </c>
      <c r="D77" s="332">
        <v>900</v>
      </c>
      <c r="E77" s="332">
        <v>10000</v>
      </c>
      <c r="F77" s="332">
        <v>267255</v>
      </c>
      <c r="G77" s="332">
        <v>45158</v>
      </c>
      <c r="H77" s="332">
        <v>23191</v>
      </c>
      <c r="I77" s="332">
        <v>632482</v>
      </c>
      <c r="J77" s="332">
        <v>521798</v>
      </c>
      <c r="K77" s="152" t="s">
        <v>135</v>
      </c>
      <c r="L77" s="332">
        <v>0</v>
      </c>
      <c r="M77" s="332">
        <v>110684</v>
      </c>
      <c r="N77" s="332">
        <v>1359320</v>
      </c>
      <c r="O77" s="332">
        <v>424864</v>
      </c>
      <c r="P77" s="332">
        <v>0</v>
      </c>
      <c r="Q77" s="332">
        <v>458115</v>
      </c>
      <c r="R77" s="332">
        <v>476341</v>
      </c>
      <c r="S77" s="332">
        <v>245865</v>
      </c>
      <c r="T77" s="332">
        <v>0</v>
      </c>
      <c r="U77" s="152" t="s">
        <v>135</v>
      </c>
      <c r="V77" s="332">
        <v>0</v>
      </c>
      <c r="W77" s="332">
        <v>109864</v>
      </c>
      <c r="X77" s="332">
        <v>0</v>
      </c>
      <c r="Y77" s="332">
        <v>136001</v>
      </c>
      <c r="Z77" s="332">
        <v>180807</v>
      </c>
      <c r="AA77" s="332">
        <v>180807</v>
      </c>
      <c r="AB77" s="332">
        <v>0</v>
      </c>
      <c r="AC77" s="332">
        <v>0</v>
      </c>
      <c r="AD77" s="332">
        <v>0</v>
      </c>
      <c r="AE77" s="152" t="s">
        <v>135</v>
      </c>
      <c r="AF77" s="332">
        <v>0</v>
      </c>
      <c r="AG77" s="332">
        <v>0</v>
      </c>
      <c r="AH77" s="332">
        <v>0</v>
      </c>
      <c r="AI77" s="332">
        <v>270000</v>
      </c>
      <c r="AJ77" s="332">
        <v>0</v>
      </c>
      <c r="AK77" s="332">
        <v>0</v>
      </c>
      <c r="AL77" s="332">
        <v>0</v>
      </c>
      <c r="AM77" s="332">
        <v>210000</v>
      </c>
      <c r="AN77" s="332">
        <v>60000</v>
      </c>
      <c r="AO77" s="395"/>
    </row>
    <row r="78" spans="1:41" ht="21.65" customHeight="1">
      <c r="A78" s="157" t="s">
        <v>136</v>
      </c>
      <c r="B78" s="332">
        <v>4839762</v>
      </c>
      <c r="C78" s="332">
        <v>587391</v>
      </c>
      <c r="D78" s="332">
        <v>30853</v>
      </c>
      <c r="E78" s="332">
        <v>9100</v>
      </c>
      <c r="F78" s="332">
        <v>450554</v>
      </c>
      <c r="G78" s="332">
        <v>91595</v>
      </c>
      <c r="H78" s="332">
        <v>5289</v>
      </c>
      <c r="I78" s="332">
        <v>1211041</v>
      </c>
      <c r="J78" s="332">
        <v>921035</v>
      </c>
      <c r="K78" s="152" t="s">
        <v>136</v>
      </c>
      <c r="L78" s="332">
        <v>0</v>
      </c>
      <c r="M78" s="332">
        <v>290006</v>
      </c>
      <c r="N78" s="332">
        <v>2609958</v>
      </c>
      <c r="O78" s="332">
        <v>553088</v>
      </c>
      <c r="P78" s="332">
        <v>350433</v>
      </c>
      <c r="Q78" s="332">
        <v>1124281</v>
      </c>
      <c r="R78" s="332">
        <v>582156</v>
      </c>
      <c r="S78" s="332">
        <v>107232</v>
      </c>
      <c r="T78" s="332">
        <v>0</v>
      </c>
      <c r="U78" s="152" t="s">
        <v>136</v>
      </c>
      <c r="V78" s="332">
        <v>60</v>
      </c>
      <c r="W78" s="332">
        <v>54655</v>
      </c>
      <c r="X78" s="332">
        <v>690</v>
      </c>
      <c r="Y78" s="332">
        <v>51827</v>
      </c>
      <c r="Z78" s="332">
        <v>54140</v>
      </c>
      <c r="AA78" s="332">
        <v>52330</v>
      </c>
      <c r="AB78" s="332">
        <v>1810</v>
      </c>
      <c r="AC78" s="332">
        <v>0</v>
      </c>
      <c r="AD78" s="332">
        <v>0</v>
      </c>
      <c r="AE78" s="152" t="s">
        <v>136</v>
      </c>
      <c r="AF78" s="332">
        <v>0</v>
      </c>
      <c r="AG78" s="332">
        <v>0</v>
      </c>
      <c r="AH78" s="332">
        <v>0</v>
      </c>
      <c r="AI78" s="332">
        <v>270000</v>
      </c>
      <c r="AJ78" s="332">
        <v>0</v>
      </c>
      <c r="AK78" s="332">
        <v>0</v>
      </c>
      <c r="AL78" s="332">
        <v>0</v>
      </c>
      <c r="AM78" s="332">
        <v>270000</v>
      </c>
      <c r="AN78" s="332">
        <v>0</v>
      </c>
      <c r="AO78" s="395"/>
    </row>
    <row r="79" spans="1:41" ht="21.65" customHeight="1" collapsed="1">
      <c r="A79" s="157" t="s">
        <v>137</v>
      </c>
      <c r="B79" s="332">
        <v>2693854</v>
      </c>
      <c r="C79" s="332">
        <v>125967</v>
      </c>
      <c r="D79" s="332">
        <v>8516</v>
      </c>
      <c r="E79" s="332">
        <v>3500</v>
      </c>
      <c r="F79" s="332">
        <v>54742</v>
      </c>
      <c r="G79" s="332">
        <v>53991</v>
      </c>
      <c r="H79" s="332">
        <v>5218</v>
      </c>
      <c r="I79" s="332">
        <v>295436</v>
      </c>
      <c r="J79" s="332">
        <v>177970</v>
      </c>
      <c r="K79" s="152" t="s">
        <v>137</v>
      </c>
      <c r="L79" s="332">
        <v>0</v>
      </c>
      <c r="M79" s="332">
        <v>117466</v>
      </c>
      <c r="N79" s="332">
        <v>1789788</v>
      </c>
      <c r="O79" s="332">
        <v>174782</v>
      </c>
      <c r="P79" s="332">
        <v>470334</v>
      </c>
      <c r="Q79" s="332">
        <v>1144672</v>
      </c>
      <c r="R79" s="332">
        <v>0</v>
      </c>
      <c r="S79" s="332">
        <v>98627</v>
      </c>
      <c r="T79" s="332">
        <v>0</v>
      </c>
      <c r="U79" s="152" t="s">
        <v>137</v>
      </c>
      <c r="V79" s="332">
        <v>0</v>
      </c>
      <c r="W79" s="332">
        <v>77260</v>
      </c>
      <c r="X79" s="332">
        <v>0</v>
      </c>
      <c r="Y79" s="332">
        <v>21367</v>
      </c>
      <c r="Z79" s="332">
        <v>264536</v>
      </c>
      <c r="AA79" s="332">
        <v>264536</v>
      </c>
      <c r="AB79" s="332">
        <v>0</v>
      </c>
      <c r="AC79" s="332">
        <v>0</v>
      </c>
      <c r="AD79" s="332">
        <v>0</v>
      </c>
      <c r="AE79" s="152" t="s">
        <v>137</v>
      </c>
      <c r="AF79" s="332">
        <v>0</v>
      </c>
      <c r="AG79" s="332">
        <v>0</v>
      </c>
      <c r="AH79" s="332">
        <v>0</v>
      </c>
      <c r="AI79" s="332">
        <v>119500</v>
      </c>
      <c r="AJ79" s="332">
        <v>0</v>
      </c>
      <c r="AK79" s="332">
        <v>0</v>
      </c>
      <c r="AL79" s="332">
        <v>0</v>
      </c>
      <c r="AM79" s="332">
        <v>119500</v>
      </c>
      <c r="AN79" s="332">
        <v>0</v>
      </c>
      <c r="AO79" s="395"/>
    </row>
    <row r="80" spans="1:41" ht="21.65" customHeight="1">
      <c r="A80" s="157" t="s">
        <v>138</v>
      </c>
      <c r="B80" s="332">
        <v>3117058</v>
      </c>
      <c r="C80" s="332">
        <v>304842</v>
      </c>
      <c r="D80" s="332">
        <v>27037</v>
      </c>
      <c r="E80" s="332">
        <v>10300</v>
      </c>
      <c r="F80" s="332">
        <v>158394</v>
      </c>
      <c r="G80" s="332">
        <v>100336</v>
      </c>
      <c r="H80" s="332">
        <v>8775</v>
      </c>
      <c r="I80" s="332">
        <v>908592</v>
      </c>
      <c r="J80" s="332">
        <v>715431</v>
      </c>
      <c r="K80" s="152" t="s">
        <v>138</v>
      </c>
      <c r="L80" s="332">
        <v>0</v>
      </c>
      <c r="M80" s="332">
        <v>193161</v>
      </c>
      <c r="N80" s="332">
        <v>1635001</v>
      </c>
      <c r="O80" s="332">
        <v>52332</v>
      </c>
      <c r="P80" s="332">
        <v>271648</v>
      </c>
      <c r="Q80" s="332">
        <v>966789</v>
      </c>
      <c r="R80" s="332">
        <v>344232</v>
      </c>
      <c r="S80" s="332">
        <v>45416</v>
      </c>
      <c r="T80" s="332">
        <v>0</v>
      </c>
      <c r="U80" s="152" t="s">
        <v>138</v>
      </c>
      <c r="V80" s="332">
        <v>0</v>
      </c>
      <c r="W80" s="332">
        <v>33815</v>
      </c>
      <c r="X80" s="332">
        <v>0</v>
      </c>
      <c r="Y80" s="332">
        <v>11601</v>
      </c>
      <c r="Z80" s="332">
        <v>23207</v>
      </c>
      <c r="AA80" s="332">
        <v>23007</v>
      </c>
      <c r="AB80" s="332">
        <v>200</v>
      </c>
      <c r="AC80" s="332">
        <v>0</v>
      </c>
      <c r="AD80" s="332">
        <v>0</v>
      </c>
      <c r="AE80" s="152" t="s">
        <v>138</v>
      </c>
      <c r="AF80" s="332">
        <v>0</v>
      </c>
      <c r="AG80" s="332">
        <v>0</v>
      </c>
      <c r="AH80" s="332">
        <v>0</v>
      </c>
      <c r="AI80" s="332">
        <v>200000</v>
      </c>
      <c r="AJ80" s="332">
        <v>0</v>
      </c>
      <c r="AK80" s="332">
        <v>0</v>
      </c>
      <c r="AL80" s="332">
        <v>0</v>
      </c>
      <c r="AM80" s="332">
        <v>200000</v>
      </c>
      <c r="AN80" s="332">
        <v>0</v>
      </c>
      <c r="AO80" s="395"/>
    </row>
    <row r="81" spans="1:41" ht="21.65" customHeight="1">
      <c r="A81" s="157" t="s">
        <v>139</v>
      </c>
      <c r="B81" s="332">
        <v>4446189</v>
      </c>
      <c r="C81" s="332">
        <v>295615</v>
      </c>
      <c r="D81" s="332">
        <v>20037</v>
      </c>
      <c r="E81" s="332">
        <v>6484</v>
      </c>
      <c r="F81" s="332">
        <v>177882</v>
      </c>
      <c r="G81" s="332">
        <v>84344</v>
      </c>
      <c r="H81" s="332">
        <v>6868</v>
      </c>
      <c r="I81" s="332">
        <v>1878571</v>
      </c>
      <c r="J81" s="332">
        <v>1292666</v>
      </c>
      <c r="K81" s="152" t="s">
        <v>139</v>
      </c>
      <c r="L81" s="332">
        <v>0</v>
      </c>
      <c r="M81" s="332">
        <v>585905</v>
      </c>
      <c r="N81" s="332">
        <v>1511215</v>
      </c>
      <c r="O81" s="332">
        <v>281908</v>
      </c>
      <c r="P81" s="332">
        <v>271903</v>
      </c>
      <c r="Q81" s="332">
        <v>791946</v>
      </c>
      <c r="R81" s="332">
        <v>165458</v>
      </c>
      <c r="S81" s="332">
        <v>36895</v>
      </c>
      <c r="T81" s="332">
        <v>0</v>
      </c>
      <c r="U81" s="152" t="s">
        <v>139</v>
      </c>
      <c r="V81" s="332">
        <v>0</v>
      </c>
      <c r="W81" s="332">
        <v>5875</v>
      </c>
      <c r="X81" s="332">
        <v>4740</v>
      </c>
      <c r="Y81" s="332">
        <v>26280</v>
      </c>
      <c r="Z81" s="332">
        <v>303893</v>
      </c>
      <c r="AA81" s="332">
        <v>301893</v>
      </c>
      <c r="AB81" s="332">
        <v>2000</v>
      </c>
      <c r="AC81" s="332">
        <v>0</v>
      </c>
      <c r="AD81" s="332">
        <v>0</v>
      </c>
      <c r="AE81" s="152" t="s">
        <v>139</v>
      </c>
      <c r="AF81" s="332">
        <v>0</v>
      </c>
      <c r="AG81" s="332">
        <v>0</v>
      </c>
      <c r="AH81" s="332">
        <v>0</v>
      </c>
      <c r="AI81" s="332">
        <v>420000</v>
      </c>
      <c r="AJ81" s="332">
        <v>0</v>
      </c>
      <c r="AK81" s="332">
        <v>0</v>
      </c>
      <c r="AL81" s="332">
        <v>0</v>
      </c>
      <c r="AM81" s="332">
        <v>260000</v>
      </c>
      <c r="AN81" s="332">
        <v>160000</v>
      </c>
      <c r="AO81" s="395"/>
    </row>
    <row r="82" spans="1:41" ht="21.65" customHeight="1">
      <c r="A82" s="157" t="s">
        <v>140</v>
      </c>
      <c r="B82" s="332">
        <v>3737256</v>
      </c>
      <c r="C82" s="332">
        <v>644669</v>
      </c>
      <c r="D82" s="332">
        <v>14645</v>
      </c>
      <c r="E82" s="332">
        <v>13280</v>
      </c>
      <c r="F82" s="332">
        <v>352277</v>
      </c>
      <c r="G82" s="332">
        <v>172161</v>
      </c>
      <c r="H82" s="332">
        <v>92306</v>
      </c>
      <c r="I82" s="332">
        <v>712474</v>
      </c>
      <c r="J82" s="332">
        <v>600935</v>
      </c>
      <c r="K82" s="152" t="s">
        <v>140</v>
      </c>
      <c r="L82" s="332">
        <v>0</v>
      </c>
      <c r="M82" s="332">
        <v>111539</v>
      </c>
      <c r="N82" s="332">
        <v>1876512</v>
      </c>
      <c r="O82" s="332">
        <v>0</v>
      </c>
      <c r="P82" s="332">
        <v>0</v>
      </c>
      <c r="Q82" s="332">
        <v>1651638</v>
      </c>
      <c r="R82" s="332">
        <v>224874</v>
      </c>
      <c r="S82" s="332">
        <v>69849</v>
      </c>
      <c r="T82" s="332">
        <v>0</v>
      </c>
      <c r="U82" s="152" t="s">
        <v>140</v>
      </c>
      <c r="V82" s="332">
        <v>0</v>
      </c>
      <c r="W82" s="332">
        <v>13601</v>
      </c>
      <c r="X82" s="332">
        <v>0</v>
      </c>
      <c r="Y82" s="332">
        <v>56248</v>
      </c>
      <c r="Z82" s="332">
        <v>333752</v>
      </c>
      <c r="AA82" s="332">
        <v>333752</v>
      </c>
      <c r="AB82" s="332">
        <v>0</v>
      </c>
      <c r="AC82" s="332">
        <v>0</v>
      </c>
      <c r="AD82" s="332">
        <v>0</v>
      </c>
      <c r="AE82" s="152" t="s">
        <v>140</v>
      </c>
      <c r="AF82" s="332">
        <v>0</v>
      </c>
      <c r="AG82" s="332">
        <v>0</v>
      </c>
      <c r="AH82" s="332">
        <v>0</v>
      </c>
      <c r="AI82" s="332">
        <v>100000</v>
      </c>
      <c r="AJ82" s="332">
        <v>0</v>
      </c>
      <c r="AK82" s="332">
        <v>0</v>
      </c>
      <c r="AL82" s="332">
        <v>0</v>
      </c>
      <c r="AM82" s="332">
        <v>100000</v>
      </c>
      <c r="AN82" s="332">
        <v>0</v>
      </c>
      <c r="AO82" s="395"/>
    </row>
    <row r="83" spans="1:41" ht="21.65" customHeight="1">
      <c r="A83" s="157" t="s">
        <v>141</v>
      </c>
      <c r="B83" s="332">
        <v>5550889</v>
      </c>
      <c r="C83" s="332">
        <v>172824</v>
      </c>
      <c r="D83" s="332">
        <v>42096</v>
      </c>
      <c r="E83" s="332">
        <v>16175</v>
      </c>
      <c r="F83" s="332">
        <v>73094</v>
      </c>
      <c r="G83" s="332">
        <v>41047</v>
      </c>
      <c r="H83" s="332">
        <v>412</v>
      </c>
      <c r="I83" s="332">
        <v>639380</v>
      </c>
      <c r="J83" s="332">
        <v>361333</v>
      </c>
      <c r="K83" s="152" t="s">
        <v>141</v>
      </c>
      <c r="L83" s="332">
        <v>0</v>
      </c>
      <c r="M83" s="332">
        <v>278047</v>
      </c>
      <c r="N83" s="332">
        <v>3765629</v>
      </c>
      <c r="O83" s="332">
        <v>383592</v>
      </c>
      <c r="P83" s="332">
        <v>57026</v>
      </c>
      <c r="Q83" s="332">
        <v>3061191</v>
      </c>
      <c r="R83" s="332">
        <v>263820</v>
      </c>
      <c r="S83" s="332">
        <v>133224</v>
      </c>
      <c r="T83" s="332">
        <v>0</v>
      </c>
      <c r="U83" s="152" t="s">
        <v>141</v>
      </c>
      <c r="V83" s="332">
        <v>0</v>
      </c>
      <c r="W83" s="332">
        <v>116871</v>
      </c>
      <c r="X83" s="332">
        <v>0</v>
      </c>
      <c r="Y83" s="332">
        <v>16353</v>
      </c>
      <c r="Z83" s="332">
        <v>733378</v>
      </c>
      <c r="AA83" s="332">
        <v>721378</v>
      </c>
      <c r="AB83" s="332">
        <v>12000</v>
      </c>
      <c r="AC83" s="332">
        <v>0</v>
      </c>
      <c r="AD83" s="332">
        <v>0</v>
      </c>
      <c r="AE83" s="152" t="s">
        <v>141</v>
      </c>
      <c r="AF83" s="332">
        <v>0</v>
      </c>
      <c r="AG83" s="332">
        <v>0</v>
      </c>
      <c r="AH83" s="332">
        <v>0</v>
      </c>
      <c r="AI83" s="332">
        <v>106454</v>
      </c>
      <c r="AJ83" s="332">
        <v>0</v>
      </c>
      <c r="AK83" s="332">
        <v>47754</v>
      </c>
      <c r="AL83" s="332">
        <v>0</v>
      </c>
      <c r="AM83" s="332">
        <v>58700</v>
      </c>
      <c r="AN83" s="332">
        <v>0</v>
      </c>
      <c r="AO83" s="395"/>
    </row>
    <row r="84" spans="1:41" ht="21.65" customHeight="1">
      <c r="A84" s="157" t="s">
        <v>211</v>
      </c>
      <c r="B84" s="332">
        <v>1962187</v>
      </c>
      <c r="C84" s="332">
        <v>127502</v>
      </c>
      <c r="D84" s="332">
        <v>59567</v>
      </c>
      <c r="E84" s="332">
        <v>2073</v>
      </c>
      <c r="F84" s="332">
        <v>46060</v>
      </c>
      <c r="G84" s="332">
        <v>19590</v>
      </c>
      <c r="H84" s="332">
        <v>212</v>
      </c>
      <c r="I84" s="332">
        <v>300076</v>
      </c>
      <c r="J84" s="332">
        <v>206866</v>
      </c>
      <c r="K84" s="152" t="s">
        <v>211</v>
      </c>
      <c r="L84" s="332">
        <v>0</v>
      </c>
      <c r="M84" s="332">
        <v>93210</v>
      </c>
      <c r="N84" s="332">
        <v>1365687</v>
      </c>
      <c r="O84" s="332">
        <v>161032</v>
      </c>
      <c r="P84" s="332">
        <v>0</v>
      </c>
      <c r="Q84" s="332">
        <v>510628</v>
      </c>
      <c r="R84" s="332">
        <v>694027</v>
      </c>
      <c r="S84" s="332">
        <v>107860</v>
      </c>
      <c r="T84" s="332">
        <v>0</v>
      </c>
      <c r="U84" s="152" t="s">
        <v>211</v>
      </c>
      <c r="V84" s="332">
        <v>0</v>
      </c>
      <c r="W84" s="332">
        <v>1055</v>
      </c>
      <c r="X84" s="332">
        <v>0</v>
      </c>
      <c r="Y84" s="332">
        <v>106805</v>
      </c>
      <c r="Z84" s="332">
        <v>9975</v>
      </c>
      <c r="AA84" s="332">
        <v>9975</v>
      </c>
      <c r="AB84" s="332">
        <v>0</v>
      </c>
      <c r="AC84" s="332">
        <v>0</v>
      </c>
      <c r="AD84" s="332">
        <v>0</v>
      </c>
      <c r="AE84" s="152" t="s">
        <v>211</v>
      </c>
      <c r="AF84" s="332">
        <v>0</v>
      </c>
      <c r="AG84" s="332">
        <v>0</v>
      </c>
      <c r="AH84" s="332">
        <v>0</v>
      </c>
      <c r="AI84" s="332">
        <v>51087</v>
      </c>
      <c r="AJ84" s="332">
        <v>3000</v>
      </c>
      <c r="AK84" s="332">
        <v>0</v>
      </c>
      <c r="AL84" s="332">
        <v>0</v>
      </c>
      <c r="AM84" s="332">
        <v>48087</v>
      </c>
      <c r="AN84" s="332">
        <v>0</v>
      </c>
      <c r="AO84" s="395"/>
    </row>
    <row r="85" spans="1:41">
      <c r="AO85" s="396"/>
    </row>
    <row r="86" spans="1:41">
      <c r="AO86" s="396"/>
    </row>
  </sheetData>
  <sheetProtection formatCells="0"/>
  <mergeCells count="12">
    <mergeCell ref="B3:C3"/>
    <mergeCell ref="AO7:AO8"/>
    <mergeCell ref="AO33:AO34"/>
    <mergeCell ref="AO59:AO60"/>
    <mergeCell ref="E1:F1"/>
    <mergeCell ref="E2:F2"/>
    <mergeCell ref="O1:P1"/>
    <mergeCell ref="O2:P2"/>
    <mergeCell ref="Y1:Z1"/>
    <mergeCell ref="Y2:Z2"/>
    <mergeCell ref="AI1:AJ1"/>
    <mergeCell ref="AI2:AJ2"/>
  </mergeCells>
  <phoneticPr fontId="2" type="noConversion"/>
  <printOptions horizontalCentered="1" gridLinesSet="0"/>
  <pageMargins left="0.39370078740157483" right="0.39370078740157483" top="0.31496062992125984" bottom="0.31496062992125984" header="0.51181102362204722" footer="0.19685039370078741"/>
  <pageSetup paperSize="9" scale="78" firstPageNumber="29" fitToWidth="5" orientation="landscape" blackAndWhite="1" useFirstPageNumber="1" r:id="rId1"/>
  <headerFooter alignWithMargins="0">
    <oddFooter>&amp;C&amp;"Times New Roman,標準"-&amp;P--</oddFooter>
  </headerFooter>
  <colBreaks count="3" manualBreakCount="3">
    <brk id="10" min="7" max="31" man="1"/>
    <brk id="20" min="7" max="31" man="1"/>
    <brk id="30" min="7" max="3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W30"/>
  <sheetViews>
    <sheetView showGridLines="0" view="pageBreakPreview" zoomScale="60" zoomScaleNormal="100" workbookViewId="0">
      <pane xSplit="1" ySplit="4" topLeftCell="J5" activePane="bottomRight" state="frozen"/>
      <selection activeCell="V1" sqref="V1"/>
      <selection pane="topRight" activeCell="V1" sqref="V1"/>
      <selection pane="bottomLeft" activeCell="V1" sqref="V1"/>
      <selection pane="bottomRight" activeCell="V1" sqref="V1"/>
    </sheetView>
  </sheetViews>
  <sheetFormatPr defaultColWidth="10" defaultRowHeight="17"/>
  <cols>
    <col min="1" max="1" width="14.90625" style="186" customWidth="1"/>
    <col min="2" max="2" width="18.7265625" style="186" customWidth="1"/>
    <col min="3" max="3" width="21" style="186" bestFit="1" customWidth="1"/>
    <col min="4" max="4" width="18.26953125" style="186" customWidth="1"/>
    <col min="5" max="5" width="23.26953125" style="186" customWidth="1"/>
    <col min="6" max="7" width="21.26953125" style="186" customWidth="1"/>
    <col min="8" max="8" width="14.90625" style="186" customWidth="1"/>
    <col min="9" max="9" width="22.08984375" style="186" customWidth="1"/>
    <col min="10" max="10" width="19.7265625" style="186" customWidth="1"/>
    <col min="11" max="11" width="16.90625" style="186" customWidth="1"/>
    <col min="12" max="12" width="22.26953125" style="186" customWidth="1"/>
    <col min="13" max="14" width="21.26953125" style="186" customWidth="1"/>
    <col min="15" max="15" width="14.90625" style="186" customWidth="1"/>
    <col min="16" max="17" width="18" style="186" customWidth="1"/>
    <col min="18" max="18" width="18" style="187" customWidth="1"/>
    <col min="19" max="19" width="18.90625" style="187" customWidth="1"/>
    <col min="20" max="20" width="16.90625" style="186" customWidth="1"/>
    <col min="21" max="22" width="16" style="186" customWidth="1"/>
    <col min="23" max="23" width="17.36328125" style="361" bestFit="1" customWidth="1"/>
    <col min="24" max="16384" width="10" style="186"/>
  </cols>
  <sheetData>
    <row r="1" spans="1:23" s="167" customFormat="1" ht="26.25" customHeight="1">
      <c r="A1" s="164"/>
      <c r="B1" s="165"/>
      <c r="C1" s="469" t="s">
        <v>276</v>
      </c>
      <c r="D1" s="469"/>
      <c r="E1" s="469"/>
      <c r="F1" s="4"/>
      <c r="G1" s="164"/>
      <c r="H1" s="164"/>
      <c r="I1" s="4"/>
      <c r="J1" s="469" t="s">
        <v>276</v>
      </c>
      <c r="K1" s="469"/>
      <c r="L1" s="469"/>
      <c r="M1" s="4"/>
      <c r="N1" s="4"/>
      <c r="O1" s="4"/>
      <c r="P1" s="4"/>
      <c r="Q1" s="469" t="s">
        <v>276</v>
      </c>
      <c r="R1" s="469"/>
      <c r="S1" s="469"/>
      <c r="T1" s="469"/>
      <c r="U1" s="165"/>
      <c r="V1" s="4"/>
      <c r="W1" s="166"/>
    </row>
    <row r="2" spans="1:23" s="209" customFormat="1" ht="28.15" customHeight="1">
      <c r="A2" s="257"/>
      <c r="B2" s="258"/>
      <c r="C2" s="470" t="s">
        <v>498</v>
      </c>
      <c r="D2" s="470"/>
      <c r="E2" s="470"/>
      <c r="F2" s="206"/>
      <c r="G2" s="257"/>
      <c r="H2" s="257"/>
      <c r="I2" s="206"/>
      <c r="J2" s="470" t="s">
        <v>498</v>
      </c>
      <c r="K2" s="470"/>
      <c r="L2" s="470"/>
      <c r="M2" s="206"/>
      <c r="N2" s="259" t="s">
        <v>359</v>
      </c>
      <c r="O2" s="206"/>
      <c r="P2" s="259"/>
      <c r="Q2" s="470" t="s">
        <v>498</v>
      </c>
      <c r="R2" s="470"/>
      <c r="S2" s="470"/>
      <c r="T2" s="470"/>
      <c r="U2" s="258"/>
      <c r="V2" s="259" t="s">
        <v>360</v>
      </c>
      <c r="W2" s="208"/>
    </row>
    <row r="3" spans="1:23" s="209" customFormat="1" ht="24" customHeight="1">
      <c r="A3" s="168"/>
      <c r="B3" s="206"/>
      <c r="C3" s="471" t="str">
        <f>"中華民國"&amp;簡明總!L3</f>
        <v>中華民國</v>
      </c>
      <c r="D3" s="471"/>
      <c r="E3" s="471"/>
      <c r="F3" s="206"/>
      <c r="G3" s="169" t="s">
        <v>121</v>
      </c>
      <c r="H3" s="168"/>
      <c r="I3" s="207"/>
      <c r="J3" s="471" t="str">
        <f>"中華民國"&amp;簡明總!L3</f>
        <v>中華民國</v>
      </c>
      <c r="K3" s="471"/>
      <c r="L3" s="471"/>
      <c r="M3" s="206"/>
      <c r="N3" s="207" t="s">
        <v>361</v>
      </c>
      <c r="O3" s="168"/>
      <c r="P3" s="207"/>
      <c r="Q3" s="471" t="str">
        <f>"中華民國"&amp;簡明總!L3</f>
        <v>中華民國</v>
      </c>
      <c r="R3" s="471"/>
      <c r="S3" s="471"/>
      <c r="T3" s="471"/>
      <c r="U3" s="206"/>
      <c r="V3" s="207" t="s">
        <v>361</v>
      </c>
      <c r="W3" s="208"/>
    </row>
    <row r="4" spans="1:23" s="171" customFormat="1" ht="55.5" customHeight="1">
      <c r="A4" s="170" t="s">
        <v>489</v>
      </c>
      <c r="B4" s="5" t="s">
        <v>362</v>
      </c>
      <c r="C4" s="5" t="s">
        <v>363</v>
      </c>
      <c r="D4" s="5" t="s">
        <v>123</v>
      </c>
      <c r="E4" s="5" t="s">
        <v>459</v>
      </c>
      <c r="F4" s="5" t="s">
        <v>364</v>
      </c>
      <c r="G4" s="5" t="s">
        <v>365</v>
      </c>
      <c r="H4" s="170" t="s">
        <v>490</v>
      </c>
      <c r="I4" s="5" t="s">
        <v>366</v>
      </c>
      <c r="J4" s="5" t="s">
        <v>367</v>
      </c>
      <c r="K4" s="5" t="s">
        <v>368</v>
      </c>
      <c r="L4" s="5" t="s">
        <v>369</v>
      </c>
      <c r="M4" s="5" t="s">
        <v>124</v>
      </c>
      <c r="N4" s="5" t="s">
        <v>370</v>
      </c>
      <c r="O4" s="170" t="s">
        <v>491</v>
      </c>
      <c r="P4" s="5" t="s">
        <v>125</v>
      </c>
      <c r="Q4" s="5" t="s">
        <v>126</v>
      </c>
      <c r="R4" s="5" t="s">
        <v>371</v>
      </c>
      <c r="S4" s="5" t="s">
        <v>372</v>
      </c>
      <c r="T4" s="5" t="s">
        <v>373</v>
      </c>
      <c r="U4" s="5" t="s">
        <v>374</v>
      </c>
      <c r="V4" s="5" t="s">
        <v>89</v>
      </c>
      <c r="W4" s="360"/>
    </row>
    <row r="5" spans="1:23" s="179" customFormat="1" ht="21.65" customHeight="1">
      <c r="A5" s="172"/>
      <c r="B5" s="173"/>
      <c r="C5" s="174">
        <v>1</v>
      </c>
      <c r="D5" s="175">
        <v>2</v>
      </c>
      <c r="E5" s="174">
        <v>3</v>
      </c>
      <c r="F5" s="174">
        <v>4</v>
      </c>
      <c r="G5" s="174">
        <v>5</v>
      </c>
      <c r="H5" s="176"/>
      <c r="I5" s="177">
        <v>6</v>
      </c>
      <c r="J5" s="174">
        <v>7</v>
      </c>
      <c r="K5" s="177">
        <v>8</v>
      </c>
      <c r="L5" s="174">
        <v>9</v>
      </c>
      <c r="M5" s="177">
        <v>10</v>
      </c>
      <c r="N5" s="174">
        <v>11</v>
      </c>
      <c r="O5" s="178"/>
      <c r="P5" s="174">
        <v>12</v>
      </c>
      <c r="Q5" s="174">
        <v>13</v>
      </c>
      <c r="R5" s="174">
        <v>14</v>
      </c>
      <c r="S5" s="174">
        <v>15</v>
      </c>
      <c r="T5" s="174">
        <v>16</v>
      </c>
      <c r="U5" s="177">
        <v>17</v>
      </c>
      <c r="V5" s="174">
        <v>18</v>
      </c>
      <c r="W5" s="247"/>
    </row>
    <row r="6" spans="1:23" s="180" customFormat="1" ht="21.65" customHeight="1">
      <c r="A6" s="344" t="s">
        <v>22</v>
      </c>
      <c r="B6" s="339">
        <v>1358497214</v>
      </c>
      <c r="C6" s="339">
        <v>8165753</v>
      </c>
      <c r="D6" s="339">
        <v>318281040</v>
      </c>
      <c r="E6" s="339">
        <v>501463</v>
      </c>
      <c r="F6" s="339">
        <v>20975428</v>
      </c>
      <c r="G6" s="339">
        <v>339992416</v>
      </c>
      <c r="H6" s="340" t="s">
        <v>22</v>
      </c>
      <c r="I6" s="339">
        <v>26008894</v>
      </c>
      <c r="J6" s="339">
        <v>131659664</v>
      </c>
      <c r="K6" s="339">
        <v>12181820</v>
      </c>
      <c r="L6" s="339">
        <v>20768559</v>
      </c>
      <c r="M6" s="339">
        <v>100533061</v>
      </c>
      <c r="N6" s="339">
        <v>29992848</v>
      </c>
      <c r="O6" s="340" t="s">
        <v>22</v>
      </c>
      <c r="P6" s="339">
        <v>46075480</v>
      </c>
      <c r="Q6" s="339">
        <v>54468373</v>
      </c>
      <c r="R6" s="339">
        <v>29435688</v>
      </c>
      <c r="S6" s="339">
        <v>148767647</v>
      </c>
      <c r="T6" s="339">
        <v>66215080</v>
      </c>
      <c r="U6" s="339">
        <v>0</v>
      </c>
      <c r="V6" s="339">
        <v>4474000</v>
      </c>
      <c r="W6" s="247"/>
    </row>
    <row r="7" spans="1:23" s="180" customFormat="1" ht="21.65" customHeight="1">
      <c r="A7" s="150" t="s">
        <v>375</v>
      </c>
      <c r="B7" s="339">
        <v>931956168</v>
      </c>
      <c r="C7" s="339">
        <v>4641585</v>
      </c>
      <c r="D7" s="339">
        <v>42317415</v>
      </c>
      <c r="E7" s="339">
        <v>478052</v>
      </c>
      <c r="F7" s="339">
        <v>16546696</v>
      </c>
      <c r="G7" s="339">
        <v>323158283</v>
      </c>
      <c r="H7" s="336" t="s">
        <v>375</v>
      </c>
      <c r="I7" s="339">
        <v>23489467</v>
      </c>
      <c r="J7" s="339">
        <v>126992899</v>
      </c>
      <c r="K7" s="339">
        <v>8438970</v>
      </c>
      <c r="L7" s="339">
        <v>16478204</v>
      </c>
      <c r="M7" s="339">
        <v>67029301</v>
      </c>
      <c r="N7" s="339">
        <v>18947184</v>
      </c>
      <c r="O7" s="336" t="s">
        <v>375</v>
      </c>
      <c r="P7" s="339">
        <v>37797645</v>
      </c>
      <c r="Q7" s="339">
        <v>31310025</v>
      </c>
      <c r="R7" s="339">
        <v>21475742</v>
      </c>
      <c r="S7" s="339">
        <v>147037164</v>
      </c>
      <c r="T7" s="339">
        <v>42977536</v>
      </c>
      <c r="U7" s="339">
        <v>0</v>
      </c>
      <c r="V7" s="339">
        <v>2840000</v>
      </c>
      <c r="W7" s="247"/>
    </row>
    <row r="8" spans="1:23" s="179" customFormat="1" ht="21.65" customHeight="1">
      <c r="A8" s="181" t="s">
        <v>376</v>
      </c>
      <c r="B8" s="341">
        <v>197578216</v>
      </c>
      <c r="C8" s="342">
        <v>715017</v>
      </c>
      <c r="D8" s="342">
        <v>11895032</v>
      </c>
      <c r="E8" s="342">
        <v>0</v>
      </c>
      <c r="F8" s="342">
        <v>2434916</v>
      </c>
      <c r="G8" s="342">
        <v>68710786</v>
      </c>
      <c r="H8" s="181" t="s">
        <v>376</v>
      </c>
      <c r="I8" s="342">
        <v>3085503</v>
      </c>
      <c r="J8" s="342">
        <v>29612553</v>
      </c>
      <c r="K8" s="342">
        <v>1472565</v>
      </c>
      <c r="L8" s="342">
        <v>4370845</v>
      </c>
      <c r="M8" s="342">
        <v>12766931</v>
      </c>
      <c r="N8" s="342">
        <v>4208610</v>
      </c>
      <c r="O8" s="181" t="s">
        <v>376</v>
      </c>
      <c r="P8" s="342">
        <v>9375427</v>
      </c>
      <c r="Q8" s="342">
        <v>7746556</v>
      </c>
      <c r="R8" s="342">
        <v>3050383</v>
      </c>
      <c r="S8" s="342">
        <v>27578307</v>
      </c>
      <c r="T8" s="342">
        <v>10154785</v>
      </c>
      <c r="U8" s="342">
        <v>0</v>
      </c>
      <c r="V8" s="342">
        <v>400000</v>
      </c>
      <c r="W8" s="247"/>
    </row>
    <row r="9" spans="1:23" s="179" customFormat="1" ht="21.65" customHeight="1">
      <c r="A9" s="181" t="s">
        <v>377</v>
      </c>
      <c r="B9" s="343">
        <v>177489596</v>
      </c>
      <c r="C9" s="342">
        <v>883640</v>
      </c>
      <c r="D9" s="342">
        <v>5457553</v>
      </c>
      <c r="E9" s="342">
        <v>0</v>
      </c>
      <c r="F9" s="342">
        <v>3091125</v>
      </c>
      <c r="G9" s="342">
        <v>59361171</v>
      </c>
      <c r="H9" s="181" t="s">
        <v>377</v>
      </c>
      <c r="I9" s="342">
        <v>5827638</v>
      </c>
      <c r="J9" s="342">
        <v>21599958</v>
      </c>
      <c r="K9" s="342">
        <v>1309703</v>
      </c>
      <c r="L9" s="342">
        <v>3674479</v>
      </c>
      <c r="M9" s="342">
        <v>14783664</v>
      </c>
      <c r="N9" s="342">
        <v>3409342</v>
      </c>
      <c r="O9" s="181" t="s">
        <v>377</v>
      </c>
      <c r="P9" s="342">
        <v>7466685</v>
      </c>
      <c r="Q9" s="342">
        <v>5489196</v>
      </c>
      <c r="R9" s="342">
        <v>5552452</v>
      </c>
      <c r="S9" s="342">
        <v>30752788</v>
      </c>
      <c r="T9" s="342">
        <v>8090202</v>
      </c>
      <c r="U9" s="342">
        <v>0</v>
      </c>
      <c r="V9" s="342">
        <v>740000</v>
      </c>
      <c r="W9" s="247"/>
    </row>
    <row r="10" spans="1:23" s="179" customFormat="1" ht="21.65" customHeight="1">
      <c r="A10" s="181" t="s">
        <v>378</v>
      </c>
      <c r="B10" s="343">
        <v>142990851</v>
      </c>
      <c r="C10" s="342">
        <v>705134</v>
      </c>
      <c r="D10" s="342">
        <v>8579833</v>
      </c>
      <c r="E10" s="342">
        <v>0</v>
      </c>
      <c r="F10" s="342">
        <v>1273287</v>
      </c>
      <c r="G10" s="342">
        <v>53035567</v>
      </c>
      <c r="H10" s="181" t="s">
        <v>378</v>
      </c>
      <c r="I10" s="342">
        <v>3169262</v>
      </c>
      <c r="J10" s="342">
        <v>20673555</v>
      </c>
      <c r="K10" s="342">
        <v>1420492</v>
      </c>
      <c r="L10" s="342">
        <v>1378222</v>
      </c>
      <c r="M10" s="342">
        <v>9278059</v>
      </c>
      <c r="N10" s="342">
        <v>3177858</v>
      </c>
      <c r="O10" s="181" t="s">
        <v>378</v>
      </c>
      <c r="P10" s="342">
        <v>7332870</v>
      </c>
      <c r="Q10" s="342">
        <v>2231142</v>
      </c>
      <c r="R10" s="342">
        <v>4468748</v>
      </c>
      <c r="S10" s="342">
        <v>21746376</v>
      </c>
      <c r="T10" s="342">
        <v>4120446</v>
      </c>
      <c r="U10" s="342">
        <v>0</v>
      </c>
      <c r="V10" s="342">
        <v>400000</v>
      </c>
      <c r="W10" s="247"/>
    </row>
    <row r="11" spans="1:23" s="183" customFormat="1" ht="21.65" customHeight="1">
      <c r="A11" s="182" t="s">
        <v>379</v>
      </c>
      <c r="B11" s="343">
        <v>150480551</v>
      </c>
      <c r="C11" s="342">
        <v>839188</v>
      </c>
      <c r="D11" s="342">
        <v>7961131</v>
      </c>
      <c r="E11" s="342">
        <v>271703</v>
      </c>
      <c r="F11" s="342">
        <v>1827460</v>
      </c>
      <c r="G11" s="342">
        <v>56024279</v>
      </c>
      <c r="H11" s="182" t="s">
        <v>379</v>
      </c>
      <c r="I11" s="342">
        <v>3068975</v>
      </c>
      <c r="J11" s="342">
        <v>18793487</v>
      </c>
      <c r="K11" s="342">
        <v>1459708</v>
      </c>
      <c r="L11" s="342">
        <v>2599163</v>
      </c>
      <c r="M11" s="342">
        <v>11264016</v>
      </c>
      <c r="N11" s="342">
        <v>3179871</v>
      </c>
      <c r="O11" s="182" t="s">
        <v>379</v>
      </c>
      <c r="P11" s="342">
        <v>5740273</v>
      </c>
      <c r="Q11" s="342">
        <v>6628039</v>
      </c>
      <c r="R11" s="342">
        <v>1972992</v>
      </c>
      <c r="S11" s="342">
        <v>22960965</v>
      </c>
      <c r="T11" s="342">
        <v>5389301</v>
      </c>
      <c r="U11" s="342">
        <v>0</v>
      </c>
      <c r="V11" s="342">
        <v>500000</v>
      </c>
      <c r="W11" s="247"/>
    </row>
    <row r="12" spans="1:23" s="179" customFormat="1" ht="21.65" customHeight="1">
      <c r="A12" s="181" t="s">
        <v>380</v>
      </c>
      <c r="B12" s="343">
        <v>102566134</v>
      </c>
      <c r="C12" s="342">
        <v>688583</v>
      </c>
      <c r="D12" s="342">
        <v>1086087</v>
      </c>
      <c r="E12" s="342">
        <v>0</v>
      </c>
      <c r="F12" s="342">
        <v>6183509</v>
      </c>
      <c r="G12" s="342">
        <v>34312580</v>
      </c>
      <c r="H12" s="181" t="s">
        <v>209</v>
      </c>
      <c r="I12" s="342">
        <v>4209361</v>
      </c>
      <c r="J12" s="342">
        <v>15701744</v>
      </c>
      <c r="K12" s="342">
        <v>1595123</v>
      </c>
      <c r="L12" s="342">
        <v>1319771</v>
      </c>
      <c r="M12" s="342">
        <v>7359176</v>
      </c>
      <c r="N12" s="342">
        <v>2081079</v>
      </c>
      <c r="O12" s="181" t="s">
        <v>380</v>
      </c>
      <c r="P12" s="342">
        <v>3069553</v>
      </c>
      <c r="Q12" s="342">
        <v>1398689</v>
      </c>
      <c r="R12" s="342">
        <v>3058259</v>
      </c>
      <c r="S12" s="342">
        <v>14842999</v>
      </c>
      <c r="T12" s="342">
        <v>5259621</v>
      </c>
      <c r="U12" s="342">
        <v>0</v>
      </c>
      <c r="V12" s="342">
        <v>400000</v>
      </c>
      <c r="W12" s="247"/>
    </row>
    <row r="13" spans="1:23" s="179" customFormat="1" ht="21.65" customHeight="1">
      <c r="A13" s="181" t="s">
        <v>381</v>
      </c>
      <c r="B13" s="343">
        <v>160850820</v>
      </c>
      <c r="C13" s="342">
        <v>810023</v>
      </c>
      <c r="D13" s="342">
        <v>7337779</v>
      </c>
      <c r="E13" s="342">
        <v>206349</v>
      </c>
      <c r="F13" s="342">
        <v>1736399</v>
      </c>
      <c r="G13" s="342">
        <v>51713900</v>
      </c>
      <c r="H13" s="181" t="s">
        <v>381</v>
      </c>
      <c r="I13" s="342">
        <v>4128728</v>
      </c>
      <c r="J13" s="342">
        <v>20611602</v>
      </c>
      <c r="K13" s="342">
        <v>1181379</v>
      </c>
      <c r="L13" s="342">
        <v>3135724</v>
      </c>
      <c r="M13" s="342">
        <v>11577455</v>
      </c>
      <c r="N13" s="342">
        <v>2890424</v>
      </c>
      <c r="O13" s="181" t="s">
        <v>381</v>
      </c>
      <c r="P13" s="342">
        <v>4812837</v>
      </c>
      <c r="Q13" s="342">
        <v>7816403</v>
      </c>
      <c r="R13" s="342">
        <v>3372908</v>
      </c>
      <c r="S13" s="342">
        <v>29155729</v>
      </c>
      <c r="T13" s="342">
        <v>9963181</v>
      </c>
      <c r="U13" s="342">
        <v>0</v>
      </c>
      <c r="V13" s="342">
        <v>400000</v>
      </c>
      <c r="W13" s="247"/>
    </row>
    <row r="14" spans="1:23" s="184" customFormat="1" ht="21.65" customHeight="1">
      <c r="A14" s="335" t="s">
        <v>382</v>
      </c>
      <c r="B14" s="339">
        <v>426541046</v>
      </c>
      <c r="C14" s="339">
        <v>3524168</v>
      </c>
      <c r="D14" s="339">
        <v>275963625</v>
      </c>
      <c r="E14" s="339">
        <v>23411</v>
      </c>
      <c r="F14" s="339">
        <v>4428732</v>
      </c>
      <c r="G14" s="339">
        <v>16834133</v>
      </c>
      <c r="H14" s="335" t="s">
        <v>382</v>
      </c>
      <c r="I14" s="339">
        <v>2519427</v>
      </c>
      <c r="J14" s="339">
        <v>4666765</v>
      </c>
      <c r="K14" s="339">
        <v>3742850</v>
      </c>
      <c r="L14" s="339">
        <v>4290355</v>
      </c>
      <c r="M14" s="339">
        <v>33503760</v>
      </c>
      <c r="N14" s="339">
        <v>11045664</v>
      </c>
      <c r="O14" s="335" t="s">
        <v>382</v>
      </c>
      <c r="P14" s="339">
        <v>8277835</v>
      </c>
      <c r="Q14" s="339">
        <v>23158348</v>
      </c>
      <c r="R14" s="339">
        <v>7959946</v>
      </c>
      <c r="S14" s="339">
        <v>1730483</v>
      </c>
      <c r="T14" s="339">
        <v>23237544</v>
      </c>
      <c r="U14" s="339">
        <v>0</v>
      </c>
      <c r="V14" s="339">
        <v>1634000</v>
      </c>
      <c r="W14" s="247"/>
    </row>
    <row r="15" spans="1:23" s="179" customFormat="1" ht="21.65" customHeight="1">
      <c r="A15" s="185" t="s">
        <v>127</v>
      </c>
      <c r="B15" s="343">
        <v>27891697</v>
      </c>
      <c r="C15" s="342">
        <v>203130</v>
      </c>
      <c r="D15" s="342">
        <v>19402399</v>
      </c>
      <c r="E15" s="342">
        <v>0</v>
      </c>
      <c r="F15" s="342">
        <v>426021</v>
      </c>
      <c r="G15" s="342">
        <v>69860</v>
      </c>
      <c r="H15" s="181" t="s">
        <v>127</v>
      </c>
      <c r="I15" s="342">
        <v>263011</v>
      </c>
      <c r="J15" s="342">
        <v>0</v>
      </c>
      <c r="K15" s="342">
        <v>238413</v>
      </c>
      <c r="L15" s="342">
        <v>500964</v>
      </c>
      <c r="M15" s="342">
        <v>2146260</v>
      </c>
      <c r="N15" s="342">
        <v>580338</v>
      </c>
      <c r="O15" s="182" t="s">
        <v>127</v>
      </c>
      <c r="P15" s="342">
        <v>440686</v>
      </c>
      <c r="Q15" s="342">
        <v>1735503</v>
      </c>
      <c r="R15" s="342">
        <v>741462</v>
      </c>
      <c r="S15" s="342">
        <v>0</v>
      </c>
      <c r="T15" s="342">
        <v>1093650</v>
      </c>
      <c r="U15" s="342">
        <v>0</v>
      </c>
      <c r="V15" s="342">
        <v>50000</v>
      </c>
      <c r="W15" s="247"/>
    </row>
    <row r="16" spans="1:23" s="179" customFormat="1" ht="21.65" customHeight="1">
      <c r="A16" s="185" t="s">
        <v>128</v>
      </c>
      <c r="B16" s="343">
        <v>34823604</v>
      </c>
      <c r="C16" s="342">
        <v>224786</v>
      </c>
      <c r="D16" s="342">
        <v>11493992</v>
      </c>
      <c r="E16" s="342">
        <v>0</v>
      </c>
      <c r="F16" s="342">
        <v>160032</v>
      </c>
      <c r="G16" s="342">
        <v>16343142</v>
      </c>
      <c r="H16" s="181" t="s">
        <v>128</v>
      </c>
      <c r="I16" s="342">
        <v>85385</v>
      </c>
      <c r="J16" s="342">
        <v>0</v>
      </c>
      <c r="K16" s="342">
        <v>290077</v>
      </c>
      <c r="L16" s="342">
        <v>208874</v>
      </c>
      <c r="M16" s="342">
        <v>2026450</v>
      </c>
      <c r="N16" s="342">
        <v>750495</v>
      </c>
      <c r="O16" s="182" t="s">
        <v>128</v>
      </c>
      <c r="P16" s="342">
        <v>572128</v>
      </c>
      <c r="Q16" s="342">
        <v>743709</v>
      </c>
      <c r="R16" s="342">
        <v>381318</v>
      </c>
      <c r="S16" s="342">
        <v>0</v>
      </c>
      <c r="T16" s="342">
        <v>1143216</v>
      </c>
      <c r="U16" s="342">
        <v>0</v>
      </c>
      <c r="V16" s="342">
        <v>400000</v>
      </c>
      <c r="W16" s="247"/>
    </row>
    <row r="17" spans="1:23" s="179" customFormat="1" ht="21.65" customHeight="1">
      <c r="A17" s="185" t="s">
        <v>129</v>
      </c>
      <c r="B17" s="343">
        <v>22988013</v>
      </c>
      <c r="C17" s="342">
        <v>224598</v>
      </c>
      <c r="D17" s="342">
        <v>15453193</v>
      </c>
      <c r="E17" s="342">
        <v>0</v>
      </c>
      <c r="F17" s="342">
        <v>195550</v>
      </c>
      <c r="G17" s="342">
        <v>17782</v>
      </c>
      <c r="H17" s="181" t="s">
        <v>129</v>
      </c>
      <c r="I17" s="342">
        <v>49571</v>
      </c>
      <c r="J17" s="342">
        <v>0</v>
      </c>
      <c r="K17" s="342">
        <v>389930</v>
      </c>
      <c r="L17" s="342">
        <v>224526</v>
      </c>
      <c r="M17" s="342">
        <v>2282826</v>
      </c>
      <c r="N17" s="342">
        <v>872206</v>
      </c>
      <c r="O17" s="182" t="s">
        <v>129</v>
      </c>
      <c r="P17" s="342">
        <v>314168</v>
      </c>
      <c r="Q17" s="342">
        <v>1235119</v>
      </c>
      <c r="R17" s="342">
        <v>256892</v>
      </c>
      <c r="S17" s="342">
        <v>261579</v>
      </c>
      <c r="T17" s="342">
        <v>1160073</v>
      </c>
      <c r="U17" s="342">
        <v>0</v>
      </c>
      <c r="V17" s="342">
        <v>50000</v>
      </c>
      <c r="W17" s="247"/>
    </row>
    <row r="18" spans="1:23" s="179" customFormat="1" ht="21.65" customHeight="1">
      <c r="A18" s="185" t="s">
        <v>130</v>
      </c>
      <c r="B18" s="343">
        <v>58895889</v>
      </c>
      <c r="C18" s="342">
        <v>311155</v>
      </c>
      <c r="D18" s="342">
        <v>43679521</v>
      </c>
      <c r="E18" s="342">
        <v>0</v>
      </c>
      <c r="F18" s="342">
        <v>375117</v>
      </c>
      <c r="G18" s="342">
        <v>0</v>
      </c>
      <c r="H18" s="181" t="s">
        <v>130</v>
      </c>
      <c r="I18" s="342">
        <v>182087</v>
      </c>
      <c r="J18" s="342">
        <v>0</v>
      </c>
      <c r="K18" s="342">
        <v>556607</v>
      </c>
      <c r="L18" s="342">
        <v>392153</v>
      </c>
      <c r="M18" s="342">
        <v>4747474</v>
      </c>
      <c r="N18" s="342">
        <v>1283223</v>
      </c>
      <c r="O18" s="182" t="s">
        <v>130</v>
      </c>
      <c r="P18" s="342">
        <v>341649</v>
      </c>
      <c r="Q18" s="342">
        <v>3968347</v>
      </c>
      <c r="R18" s="342">
        <v>646328</v>
      </c>
      <c r="S18" s="342">
        <v>0</v>
      </c>
      <c r="T18" s="342">
        <v>2312228</v>
      </c>
      <c r="U18" s="342">
        <v>0</v>
      </c>
      <c r="V18" s="342">
        <v>100000</v>
      </c>
      <c r="W18" s="247"/>
    </row>
    <row r="19" spans="1:23" s="179" customFormat="1" ht="21.65" customHeight="1">
      <c r="A19" s="185" t="s">
        <v>131</v>
      </c>
      <c r="B19" s="343">
        <v>24926000</v>
      </c>
      <c r="C19" s="342">
        <v>255150</v>
      </c>
      <c r="D19" s="342">
        <v>15115329</v>
      </c>
      <c r="E19" s="342">
        <v>0</v>
      </c>
      <c r="F19" s="342">
        <v>191413</v>
      </c>
      <c r="G19" s="342">
        <v>0</v>
      </c>
      <c r="H19" s="181" t="s">
        <v>131</v>
      </c>
      <c r="I19" s="342">
        <v>65647</v>
      </c>
      <c r="J19" s="342">
        <v>0</v>
      </c>
      <c r="K19" s="342">
        <v>302658</v>
      </c>
      <c r="L19" s="342">
        <v>217333</v>
      </c>
      <c r="M19" s="342">
        <v>2673755</v>
      </c>
      <c r="N19" s="342">
        <v>833575</v>
      </c>
      <c r="O19" s="182" t="s">
        <v>131</v>
      </c>
      <c r="P19" s="342">
        <v>468561</v>
      </c>
      <c r="Q19" s="342">
        <v>637869</v>
      </c>
      <c r="R19" s="342">
        <v>259940</v>
      </c>
      <c r="S19" s="342">
        <v>245536</v>
      </c>
      <c r="T19" s="342">
        <v>3429234</v>
      </c>
      <c r="U19" s="342">
        <v>0</v>
      </c>
      <c r="V19" s="342">
        <v>230000</v>
      </c>
      <c r="W19" s="247"/>
    </row>
    <row r="20" spans="1:23" s="179" customFormat="1" ht="21.65" customHeight="1">
      <c r="A20" s="185" t="s">
        <v>132</v>
      </c>
      <c r="B20" s="343">
        <v>36302816</v>
      </c>
      <c r="C20" s="342">
        <v>254701</v>
      </c>
      <c r="D20" s="342">
        <v>27703189</v>
      </c>
      <c r="E20" s="342">
        <v>0</v>
      </c>
      <c r="F20" s="342">
        <v>0</v>
      </c>
      <c r="G20" s="342">
        <v>19090</v>
      </c>
      <c r="H20" s="181" t="s">
        <v>132</v>
      </c>
      <c r="I20" s="342">
        <v>146150</v>
      </c>
      <c r="J20" s="342">
        <v>0</v>
      </c>
      <c r="K20" s="342">
        <v>380926</v>
      </c>
      <c r="L20" s="342">
        <v>256449</v>
      </c>
      <c r="M20" s="342">
        <v>2754125</v>
      </c>
      <c r="N20" s="342">
        <v>805115</v>
      </c>
      <c r="O20" s="182" t="s">
        <v>132</v>
      </c>
      <c r="P20" s="342">
        <v>340304</v>
      </c>
      <c r="Q20" s="342">
        <v>2029394</v>
      </c>
      <c r="R20" s="342">
        <v>0</v>
      </c>
      <c r="S20" s="342">
        <v>0</v>
      </c>
      <c r="T20" s="342">
        <v>1533373</v>
      </c>
      <c r="U20" s="342">
        <v>0</v>
      </c>
      <c r="V20" s="342">
        <v>80000</v>
      </c>
      <c r="W20" s="247"/>
    </row>
    <row r="21" spans="1:23" s="179" customFormat="1" ht="21.65" customHeight="1">
      <c r="A21" s="185" t="s">
        <v>133</v>
      </c>
      <c r="B21" s="343">
        <v>27413000</v>
      </c>
      <c r="C21" s="342">
        <v>239198</v>
      </c>
      <c r="D21" s="342">
        <v>14608742</v>
      </c>
      <c r="E21" s="342">
        <v>0</v>
      </c>
      <c r="F21" s="342">
        <v>178309</v>
      </c>
      <c r="G21" s="342">
        <v>0</v>
      </c>
      <c r="H21" s="181" t="s">
        <v>133</v>
      </c>
      <c r="I21" s="342">
        <v>60121</v>
      </c>
      <c r="J21" s="342">
        <v>4590442</v>
      </c>
      <c r="K21" s="342">
        <v>298486</v>
      </c>
      <c r="L21" s="342">
        <v>606504</v>
      </c>
      <c r="M21" s="342">
        <v>2413016</v>
      </c>
      <c r="N21" s="342">
        <v>951602</v>
      </c>
      <c r="O21" s="182" t="s">
        <v>133</v>
      </c>
      <c r="P21" s="342">
        <v>216999</v>
      </c>
      <c r="Q21" s="342">
        <v>1020213</v>
      </c>
      <c r="R21" s="342">
        <v>454220</v>
      </c>
      <c r="S21" s="342">
        <v>19732</v>
      </c>
      <c r="T21" s="342">
        <v>1655416</v>
      </c>
      <c r="U21" s="342">
        <v>0</v>
      </c>
      <c r="V21" s="342">
        <v>100000</v>
      </c>
      <c r="W21" s="247"/>
    </row>
    <row r="22" spans="1:23" s="179" customFormat="1" ht="21.65" customHeight="1">
      <c r="A22" s="185" t="s">
        <v>134</v>
      </c>
      <c r="B22" s="343">
        <v>50333000</v>
      </c>
      <c r="C22" s="342">
        <v>337442</v>
      </c>
      <c r="D22" s="342">
        <v>35642528</v>
      </c>
      <c r="E22" s="342">
        <v>0</v>
      </c>
      <c r="F22" s="342">
        <v>326187</v>
      </c>
      <c r="G22" s="342">
        <v>0</v>
      </c>
      <c r="H22" s="181" t="s">
        <v>134</v>
      </c>
      <c r="I22" s="342">
        <v>564303</v>
      </c>
      <c r="J22" s="342">
        <v>0</v>
      </c>
      <c r="K22" s="342">
        <v>406607</v>
      </c>
      <c r="L22" s="342">
        <v>669711</v>
      </c>
      <c r="M22" s="342">
        <v>3292154</v>
      </c>
      <c r="N22" s="342">
        <v>1205622</v>
      </c>
      <c r="O22" s="182" t="s">
        <v>134</v>
      </c>
      <c r="P22" s="342">
        <v>747992</v>
      </c>
      <c r="Q22" s="342">
        <v>4035977</v>
      </c>
      <c r="R22" s="342">
        <v>731889</v>
      </c>
      <c r="S22" s="342">
        <v>0</v>
      </c>
      <c r="T22" s="342">
        <v>2312588</v>
      </c>
      <c r="U22" s="342">
        <v>0</v>
      </c>
      <c r="V22" s="342">
        <v>60000</v>
      </c>
      <c r="W22" s="247"/>
    </row>
    <row r="23" spans="1:23" s="179" customFormat="1" ht="21.65" customHeight="1">
      <c r="A23" s="185" t="s">
        <v>135</v>
      </c>
      <c r="B23" s="343">
        <v>20488597</v>
      </c>
      <c r="C23" s="342">
        <v>212999</v>
      </c>
      <c r="D23" s="342">
        <v>14005245</v>
      </c>
      <c r="E23" s="342">
        <v>0</v>
      </c>
      <c r="F23" s="342">
        <v>142782</v>
      </c>
      <c r="G23" s="342">
        <v>23919</v>
      </c>
      <c r="H23" s="181" t="s">
        <v>135</v>
      </c>
      <c r="I23" s="342">
        <v>27936</v>
      </c>
      <c r="J23" s="342">
        <v>0</v>
      </c>
      <c r="K23" s="342">
        <v>181196</v>
      </c>
      <c r="L23" s="342">
        <v>113112</v>
      </c>
      <c r="M23" s="342">
        <v>1613066</v>
      </c>
      <c r="N23" s="342">
        <v>551307</v>
      </c>
      <c r="O23" s="182" t="s">
        <v>135</v>
      </c>
      <c r="P23" s="342">
        <v>483808</v>
      </c>
      <c r="Q23" s="342">
        <v>1485042</v>
      </c>
      <c r="R23" s="342">
        <v>0</v>
      </c>
      <c r="S23" s="342">
        <v>0</v>
      </c>
      <c r="T23" s="342">
        <v>1588185</v>
      </c>
      <c r="U23" s="342">
        <v>0</v>
      </c>
      <c r="V23" s="342">
        <v>60000</v>
      </c>
      <c r="W23" s="247"/>
    </row>
    <row r="24" spans="1:23" s="179" customFormat="1" ht="21.65" customHeight="1">
      <c r="A24" s="185" t="s">
        <v>136</v>
      </c>
      <c r="B24" s="343">
        <v>26480828</v>
      </c>
      <c r="C24" s="342">
        <v>220610</v>
      </c>
      <c r="D24" s="342">
        <v>16918143</v>
      </c>
      <c r="E24" s="342">
        <v>0</v>
      </c>
      <c r="F24" s="342">
        <v>151256</v>
      </c>
      <c r="G24" s="342">
        <v>41022</v>
      </c>
      <c r="H24" s="181" t="s">
        <v>136</v>
      </c>
      <c r="I24" s="342">
        <v>97636</v>
      </c>
      <c r="J24" s="342">
        <v>0</v>
      </c>
      <c r="K24" s="342">
        <v>208862</v>
      </c>
      <c r="L24" s="342">
        <v>159736</v>
      </c>
      <c r="M24" s="342">
        <v>2088566</v>
      </c>
      <c r="N24" s="342">
        <v>728607</v>
      </c>
      <c r="O24" s="182" t="s">
        <v>136</v>
      </c>
      <c r="P24" s="342">
        <v>385346</v>
      </c>
      <c r="Q24" s="342">
        <v>1989846</v>
      </c>
      <c r="R24" s="342">
        <v>543265</v>
      </c>
      <c r="S24" s="342">
        <v>0</v>
      </c>
      <c r="T24" s="342">
        <v>2887933</v>
      </c>
      <c r="U24" s="342">
        <v>0</v>
      </c>
      <c r="V24" s="342">
        <v>60000</v>
      </c>
      <c r="W24" s="247"/>
    </row>
    <row r="25" spans="1:23" s="179" customFormat="1" ht="21.65" customHeight="1">
      <c r="A25" s="185" t="s">
        <v>137</v>
      </c>
      <c r="B25" s="343">
        <v>11837043</v>
      </c>
      <c r="C25" s="342">
        <v>158324</v>
      </c>
      <c r="D25" s="342">
        <v>7570536</v>
      </c>
      <c r="E25" s="342">
        <v>0</v>
      </c>
      <c r="F25" s="342">
        <v>0</v>
      </c>
      <c r="G25" s="342">
        <v>0</v>
      </c>
      <c r="H25" s="181" t="s">
        <v>137</v>
      </c>
      <c r="I25" s="342">
        <v>332208</v>
      </c>
      <c r="J25" s="342">
        <v>0</v>
      </c>
      <c r="K25" s="342">
        <v>0</v>
      </c>
      <c r="L25" s="342">
        <v>150791</v>
      </c>
      <c r="M25" s="342">
        <v>1413955</v>
      </c>
      <c r="N25" s="342">
        <v>408764</v>
      </c>
      <c r="O25" s="182" t="s">
        <v>137</v>
      </c>
      <c r="P25" s="342">
        <v>243495</v>
      </c>
      <c r="Q25" s="342">
        <v>596887</v>
      </c>
      <c r="R25" s="342">
        <v>220512</v>
      </c>
      <c r="S25" s="342">
        <v>0</v>
      </c>
      <c r="T25" s="342">
        <v>694571</v>
      </c>
      <c r="U25" s="342">
        <v>0</v>
      </c>
      <c r="V25" s="342">
        <v>47000</v>
      </c>
      <c r="W25" s="247"/>
    </row>
    <row r="26" spans="1:23" s="179" customFormat="1" ht="21.65" customHeight="1">
      <c r="A26" s="185" t="s">
        <v>138</v>
      </c>
      <c r="B26" s="343">
        <v>19630000</v>
      </c>
      <c r="C26" s="342">
        <v>218111</v>
      </c>
      <c r="D26" s="342">
        <v>12967694</v>
      </c>
      <c r="E26" s="342">
        <v>0</v>
      </c>
      <c r="F26" s="342">
        <v>939629</v>
      </c>
      <c r="G26" s="342">
        <v>33965</v>
      </c>
      <c r="H26" s="181" t="s">
        <v>138</v>
      </c>
      <c r="I26" s="342">
        <v>23360</v>
      </c>
      <c r="J26" s="342">
        <v>0</v>
      </c>
      <c r="K26" s="342">
        <v>107875</v>
      </c>
      <c r="L26" s="342">
        <v>185934</v>
      </c>
      <c r="M26" s="342">
        <v>1903442</v>
      </c>
      <c r="N26" s="342">
        <v>459250</v>
      </c>
      <c r="O26" s="182" t="s">
        <v>138</v>
      </c>
      <c r="P26" s="342">
        <v>864165</v>
      </c>
      <c r="Q26" s="342">
        <v>432622</v>
      </c>
      <c r="R26" s="342">
        <v>405367</v>
      </c>
      <c r="S26" s="342">
        <v>0</v>
      </c>
      <c r="T26" s="342">
        <v>1061586</v>
      </c>
      <c r="U26" s="342">
        <v>0</v>
      </c>
      <c r="V26" s="342">
        <v>27000</v>
      </c>
      <c r="W26" s="247"/>
    </row>
    <row r="27" spans="1:23" s="179" customFormat="1" ht="21.65" customHeight="1">
      <c r="A27" s="185" t="s">
        <v>139</v>
      </c>
      <c r="B27" s="343">
        <v>25517123</v>
      </c>
      <c r="C27" s="342">
        <v>212599</v>
      </c>
      <c r="D27" s="342">
        <v>17531883</v>
      </c>
      <c r="E27" s="342">
        <v>0</v>
      </c>
      <c r="F27" s="342">
        <v>588321</v>
      </c>
      <c r="G27" s="342">
        <v>167308</v>
      </c>
      <c r="H27" s="181" t="s">
        <v>139</v>
      </c>
      <c r="I27" s="342">
        <v>64807</v>
      </c>
      <c r="J27" s="342">
        <v>0</v>
      </c>
      <c r="K27" s="342">
        <v>129464</v>
      </c>
      <c r="L27" s="342">
        <v>207847</v>
      </c>
      <c r="M27" s="342">
        <v>1600356</v>
      </c>
      <c r="N27" s="342">
        <v>569294</v>
      </c>
      <c r="O27" s="182" t="s">
        <v>139</v>
      </c>
      <c r="P27" s="342">
        <v>1093825</v>
      </c>
      <c r="Q27" s="342">
        <v>1083063</v>
      </c>
      <c r="R27" s="342">
        <v>819282</v>
      </c>
      <c r="S27" s="342">
        <v>0</v>
      </c>
      <c r="T27" s="342">
        <v>1129074</v>
      </c>
      <c r="U27" s="342">
        <v>0</v>
      </c>
      <c r="V27" s="342">
        <v>320000</v>
      </c>
      <c r="W27" s="247"/>
    </row>
    <row r="28" spans="1:23" s="179" customFormat="1" ht="21.65" customHeight="1">
      <c r="A28" s="185" t="s">
        <v>140</v>
      </c>
      <c r="B28" s="343">
        <v>18382977</v>
      </c>
      <c r="C28" s="342">
        <v>182795</v>
      </c>
      <c r="D28" s="342">
        <v>11747313</v>
      </c>
      <c r="E28" s="342">
        <v>0</v>
      </c>
      <c r="F28" s="342">
        <v>628346</v>
      </c>
      <c r="G28" s="342">
        <v>51910</v>
      </c>
      <c r="H28" s="181" t="s">
        <v>140</v>
      </c>
      <c r="I28" s="342">
        <v>0</v>
      </c>
      <c r="J28" s="342">
        <v>0</v>
      </c>
      <c r="K28" s="342">
        <v>98831</v>
      </c>
      <c r="L28" s="342">
        <v>313518</v>
      </c>
      <c r="M28" s="342">
        <v>1586650</v>
      </c>
      <c r="N28" s="342">
        <v>571341</v>
      </c>
      <c r="O28" s="182" t="s">
        <v>140</v>
      </c>
      <c r="P28" s="342">
        <v>1102428</v>
      </c>
      <c r="Q28" s="342">
        <v>926165</v>
      </c>
      <c r="R28" s="342">
        <v>420553</v>
      </c>
      <c r="S28" s="342">
        <v>0</v>
      </c>
      <c r="T28" s="342">
        <v>738127</v>
      </c>
      <c r="U28" s="342">
        <v>0</v>
      </c>
      <c r="V28" s="342">
        <v>15000</v>
      </c>
      <c r="W28" s="247"/>
    </row>
    <row r="29" spans="1:23" s="179" customFormat="1" ht="21.65" customHeight="1">
      <c r="A29" s="185" t="s">
        <v>141</v>
      </c>
      <c r="B29" s="343">
        <v>15823243</v>
      </c>
      <c r="C29" s="342">
        <v>201237</v>
      </c>
      <c r="D29" s="342">
        <v>9802395</v>
      </c>
      <c r="E29" s="342">
        <v>23411</v>
      </c>
      <c r="F29" s="342">
        <v>107045</v>
      </c>
      <c r="G29" s="342">
        <v>66135</v>
      </c>
      <c r="H29" s="181" t="s">
        <v>141</v>
      </c>
      <c r="I29" s="342">
        <v>557205</v>
      </c>
      <c r="J29" s="342">
        <v>76323</v>
      </c>
      <c r="K29" s="342">
        <v>121576</v>
      </c>
      <c r="L29" s="342">
        <v>49168</v>
      </c>
      <c r="M29" s="342">
        <v>762436</v>
      </c>
      <c r="N29" s="342">
        <v>347911</v>
      </c>
      <c r="O29" s="182" t="s">
        <v>141</v>
      </c>
      <c r="P29" s="342">
        <v>328357</v>
      </c>
      <c r="Q29" s="342">
        <v>741560</v>
      </c>
      <c r="R29" s="342">
        <v>2078918</v>
      </c>
      <c r="S29" s="342">
        <v>153362</v>
      </c>
      <c r="T29" s="342">
        <v>386204</v>
      </c>
      <c r="U29" s="342">
        <v>0</v>
      </c>
      <c r="V29" s="342">
        <v>20000</v>
      </c>
      <c r="W29" s="247"/>
    </row>
    <row r="30" spans="1:23" s="179" customFormat="1" ht="21.65" customHeight="1">
      <c r="A30" s="185" t="s">
        <v>211</v>
      </c>
      <c r="B30" s="343">
        <v>4807216</v>
      </c>
      <c r="C30" s="342">
        <v>67333</v>
      </c>
      <c r="D30" s="342">
        <v>2321523</v>
      </c>
      <c r="E30" s="342">
        <v>0</v>
      </c>
      <c r="F30" s="342">
        <v>18724</v>
      </c>
      <c r="G30" s="342">
        <v>0</v>
      </c>
      <c r="H30" s="181" t="s">
        <v>211</v>
      </c>
      <c r="I30" s="342">
        <v>0</v>
      </c>
      <c r="J30" s="342">
        <v>0</v>
      </c>
      <c r="K30" s="342">
        <v>31342</v>
      </c>
      <c r="L30" s="342">
        <v>33735</v>
      </c>
      <c r="M30" s="342">
        <v>199229</v>
      </c>
      <c r="N30" s="342">
        <v>127014</v>
      </c>
      <c r="O30" s="182" t="s">
        <v>211</v>
      </c>
      <c r="P30" s="342">
        <v>333924</v>
      </c>
      <c r="Q30" s="342">
        <v>497032</v>
      </c>
      <c r="R30" s="342">
        <v>0</v>
      </c>
      <c r="S30" s="342">
        <v>1050274</v>
      </c>
      <c r="T30" s="342">
        <v>112086</v>
      </c>
      <c r="U30" s="342">
        <v>0</v>
      </c>
      <c r="V30" s="342">
        <v>15000</v>
      </c>
      <c r="W30" s="247"/>
    </row>
  </sheetData>
  <mergeCells count="9">
    <mergeCell ref="Q1:T1"/>
    <mergeCell ref="Q2:T2"/>
    <mergeCell ref="Q3:T3"/>
    <mergeCell ref="C3:E3"/>
    <mergeCell ref="J1:L1"/>
    <mergeCell ref="J2:L2"/>
    <mergeCell ref="J3:L3"/>
    <mergeCell ref="C1:E1"/>
    <mergeCell ref="C2:E2"/>
  </mergeCells>
  <phoneticPr fontId="2" type="noConversion"/>
  <printOptions horizontalCentered="1" gridLinesSet="0"/>
  <pageMargins left="0.39370078740157483" right="0.39370078740157483" top="0.31496062992125984" bottom="0.31496062992125984" header="0.51181102362204722" footer="0.19685039370078741"/>
  <pageSetup paperSize="9" scale="81" firstPageNumber="33" fitToWidth="5" orientation="landscape" blackAndWhite="1" useFirstPageNumber="1" r:id="rId1"/>
  <headerFooter alignWithMargins="0">
    <oddFooter>&amp;C&amp;"Times New Roman,標準"-&amp;P--</oddFooter>
  </headerFooter>
  <colBreaks count="2" manualBreakCount="2">
    <brk id="7" max="29" man="1"/>
    <brk id="14" max="29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:AB31"/>
  <sheetViews>
    <sheetView showGridLines="0" zoomScaleNormal="100" zoomScaleSheetLayoutView="75" workbookViewId="0">
      <pane xSplit="2" ySplit="6" topLeftCell="C7" activePane="bottomRight" state="frozen"/>
      <selection activeCell="V1" sqref="V1"/>
      <selection pane="topRight" activeCell="V1" sqref="V1"/>
      <selection pane="bottomLeft" activeCell="V1" sqref="V1"/>
      <selection pane="bottomRight" activeCell="V1" sqref="V1"/>
    </sheetView>
  </sheetViews>
  <sheetFormatPr defaultColWidth="10" defaultRowHeight="20.25" customHeight="1"/>
  <cols>
    <col min="1" max="1" width="16" style="186" customWidth="1"/>
    <col min="2" max="2" width="17.90625" style="197" customWidth="1"/>
    <col min="3" max="3" width="19.26953125" style="197" customWidth="1"/>
    <col min="4" max="4" width="17.7265625" style="197" customWidth="1"/>
    <col min="5" max="8" width="17.08984375" style="197" customWidth="1"/>
    <col min="9" max="9" width="16" style="197" customWidth="1"/>
    <col min="10" max="10" width="16.7265625" style="197" customWidth="1"/>
    <col min="11" max="12" width="16.90625" style="197" customWidth="1"/>
    <col min="13" max="13" width="20.7265625" style="197" customWidth="1"/>
    <col min="14" max="14" width="20.08984375" style="197" customWidth="1"/>
    <col min="15" max="15" width="19.08984375" style="197" customWidth="1"/>
    <col min="16" max="16" width="13.36328125" style="204" customWidth="1"/>
    <col min="17" max="18" width="11.26953125" style="204" customWidth="1"/>
    <col min="19" max="21" width="10" style="197"/>
    <col min="22" max="22" width="20.36328125" style="197" bestFit="1" customWidth="1"/>
    <col min="23" max="23" width="17.36328125" style="197" bestFit="1" customWidth="1"/>
    <col min="24" max="24" width="16" style="197" bestFit="1" customWidth="1"/>
    <col min="25" max="25" width="17.36328125" style="197" bestFit="1" customWidth="1"/>
    <col min="26" max="26" width="16" style="197" bestFit="1" customWidth="1"/>
    <col min="27" max="27" width="17.36328125" style="197" bestFit="1" customWidth="1"/>
    <col min="28" max="28" width="16" style="197" bestFit="1" customWidth="1"/>
    <col min="29" max="16384" width="10" style="197"/>
  </cols>
  <sheetData>
    <row r="1" spans="1:28" s="189" customFormat="1" ht="26.25" customHeight="1">
      <c r="A1" s="473" t="s">
        <v>499</v>
      </c>
      <c r="B1" s="473"/>
      <c r="C1" s="473"/>
      <c r="D1" s="473"/>
      <c r="E1" s="473"/>
      <c r="F1" s="473"/>
      <c r="G1" s="473"/>
      <c r="H1" s="473"/>
      <c r="I1" s="473" t="s">
        <v>499</v>
      </c>
      <c r="J1" s="473"/>
      <c r="K1" s="473"/>
      <c r="L1" s="473"/>
      <c r="M1" s="473"/>
      <c r="N1" s="473"/>
      <c r="O1" s="473"/>
      <c r="P1" s="261"/>
      <c r="Q1" s="188"/>
      <c r="R1" s="188"/>
    </row>
    <row r="2" spans="1:28" s="193" customFormat="1" ht="28.15" customHeight="1">
      <c r="A2" s="474" t="s">
        <v>500</v>
      </c>
      <c r="B2" s="474"/>
      <c r="C2" s="474"/>
      <c r="D2" s="474"/>
      <c r="E2" s="474"/>
      <c r="F2" s="474"/>
      <c r="G2" s="474"/>
      <c r="H2" s="474"/>
      <c r="I2" s="190"/>
      <c r="J2" s="474" t="s">
        <v>501</v>
      </c>
      <c r="K2" s="474"/>
      <c r="L2" s="474"/>
      <c r="M2" s="474"/>
      <c r="N2" s="474"/>
      <c r="O2" s="205" t="s">
        <v>383</v>
      </c>
      <c r="P2" s="192"/>
      <c r="Q2" s="192"/>
      <c r="R2" s="192"/>
    </row>
    <row r="3" spans="1:28" s="213" customFormat="1" ht="24" customHeight="1">
      <c r="A3" s="210"/>
      <c r="B3" s="211"/>
      <c r="D3" s="472" t="str">
        <f>"     中華民國"&amp;簡明總!L3</f>
        <v xml:space="preserve">     中華民國</v>
      </c>
      <c r="E3" s="472"/>
      <c r="F3" s="260"/>
      <c r="G3" s="260"/>
      <c r="H3" s="132" t="s">
        <v>121</v>
      </c>
      <c r="I3" s="212"/>
      <c r="J3" s="211"/>
      <c r="K3" s="211"/>
      <c r="L3" s="472" t="str">
        <f>"   中華民國"&amp;簡明總!L3</f>
        <v xml:space="preserve">   中華民國</v>
      </c>
      <c r="M3" s="472"/>
      <c r="N3" s="211"/>
      <c r="O3" s="132" t="s">
        <v>121</v>
      </c>
      <c r="P3" s="365"/>
      <c r="Q3" s="365"/>
      <c r="R3" s="365"/>
      <c r="S3" s="366"/>
    </row>
    <row r="4" spans="1:28" s="179" customFormat="1" ht="21.65" customHeight="1">
      <c r="A4" s="441" t="s">
        <v>492</v>
      </c>
      <c r="B4" s="441" t="s">
        <v>384</v>
      </c>
      <c r="C4" s="198"/>
      <c r="D4" s="476" t="s">
        <v>385</v>
      </c>
      <c r="E4" s="476"/>
      <c r="F4" s="476"/>
      <c r="G4" s="476"/>
      <c r="H4" s="199"/>
      <c r="I4" s="441" t="s">
        <v>493</v>
      </c>
      <c r="J4" s="200"/>
      <c r="K4" s="476" t="s">
        <v>386</v>
      </c>
      <c r="L4" s="476"/>
      <c r="M4" s="476"/>
      <c r="N4" s="476"/>
      <c r="O4" s="199"/>
      <c r="P4" s="367"/>
      <c r="Q4" s="367"/>
      <c r="R4" s="368"/>
      <c r="S4" s="247"/>
    </row>
    <row r="5" spans="1:28" s="179" customFormat="1" ht="21.65" customHeight="1">
      <c r="A5" s="442"/>
      <c r="B5" s="475"/>
      <c r="C5" s="115" t="s">
        <v>90</v>
      </c>
      <c r="D5" s="115" t="s">
        <v>91</v>
      </c>
      <c r="E5" s="115" t="s">
        <v>387</v>
      </c>
      <c r="F5" s="115" t="s">
        <v>92</v>
      </c>
      <c r="G5" s="115" t="s">
        <v>388</v>
      </c>
      <c r="H5" s="115" t="s">
        <v>94</v>
      </c>
      <c r="I5" s="442"/>
      <c r="J5" s="115" t="s">
        <v>90</v>
      </c>
      <c r="K5" s="115" t="s">
        <v>91</v>
      </c>
      <c r="L5" s="115" t="s">
        <v>95</v>
      </c>
      <c r="M5" s="115" t="s">
        <v>387</v>
      </c>
      <c r="N5" s="115" t="s">
        <v>388</v>
      </c>
      <c r="O5" s="115" t="s">
        <v>94</v>
      </c>
      <c r="P5" s="444"/>
      <c r="Q5" s="445"/>
      <c r="R5" s="369"/>
      <c r="S5" s="439"/>
    </row>
    <row r="6" spans="1:28" s="180" customFormat="1" ht="21.65" customHeight="1">
      <c r="A6" s="201" t="s">
        <v>389</v>
      </c>
      <c r="B6" s="345">
        <v>1358497214</v>
      </c>
      <c r="C6" s="345">
        <v>257581615</v>
      </c>
      <c r="D6" s="345">
        <v>120839351</v>
      </c>
      <c r="E6" s="345">
        <v>699858853</v>
      </c>
      <c r="F6" s="345">
        <v>9722270</v>
      </c>
      <c r="G6" s="345">
        <v>6380083</v>
      </c>
      <c r="H6" s="345">
        <v>1094382172</v>
      </c>
      <c r="I6" s="335" t="s">
        <v>389</v>
      </c>
      <c r="J6" s="345">
        <v>0</v>
      </c>
      <c r="K6" s="345">
        <v>1151168</v>
      </c>
      <c r="L6" s="345">
        <v>182245726</v>
      </c>
      <c r="M6" s="345">
        <v>66800933</v>
      </c>
      <c r="N6" s="345">
        <v>13917215</v>
      </c>
      <c r="O6" s="345">
        <v>264115042</v>
      </c>
      <c r="P6" s="397"/>
      <c r="Q6" s="398"/>
      <c r="R6" s="398"/>
      <c r="S6" s="439"/>
      <c r="V6" s="362"/>
      <c r="W6" s="362"/>
      <c r="X6" s="362"/>
      <c r="Y6" s="362"/>
      <c r="Z6" s="362"/>
      <c r="AA6" s="362"/>
      <c r="AB6" s="362"/>
    </row>
    <row r="7" spans="1:28" s="180" customFormat="1" ht="21.65" customHeight="1">
      <c r="A7" s="150" t="s">
        <v>142</v>
      </c>
      <c r="B7" s="345">
        <v>931956168</v>
      </c>
      <c r="C7" s="345">
        <v>179686713</v>
      </c>
      <c r="D7" s="345">
        <v>84281007</v>
      </c>
      <c r="E7" s="345">
        <v>476029794</v>
      </c>
      <c r="F7" s="345">
        <v>6914353</v>
      </c>
      <c r="G7" s="345">
        <v>4562780</v>
      </c>
      <c r="H7" s="345">
        <v>751474647</v>
      </c>
      <c r="I7" s="336" t="s">
        <v>142</v>
      </c>
      <c r="J7" s="345">
        <v>0</v>
      </c>
      <c r="K7" s="345">
        <v>151204</v>
      </c>
      <c r="L7" s="345">
        <v>126822151</v>
      </c>
      <c r="M7" s="345">
        <v>43982221</v>
      </c>
      <c r="N7" s="345">
        <v>9525945</v>
      </c>
      <c r="O7" s="345">
        <v>180481521</v>
      </c>
      <c r="P7" s="398"/>
      <c r="Q7" s="398"/>
      <c r="R7" s="398"/>
      <c r="S7" s="246"/>
      <c r="V7" s="363"/>
      <c r="W7" s="363"/>
      <c r="X7" s="363"/>
      <c r="Y7" s="363"/>
      <c r="Z7" s="363"/>
      <c r="AA7" s="363"/>
      <c r="AB7" s="363"/>
    </row>
    <row r="8" spans="1:28" s="179" customFormat="1" ht="21.65" customHeight="1">
      <c r="A8" s="152" t="s">
        <v>191</v>
      </c>
      <c r="B8" s="346">
        <v>197578216</v>
      </c>
      <c r="C8" s="346">
        <v>35258011</v>
      </c>
      <c r="D8" s="346">
        <v>20378731</v>
      </c>
      <c r="E8" s="346">
        <v>103859434</v>
      </c>
      <c r="F8" s="346">
        <v>1134000</v>
      </c>
      <c r="G8" s="346">
        <v>1313595</v>
      </c>
      <c r="H8" s="346">
        <v>161943771</v>
      </c>
      <c r="I8" s="152" t="s">
        <v>191</v>
      </c>
      <c r="J8" s="346">
        <v>0</v>
      </c>
      <c r="K8" s="346">
        <v>352</v>
      </c>
      <c r="L8" s="346">
        <v>25721910</v>
      </c>
      <c r="M8" s="346">
        <v>8312183</v>
      </c>
      <c r="N8" s="346">
        <v>1600000</v>
      </c>
      <c r="O8" s="346">
        <v>35634445</v>
      </c>
      <c r="P8" s="368"/>
      <c r="Q8" s="368"/>
      <c r="R8" s="368"/>
      <c r="S8" s="399"/>
      <c r="V8" s="364"/>
      <c r="W8" s="364"/>
      <c r="X8" s="364"/>
      <c r="Y8" s="364"/>
      <c r="Z8" s="364"/>
      <c r="AA8" s="364"/>
      <c r="AB8" s="364"/>
    </row>
    <row r="9" spans="1:28" s="179" customFormat="1" ht="21.65" customHeight="1">
      <c r="A9" s="152" t="s">
        <v>390</v>
      </c>
      <c r="B9" s="346">
        <v>177489596</v>
      </c>
      <c r="C9" s="346">
        <v>40619325</v>
      </c>
      <c r="D9" s="346">
        <v>15710229</v>
      </c>
      <c r="E9" s="346">
        <v>85312350</v>
      </c>
      <c r="F9" s="346">
        <v>965833</v>
      </c>
      <c r="G9" s="346">
        <v>1447732</v>
      </c>
      <c r="H9" s="346">
        <v>144055469</v>
      </c>
      <c r="I9" s="152" t="s">
        <v>390</v>
      </c>
      <c r="J9" s="346">
        <v>0</v>
      </c>
      <c r="K9" s="346">
        <v>0</v>
      </c>
      <c r="L9" s="346">
        <v>25538800</v>
      </c>
      <c r="M9" s="346">
        <v>6625327</v>
      </c>
      <c r="N9" s="346">
        <v>1270000</v>
      </c>
      <c r="O9" s="346">
        <v>33434127</v>
      </c>
      <c r="P9" s="368"/>
      <c r="Q9" s="368"/>
      <c r="R9" s="368"/>
      <c r="S9" s="399"/>
      <c r="W9" s="249"/>
      <c r="X9" s="249"/>
      <c r="Y9" s="249"/>
      <c r="Z9" s="249"/>
      <c r="AA9" s="249"/>
      <c r="AB9" s="249"/>
    </row>
    <row r="10" spans="1:28" s="179" customFormat="1" ht="21.65" customHeight="1">
      <c r="A10" s="152" t="s">
        <v>391</v>
      </c>
      <c r="B10" s="346">
        <v>142990851</v>
      </c>
      <c r="C10" s="346">
        <v>21922658</v>
      </c>
      <c r="D10" s="346">
        <v>15102463</v>
      </c>
      <c r="E10" s="346">
        <v>71817013</v>
      </c>
      <c r="F10" s="346">
        <v>559586</v>
      </c>
      <c r="G10" s="346">
        <v>400000</v>
      </c>
      <c r="H10" s="346">
        <v>109801720</v>
      </c>
      <c r="I10" s="152" t="s">
        <v>391</v>
      </c>
      <c r="J10" s="346">
        <v>0</v>
      </c>
      <c r="K10" s="346">
        <v>78765</v>
      </c>
      <c r="L10" s="346">
        <v>21043242</v>
      </c>
      <c r="M10" s="346">
        <v>9825124</v>
      </c>
      <c r="N10" s="346">
        <v>2242000</v>
      </c>
      <c r="O10" s="346">
        <v>33189131</v>
      </c>
      <c r="P10" s="368"/>
      <c r="Q10" s="368"/>
      <c r="R10" s="368"/>
      <c r="S10" s="399"/>
    </row>
    <row r="11" spans="1:28" s="183" customFormat="1" ht="21.65" customHeight="1">
      <c r="A11" s="152" t="s">
        <v>392</v>
      </c>
      <c r="B11" s="346">
        <v>150480551</v>
      </c>
      <c r="C11" s="346">
        <v>27738717</v>
      </c>
      <c r="D11" s="346">
        <v>12468556</v>
      </c>
      <c r="E11" s="346">
        <v>82897204</v>
      </c>
      <c r="F11" s="346">
        <v>1500000</v>
      </c>
      <c r="G11" s="346">
        <v>542208</v>
      </c>
      <c r="H11" s="346">
        <v>125146685</v>
      </c>
      <c r="I11" s="152" t="s">
        <v>392</v>
      </c>
      <c r="J11" s="346">
        <v>0</v>
      </c>
      <c r="K11" s="346">
        <v>5100</v>
      </c>
      <c r="L11" s="346">
        <v>19304718</v>
      </c>
      <c r="M11" s="346">
        <v>4454048</v>
      </c>
      <c r="N11" s="346">
        <v>1570000</v>
      </c>
      <c r="O11" s="346">
        <v>25333866</v>
      </c>
      <c r="P11" s="368"/>
      <c r="Q11" s="368"/>
      <c r="R11" s="368"/>
      <c r="S11" s="399"/>
    </row>
    <row r="12" spans="1:28" s="179" customFormat="1" ht="21.65" customHeight="1">
      <c r="A12" s="152" t="s">
        <v>393</v>
      </c>
      <c r="B12" s="346">
        <v>102566134</v>
      </c>
      <c r="C12" s="346">
        <v>20604057</v>
      </c>
      <c r="D12" s="346">
        <v>9821764</v>
      </c>
      <c r="E12" s="346">
        <v>50102203</v>
      </c>
      <c r="F12" s="346">
        <v>610000</v>
      </c>
      <c r="G12" s="346">
        <v>544860</v>
      </c>
      <c r="H12" s="346">
        <v>81682884</v>
      </c>
      <c r="I12" s="152" t="s">
        <v>393</v>
      </c>
      <c r="J12" s="346">
        <v>0</v>
      </c>
      <c r="K12" s="346">
        <v>66987</v>
      </c>
      <c r="L12" s="346">
        <v>15847813</v>
      </c>
      <c r="M12" s="346">
        <v>3841072</v>
      </c>
      <c r="N12" s="346">
        <v>1127378</v>
      </c>
      <c r="O12" s="346">
        <v>20883250</v>
      </c>
      <c r="P12" s="368"/>
      <c r="Q12" s="368"/>
      <c r="R12" s="368"/>
      <c r="S12" s="399"/>
    </row>
    <row r="13" spans="1:28" s="179" customFormat="1" ht="21.65" customHeight="1">
      <c r="A13" s="152" t="s">
        <v>146</v>
      </c>
      <c r="B13" s="346">
        <v>160850820</v>
      </c>
      <c r="C13" s="346">
        <v>33543945</v>
      </c>
      <c r="D13" s="346">
        <v>10799264</v>
      </c>
      <c r="E13" s="346">
        <v>82041590</v>
      </c>
      <c r="F13" s="346">
        <v>2144934</v>
      </c>
      <c r="G13" s="346">
        <v>314385</v>
      </c>
      <c r="H13" s="346">
        <v>128844118</v>
      </c>
      <c r="I13" s="152" t="s">
        <v>146</v>
      </c>
      <c r="J13" s="346">
        <v>0</v>
      </c>
      <c r="K13" s="346">
        <v>0</v>
      </c>
      <c r="L13" s="346">
        <v>19365668</v>
      </c>
      <c r="M13" s="346">
        <v>10924467</v>
      </c>
      <c r="N13" s="346">
        <v>1716567</v>
      </c>
      <c r="O13" s="346">
        <v>32006702</v>
      </c>
      <c r="P13" s="368"/>
      <c r="Q13" s="368"/>
      <c r="R13" s="368"/>
      <c r="S13" s="399"/>
    </row>
    <row r="14" spans="1:28" s="184" customFormat="1" ht="21.65" customHeight="1">
      <c r="A14" s="335" t="s">
        <v>147</v>
      </c>
      <c r="B14" s="345">
        <v>426541046</v>
      </c>
      <c r="C14" s="345">
        <v>77894902</v>
      </c>
      <c r="D14" s="345">
        <v>36558344</v>
      </c>
      <c r="E14" s="345">
        <v>223829059</v>
      </c>
      <c r="F14" s="345">
        <v>2807917</v>
      </c>
      <c r="G14" s="345">
        <v>1817303</v>
      </c>
      <c r="H14" s="345">
        <v>342907525</v>
      </c>
      <c r="I14" s="335" t="s">
        <v>147</v>
      </c>
      <c r="J14" s="345">
        <v>0</v>
      </c>
      <c r="K14" s="345">
        <v>999964</v>
      </c>
      <c r="L14" s="345">
        <v>55423575</v>
      </c>
      <c r="M14" s="345">
        <v>22818712</v>
      </c>
      <c r="N14" s="345">
        <v>4391270</v>
      </c>
      <c r="O14" s="345">
        <v>83633521</v>
      </c>
      <c r="P14" s="400"/>
      <c r="Q14" s="400"/>
      <c r="R14" s="400"/>
      <c r="S14" s="401"/>
    </row>
    <row r="15" spans="1:28" s="179" customFormat="1" ht="21.65" customHeight="1">
      <c r="A15" s="157" t="s">
        <v>127</v>
      </c>
      <c r="B15" s="346">
        <v>27891697</v>
      </c>
      <c r="C15" s="346">
        <v>4762463</v>
      </c>
      <c r="D15" s="346">
        <v>2700561</v>
      </c>
      <c r="E15" s="346">
        <v>14536036</v>
      </c>
      <c r="F15" s="346">
        <v>274381</v>
      </c>
      <c r="G15" s="346">
        <v>50000</v>
      </c>
      <c r="H15" s="346">
        <v>22323441</v>
      </c>
      <c r="I15" s="347" t="s">
        <v>127</v>
      </c>
      <c r="J15" s="346">
        <v>0</v>
      </c>
      <c r="K15" s="346">
        <v>0</v>
      </c>
      <c r="L15" s="346">
        <v>4007332</v>
      </c>
      <c r="M15" s="346">
        <v>1281947</v>
      </c>
      <c r="N15" s="346">
        <v>278977</v>
      </c>
      <c r="O15" s="346">
        <v>5568256</v>
      </c>
      <c r="P15" s="368"/>
      <c r="Q15" s="368"/>
      <c r="R15" s="368"/>
      <c r="S15" s="399"/>
    </row>
    <row r="16" spans="1:28" s="179" customFormat="1" ht="21.65" customHeight="1">
      <c r="A16" s="157" t="s">
        <v>128</v>
      </c>
      <c r="B16" s="346">
        <v>34823604</v>
      </c>
      <c r="C16" s="346">
        <v>4571480</v>
      </c>
      <c r="D16" s="346">
        <v>2305420</v>
      </c>
      <c r="E16" s="346">
        <v>19012110</v>
      </c>
      <c r="F16" s="346">
        <v>150000</v>
      </c>
      <c r="G16" s="346">
        <v>412150</v>
      </c>
      <c r="H16" s="346">
        <v>26451160</v>
      </c>
      <c r="I16" s="347" t="s">
        <v>128</v>
      </c>
      <c r="J16" s="346">
        <v>0</v>
      </c>
      <c r="K16" s="346">
        <v>68033</v>
      </c>
      <c r="L16" s="346">
        <v>3885215</v>
      </c>
      <c r="M16" s="346">
        <v>4070959</v>
      </c>
      <c r="N16" s="346">
        <v>348237</v>
      </c>
      <c r="O16" s="346">
        <v>8372444</v>
      </c>
      <c r="P16" s="368"/>
      <c r="Q16" s="368"/>
      <c r="R16" s="368"/>
      <c r="S16" s="399"/>
    </row>
    <row r="17" spans="1:19" s="179" customFormat="1" ht="21.65" customHeight="1">
      <c r="A17" s="157" t="s">
        <v>129</v>
      </c>
      <c r="B17" s="346">
        <v>22988013</v>
      </c>
      <c r="C17" s="346">
        <v>5274494</v>
      </c>
      <c r="D17" s="346">
        <v>1378026</v>
      </c>
      <c r="E17" s="346">
        <v>12434164</v>
      </c>
      <c r="F17" s="346">
        <v>500000</v>
      </c>
      <c r="G17" s="346">
        <v>50000</v>
      </c>
      <c r="H17" s="346">
        <v>19636684</v>
      </c>
      <c r="I17" s="347" t="s">
        <v>129</v>
      </c>
      <c r="J17" s="346">
        <v>0</v>
      </c>
      <c r="K17" s="346">
        <v>18820</v>
      </c>
      <c r="L17" s="346">
        <v>2521444</v>
      </c>
      <c r="M17" s="346">
        <v>581065</v>
      </c>
      <c r="N17" s="346">
        <v>230000</v>
      </c>
      <c r="O17" s="346">
        <v>3351329</v>
      </c>
      <c r="P17" s="368"/>
      <c r="Q17" s="368"/>
      <c r="R17" s="368"/>
      <c r="S17" s="399"/>
    </row>
    <row r="18" spans="1:19" s="179" customFormat="1" ht="21.65" customHeight="1">
      <c r="A18" s="157" t="s">
        <v>130</v>
      </c>
      <c r="B18" s="346">
        <v>58895889</v>
      </c>
      <c r="C18" s="346">
        <v>9408628</v>
      </c>
      <c r="D18" s="346">
        <v>3146091</v>
      </c>
      <c r="E18" s="346">
        <v>36714531</v>
      </c>
      <c r="F18" s="346">
        <v>422668</v>
      </c>
      <c r="G18" s="346">
        <v>250000</v>
      </c>
      <c r="H18" s="346">
        <v>49941918</v>
      </c>
      <c r="I18" s="347" t="s">
        <v>130</v>
      </c>
      <c r="J18" s="346">
        <v>0</v>
      </c>
      <c r="K18" s="346">
        <v>22270</v>
      </c>
      <c r="L18" s="346">
        <v>4959121</v>
      </c>
      <c r="M18" s="346">
        <v>3502580</v>
      </c>
      <c r="N18" s="346">
        <v>470000</v>
      </c>
      <c r="O18" s="346">
        <v>8953971</v>
      </c>
      <c r="P18" s="368"/>
      <c r="Q18" s="368"/>
      <c r="R18" s="368"/>
      <c r="S18" s="399"/>
    </row>
    <row r="19" spans="1:19" s="179" customFormat="1" ht="21.65" customHeight="1">
      <c r="A19" s="157" t="s">
        <v>131</v>
      </c>
      <c r="B19" s="346">
        <v>24926000</v>
      </c>
      <c r="C19" s="346">
        <v>5705625</v>
      </c>
      <c r="D19" s="346">
        <v>1688553</v>
      </c>
      <c r="E19" s="346">
        <v>13488900</v>
      </c>
      <c r="F19" s="346">
        <v>194406</v>
      </c>
      <c r="G19" s="346">
        <v>230000</v>
      </c>
      <c r="H19" s="346">
        <v>21307484</v>
      </c>
      <c r="I19" s="347" t="s">
        <v>131</v>
      </c>
      <c r="J19" s="346">
        <v>0</v>
      </c>
      <c r="K19" s="346">
        <v>0</v>
      </c>
      <c r="L19" s="346">
        <v>2886851</v>
      </c>
      <c r="M19" s="346">
        <v>482405</v>
      </c>
      <c r="N19" s="346">
        <v>249260</v>
      </c>
      <c r="O19" s="346">
        <v>3618516</v>
      </c>
      <c r="P19" s="368"/>
      <c r="Q19" s="368"/>
      <c r="R19" s="368"/>
      <c r="S19" s="399"/>
    </row>
    <row r="20" spans="1:19" s="179" customFormat="1" ht="21.65" customHeight="1">
      <c r="A20" s="157" t="s">
        <v>132</v>
      </c>
      <c r="B20" s="346">
        <v>36302816</v>
      </c>
      <c r="C20" s="346">
        <v>5950122</v>
      </c>
      <c r="D20" s="346">
        <v>2339055</v>
      </c>
      <c r="E20" s="346">
        <v>18163473</v>
      </c>
      <c r="F20" s="346">
        <v>354822</v>
      </c>
      <c r="G20" s="346">
        <v>13959</v>
      </c>
      <c r="H20" s="346">
        <v>26821431</v>
      </c>
      <c r="I20" s="347" t="s">
        <v>132</v>
      </c>
      <c r="J20" s="346">
        <v>0</v>
      </c>
      <c r="K20" s="346">
        <v>38810</v>
      </c>
      <c r="L20" s="346">
        <v>7915987</v>
      </c>
      <c r="M20" s="346">
        <v>1083557</v>
      </c>
      <c r="N20" s="346">
        <v>443031</v>
      </c>
      <c r="O20" s="346">
        <v>9481385</v>
      </c>
      <c r="P20" s="368"/>
      <c r="Q20" s="368"/>
      <c r="R20" s="368"/>
      <c r="S20" s="399"/>
    </row>
    <row r="21" spans="1:19" s="179" customFormat="1" ht="21.65" customHeight="1">
      <c r="A21" s="157" t="s">
        <v>133</v>
      </c>
      <c r="B21" s="346">
        <v>27413000</v>
      </c>
      <c r="C21" s="346">
        <v>5762941</v>
      </c>
      <c r="D21" s="346">
        <v>2596414</v>
      </c>
      <c r="E21" s="346">
        <v>13791273</v>
      </c>
      <c r="F21" s="346">
        <v>230000</v>
      </c>
      <c r="G21" s="346">
        <v>7760</v>
      </c>
      <c r="H21" s="346">
        <v>22388388</v>
      </c>
      <c r="I21" s="347" t="s">
        <v>133</v>
      </c>
      <c r="J21" s="346">
        <v>0</v>
      </c>
      <c r="K21" s="346">
        <v>450238</v>
      </c>
      <c r="L21" s="346">
        <v>3074315</v>
      </c>
      <c r="M21" s="346">
        <v>1125929</v>
      </c>
      <c r="N21" s="346">
        <v>374130</v>
      </c>
      <c r="O21" s="346">
        <v>5024612</v>
      </c>
      <c r="P21" s="368"/>
      <c r="Q21" s="368"/>
      <c r="R21" s="368"/>
      <c r="S21" s="399"/>
    </row>
    <row r="22" spans="1:19" s="179" customFormat="1" ht="21.65" customHeight="1">
      <c r="A22" s="157" t="s">
        <v>134</v>
      </c>
      <c r="B22" s="346">
        <v>50333000</v>
      </c>
      <c r="C22" s="346">
        <v>8311774</v>
      </c>
      <c r="D22" s="346">
        <v>3451601</v>
      </c>
      <c r="E22" s="346">
        <v>28463790</v>
      </c>
      <c r="F22" s="346">
        <v>150000</v>
      </c>
      <c r="G22" s="346">
        <v>75000</v>
      </c>
      <c r="H22" s="346">
        <v>40452165</v>
      </c>
      <c r="I22" s="347" t="s">
        <v>134</v>
      </c>
      <c r="J22" s="346">
        <v>0</v>
      </c>
      <c r="K22" s="346">
        <v>0</v>
      </c>
      <c r="L22" s="346">
        <v>6949936</v>
      </c>
      <c r="M22" s="346">
        <v>2419551</v>
      </c>
      <c r="N22" s="346">
        <v>511348</v>
      </c>
      <c r="O22" s="346">
        <v>9880835</v>
      </c>
      <c r="P22" s="368"/>
      <c r="Q22" s="368"/>
      <c r="R22" s="368"/>
      <c r="S22" s="399"/>
    </row>
    <row r="23" spans="1:19" s="179" customFormat="1" ht="21.65" customHeight="1">
      <c r="A23" s="157" t="s">
        <v>135</v>
      </c>
      <c r="B23" s="346">
        <v>20488597</v>
      </c>
      <c r="C23" s="346">
        <v>4463843</v>
      </c>
      <c r="D23" s="346">
        <v>2622555</v>
      </c>
      <c r="E23" s="346">
        <v>10217221</v>
      </c>
      <c r="F23" s="346">
        <v>100000</v>
      </c>
      <c r="G23" s="346">
        <v>50000</v>
      </c>
      <c r="H23" s="346">
        <v>17453619</v>
      </c>
      <c r="I23" s="347" t="s">
        <v>135</v>
      </c>
      <c r="J23" s="346">
        <v>0</v>
      </c>
      <c r="K23" s="346">
        <v>0</v>
      </c>
      <c r="L23" s="346">
        <v>1521003</v>
      </c>
      <c r="M23" s="346">
        <v>1243975</v>
      </c>
      <c r="N23" s="346">
        <v>270000</v>
      </c>
      <c r="O23" s="346">
        <v>3034978</v>
      </c>
      <c r="P23" s="368"/>
      <c r="Q23" s="368"/>
      <c r="R23" s="368"/>
      <c r="S23" s="399"/>
    </row>
    <row r="24" spans="1:19" s="179" customFormat="1" ht="21.65" customHeight="1">
      <c r="A24" s="157" t="s">
        <v>136</v>
      </c>
      <c r="B24" s="346">
        <v>26480828</v>
      </c>
      <c r="C24" s="346">
        <v>4527715</v>
      </c>
      <c r="D24" s="346">
        <v>2706663</v>
      </c>
      <c r="E24" s="346">
        <v>14202288</v>
      </c>
      <c r="F24" s="346">
        <v>127200</v>
      </c>
      <c r="G24" s="346">
        <v>77200</v>
      </c>
      <c r="H24" s="346">
        <v>21641066</v>
      </c>
      <c r="I24" s="347" t="s">
        <v>136</v>
      </c>
      <c r="J24" s="346">
        <v>0</v>
      </c>
      <c r="K24" s="346">
        <v>56378</v>
      </c>
      <c r="L24" s="346">
        <v>2659896</v>
      </c>
      <c r="M24" s="346">
        <v>1853488</v>
      </c>
      <c r="N24" s="346">
        <v>270000</v>
      </c>
      <c r="O24" s="346">
        <v>4839762</v>
      </c>
      <c r="P24" s="368"/>
      <c r="Q24" s="368"/>
      <c r="R24" s="368"/>
      <c r="S24" s="399"/>
    </row>
    <row r="25" spans="1:19" s="179" customFormat="1" ht="21.65" customHeight="1">
      <c r="A25" s="157" t="s">
        <v>137</v>
      </c>
      <c r="B25" s="346">
        <v>11837043</v>
      </c>
      <c r="C25" s="346">
        <v>2977268</v>
      </c>
      <c r="D25" s="346">
        <v>1246086</v>
      </c>
      <c r="E25" s="346">
        <v>4840095</v>
      </c>
      <c r="F25" s="346">
        <v>16740</v>
      </c>
      <c r="G25" s="346">
        <v>63000</v>
      </c>
      <c r="H25" s="346">
        <v>9143189</v>
      </c>
      <c r="I25" s="347" t="s">
        <v>137</v>
      </c>
      <c r="J25" s="346">
        <v>0</v>
      </c>
      <c r="K25" s="346">
        <v>236680</v>
      </c>
      <c r="L25" s="346">
        <v>1640133</v>
      </c>
      <c r="M25" s="346">
        <v>697541</v>
      </c>
      <c r="N25" s="346">
        <v>119500</v>
      </c>
      <c r="O25" s="346">
        <v>2693854</v>
      </c>
      <c r="P25" s="368"/>
      <c r="Q25" s="368"/>
      <c r="R25" s="368"/>
      <c r="S25" s="399"/>
    </row>
    <row r="26" spans="1:19" s="179" customFormat="1" ht="21.65" customHeight="1">
      <c r="A26" s="157" t="s">
        <v>138</v>
      </c>
      <c r="B26" s="346">
        <v>19630000</v>
      </c>
      <c r="C26" s="346">
        <v>4961058</v>
      </c>
      <c r="D26" s="346">
        <v>2382289</v>
      </c>
      <c r="E26" s="346">
        <v>9026095</v>
      </c>
      <c r="F26" s="346">
        <v>100000</v>
      </c>
      <c r="G26" s="346">
        <v>43500</v>
      </c>
      <c r="H26" s="346">
        <v>16512942</v>
      </c>
      <c r="I26" s="347" t="s">
        <v>138</v>
      </c>
      <c r="J26" s="346">
        <v>0</v>
      </c>
      <c r="K26" s="346">
        <v>18186</v>
      </c>
      <c r="L26" s="346">
        <v>2158585</v>
      </c>
      <c r="M26" s="346">
        <v>740287</v>
      </c>
      <c r="N26" s="346">
        <v>200000</v>
      </c>
      <c r="O26" s="346">
        <v>3117058</v>
      </c>
      <c r="P26" s="368"/>
      <c r="Q26" s="368"/>
      <c r="R26" s="368"/>
      <c r="S26" s="399"/>
    </row>
    <row r="27" spans="1:19" s="179" customFormat="1" ht="21.65" customHeight="1">
      <c r="A27" s="157" t="s">
        <v>139</v>
      </c>
      <c r="B27" s="346">
        <v>25517123</v>
      </c>
      <c r="C27" s="346">
        <v>4427703</v>
      </c>
      <c r="D27" s="346">
        <v>2818060</v>
      </c>
      <c r="E27" s="346">
        <v>13466231</v>
      </c>
      <c r="F27" s="346">
        <v>180000</v>
      </c>
      <c r="G27" s="346">
        <v>178940</v>
      </c>
      <c r="H27" s="346">
        <v>21070934</v>
      </c>
      <c r="I27" s="347" t="s">
        <v>139</v>
      </c>
      <c r="J27" s="346">
        <v>0</v>
      </c>
      <c r="K27" s="346">
        <v>0</v>
      </c>
      <c r="L27" s="346">
        <v>2604469</v>
      </c>
      <c r="M27" s="346">
        <v>1421720</v>
      </c>
      <c r="N27" s="346">
        <v>420000</v>
      </c>
      <c r="O27" s="346">
        <v>4446189</v>
      </c>
      <c r="P27" s="368"/>
      <c r="Q27" s="368"/>
      <c r="R27" s="368"/>
      <c r="S27" s="399"/>
    </row>
    <row r="28" spans="1:19" s="203" customFormat="1" ht="21.65" customHeight="1">
      <c r="A28" s="157" t="s">
        <v>140</v>
      </c>
      <c r="B28" s="346">
        <v>18382977</v>
      </c>
      <c r="C28" s="346">
        <v>3705589</v>
      </c>
      <c r="D28" s="346">
        <v>2245166</v>
      </c>
      <c r="E28" s="346">
        <v>8573866</v>
      </c>
      <c r="F28" s="346">
        <v>7100</v>
      </c>
      <c r="G28" s="346">
        <v>114000</v>
      </c>
      <c r="H28" s="346">
        <v>14645721</v>
      </c>
      <c r="I28" s="347" t="s">
        <v>140</v>
      </c>
      <c r="J28" s="346">
        <v>0</v>
      </c>
      <c r="K28" s="346">
        <v>82249</v>
      </c>
      <c r="L28" s="346">
        <v>2710653</v>
      </c>
      <c r="M28" s="346">
        <v>844354</v>
      </c>
      <c r="N28" s="346">
        <v>100000</v>
      </c>
      <c r="O28" s="346">
        <v>3737256</v>
      </c>
      <c r="P28" s="368"/>
      <c r="Q28" s="368"/>
      <c r="R28" s="368"/>
      <c r="S28" s="399"/>
    </row>
    <row r="29" spans="1:19" s="179" customFormat="1" ht="21.65" customHeight="1">
      <c r="A29" s="157" t="s">
        <v>141</v>
      </c>
      <c r="B29" s="346">
        <v>15823243</v>
      </c>
      <c r="C29" s="346">
        <v>2322395</v>
      </c>
      <c r="D29" s="346">
        <v>2254536</v>
      </c>
      <c r="E29" s="346">
        <v>5514123</v>
      </c>
      <c r="F29" s="346">
        <v>0</v>
      </c>
      <c r="G29" s="346">
        <v>181300</v>
      </c>
      <c r="H29" s="346">
        <v>10272354</v>
      </c>
      <c r="I29" s="347" t="s">
        <v>141</v>
      </c>
      <c r="J29" s="346">
        <v>0</v>
      </c>
      <c r="K29" s="346">
        <v>0</v>
      </c>
      <c r="L29" s="346">
        <v>4277924</v>
      </c>
      <c r="M29" s="346">
        <v>1214265</v>
      </c>
      <c r="N29" s="346">
        <v>58700</v>
      </c>
      <c r="O29" s="346">
        <v>5550889</v>
      </c>
      <c r="P29" s="368"/>
      <c r="Q29" s="368"/>
      <c r="R29" s="368"/>
      <c r="S29" s="399"/>
    </row>
    <row r="30" spans="1:19" s="179" customFormat="1" ht="21.65" customHeight="1">
      <c r="A30" s="157" t="s">
        <v>211</v>
      </c>
      <c r="B30" s="346">
        <v>4807216</v>
      </c>
      <c r="C30" s="346">
        <v>761804</v>
      </c>
      <c r="D30" s="346">
        <v>677268</v>
      </c>
      <c r="E30" s="346">
        <v>1384863</v>
      </c>
      <c r="F30" s="346">
        <v>600</v>
      </c>
      <c r="G30" s="346">
        <v>20494</v>
      </c>
      <c r="H30" s="346">
        <v>2845029</v>
      </c>
      <c r="I30" s="347" t="s">
        <v>211</v>
      </c>
      <c r="J30" s="346">
        <v>0</v>
      </c>
      <c r="K30" s="346">
        <v>8300</v>
      </c>
      <c r="L30" s="346">
        <v>1650711</v>
      </c>
      <c r="M30" s="346">
        <v>255089</v>
      </c>
      <c r="N30" s="346">
        <v>48087</v>
      </c>
      <c r="O30" s="346">
        <v>1962187</v>
      </c>
      <c r="P30" s="368"/>
      <c r="Q30" s="368"/>
      <c r="R30" s="368"/>
      <c r="S30" s="399"/>
    </row>
    <row r="31" spans="1:19" ht="20.25" customHeight="1">
      <c r="P31" s="377"/>
      <c r="Q31" s="377"/>
      <c r="R31" s="377"/>
      <c r="S31" s="378"/>
    </row>
  </sheetData>
  <mergeCells count="13">
    <mergeCell ref="S5:S6"/>
    <mergeCell ref="A4:A5"/>
    <mergeCell ref="I4:I5"/>
    <mergeCell ref="B4:B5"/>
    <mergeCell ref="P5:Q5"/>
    <mergeCell ref="D4:G4"/>
    <mergeCell ref="K4:N4"/>
    <mergeCell ref="D3:E3"/>
    <mergeCell ref="I1:O1"/>
    <mergeCell ref="J2:N2"/>
    <mergeCell ref="L3:M3"/>
    <mergeCell ref="A1:H1"/>
    <mergeCell ref="A2:H2"/>
  </mergeCells>
  <phoneticPr fontId="19" type="noConversion"/>
  <printOptions horizontalCentered="1" gridLinesSet="0"/>
  <pageMargins left="0.39370078740157483" right="0.39370078740157483" top="0.31496062992125984" bottom="0.31496062992125984" header="0.51181102362204722" footer="0.19685039370078741"/>
  <pageSetup paperSize="9" scale="85" firstPageNumber="36" fitToWidth="2" orientation="landscape" blackAndWhite="1" useFirstPageNumber="1" r:id="rId1"/>
  <headerFooter alignWithMargins="0">
    <oddFooter>&amp;C&amp;"Times New Roman,標準"-&amp;P--</oddFooter>
  </headerFooter>
  <colBreaks count="1" manualBreakCount="1">
    <brk id="8" max="2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>
    <pageSetUpPr fitToPage="1"/>
  </sheetPr>
  <dimension ref="A1:O33"/>
  <sheetViews>
    <sheetView showGridLines="0" view="pageBreakPreview" zoomScale="75" zoomScaleNormal="100" zoomScaleSheetLayoutView="75" workbookViewId="0">
      <pane xSplit="2" ySplit="7" topLeftCell="C8" activePane="bottomRight" state="frozen"/>
      <selection activeCell="V1" sqref="V1"/>
      <selection pane="topRight" activeCell="V1" sqref="V1"/>
      <selection pane="bottomLeft" activeCell="V1" sqref="V1"/>
      <selection pane="bottomRight" activeCell="V1" sqref="V1"/>
    </sheetView>
  </sheetViews>
  <sheetFormatPr defaultColWidth="10" defaultRowHeight="17"/>
  <cols>
    <col min="1" max="1" width="14.36328125" style="197" customWidth="1"/>
    <col min="2" max="2" width="14.26953125" style="197" customWidth="1"/>
    <col min="3" max="3" width="12.90625" style="197" customWidth="1"/>
    <col min="4" max="4" width="13.36328125" style="197" customWidth="1"/>
    <col min="5" max="5" width="13.7265625" style="197" customWidth="1"/>
    <col min="6" max="6" width="11.7265625" style="197" customWidth="1"/>
    <col min="7" max="9" width="12.26953125" style="197" customWidth="1"/>
    <col min="10" max="10" width="10.7265625" style="197" customWidth="1"/>
    <col min="11" max="11" width="12.26953125" style="197" customWidth="1"/>
    <col min="12" max="12" width="15.7265625" style="197" customWidth="1"/>
    <col min="13" max="13" width="12.36328125" style="204" customWidth="1"/>
    <col min="14" max="14" width="15.08984375" style="204" customWidth="1"/>
    <col min="15" max="15" width="13.36328125" style="197" customWidth="1"/>
    <col min="16" max="16384" width="10" style="197"/>
  </cols>
  <sheetData>
    <row r="1" spans="1:15" s="189" customFormat="1" ht="26.25" customHeight="1">
      <c r="A1" s="473" t="s">
        <v>457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188"/>
      <c r="N1" s="188"/>
    </row>
    <row r="2" spans="1:15" s="193" customFormat="1" ht="28.15" customHeight="1">
      <c r="A2" s="474" t="s">
        <v>458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192"/>
      <c r="N2" s="192"/>
      <c r="O2" s="186"/>
    </row>
    <row r="3" spans="1:15" ht="24" customHeight="1">
      <c r="A3" s="195"/>
      <c r="B3" s="195"/>
      <c r="C3" s="195"/>
      <c r="D3" s="196"/>
      <c r="F3" s="492" t="str">
        <f>"中華民國"&amp;簡明總!L3</f>
        <v>中華民國</v>
      </c>
      <c r="G3" s="492"/>
      <c r="H3" s="196"/>
      <c r="I3" s="196"/>
      <c r="J3" s="196"/>
      <c r="K3" s="195"/>
      <c r="L3" s="216" t="s">
        <v>400</v>
      </c>
      <c r="M3" s="402"/>
      <c r="N3" s="402"/>
      <c r="O3" s="378"/>
    </row>
    <row r="4" spans="1:15" ht="19.5" customHeight="1">
      <c r="A4" s="441" t="s">
        <v>494</v>
      </c>
      <c r="B4" s="441" t="s">
        <v>401</v>
      </c>
      <c r="C4" s="489" t="s">
        <v>402</v>
      </c>
      <c r="D4" s="490"/>
      <c r="E4" s="490"/>
      <c r="F4" s="490"/>
      <c r="G4" s="490"/>
      <c r="H4" s="490"/>
      <c r="I4" s="490"/>
      <c r="J4" s="490"/>
      <c r="K4" s="491"/>
      <c r="L4" s="480" t="s">
        <v>403</v>
      </c>
      <c r="M4" s="485"/>
      <c r="N4" s="477"/>
      <c r="O4" s="477"/>
    </row>
    <row r="5" spans="1:15" s="179" customFormat="1" ht="20.25" customHeight="1">
      <c r="A5" s="479"/>
      <c r="B5" s="479"/>
      <c r="C5" s="483" t="s">
        <v>404</v>
      </c>
      <c r="D5" s="480" t="s">
        <v>405</v>
      </c>
      <c r="E5" s="480" t="s">
        <v>406</v>
      </c>
      <c r="F5" s="441" t="s">
        <v>96</v>
      </c>
      <c r="G5" s="480" t="s">
        <v>407</v>
      </c>
      <c r="H5" s="480" t="s">
        <v>408</v>
      </c>
      <c r="I5" s="441" t="s">
        <v>409</v>
      </c>
      <c r="J5" s="441" t="s">
        <v>410</v>
      </c>
      <c r="K5" s="441" t="s">
        <v>411</v>
      </c>
      <c r="L5" s="487"/>
      <c r="M5" s="485"/>
      <c r="N5" s="477"/>
      <c r="O5" s="477"/>
    </row>
    <row r="6" spans="1:15" ht="16.75" customHeight="1">
      <c r="A6" s="442"/>
      <c r="B6" s="442"/>
      <c r="C6" s="484"/>
      <c r="D6" s="481"/>
      <c r="E6" s="482"/>
      <c r="F6" s="481"/>
      <c r="G6" s="481"/>
      <c r="H6" s="481"/>
      <c r="I6" s="481"/>
      <c r="J6" s="481"/>
      <c r="K6" s="481"/>
      <c r="L6" s="488"/>
      <c r="M6" s="485"/>
      <c r="N6" s="477"/>
      <c r="O6" s="477"/>
    </row>
    <row r="7" spans="1:15" s="218" customFormat="1" ht="23.5" customHeight="1">
      <c r="A7" s="217" t="s">
        <v>399</v>
      </c>
      <c r="B7" s="345">
        <v>264115042</v>
      </c>
      <c r="C7" s="345">
        <v>12109363</v>
      </c>
      <c r="D7" s="345">
        <v>23454464</v>
      </c>
      <c r="E7" s="345">
        <v>115979980</v>
      </c>
      <c r="F7" s="345">
        <v>2196921</v>
      </c>
      <c r="G7" s="345">
        <v>3724318</v>
      </c>
      <c r="H7" s="345">
        <v>2763057</v>
      </c>
      <c r="I7" s="345">
        <v>4628080</v>
      </c>
      <c r="J7" s="345">
        <v>2016</v>
      </c>
      <c r="K7" s="345">
        <v>17387527</v>
      </c>
      <c r="L7" s="345">
        <v>81869316</v>
      </c>
      <c r="M7" s="486"/>
      <c r="N7" s="478"/>
      <c r="O7" s="478"/>
    </row>
    <row r="8" spans="1:15" s="218" customFormat="1" ht="23.5" customHeight="1">
      <c r="A8" s="349" t="s">
        <v>412</v>
      </c>
      <c r="B8" s="345">
        <v>180481521</v>
      </c>
      <c r="C8" s="345">
        <v>10743264</v>
      </c>
      <c r="D8" s="345">
        <v>16708278</v>
      </c>
      <c r="E8" s="345">
        <v>73603435</v>
      </c>
      <c r="F8" s="345">
        <v>1272398</v>
      </c>
      <c r="G8" s="345">
        <v>2197770</v>
      </c>
      <c r="H8" s="345">
        <v>1926942</v>
      </c>
      <c r="I8" s="345">
        <v>3157911</v>
      </c>
      <c r="J8" s="345">
        <v>2016</v>
      </c>
      <c r="K8" s="345">
        <v>17210137</v>
      </c>
      <c r="L8" s="345">
        <v>53659370</v>
      </c>
      <c r="M8" s="403"/>
      <c r="N8" s="404"/>
      <c r="O8" s="405"/>
    </row>
    <row r="9" spans="1:15" ht="23.5" customHeight="1">
      <c r="A9" s="152" t="s">
        <v>413</v>
      </c>
      <c r="B9" s="346">
        <v>35634445</v>
      </c>
      <c r="C9" s="348">
        <v>0</v>
      </c>
      <c r="D9" s="348">
        <v>1427330</v>
      </c>
      <c r="E9" s="348">
        <v>12845330</v>
      </c>
      <c r="F9" s="348">
        <v>85003</v>
      </c>
      <c r="G9" s="348">
        <v>474365</v>
      </c>
      <c r="H9" s="348">
        <v>479551</v>
      </c>
      <c r="I9" s="348">
        <v>972002</v>
      </c>
      <c r="J9" s="348">
        <v>0</v>
      </c>
      <c r="K9" s="348">
        <v>9438329</v>
      </c>
      <c r="L9" s="348">
        <v>9912535</v>
      </c>
      <c r="M9" s="402"/>
      <c r="N9" s="406"/>
      <c r="O9" s="378"/>
    </row>
    <row r="10" spans="1:15" ht="23.5" customHeight="1">
      <c r="A10" s="152" t="s">
        <v>414</v>
      </c>
      <c r="B10" s="346">
        <v>33434127</v>
      </c>
      <c r="C10" s="348">
        <v>979522</v>
      </c>
      <c r="D10" s="348">
        <v>6427035</v>
      </c>
      <c r="E10" s="348">
        <v>14538627</v>
      </c>
      <c r="F10" s="348">
        <v>268926</v>
      </c>
      <c r="G10" s="348">
        <v>282785</v>
      </c>
      <c r="H10" s="348">
        <v>508845</v>
      </c>
      <c r="I10" s="348">
        <v>533060</v>
      </c>
      <c r="J10" s="348">
        <v>0</v>
      </c>
      <c r="K10" s="348">
        <v>2000000</v>
      </c>
      <c r="L10" s="348">
        <v>7895327</v>
      </c>
      <c r="M10" s="402"/>
      <c r="N10" s="406"/>
      <c r="O10" s="378"/>
    </row>
    <row r="11" spans="1:15" ht="23.5" customHeight="1">
      <c r="A11" s="152" t="s">
        <v>415</v>
      </c>
      <c r="B11" s="346">
        <v>33189131</v>
      </c>
      <c r="C11" s="348">
        <v>1962029</v>
      </c>
      <c r="D11" s="348">
        <v>3839408</v>
      </c>
      <c r="E11" s="348">
        <v>9607135</v>
      </c>
      <c r="F11" s="348">
        <v>277520</v>
      </c>
      <c r="G11" s="348">
        <v>341856</v>
      </c>
      <c r="H11" s="348">
        <v>377284</v>
      </c>
      <c r="I11" s="348">
        <v>517607</v>
      </c>
      <c r="J11" s="348">
        <v>0</v>
      </c>
      <c r="K11" s="348">
        <v>4120403</v>
      </c>
      <c r="L11" s="348">
        <v>12145889</v>
      </c>
      <c r="M11" s="402"/>
      <c r="N11" s="406"/>
      <c r="O11" s="378"/>
    </row>
    <row r="12" spans="1:15" s="219" customFormat="1" ht="23.5" customHeight="1">
      <c r="A12" s="152" t="s">
        <v>416</v>
      </c>
      <c r="B12" s="346">
        <v>25333866</v>
      </c>
      <c r="C12" s="348">
        <v>6079858</v>
      </c>
      <c r="D12" s="348">
        <v>2236643</v>
      </c>
      <c r="E12" s="348">
        <v>8763820</v>
      </c>
      <c r="F12" s="348">
        <v>371035</v>
      </c>
      <c r="G12" s="348">
        <v>364422</v>
      </c>
      <c r="H12" s="348">
        <v>269016</v>
      </c>
      <c r="I12" s="348">
        <v>444374</v>
      </c>
      <c r="J12" s="348">
        <v>16</v>
      </c>
      <c r="K12" s="348">
        <v>775534</v>
      </c>
      <c r="L12" s="348">
        <v>6029148</v>
      </c>
      <c r="M12" s="402"/>
      <c r="N12" s="406"/>
      <c r="O12" s="378"/>
    </row>
    <row r="13" spans="1:15" ht="23.5" customHeight="1">
      <c r="A13" s="152" t="s">
        <v>417</v>
      </c>
      <c r="B13" s="346">
        <v>20883250</v>
      </c>
      <c r="C13" s="348">
        <v>201932</v>
      </c>
      <c r="D13" s="348">
        <v>1817071</v>
      </c>
      <c r="E13" s="348">
        <v>12798808</v>
      </c>
      <c r="F13" s="348">
        <v>120739</v>
      </c>
      <c r="G13" s="348">
        <v>187170</v>
      </c>
      <c r="H13" s="348">
        <v>176375</v>
      </c>
      <c r="I13" s="348">
        <v>542718</v>
      </c>
      <c r="J13" s="348">
        <v>2000</v>
      </c>
      <c r="K13" s="348">
        <v>1000</v>
      </c>
      <c r="L13" s="348">
        <v>5035437</v>
      </c>
      <c r="M13" s="402"/>
      <c r="N13" s="406"/>
      <c r="O13" s="378"/>
    </row>
    <row r="14" spans="1:15" ht="23.5" customHeight="1">
      <c r="A14" s="152" t="s">
        <v>418</v>
      </c>
      <c r="B14" s="346">
        <v>32006702</v>
      </c>
      <c r="C14" s="348">
        <v>1519923</v>
      </c>
      <c r="D14" s="348">
        <v>960791</v>
      </c>
      <c r="E14" s="348">
        <v>15049715</v>
      </c>
      <c r="F14" s="348">
        <v>149175</v>
      </c>
      <c r="G14" s="348">
        <v>547172</v>
      </c>
      <c r="H14" s="348">
        <v>115871</v>
      </c>
      <c r="I14" s="348">
        <v>148150</v>
      </c>
      <c r="J14" s="348">
        <v>0</v>
      </c>
      <c r="K14" s="348">
        <v>874871</v>
      </c>
      <c r="L14" s="348">
        <v>12641034</v>
      </c>
      <c r="M14" s="402"/>
      <c r="N14" s="406"/>
      <c r="O14" s="378"/>
    </row>
    <row r="15" spans="1:15" s="218" customFormat="1" ht="23.5" customHeight="1">
      <c r="A15" s="335" t="s">
        <v>0</v>
      </c>
      <c r="B15" s="345">
        <v>83633521</v>
      </c>
      <c r="C15" s="345">
        <v>1366099</v>
      </c>
      <c r="D15" s="345">
        <v>6746186</v>
      </c>
      <c r="E15" s="345">
        <v>42376545</v>
      </c>
      <c r="F15" s="345">
        <v>924523</v>
      </c>
      <c r="G15" s="345">
        <v>1526548</v>
      </c>
      <c r="H15" s="345">
        <v>836115</v>
      </c>
      <c r="I15" s="345">
        <v>1470169</v>
      </c>
      <c r="J15" s="345">
        <v>0</v>
      </c>
      <c r="K15" s="345">
        <v>177390</v>
      </c>
      <c r="L15" s="345">
        <v>28209946</v>
      </c>
      <c r="M15" s="407"/>
      <c r="N15" s="408"/>
      <c r="O15" s="378"/>
    </row>
    <row r="16" spans="1:15" ht="23.5" customHeight="1">
      <c r="A16" s="157" t="s">
        <v>127</v>
      </c>
      <c r="B16" s="346">
        <v>5568256</v>
      </c>
      <c r="C16" s="348">
        <v>156290</v>
      </c>
      <c r="D16" s="348">
        <v>275630</v>
      </c>
      <c r="E16" s="348">
        <v>3314865</v>
      </c>
      <c r="F16" s="348">
        <v>28057</v>
      </c>
      <c r="G16" s="348">
        <v>90015</v>
      </c>
      <c r="H16" s="348">
        <v>51005</v>
      </c>
      <c r="I16" s="348">
        <v>91470</v>
      </c>
      <c r="J16" s="348">
        <v>0</v>
      </c>
      <c r="K16" s="348">
        <v>0</v>
      </c>
      <c r="L16" s="348">
        <v>1560924</v>
      </c>
      <c r="M16" s="402"/>
      <c r="N16" s="406"/>
      <c r="O16" s="378"/>
    </row>
    <row r="17" spans="1:15" ht="23.5" customHeight="1">
      <c r="A17" s="157" t="s">
        <v>128</v>
      </c>
      <c r="B17" s="346">
        <v>8372444</v>
      </c>
      <c r="C17" s="348">
        <v>6687</v>
      </c>
      <c r="D17" s="348">
        <v>762662</v>
      </c>
      <c r="E17" s="348">
        <v>2757943</v>
      </c>
      <c r="F17" s="348">
        <v>33077</v>
      </c>
      <c r="G17" s="348">
        <v>101653</v>
      </c>
      <c r="H17" s="348">
        <v>78939</v>
      </c>
      <c r="I17" s="348">
        <v>144254</v>
      </c>
      <c r="J17" s="348">
        <v>0</v>
      </c>
      <c r="K17" s="348">
        <v>0</v>
      </c>
      <c r="L17" s="348">
        <v>4487229</v>
      </c>
      <c r="M17" s="402"/>
      <c r="N17" s="406"/>
      <c r="O17" s="378"/>
    </row>
    <row r="18" spans="1:15" ht="23.5" customHeight="1">
      <c r="A18" s="157" t="s">
        <v>129</v>
      </c>
      <c r="B18" s="346">
        <v>3351329</v>
      </c>
      <c r="C18" s="348">
        <v>33000</v>
      </c>
      <c r="D18" s="348">
        <v>91987</v>
      </c>
      <c r="E18" s="348">
        <v>2104594</v>
      </c>
      <c r="F18" s="348">
        <v>19593</v>
      </c>
      <c r="G18" s="348">
        <v>88420</v>
      </c>
      <c r="H18" s="348">
        <v>54210</v>
      </c>
      <c r="I18" s="348">
        <v>129640</v>
      </c>
      <c r="J18" s="348">
        <v>0</v>
      </c>
      <c r="K18" s="348">
        <v>0</v>
      </c>
      <c r="L18" s="348">
        <v>829885</v>
      </c>
      <c r="M18" s="402"/>
      <c r="N18" s="406"/>
      <c r="O18" s="378"/>
    </row>
    <row r="19" spans="1:15" ht="23.5" customHeight="1">
      <c r="A19" s="157" t="s">
        <v>130</v>
      </c>
      <c r="B19" s="346">
        <v>8953971</v>
      </c>
      <c r="C19" s="348">
        <v>118214</v>
      </c>
      <c r="D19" s="348">
        <v>503164</v>
      </c>
      <c r="E19" s="348">
        <v>3842491</v>
      </c>
      <c r="F19" s="348">
        <v>146111</v>
      </c>
      <c r="G19" s="348">
        <v>83606</v>
      </c>
      <c r="H19" s="348">
        <v>79219</v>
      </c>
      <c r="I19" s="348">
        <v>186316</v>
      </c>
      <c r="J19" s="348">
        <v>0</v>
      </c>
      <c r="K19" s="348">
        <v>0</v>
      </c>
      <c r="L19" s="348">
        <v>3994850</v>
      </c>
      <c r="M19" s="402"/>
      <c r="N19" s="406"/>
      <c r="O19" s="378"/>
    </row>
    <row r="20" spans="1:15" ht="23.5" customHeight="1">
      <c r="A20" s="157" t="s">
        <v>131</v>
      </c>
      <c r="B20" s="346">
        <v>3618516</v>
      </c>
      <c r="C20" s="348">
        <v>42312</v>
      </c>
      <c r="D20" s="348">
        <v>247673</v>
      </c>
      <c r="E20" s="348">
        <v>2273555</v>
      </c>
      <c r="F20" s="348">
        <v>123664</v>
      </c>
      <c r="G20" s="348">
        <v>110777</v>
      </c>
      <c r="H20" s="348">
        <v>31315</v>
      </c>
      <c r="I20" s="348">
        <v>57555</v>
      </c>
      <c r="J20" s="348">
        <v>0</v>
      </c>
      <c r="K20" s="348">
        <v>0</v>
      </c>
      <c r="L20" s="348">
        <v>731665</v>
      </c>
      <c r="M20" s="402"/>
      <c r="N20" s="406"/>
      <c r="O20" s="378"/>
    </row>
    <row r="21" spans="1:15" ht="23.5" customHeight="1">
      <c r="A21" s="157" t="s">
        <v>132</v>
      </c>
      <c r="B21" s="346">
        <v>9481385</v>
      </c>
      <c r="C21" s="348">
        <v>107301</v>
      </c>
      <c r="D21" s="348">
        <v>640351</v>
      </c>
      <c r="E21" s="348">
        <v>6799902</v>
      </c>
      <c r="F21" s="348">
        <v>113583</v>
      </c>
      <c r="G21" s="348">
        <v>42830</v>
      </c>
      <c r="H21" s="348">
        <v>25742</v>
      </c>
      <c r="I21" s="348">
        <v>116278</v>
      </c>
      <c r="J21" s="348">
        <v>0</v>
      </c>
      <c r="K21" s="348">
        <v>70000</v>
      </c>
      <c r="L21" s="348">
        <v>1565398</v>
      </c>
      <c r="M21" s="402"/>
      <c r="N21" s="406"/>
      <c r="O21" s="378"/>
    </row>
    <row r="22" spans="1:15" ht="23.5" customHeight="1">
      <c r="A22" s="157" t="s">
        <v>133</v>
      </c>
      <c r="B22" s="346">
        <v>5024612</v>
      </c>
      <c r="C22" s="348">
        <v>218170</v>
      </c>
      <c r="D22" s="348">
        <v>234562</v>
      </c>
      <c r="E22" s="348">
        <v>2305594</v>
      </c>
      <c r="F22" s="348">
        <v>37264</v>
      </c>
      <c r="G22" s="348">
        <v>130917</v>
      </c>
      <c r="H22" s="348">
        <v>69488</v>
      </c>
      <c r="I22" s="348">
        <v>66210</v>
      </c>
      <c r="J22" s="348">
        <v>0</v>
      </c>
      <c r="K22" s="348">
        <v>12110</v>
      </c>
      <c r="L22" s="348">
        <v>1950297</v>
      </c>
      <c r="M22" s="402"/>
      <c r="N22" s="406"/>
      <c r="O22" s="378"/>
    </row>
    <row r="23" spans="1:15" ht="23.5" customHeight="1">
      <c r="A23" s="157" t="s">
        <v>134</v>
      </c>
      <c r="B23" s="346">
        <v>9880835</v>
      </c>
      <c r="C23" s="348">
        <v>295768</v>
      </c>
      <c r="D23" s="348">
        <v>1587801</v>
      </c>
      <c r="E23" s="348">
        <v>4781393</v>
      </c>
      <c r="F23" s="348">
        <v>30957</v>
      </c>
      <c r="G23" s="348">
        <v>102297</v>
      </c>
      <c r="H23" s="348">
        <v>65185</v>
      </c>
      <c r="I23" s="348">
        <v>86535</v>
      </c>
      <c r="J23" s="348">
        <v>0</v>
      </c>
      <c r="K23" s="348">
        <v>0</v>
      </c>
      <c r="L23" s="348">
        <v>2930899</v>
      </c>
      <c r="M23" s="402"/>
      <c r="N23" s="406"/>
      <c r="O23" s="378"/>
    </row>
    <row r="24" spans="1:15" ht="23.5" customHeight="1">
      <c r="A24" s="157" t="s">
        <v>135</v>
      </c>
      <c r="B24" s="346">
        <v>3034978</v>
      </c>
      <c r="C24" s="348">
        <v>36749</v>
      </c>
      <c r="D24" s="348">
        <v>321719</v>
      </c>
      <c r="E24" s="348">
        <v>951640</v>
      </c>
      <c r="F24" s="348">
        <v>32096</v>
      </c>
      <c r="G24" s="348">
        <v>55002</v>
      </c>
      <c r="H24" s="348">
        <v>62499</v>
      </c>
      <c r="I24" s="348">
        <v>61298</v>
      </c>
      <c r="J24" s="348">
        <v>0</v>
      </c>
      <c r="K24" s="348">
        <v>0</v>
      </c>
      <c r="L24" s="348">
        <v>1513975</v>
      </c>
      <c r="M24" s="402"/>
      <c r="N24" s="406"/>
      <c r="O24" s="378"/>
    </row>
    <row r="25" spans="1:15" ht="23.5" customHeight="1">
      <c r="A25" s="157" t="s">
        <v>136</v>
      </c>
      <c r="B25" s="346">
        <v>4839762</v>
      </c>
      <c r="C25" s="348">
        <v>0</v>
      </c>
      <c r="D25" s="348">
        <v>417993</v>
      </c>
      <c r="E25" s="348">
        <v>1937499</v>
      </c>
      <c r="F25" s="348">
        <v>51846</v>
      </c>
      <c r="G25" s="348">
        <v>52979</v>
      </c>
      <c r="H25" s="348">
        <v>70531</v>
      </c>
      <c r="I25" s="348">
        <v>129048</v>
      </c>
      <c r="J25" s="348">
        <v>0</v>
      </c>
      <c r="K25" s="348">
        <v>0</v>
      </c>
      <c r="L25" s="348">
        <v>2179866</v>
      </c>
      <c r="M25" s="402"/>
      <c r="N25" s="406"/>
      <c r="O25" s="378"/>
    </row>
    <row r="26" spans="1:15" ht="23.5" customHeight="1">
      <c r="A26" s="157" t="s">
        <v>137</v>
      </c>
      <c r="B26" s="346">
        <v>2693854</v>
      </c>
      <c r="C26" s="348">
        <v>0</v>
      </c>
      <c r="D26" s="348">
        <v>130641</v>
      </c>
      <c r="E26" s="348">
        <v>1365340</v>
      </c>
      <c r="F26" s="348">
        <v>13643</v>
      </c>
      <c r="G26" s="348">
        <v>57027</v>
      </c>
      <c r="H26" s="348">
        <v>19163</v>
      </c>
      <c r="I26" s="348">
        <v>54039</v>
      </c>
      <c r="J26" s="348">
        <v>0</v>
      </c>
      <c r="K26" s="348">
        <v>280</v>
      </c>
      <c r="L26" s="348">
        <v>1053721</v>
      </c>
      <c r="M26" s="402"/>
      <c r="N26" s="406"/>
      <c r="O26" s="378"/>
    </row>
    <row r="27" spans="1:15" ht="23.5" customHeight="1">
      <c r="A27" s="157" t="s">
        <v>138</v>
      </c>
      <c r="B27" s="346">
        <v>3117058</v>
      </c>
      <c r="C27" s="348">
        <v>51664</v>
      </c>
      <c r="D27" s="348">
        <v>51546</v>
      </c>
      <c r="E27" s="348">
        <v>1782334</v>
      </c>
      <c r="F27" s="348">
        <v>48111</v>
      </c>
      <c r="G27" s="348">
        <v>66392</v>
      </c>
      <c r="H27" s="348">
        <v>68409</v>
      </c>
      <c r="I27" s="348">
        <v>90129</v>
      </c>
      <c r="J27" s="348">
        <v>0</v>
      </c>
      <c r="K27" s="348">
        <v>0</v>
      </c>
      <c r="L27" s="348">
        <v>958473</v>
      </c>
      <c r="M27" s="402"/>
      <c r="N27" s="406"/>
      <c r="O27" s="378"/>
    </row>
    <row r="28" spans="1:15" ht="23.5" customHeight="1">
      <c r="A28" s="157" t="s">
        <v>139</v>
      </c>
      <c r="B28" s="346">
        <v>4446189</v>
      </c>
      <c r="C28" s="348">
        <v>19456</v>
      </c>
      <c r="D28" s="348">
        <v>536776</v>
      </c>
      <c r="E28" s="348">
        <v>1763787</v>
      </c>
      <c r="F28" s="348">
        <v>18808</v>
      </c>
      <c r="G28" s="348">
        <v>112899</v>
      </c>
      <c r="H28" s="348">
        <v>42228</v>
      </c>
      <c r="I28" s="348">
        <v>110515</v>
      </c>
      <c r="J28" s="348">
        <v>0</v>
      </c>
      <c r="K28" s="348">
        <v>0</v>
      </c>
      <c r="L28" s="348">
        <v>1841720</v>
      </c>
      <c r="M28" s="402"/>
      <c r="N28" s="406"/>
      <c r="O28" s="378"/>
    </row>
    <row r="29" spans="1:15" ht="23.5" customHeight="1">
      <c r="A29" s="157" t="s">
        <v>140</v>
      </c>
      <c r="B29" s="346">
        <v>3737256</v>
      </c>
      <c r="C29" s="348">
        <v>210500</v>
      </c>
      <c r="D29" s="348">
        <v>514047</v>
      </c>
      <c r="E29" s="348">
        <v>1581183</v>
      </c>
      <c r="F29" s="348">
        <v>165916</v>
      </c>
      <c r="G29" s="348">
        <v>68991</v>
      </c>
      <c r="H29" s="348">
        <v>73967</v>
      </c>
      <c r="I29" s="348">
        <v>96049</v>
      </c>
      <c r="J29" s="348">
        <v>0</v>
      </c>
      <c r="K29" s="348">
        <v>0</v>
      </c>
      <c r="L29" s="348">
        <v>1026603</v>
      </c>
      <c r="M29" s="402"/>
      <c r="N29" s="406"/>
      <c r="O29" s="378"/>
    </row>
    <row r="30" spans="1:15" ht="23.5" customHeight="1">
      <c r="A30" s="157" t="s">
        <v>141</v>
      </c>
      <c r="B30" s="346">
        <v>5550889</v>
      </c>
      <c r="C30" s="348">
        <v>66998</v>
      </c>
      <c r="D30" s="348">
        <v>275783</v>
      </c>
      <c r="E30" s="348">
        <v>3666455</v>
      </c>
      <c r="F30" s="348">
        <v>60444</v>
      </c>
      <c r="G30" s="348">
        <v>39158</v>
      </c>
      <c r="H30" s="348">
        <v>34321</v>
      </c>
      <c r="I30" s="348">
        <v>39765</v>
      </c>
      <c r="J30" s="348">
        <v>0</v>
      </c>
      <c r="K30" s="348">
        <v>95000</v>
      </c>
      <c r="L30" s="348">
        <v>1272965</v>
      </c>
      <c r="M30" s="402"/>
      <c r="N30" s="406"/>
      <c r="O30" s="378"/>
    </row>
    <row r="31" spans="1:15" ht="23.5" customHeight="1">
      <c r="A31" s="157" t="s">
        <v>211</v>
      </c>
      <c r="B31" s="346">
        <v>1962187</v>
      </c>
      <c r="C31" s="348">
        <v>2990</v>
      </c>
      <c r="D31" s="348">
        <v>153851</v>
      </c>
      <c r="E31" s="348">
        <v>1147970</v>
      </c>
      <c r="F31" s="348">
        <v>1353</v>
      </c>
      <c r="G31" s="348">
        <v>323585</v>
      </c>
      <c r="H31" s="348">
        <v>9894</v>
      </c>
      <c r="I31" s="348">
        <v>11068</v>
      </c>
      <c r="J31" s="348">
        <v>0</v>
      </c>
      <c r="K31" s="348">
        <v>0</v>
      </c>
      <c r="L31" s="348">
        <v>311476</v>
      </c>
      <c r="M31" s="402"/>
      <c r="N31" s="406"/>
      <c r="O31" s="378"/>
    </row>
    <row r="32" spans="1:15">
      <c r="M32" s="377"/>
      <c r="N32" s="377"/>
      <c r="O32" s="378"/>
    </row>
    <row r="33" spans="13:15">
      <c r="M33" s="377"/>
      <c r="N33" s="377"/>
      <c r="O33" s="378"/>
    </row>
  </sheetData>
  <mergeCells count="19">
    <mergeCell ref="A1:L1"/>
    <mergeCell ref="A2:L2"/>
    <mergeCell ref="F3:G3"/>
    <mergeCell ref="O4:O7"/>
    <mergeCell ref="A4:A6"/>
    <mergeCell ref="B4:B6"/>
    <mergeCell ref="D5:D6"/>
    <mergeCell ref="E5:E6"/>
    <mergeCell ref="C5:C6"/>
    <mergeCell ref="M4:M7"/>
    <mergeCell ref="N4:N7"/>
    <mergeCell ref="I5:I6"/>
    <mergeCell ref="L4:L6"/>
    <mergeCell ref="K5:K6"/>
    <mergeCell ref="J5:J6"/>
    <mergeCell ref="C4:K4"/>
    <mergeCell ref="F5:F6"/>
    <mergeCell ref="G5:G6"/>
    <mergeCell ref="H5:H6"/>
  </mergeCells>
  <phoneticPr fontId="2" type="noConversion"/>
  <printOptions horizontalCentered="1" gridLinesSet="0"/>
  <pageMargins left="0.39370078740157483" right="0.39370078740157483" top="0.39370078740157483" bottom="0.39370078740157483" header="0.51181102362204722" footer="0.19685039370078741"/>
  <pageSetup paperSize="9" scale="81" firstPageNumber="38" orientation="landscape" blackAndWhite="1" useFirstPageNumber="1" r:id="rId1"/>
  <headerFooter alignWithMargins="0">
    <oddFooter>&amp;C&amp;"Times New Roman,標準"-&amp;P--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0">
    <pageSetUpPr fitToPage="1"/>
  </sheetPr>
  <dimension ref="A1:M33"/>
  <sheetViews>
    <sheetView showGridLines="0" view="pageBreakPreview" zoomScale="75" zoomScaleNormal="100" zoomScaleSheetLayoutView="75" workbookViewId="0">
      <pane xSplit="1" ySplit="8" topLeftCell="B9" activePane="bottomRight" state="frozen"/>
      <selection activeCell="V1" sqref="V1"/>
      <selection pane="topRight" activeCell="V1" sqref="V1"/>
      <selection pane="bottomLeft" activeCell="V1" sqref="V1"/>
      <selection pane="bottomRight" activeCell="V1" sqref="V1"/>
    </sheetView>
  </sheetViews>
  <sheetFormatPr defaultColWidth="10" defaultRowHeight="17"/>
  <cols>
    <col min="1" max="1" width="14.36328125" style="179" customWidth="1"/>
    <col min="2" max="2" width="12.90625" style="186" customWidth="1"/>
    <col min="3" max="5" width="12.90625" style="197" customWidth="1"/>
    <col min="6" max="6" width="8.36328125" style="234" customWidth="1"/>
    <col min="7" max="7" width="11.7265625" style="234" customWidth="1"/>
    <col min="8" max="10" width="10.36328125" style="197" customWidth="1"/>
    <col min="11" max="11" width="11.7265625" style="197" customWidth="1"/>
    <col min="12" max="12" width="10.36328125" style="197" customWidth="1"/>
    <col min="13" max="16384" width="10" style="197"/>
  </cols>
  <sheetData>
    <row r="1" spans="1:13" s="189" customFormat="1" ht="26.25" customHeight="1">
      <c r="A1" s="473" t="s">
        <v>503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</row>
    <row r="2" spans="1:13" s="193" customFormat="1" ht="28.15" customHeight="1">
      <c r="A2" s="474" t="s">
        <v>502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</row>
    <row r="3" spans="1:13" ht="24" customHeight="1">
      <c r="A3" s="220"/>
      <c r="B3" s="194"/>
      <c r="C3" s="195"/>
      <c r="D3" s="195"/>
      <c r="E3" s="492" t="str">
        <f>"         中華民國"&amp;簡明總!L3</f>
        <v xml:space="preserve">         中華民國</v>
      </c>
      <c r="F3" s="492"/>
      <c r="G3" s="492"/>
      <c r="H3" s="492"/>
      <c r="I3" s="195"/>
      <c r="J3" s="195"/>
      <c r="K3" s="195"/>
      <c r="L3" s="205" t="s">
        <v>2</v>
      </c>
    </row>
    <row r="4" spans="1:13" s="179" customFormat="1" ht="21.65" customHeight="1">
      <c r="A4" s="221"/>
      <c r="B4" s="498" t="s">
        <v>3</v>
      </c>
      <c r="C4" s="499"/>
      <c r="D4" s="499"/>
      <c r="E4" s="499"/>
      <c r="F4" s="222"/>
      <c r="G4" s="223"/>
      <c r="H4" s="224" t="s">
        <v>4</v>
      </c>
      <c r="I4" s="224"/>
      <c r="J4" s="224" t="s">
        <v>5</v>
      </c>
      <c r="K4" s="225"/>
      <c r="L4" s="495" t="s">
        <v>6</v>
      </c>
    </row>
    <row r="5" spans="1:13" s="179" customFormat="1" ht="21.65" customHeight="1">
      <c r="A5" s="226" t="s">
        <v>495</v>
      </c>
      <c r="B5" s="480" t="s">
        <v>7</v>
      </c>
      <c r="C5" s="227" t="s">
        <v>8</v>
      </c>
      <c r="D5" s="227"/>
      <c r="E5" s="228"/>
      <c r="F5" s="502" t="s">
        <v>9</v>
      </c>
      <c r="G5" s="503"/>
      <c r="H5" s="441" t="s">
        <v>10</v>
      </c>
      <c r="I5" s="441" t="s">
        <v>11</v>
      </c>
      <c r="J5" s="441" t="s">
        <v>12</v>
      </c>
      <c r="K5" s="443" t="s">
        <v>1</v>
      </c>
      <c r="L5" s="496"/>
    </row>
    <row r="6" spans="1:13" s="179" customFormat="1" ht="21.65" customHeight="1">
      <c r="A6" s="229"/>
      <c r="B6" s="487"/>
      <c r="C6" s="504" t="s">
        <v>13</v>
      </c>
      <c r="D6" s="505"/>
      <c r="E6" s="506"/>
      <c r="F6" s="500" t="s">
        <v>14</v>
      </c>
      <c r="G6" s="500" t="s">
        <v>508</v>
      </c>
      <c r="H6" s="479"/>
      <c r="I6" s="479"/>
      <c r="J6" s="479"/>
      <c r="K6" s="493"/>
      <c r="L6" s="496"/>
    </row>
    <row r="7" spans="1:13" s="183" customFormat="1" ht="21.65" customHeight="1">
      <c r="A7" s="230"/>
      <c r="B7" s="488"/>
      <c r="C7" s="354" t="s">
        <v>15</v>
      </c>
      <c r="D7" s="354" t="s">
        <v>16</v>
      </c>
      <c r="E7" s="354" t="s">
        <v>17</v>
      </c>
      <c r="F7" s="501"/>
      <c r="G7" s="501"/>
      <c r="H7" s="442"/>
      <c r="I7" s="442"/>
      <c r="J7" s="442"/>
      <c r="K7" s="494"/>
      <c r="L7" s="497"/>
    </row>
    <row r="8" spans="1:13" s="184" customFormat="1" ht="21.65" customHeight="1">
      <c r="A8" s="231" t="s">
        <v>22</v>
      </c>
      <c r="B8" s="345">
        <v>910</v>
      </c>
      <c r="C8" s="345">
        <v>73353</v>
      </c>
      <c r="D8" s="345">
        <v>57715</v>
      </c>
      <c r="E8" s="345">
        <v>16693</v>
      </c>
      <c r="F8" s="345">
        <v>3</v>
      </c>
      <c r="G8" s="345">
        <v>15602</v>
      </c>
      <c r="H8" s="345">
        <v>27054</v>
      </c>
      <c r="I8" s="345">
        <v>4347</v>
      </c>
      <c r="J8" s="345">
        <v>4238</v>
      </c>
      <c r="K8" s="345">
        <v>199915</v>
      </c>
      <c r="L8" s="345">
        <v>71608</v>
      </c>
    </row>
    <row r="9" spans="1:13" s="184" customFormat="1" ht="21.65" customHeight="1">
      <c r="A9" s="352" t="s">
        <v>18</v>
      </c>
      <c r="B9" s="345">
        <v>377</v>
      </c>
      <c r="C9" s="345">
        <v>53049</v>
      </c>
      <c r="D9" s="345">
        <v>38173</v>
      </c>
      <c r="E9" s="345">
        <v>10568</v>
      </c>
      <c r="F9" s="345">
        <v>3</v>
      </c>
      <c r="G9" s="345">
        <v>10249</v>
      </c>
      <c r="H9" s="345">
        <v>24483</v>
      </c>
      <c r="I9" s="345">
        <v>3672</v>
      </c>
      <c r="J9" s="345">
        <v>2644</v>
      </c>
      <c r="K9" s="345">
        <v>143218</v>
      </c>
      <c r="L9" s="345">
        <v>44304</v>
      </c>
    </row>
    <row r="10" spans="1:13" s="179" customFormat="1" ht="21.65" customHeight="1">
      <c r="A10" s="232" t="s">
        <v>191</v>
      </c>
      <c r="B10" s="350">
        <v>66</v>
      </c>
      <c r="C10" s="350">
        <v>9862</v>
      </c>
      <c r="D10" s="350">
        <v>7632</v>
      </c>
      <c r="E10" s="350">
        <v>2537</v>
      </c>
      <c r="F10" s="350">
        <v>0</v>
      </c>
      <c r="G10" s="350">
        <v>2186</v>
      </c>
      <c r="H10" s="350">
        <v>5777</v>
      </c>
      <c r="I10" s="350">
        <v>22</v>
      </c>
      <c r="J10" s="350">
        <v>322</v>
      </c>
      <c r="K10" s="346">
        <v>28404</v>
      </c>
      <c r="L10" s="350">
        <v>5430</v>
      </c>
    </row>
    <row r="11" spans="1:13" s="179" customFormat="1" ht="21.65" customHeight="1">
      <c r="A11" s="232" t="s">
        <v>390</v>
      </c>
      <c r="B11" s="350">
        <v>61</v>
      </c>
      <c r="C11" s="350">
        <v>13049</v>
      </c>
      <c r="D11" s="350">
        <v>7800</v>
      </c>
      <c r="E11" s="350">
        <v>1774</v>
      </c>
      <c r="F11" s="350">
        <v>3</v>
      </c>
      <c r="G11" s="350">
        <v>2074</v>
      </c>
      <c r="H11" s="350">
        <v>6876</v>
      </c>
      <c r="I11" s="350">
        <v>1415</v>
      </c>
      <c r="J11" s="350">
        <v>724</v>
      </c>
      <c r="K11" s="346">
        <v>33776</v>
      </c>
      <c r="L11" s="350">
        <v>10875</v>
      </c>
      <c r="M11" s="251"/>
    </row>
    <row r="12" spans="1:13" s="179" customFormat="1" ht="21.65" customHeight="1">
      <c r="A12" s="232" t="s">
        <v>19</v>
      </c>
      <c r="B12" s="350">
        <v>63</v>
      </c>
      <c r="C12" s="350">
        <v>6729</v>
      </c>
      <c r="D12" s="350">
        <v>4842</v>
      </c>
      <c r="E12" s="350">
        <v>1750</v>
      </c>
      <c r="F12" s="350">
        <v>0</v>
      </c>
      <c r="G12" s="350">
        <v>1714</v>
      </c>
      <c r="H12" s="350">
        <v>1773</v>
      </c>
      <c r="I12" s="350">
        <v>1236</v>
      </c>
      <c r="J12" s="350">
        <v>152</v>
      </c>
      <c r="K12" s="346">
        <v>18259</v>
      </c>
      <c r="L12" s="350">
        <v>4043</v>
      </c>
      <c r="M12" s="251"/>
    </row>
    <row r="13" spans="1:13" s="183" customFormat="1" ht="21.65" customHeight="1">
      <c r="A13" s="232" t="s">
        <v>392</v>
      </c>
      <c r="B13" s="350">
        <v>65</v>
      </c>
      <c r="C13" s="350">
        <v>7757</v>
      </c>
      <c r="D13" s="350">
        <v>6559</v>
      </c>
      <c r="E13" s="350">
        <v>1836</v>
      </c>
      <c r="F13" s="350">
        <v>0</v>
      </c>
      <c r="G13" s="350">
        <v>1435</v>
      </c>
      <c r="H13" s="350">
        <v>3138</v>
      </c>
      <c r="I13" s="350">
        <v>52</v>
      </c>
      <c r="J13" s="350">
        <v>339</v>
      </c>
      <c r="K13" s="346">
        <v>21181</v>
      </c>
      <c r="L13" s="350">
        <v>6090</v>
      </c>
      <c r="M13" s="251"/>
    </row>
    <row r="14" spans="1:13" s="179" customFormat="1" ht="21.65" customHeight="1">
      <c r="A14" s="232" t="s">
        <v>393</v>
      </c>
      <c r="B14" s="350">
        <v>57</v>
      </c>
      <c r="C14" s="350">
        <v>6288</v>
      </c>
      <c r="D14" s="350">
        <v>4242</v>
      </c>
      <c r="E14" s="350">
        <v>1137</v>
      </c>
      <c r="F14" s="350">
        <v>0</v>
      </c>
      <c r="G14" s="350">
        <v>1255</v>
      </c>
      <c r="H14" s="350">
        <v>2417</v>
      </c>
      <c r="I14" s="350">
        <v>52</v>
      </c>
      <c r="J14" s="350">
        <v>387</v>
      </c>
      <c r="K14" s="346">
        <v>15835</v>
      </c>
      <c r="L14" s="350">
        <v>6350</v>
      </c>
      <c r="M14" s="251"/>
    </row>
    <row r="15" spans="1:13" s="179" customFormat="1" ht="21.65" customHeight="1">
      <c r="A15" s="232" t="s">
        <v>20</v>
      </c>
      <c r="B15" s="350">
        <v>65</v>
      </c>
      <c r="C15" s="350">
        <v>9364</v>
      </c>
      <c r="D15" s="350">
        <v>7098</v>
      </c>
      <c r="E15" s="350">
        <v>1534</v>
      </c>
      <c r="F15" s="350">
        <v>0</v>
      </c>
      <c r="G15" s="350">
        <v>1585</v>
      </c>
      <c r="H15" s="350">
        <v>4502</v>
      </c>
      <c r="I15" s="350">
        <v>895</v>
      </c>
      <c r="J15" s="350">
        <v>720</v>
      </c>
      <c r="K15" s="346">
        <v>25763</v>
      </c>
      <c r="L15" s="350">
        <v>11516</v>
      </c>
      <c r="M15" s="251"/>
    </row>
    <row r="16" spans="1:13" s="184" customFormat="1" ht="21.65" customHeight="1">
      <c r="A16" s="353" t="s">
        <v>21</v>
      </c>
      <c r="B16" s="351">
        <v>533</v>
      </c>
      <c r="C16" s="351">
        <v>20304</v>
      </c>
      <c r="D16" s="351">
        <v>19542</v>
      </c>
      <c r="E16" s="351">
        <v>6125</v>
      </c>
      <c r="F16" s="351">
        <v>0</v>
      </c>
      <c r="G16" s="351">
        <v>5353</v>
      </c>
      <c r="H16" s="351">
        <v>2571</v>
      </c>
      <c r="I16" s="351">
        <v>675</v>
      </c>
      <c r="J16" s="351">
        <v>1594</v>
      </c>
      <c r="K16" s="351">
        <v>56697</v>
      </c>
      <c r="L16" s="351">
        <v>27304</v>
      </c>
      <c r="M16" s="251"/>
    </row>
    <row r="17" spans="1:13" s="179" customFormat="1" ht="21.65" customHeight="1">
      <c r="A17" s="232" t="s">
        <v>127</v>
      </c>
      <c r="B17" s="350">
        <v>34</v>
      </c>
      <c r="C17" s="350">
        <v>1271</v>
      </c>
      <c r="D17" s="350">
        <v>1334</v>
      </c>
      <c r="E17" s="350">
        <v>338</v>
      </c>
      <c r="F17" s="350">
        <v>0</v>
      </c>
      <c r="G17" s="350">
        <v>464</v>
      </c>
      <c r="H17" s="350">
        <v>102</v>
      </c>
      <c r="I17" s="350">
        <v>34</v>
      </c>
      <c r="J17" s="350">
        <v>119</v>
      </c>
      <c r="K17" s="346">
        <v>3696</v>
      </c>
      <c r="L17" s="350">
        <v>1663</v>
      </c>
      <c r="M17" s="251"/>
    </row>
    <row r="18" spans="1:13" s="179" customFormat="1" ht="21.65" customHeight="1">
      <c r="A18" s="232" t="s">
        <v>128</v>
      </c>
      <c r="B18" s="350">
        <v>37</v>
      </c>
      <c r="C18" s="350">
        <v>1367</v>
      </c>
      <c r="D18" s="350">
        <v>1127</v>
      </c>
      <c r="E18" s="350">
        <v>420</v>
      </c>
      <c r="F18" s="350">
        <v>0</v>
      </c>
      <c r="G18" s="350">
        <v>426</v>
      </c>
      <c r="H18" s="350">
        <v>136</v>
      </c>
      <c r="I18" s="350">
        <v>28</v>
      </c>
      <c r="J18" s="350">
        <v>142</v>
      </c>
      <c r="K18" s="346">
        <v>3683</v>
      </c>
      <c r="L18" s="350">
        <v>1331</v>
      </c>
      <c r="M18" s="251"/>
    </row>
    <row r="19" spans="1:13" s="179" customFormat="1" ht="21.65" customHeight="1">
      <c r="A19" s="232" t="s">
        <v>129</v>
      </c>
      <c r="B19" s="350">
        <v>38</v>
      </c>
      <c r="C19" s="350">
        <v>1488</v>
      </c>
      <c r="D19" s="350">
        <v>1288</v>
      </c>
      <c r="E19" s="350">
        <v>600</v>
      </c>
      <c r="F19" s="350">
        <v>0</v>
      </c>
      <c r="G19" s="350">
        <v>234</v>
      </c>
      <c r="H19" s="350">
        <v>189</v>
      </c>
      <c r="I19" s="350">
        <v>20</v>
      </c>
      <c r="J19" s="350">
        <v>151</v>
      </c>
      <c r="K19" s="346">
        <v>4008</v>
      </c>
      <c r="L19" s="350">
        <v>1991</v>
      </c>
      <c r="M19" s="251"/>
    </row>
    <row r="20" spans="1:13" s="179" customFormat="1" ht="21.65" customHeight="1">
      <c r="A20" s="232" t="s">
        <v>130</v>
      </c>
      <c r="B20" s="350">
        <v>54</v>
      </c>
      <c r="C20" s="350">
        <v>2193</v>
      </c>
      <c r="D20" s="350">
        <v>2891</v>
      </c>
      <c r="E20" s="350">
        <v>758</v>
      </c>
      <c r="F20" s="350">
        <v>0</v>
      </c>
      <c r="G20" s="350">
        <v>491</v>
      </c>
      <c r="H20" s="350">
        <v>199</v>
      </c>
      <c r="I20" s="350">
        <v>20</v>
      </c>
      <c r="J20" s="350">
        <v>140</v>
      </c>
      <c r="K20" s="346">
        <v>6746</v>
      </c>
      <c r="L20" s="350">
        <v>2986</v>
      </c>
      <c r="M20" s="251"/>
    </row>
    <row r="21" spans="1:13" s="179" customFormat="1" ht="21.65" customHeight="1">
      <c r="A21" s="232" t="s">
        <v>131</v>
      </c>
      <c r="B21" s="350">
        <v>37</v>
      </c>
      <c r="C21" s="350">
        <v>1416</v>
      </c>
      <c r="D21" s="350">
        <v>1452</v>
      </c>
      <c r="E21" s="350">
        <v>464</v>
      </c>
      <c r="F21" s="350">
        <v>0</v>
      </c>
      <c r="G21" s="350">
        <v>354</v>
      </c>
      <c r="H21" s="350">
        <v>114</v>
      </c>
      <c r="I21" s="350">
        <v>21</v>
      </c>
      <c r="J21" s="350">
        <v>76</v>
      </c>
      <c r="K21" s="346">
        <v>3934</v>
      </c>
      <c r="L21" s="350">
        <v>1933</v>
      </c>
      <c r="M21" s="251"/>
    </row>
    <row r="22" spans="1:13" s="179" customFormat="1" ht="21.65" customHeight="1">
      <c r="A22" s="232" t="s">
        <v>132</v>
      </c>
      <c r="B22" s="350">
        <v>43</v>
      </c>
      <c r="C22" s="350">
        <v>1699</v>
      </c>
      <c r="D22" s="350">
        <v>1591</v>
      </c>
      <c r="E22" s="350">
        <v>477</v>
      </c>
      <c r="F22" s="350">
        <v>0</v>
      </c>
      <c r="G22" s="350">
        <v>374</v>
      </c>
      <c r="H22" s="350">
        <v>162</v>
      </c>
      <c r="I22" s="350">
        <v>31</v>
      </c>
      <c r="J22" s="350">
        <v>149</v>
      </c>
      <c r="K22" s="346">
        <v>4526</v>
      </c>
      <c r="L22" s="350">
        <v>2437</v>
      </c>
      <c r="M22" s="251"/>
    </row>
    <row r="23" spans="1:13" s="179" customFormat="1" ht="21.65" customHeight="1">
      <c r="A23" s="232" t="s">
        <v>133</v>
      </c>
      <c r="B23" s="350">
        <v>37</v>
      </c>
      <c r="C23" s="350">
        <v>1522</v>
      </c>
      <c r="D23" s="350">
        <v>1348</v>
      </c>
      <c r="E23" s="350">
        <v>439</v>
      </c>
      <c r="F23" s="350">
        <v>0</v>
      </c>
      <c r="G23" s="350">
        <v>261</v>
      </c>
      <c r="H23" s="350">
        <v>108</v>
      </c>
      <c r="I23" s="350">
        <v>11</v>
      </c>
      <c r="J23" s="350">
        <v>104</v>
      </c>
      <c r="K23" s="346">
        <v>3830</v>
      </c>
      <c r="L23" s="350">
        <v>2385</v>
      </c>
      <c r="M23" s="251"/>
    </row>
    <row r="24" spans="1:13" s="179" customFormat="1" ht="21.65" customHeight="1">
      <c r="A24" s="232" t="s">
        <v>134</v>
      </c>
      <c r="B24" s="350">
        <v>55</v>
      </c>
      <c r="C24" s="350">
        <v>2090</v>
      </c>
      <c r="D24" s="350">
        <v>1986</v>
      </c>
      <c r="E24" s="350">
        <v>621</v>
      </c>
      <c r="F24" s="350">
        <v>0</v>
      </c>
      <c r="G24" s="350">
        <v>669</v>
      </c>
      <c r="H24" s="350">
        <v>122</v>
      </c>
      <c r="I24" s="350">
        <v>23</v>
      </c>
      <c r="J24" s="350">
        <v>167</v>
      </c>
      <c r="K24" s="346">
        <v>5733</v>
      </c>
      <c r="L24" s="350">
        <v>3207</v>
      </c>
      <c r="M24" s="251"/>
    </row>
    <row r="25" spans="1:13" s="179" customFormat="1" ht="21.65" customHeight="1">
      <c r="A25" s="232" t="s">
        <v>135</v>
      </c>
      <c r="B25" s="350">
        <v>30</v>
      </c>
      <c r="C25" s="350">
        <v>1121</v>
      </c>
      <c r="D25" s="350">
        <v>1059</v>
      </c>
      <c r="E25" s="350">
        <v>395</v>
      </c>
      <c r="F25" s="350">
        <v>0</v>
      </c>
      <c r="G25" s="350">
        <v>263</v>
      </c>
      <c r="H25" s="350">
        <v>88</v>
      </c>
      <c r="I25" s="350">
        <v>23</v>
      </c>
      <c r="J25" s="350">
        <v>74</v>
      </c>
      <c r="K25" s="346">
        <v>3053</v>
      </c>
      <c r="L25" s="350">
        <v>1964</v>
      </c>
      <c r="M25" s="251"/>
    </row>
    <row r="26" spans="1:13" s="179" customFormat="1" ht="21.65" customHeight="1">
      <c r="A26" s="232" t="s">
        <v>136</v>
      </c>
      <c r="B26" s="350">
        <v>33</v>
      </c>
      <c r="C26" s="350">
        <v>1237</v>
      </c>
      <c r="D26" s="350">
        <v>1295</v>
      </c>
      <c r="E26" s="350">
        <v>373</v>
      </c>
      <c r="F26" s="350">
        <v>0</v>
      </c>
      <c r="G26" s="350">
        <v>258</v>
      </c>
      <c r="H26" s="350">
        <v>89</v>
      </c>
      <c r="I26" s="350">
        <v>9</v>
      </c>
      <c r="J26" s="350">
        <v>75</v>
      </c>
      <c r="K26" s="346">
        <v>3369</v>
      </c>
      <c r="L26" s="350">
        <v>1590</v>
      </c>
      <c r="M26" s="251"/>
    </row>
    <row r="27" spans="1:13" s="179" customFormat="1" ht="21.65" customHeight="1">
      <c r="A27" s="232" t="s">
        <v>137</v>
      </c>
      <c r="B27" s="350">
        <v>19</v>
      </c>
      <c r="C27" s="350">
        <v>655</v>
      </c>
      <c r="D27" s="350">
        <v>751</v>
      </c>
      <c r="E27" s="350">
        <v>190</v>
      </c>
      <c r="F27" s="350">
        <v>0</v>
      </c>
      <c r="G27" s="350">
        <v>107</v>
      </c>
      <c r="H27" s="350">
        <v>29</v>
      </c>
      <c r="I27" s="350">
        <v>12</v>
      </c>
      <c r="J27" s="350">
        <v>45</v>
      </c>
      <c r="K27" s="346">
        <v>1808</v>
      </c>
      <c r="L27" s="350">
        <v>838</v>
      </c>
      <c r="M27" s="251"/>
    </row>
    <row r="28" spans="1:13" s="179" customFormat="1" ht="21.65" customHeight="1">
      <c r="A28" s="232" t="s">
        <v>138</v>
      </c>
      <c r="B28" s="350">
        <v>31</v>
      </c>
      <c r="C28" s="350">
        <v>1341</v>
      </c>
      <c r="D28" s="350">
        <v>1185</v>
      </c>
      <c r="E28" s="350">
        <v>272</v>
      </c>
      <c r="F28" s="350">
        <v>0</v>
      </c>
      <c r="G28" s="350">
        <v>449</v>
      </c>
      <c r="H28" s="350">
        <v>554</v>
      </c>
      <c r="I28" s="350">
        <v>83</v>
      </c>
      <c r="J28" s="350">
        <v>108</v>
      </c>
      <c r="K28" s="346">
        <v>4023</v>
      </c>
      <c r="L28" s="350">
        <v>1852</v>
      </c>
      <c r="M28" s="251"/>
    </row>
    <row r="29" spans="1:13" s="179" customFormat="1" ht="21.65" customHeight="1">
      <c r="A29" s="232" t="s">
        <v>139</v>
      </c>
      <c r="B29" s="350">
        <v>34</v>
      </c>
      <c r="C29" s="350">
        <v>1146</v>
      </c>
      <c r="D29" s="350">
        <v>996</v>
      </c>
      <c r="E29" s="350">
        <v>291</v>
      </c>
      <c r="F29" s="350">
        <v>0</v>
      </c>
      <c r="G29" s="350">
        <v>333</v>
      </c>
      <c r="H29" s="350">
        <v>446</v>
      </c>
      <c r="I29" s="350">
        <v>73</v>
      </c>
      <c r="J29" s="350">
        <v>79</v>
      </c>
      <c r="K29" s="346">
        <v>3398</v>
      </c>
      <c r="L29" s="350">
        <v>1415</v>
      </c>
      <c r="M29" s="251"/>
    </row>
    <row r="30" spans="1:13" s="203" customFormat="1" ht="21.65" customHeight="1">
      <c r="A30" s="232" t="s">
        <v>140</v>
      </c>
      <c r="B30" s="350">
        <v>23</v>
      </c>
      <c r="C30" s="350">
        <v>982</v>
      </c>
      <c r="D30" s="350">
        <v>808</v>
      </c>
      <c r="E30" s="350">
        <v>273</v>
      </c>
      <c r="F30" s="350">
        <v>0</v>
      </c>
      <c r="G30" s="350">
        <v>258</v>
      </c>
      <c r="H30" s="350">
        <v>71</v>
      </c>
      <c r="I30" s="350">
        <v>277</v>
      </c>
      <c r="J30" s="350">
        <v>96</v>
      </c>
      <c r="K30" s="346">
        <v>2788</v>
      </c>
      <c r="L30" s="350">
        <v>1206</v>
      </c>
      <c r="M30" s="251"/>
    </row>
    <row r="31" spans="1:13" s="179" customFormat="1" ht="21.65" customHeight="1">
      <c r="A31" s="232" t="s">
        <v>141</v>
      </c>
      <c r="B31" s="350">
        <v>19</v>
      </c>
      <c r="C31" s="350">
        <v>552</v>
      </c>
      <c r="D31" s="350">
        <v>344</v>
      </c>
      <c r="E31" s="350">
        <v>158</v>
      </c>
      <c r="F31" s="350">
        <v>0</v>
      </c>
      <c r="G31" s="350">
        <v>331</v>
      </c>
      <c r="H31" s="350">
        <v>142</v>
      </c>
      <c r="I31" s="350">
        <v>10</v>
      </c>
      <c r="J31" s="350">
        <v>56</v>
      </c>
      <c r="K31" s="346">
        <v>1612</v>
      </c>
      <c r="L31" s="350">
        <v>390</v>
      </c>
      <c r="M31" s="251"/>
    </row>
    <row r="32" spans="1:13" s="179" customFormat="1" ht="21.65" customHeight="1">
      <c r="A32" s="233" t="s">
        <v>211</v>
      </c>
      <c r="B32" s="350">
        <v>9</v>
      </c>
      <c r="C32" s="350">
        <v>224</v>
      </c>
      <c r="D32" s="350">
        <v>87</v>
      </c>
      <c r="E32" s="350">
        <v>56</v>
      </c>
      <c r="F32" s="350">
        <v>0</v>
      </c>
      <c r="G32" s="350">
        <v>81</v>
      </c>
      <c r="H32" s="350">
        <v>20</v>
      </c>
      <c r="I32" s="350">
        <v>0</v>
      </c>
      <c r="J32" s="350">
        <v>13</v>
      </c>
      <c r="K32" s="346">
        <v>490</v>
      </c>
      <c r="L32" s="350">
        <v>116</v>
      </c>
      <c r="M32" s="251"/>
    </row>
    <row r="33" ht="19" customHeight="1"/>
  </sheetData>
  <mergeCells count="14">
    <mergeCell ref="J5:J7"/>
    <mergeCell ref="K5:K7"/>
    <mergeCell ref="A1:L1"/>
    <mergeCell ref="A2:L2"/>
    <mergeCell ref="E3:H3"/>
    <mergeCell ref="L4:L7"/>
    <mergeCell ref="B4:E4"/>
    <mergeCell ref="B5:B7"/>
    <mergeCell ref="F6:F7"/>
    <mergeCell ref="I5:I7"/>
    <mergeCell ref="G6:G7"/>
    <mergeCell ref="F5:G5"/>
    <mergeCell ref="H5:H7"/>
    <mergeCell ref="C6:E6"/>
  </mergeCells>
  <phoneticPr fontId="29" type="noConversion"/>
  <printOptions horizontalCentered="1" gridLinesSet="0"/>
  <pageMargins left="0.39370078740157483" right="0.39370078740157483" top="0.39370078740157483" bottom="0.39370078740157483" header="0.51181102362204722" footer="0.19685039370078741"/>
  <pageSetup paperSize="9" scale="83" firstPageNumber="39" fitToWidth="2" orientation="landscape" blackAndWhite="1" useFirstPageNumber="1" r:id="rId1"/>
  <headerFooter alignWithMargins="0">
    <oddFooter>&amp;C&amp;"Times New Roman,標準"-&amp;P--</oddFooter>
  </headerFooter>
  <colBreaks count="1" manualBreakCount="1">
    <brk id="6" max="31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1">
    <pageSetUpPr fitToPage="1"/>
  </sheetPr>
  <dimension ref="A1:O33"/>
  <sheetViews>
    <sheetView showGridLines="0" view="pageBreakPreview" zoomScale="80" zoomScaleNormal="75" zoomScaleSheetLayoutView="80" workbookViewId="0">
      <pane xSplit="1" ySplit="6" topLeftCell="C7" activePane="bottomRight" state="frozen"/>
      <selection activeCell="V1" sqref="V1"/>
      <selection pane="topRight" activeCell="V1" sqref="V1"/>
      <selection pane="bottomLeft" activeCell="V1" sqref="V1"/>
      <selection pane="bottomRight" activeCell="V1" sqref="V1"/>
    </sheetView>
  </sheetViews>
  <sheetFormatPr defaultColWidth="10" defaultRowHeight="17"/>
  <cols>
    <col min="1" max="2" width="13.36328125" style="179" customWidth="1"/>
    <col min="3" max="3" width="12.90625" style="179" bestFit="1" customWidth="1"/>
    <col min="4" max="4" width="15" style="179" customWidth="1"/>
    <col min="5" max="5" width="12.90625" style="179" customWidth="1"/>
    <col min="6" max="6" width="14.08984375" style="179" customWidth="1"/>
    <col min="7" max="8" width="14" style="179" customWidth="1"/>
    <col min="9" max="9" width="14.26953125" style="179" customWidth="1"/>
    <col min="10" max="10" width="14.08984375" style="179" customWidth="1"/>
    <col min="11" max="11" width="13.36328125" style="179" customWidth="1"/>
    <col min="12" max="12" width="14.08984375" style="179" customWidth="1"/>
    <col min="13" max="13" width="13.08984375" style="179" customWidth="1"/>
    <col min="14" max="14" width="14.7265625" style="179" customWidth="1"/>
    <col min="15" max="15" width="18.26953125" style="248" customWidth="1"/>
    <col min="16" max="16384" width="10" style="179"/>
  </cols>
  <sheetData>
    <row r="1" spans="1:15" s="236" customFormat="1" ht="21.5">
      <c r="A1" s="473" t="s">
        <v>504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235"/>
    </row>
    <row r="2" spans="1:15" s="238" customFormat="1" ht="29.25" customHeight="1">
      <c r="A2" s="191"/>
      <c r="B2" s="474" t="s">
        <v>505</v>
      </c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205" t="s">
        <v>460</v>
      </c>
      <c r="O2" s="237"/>
    </row>
    <row r="3" spans="1:15" ht="22.75" customHeight="1">
      <c r="A3" s="220"/>
      <c r="B3" s="239"/>
      <c r="C3" s="239"/>
      <c r="D3" s="240"/>
      <c r="E3" s="240"/>
      <c r="F3" s="507" t="str">
        <f>"     中華民國"&amp;簡明總!L3</f>
        <v xml:space="preserve">     中華民國</v>
      </c>
      <c r="G3" s="507"/>
      <c r="H3" s="507"/>
      <c r="I3" s="507"/>
      <c r="J3" s="239"/>
      <c r="K3" s="205"/>
      <c r="L3" s="240"/>
      <c r="M3" s="240"/>
      <c r="N3" s="205" t="s">
        <v>420</v>
      </c>
      <c r="O3" s="241"/>
    </row>
    <row r="4" spans="1:15" s="244" customFormat="1" ht="21.75" customHeight="1">
      <c r="A4" s="242"/>
      <c r="B4" s="512" t="s">
        <v>456</v>
      </c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4"/>
      <c r="O4" s="243"/>
    </row>
    <row r="5" spans="1:15" ht="22.25" customHeight="1">
      <c r="A5" s="357" t="s">
        <v>495</v>
      </c>
      <c r="B5" s="508" t="s">
        <v>429</v>
      </c>
      <c r="C5" s="508" t="s">
        <v>430</v>
      </c>
      <c r="D5" s="508" t="s">
        <v>431</v>
      </c>
      <c r="E5" s="508" t="s">
        <v>432</v>
      </c>
      <c r="F5" s="508" t="s">
        <v>433</v>
      </c>
      <c r="G5" s="510" t="s">
        <v>97</v>
      </c>
      <c r="H5" s="510" t="s">
        <v>98</v>
      </c>
      <c r="I5" s="510" t="s">
        <v>99</v>
      </c>
      <c r="J5" s="508" t="s">
        <v>434</v>
      </c>
      <c r="K5" s="508" t="s">
        <v>435</v>
      </c>
      <c r="L5" s="510" t="s">
        <v>100</v>
      </c>
      <c r="M5" s="508" t="s">
        <v>510</v>
      </c>
      <c r="N5" s="510" t="s">
        <v>436</v>
      </c>
      <c r="O5" s="368"/>
    </row>
    <row r="6" spans="1:15" s="183" customFormat="1" ht="22.25" customHeight="1">
      <c r="A6" s="358"/>
      <c r="B6" s="511"/>
      <c r="C6" s="511"/>
      <c r="D6" s="509"/>
      <c r="E6" s="509"/>
      <c r="F6" s="509"/>
      <c r="G6" s="511" t="s">
        <v>419</v>
      </c>
      <c r="H6" s="516"/>
      <c r="I6" s="511"/>
      <c r="J6" s="509"/>
      <c r="K6" s="509"/>
      <c r="L6" s="511"/>
      <c r="M6" s="511"/>
      <c r="N6" s="511"/>
      <c r="O6" s="515"/>
    </row>
    <row r="7" spans="1:15" s="246" customFormat="1" ht="24.65" customHeight="1">
      <c r="A7" s="245" t="s">
        <v>22</v>
      </c>
      <c r="B7" s="355">
        <v>2951635147</v>
      </c>
      <c r="C7" s="355">
        <v>453550958</v>
      </c>
      <c r="D7" s="355">
        <v>121595976338</v>
      </c>
      <c r="E7" s="355">
        <v>7965905311</v>
      </c>
      <c r="F7" s="355">
        <v>14544725179</v>
      </c>
      <c r="G7" s="355">
        <v>33211408712</v>
      </c>
      <c r="H7" s="355">
        <v>6554943621</v>
      </c>
      <c r="I7" s="355">
        <v>19938700883</v>
      </c>
      <c r="J7" s="355">
        <v>23018246647</v>
      </c>
      <c r="K7" s="355">
        <v>13556591011</v>
      </c>
      <c r="L7" s="355">
        <v>13789931193</v>
      </c>
      <c r="M7" s="355">
        <v>0</v>
      </c>
      <c r="N7" s="355">
        <v>257581615000</v>
      </c>
      <c r="O7" s="515"/>
    </row>
    <row r="8" spans="1:15" s="246" customFormat="1" ht="24.65" customHeight="1">
      <c r="A8" s="245" t="s">
        <v>421</v>
      </c>
      <c r="B8" s="355">
        <v>1832509707</v>
      </c>
      <c r="C8" s="355">
        <v>297900349</v>
      </c>
      <c r="D8" s="355">
        <v>84099177568</v>
      </c>
      <c r="E8" s="355">
        <v>5258089864</v>
      </c>
      <c r="F8" s="355">
        <v>12456141487</v>
      </c>
      <c r="G8" s="355">
        <v>23638101793</v>
      </c>
      <c r="H8" s="355">
        <v>4586280001</v>
      </c>
      <c r="I8" s="355">
        <v>13768497452</v>
      </c>
      <c r="J8" s="355">
        <v>14324119647</v>
      </c>
      <c r="K8" s="355">
        <v>9676137450</v>
      </c>
      <c r="L8" s="355">
        <v>9749757682</v>
      </c>
      <c r="M8" s="355">
        <v>0</v>
      </c>
      <c r="N8" s="355">
        <v>179686713000</v>
      </c>
      <c r="O8" s="368"/>
    </row>
    <row r="9" spans="1:15" s="247" customFormat="1" ht="24.65" customHeight="1">
      <c r="A9" s="152" t="s">
        <v>422</v>
      </c>
      <c r="B9" s="356">
        <v>300779640</v>
      </c>
      <c r="C9" s="356">
        <v>48833814</v>
      </c>
      <c r="D9" s="356">
        <v>17667131334</v>
      </c>
      <c r="E9" s="356">
        <v>1082616558</v>
      </c>
      <c r="F9" s="356">
        <v>2376490804</v>
      </c>
      <c r="G9" s="356">
        <v>4427867882</v>
      </c>
      <c r="H9" s="356">
        <v>717208865</v>
      </c>
      <c r="I9" s="356">
        <v>2673712397</v>
      </c>
      <c r="J9" s="356">
        <v>1765374000</v>
      </c>
      <c r="K9" s="356">
        <v>2304204131</v>
      </c>
      <c r="L9" s="356">
        <v>1893791575</v>
      </c>
      <c r="M9" s="356">
        <v>0</v>
      </c>
      <c r="N9" s="356">
        <v>35258011000</v>
      </c>
      <c r="O9" s="368"/>
    </row>
    <row r="10" spans="1:15" s="247" customFormat="1" ht="24.65" customHeight="1">
      <c r="A10" s="152" t="s">
        <v>423</v>
      </c>
      <c r="B10" s="356">
        <v>321727595</v>
      </c>
      <c r="C10" s="356">
        <v>47116464</v>
      </c>
      <c r="D10" s="356">
        <v>16980988570</v>
      </c>
      <c r="E10" s="356">
        <v>965753391</v>
      </c>
      <c r="F10" s="356">
        <v>3745390987</v>
      </c>
      <c r="G10" s="356">
        <v>5461964227</v>
      </c>
      <c r="H10" s="356">
        <v>1468290817</v>
      </c>
      <c r="I10" s="356">
        <v>3295144970</v>
      </c>
      <c r="J10" s="356">
        <v>4113947647</v>
      </c>
      <c r="K10" s="356">
        <v>1932494385</v>
      </c>
      <c r="L10" s="356">
        <v>2286505947</v>
      </c>
      <c r="M10" s="356">
        <v>0</v>
      </c>
      <c r="N10" s="356">
        <v>40619325000</v>
      </c>
      <c r="O10" s="368"/>
    </row>
    <row r="11" spans="1:15" s="247" customFormat="1" ht="24.65" customHeight="1">
      <c r="A11" s="152" t="s">
        <v>424</v>
      </c>
      <c r="B11" s="356">
        <v>287166600</v>
      </c>
      <c r="C11" s="356">
        <v>54756606</v>
      </c>
      <c r="D11" s="356">
        <v>10378038879</v>
      </c>
      <c r="E11" s="356">
        <v>1090782303</v>
      </c>
      <c r="F11" s="356">
        <v>1340260374</v>
      </c>
      <c r="G11" s="356">
        <v>3061959608</v>
      </c>
      <c r="H11" s="356">
        <v>486236209</v>
      </c>
      <c r="I11" s="356">
        <v>1751695123</v>
      </c>
      <c r="J11" s="356">
        <v>1039939000</v>
      </c>
      <c r="K11" s="356">
        <v>1227722266</v>
      </c>
      <c r="L11" s="356">
        <v>1204101032</v>
      </c>
      <c r="M11" s="356">
        <v>0</v>
      </c>
      <c r="N11" s="356">
        <v>21922658000</v>
      </c>
      <c r="O11" s="368"/>
    </row>
    <row r="12" spans="1:15" s="183" customFormat="1" ht="24.65" customHeight="1">
      <c r="A12" s="152" t="s">
        <v>425</v>
      </c>
      <c r="B12" s="356">
        <v>334586760</v>
      </c>
      <c r="C12" s="356">
        <v>49483836</v>
      </c>
      <c r="D12" s="356">
        <v>13503774476</v>
      </c>
      <c r="E12" s="356">
        <v>721454582</v>
      </c>
      <c r="F12" s="356">
        <v>1501418085</v>
      </c>
      <c r="G12" s="356">
        <v>3610347580</v>
      </c>
      <c r="H12" s="356">
        <v>699206450</v>
      </c>
      <c r="I12" s="356">
        <v>2234145189</v>
      </c>
      <c r="J12" s="356">
        <v>2220436000</v>
      </c>
      <c r="K12" s="356">
        <v>1396002783</v>
      </c>
      <c r="L12" s="356">
        <v>1467861259</v>
      </c>
      <c r="M12" s="356">
        <v>0</v>
      </c>
      <c r="N12" s="356">
        <v>27738717000</v>
      </c>
      <c r="O12" s="368"/>
    </row>
    <row r="13" spans="1:15" s="247" customFormat="1" ht="24.65" customHeight="1">
      <c r="A13" s="152" t="s">
        <v>426</v>
      </c>
      <c r="B13" s="356">
        <v>292007152</v>
      </c>
      <c r="C13" s="356">
        <v>43241601</v>
      </c>
      <c r="D13" s="356">
        <v>9770334731</v>
      </c>
      <c r="E13" s="356">
        <v>578736955</v>
      </c>
      <c r="F13" s="356">
        <v>1213030481</v>
      </c>
      <c r="G13" s="356">
        <v>2766691884</v>
      </c>
      <c r="H13" s="356">
        <v>439169400</v>
      </c>
      <c r="I13" s="356">
        <v>1463264779</v>
      </c>
      <c r="J13" s="356">
        <v>1946000000</v>
      </c>
      <c r="K13" s="356">
        <v>996325180</v>
      </c>
      <c r="L13" s="356">
        <v>1095254837</v>
      </c>
      <c r="M13" s="356">
        <v>0</v>
      </c>
      <c r="N13" s="356">
        <v>20604057000</v>
      </c>
      <c r="O13" s="368"/>
    </row>
    <row r="14" spans="1:15" s="247" customFormat="1" ht="24.65" customHeight="1">
      <c r="A14" s="152" t="s">
        <v>427</v>
      </c>
      <c r="B14" s="356">
        <v>296241960</v>
      </c>
      <c r="C14" s="356">
        <v>54468028</v>
      </c>
      <c r="D14" s="356">
        <v>15798909578</v>
      </c>
      <c r="E14" s="356">
        <v>818746075</v>
      </c>
      <c r="F14" s="356">
        <v>2279550756</v>
      </c>
      <c r="G14" s="356">
        <v>4309270612</v>
      </c>
      <c r="H14" s="356">
        <v>776168260</v>
      </c>
      <c r="I14" s="356">
        <v>2350534994</v>
      </c>
      <c r="J14" s="356">
        <v>3238423000</v>
      </c>
      <c r="K14" s="356">
        <v>1819388705</v>
      </c>
      <c r="L14" s="356">
        <v>1802243032</v>
      </c>
      <c r="M14" s="356">
        <v>0</v>
      </c>
      <c r="N14" s="356">
        <v>33543945000</v>
      </c>
      <c r="O14" s="368"/>
    </row>
    <row r="15" spans="1:15" s="246" customFormat="1" ht="24.65" customHeight="1">
      <c r="A15" s="335" t="s">
        <v>428</v>
      </c>
      <c r="B15" s="355">
        <v>1119125440</v>
      </c>
      <c r="C15" s="355">
        <v>155650609</v>
      </c>
      <c r="D15" s="355">
        <v>37496798770</v>
      </c>
      <c r="E15" s="355">
        <v>2707815447</v>
      </c>
      <c r="F15" s="355">
        <v>2088583692</v>
      </c>
      <c r="G15" s="355">
        <v>9573306919</v>
      </c>
      <c r="H15" s="355">
        <v>1968663620</v>
      </c>
      <c r="I15" s="355">
        <v>6170203431</v>
      </c>
      <c r="J15" s="355">
        <v>8694127000</v>
      </c>
      <c r="K15" s="355">
        <v>3880453561</v>
      </c>
      <c r="L15" s="355">
        <v>4040173511</v>
      </c>
      <c r="M15" s="355">
        <v>0</v>
      </c>
      <c r="N15" s="355">
        <v>77894902000</v>
      </c>
      <c r="O15" s="400"/>
    </row>
    <row r="16" spans="1:15" s="247" customFormat="1" ht="24.65" customHeight="1">
      <c r="A16" s="157" t="s">
        <v>127</v>
      </c>
      <c r="B16" s="356">
        <v>72347200</v>
      </c>
      <c r="C16" s="356">
        <v>8301720</v>
      </c>
      <c r="D16" s="356">
        <v>2310826539</v>
      </c>
      <c r="E16" s="356">
        <v>225343546</v>
      </c>
      <c r="F16" s="356">
        <v>104691150</v>
      </c>
      <c r="G16" s="356">
        <v>616125283</v>
      </c>
      <c r="H16" s="356">
        <v>102681296</v>
      </c>
      <c r="I16" s="356">
        <v>423196585</v>
      </c>
      <c r="J16" s="356">
        <v>388043000</v>
      </c>
      <c r="K16" s="356">
        <v>255866579</v>
      </c>
      <c r="L16" s="356">
        <v>255040102</v>
      </c>
      <c r="M16" s="356">
        <v>0</v>
      </c>
      <c r="N16" s="356">
        <v>4762463000</v>
      </c>
      <c r="O16" s="368"/>
    </row>
    <row r="17" spans="1:15" s="247" customFormat="1" ht="24.65" customHeight="1">
      <c r="A17" s="157" t="s">
        <v>128</v>
      </c>
      <c r="B17" s="356">
        <v>79531760</v>
      </c>
      <c r="C17" s="356">
        <v>6549120</v>
      </c>
      <c r="D17" s="356">
        <v>2235882963</v>
      </c>
      <c r="E17" s="356">
        <v>216003225</v>
      </c>
      <c r="F17" s="356">
        <v>124277315</v>
      </c>
      <c r="G17" s="356">
        <v>595219529</v>
      </c>
      <c r="H17" s="356">
        <v>125246680</v>
      </c>
      <c r="I17" s="356">
        <v>370277013</v>
      </c>
      <c r="J17" s="356">
        <v>376267000</v>
      </c>
      <c r="K17" s="356">
        <v>203262701</v>
      </c>
      <c r="L17" s="356">
        <v>238962694</v>
      </c>
      <c r="M17" s="356">
        <v>0</v>
      </c>
      <c r="N17" s="356">
        <v>4571480000</v>
      </c>
      <c r="O17" s="368"/>
    </row>
    <row r="18" spans="1:15" s="247" customFormat="1" ht="24.65" customHeight="1">
      <c r="A18" s="157" t="s">
        <v>129</v>
      </c>
      <c r="B18" s="356">
        <v>81583440</v>
      </c>
      <c r="C18" s="356">
        <v>6000000</v>
      </c>
      <c r="D18" s="356">
        <v>2577071610</v>
      </c>
      <c r="E18" s="356">
        <v>105213648</v>
      </c>
      <c r="F18" s="356">
        <v>147430033</v>
      </c>
      <c r="G18" s="356">
        <v>660042594</v>
      </c>
      <c r="H18" s="356">
        <v>141079400</v>
      </c>
      <c r="I18" s="356">
        <v>482377322</v>
      </c>
      <c r="J18" s="356">
        <v>558848000</v>
      </c>
      <c r="K18" s="356">
        <v>247216402</v>
      </c>
      <c r="L18" s="356">
        <v>267631551</v>
      </c>
      <c r="M18" s="356">
        <v>0</v>
      </c>
      <c r="N18" s="356">
        <v>5274494000</v>
      </c>
      <c r="O18" s="368"/>
    </row>
    <row r="19" spans="1:15" s="247" customFormat="1" ht="24.65" customHeight="1">
      <c r="A19" s="157" t="s">
        <v>130</v>
      </c>
      <c r="B19" s="356">
        <v>121481200</v>
      </c>
      <c r="C19" s="356">
        <v>6533000</v>
      </c>
      <c r="D19" s="356">
        <v>4592403000</v>
      </c>
      <c r="E19" s="356">
        <v>257327216</v>
      </c>
      <c r="F19" s="356">
        <v>150264000</v>
      </c>
      <c r="G19" s="356">
        <v>1211593389</v>
      </c>
      <c r="H19" s="356">
        <v>260009900</v>
      </c>
      <c r="I19" s="356">
        <v>821102132</v>
      </c>
      <c r="J19" s="356">
        <v>1122937000</v>
      </c>
      <c r="K19" s="356">
        <v>446340952</v>
      </c>
      <c r="L19" s="356">
        <v>418636211</v>
      </c>
      <c r="M19" s="356">
        <v>0</v>
      </c>
      <c r="N19" s="356">
        <v>9408628000</v>
      </c>
      <c r="O19" s="368"/>
    </row>
    <row r="20" spans="1:15" s="247" customFormat="1" ht="24.65" customHeight="1">
      <c r="A20" s="157" t="s">
        <v>131</v>
      </c>
      <c r="B20" s="356">
        <v>78478780</v>
      </c>
      <c r="C20" s="356">
        <v>6813480</v>
      </c>
      <c r="D20" s="356">
        <v>2791757882</v>
      </c>
      <c r="E20" s="356">
        <v>174758843</v>
      </c>
      <c r="F20" s="356">
        <v>87775551</v>
      </c>
      <c r="G20" s="356">
        <v>716066406</v>
      </c>
      <c r="H20" s="356">
        <v>159616536</v>
      </c>
      <c r="I20" s="356">
        <v>473976262</v>
      </c>
      <c r="J20" s="356">
        <v>635359000</v>
      </c>
      <c r="K20" s="356">
        <v>305536429</v>
      </c>
      <c r="L20" s="356">
        <v>275485831</v>
      </c>
      <c r="M20" s="356">
        <v>0</v>
      </c>
      <c r="N20" s="356">
        <v>5705625000</v>
      </c>
      <c r="O20" s="368"/>
    </row>
    <row r="21" spans="1:15" s="247" customFormat="1" ht="24.65" customHeight="1">
      <c r="A21" s="157" t="s">
        <v>132</v>
      </c>
      <c r="B21" s="356">
        <v>83544960</v>
      </c>
      <c r="C21" s="356">
        <v>11026680</v>
      </c>
      <c r="D21" s="356">
        <v>3220392252</v>
      </c>
      <c r="E21" s="356">
        <v>204081986</v>
      </c>
      <c r="F21" s="356">
        <v>142187040</v>
      </c>
      <c r="G21" s="356">
        <v>453560427</v>
      </c>
      <c r="H21" s="356">
        <v>106413736</v>
      </c>
      <c r="I21" s="356">
        <v>354365105</v>
      </c>
      <c r="J21" s="356">
        <v>646968000</v>
      </c>
      <c r="K21" s="356">
        <v>373265440</v>
      </c>
      <c r="L21" s="356">
        <v>354316374</v>
      </c>
      <c r="M21" s="356">
        <v>0</v>
      </c>
      <c r="N21" s="356">
        <v>5950122000</v>
      </c>
      <c r="O21" s="368"/>
    </row>
    <row r="22" spans="1:15" s="247" customFormat="1" ht="24.65" customHeight="1">
      <c r="A22" s="157" t="s">
        <v>133</v>
      </c>
      <c r="B22" s="356">
        <v>79113612</v>
      </c>
      <c r="C22" s="356">
        <v>6778320</v>
      </c>
      <c r="D22" s="356">
        <v>2781066772</v>
      </c>
      <c r="E22" s="356">
        <v>95685648</v>
      </c>
      <c r="F22" s="356">
        <v>85643760</v>
      </c>
      <c r="G22" s="356">
        <v>714353696</v>
      </c>
      <c r="H22" s="356">
        <v>148853832</v>
      </c>
      <c r="I22" s="356">
        <v>475318661</v>
      </c>
      <c r="J22" s="356">
        <v>816643000</v>
      </c>
      <c r="K22" s="356">
        <v>286052376</v>
      </c>
      <c r="L22" s="356">
        <v>273431323</v>
      </c>
      <c r="M22" s="356">
        <v>0</v>
      </c>
      <c r="N22" s="356">
        <v>5762941000</v>
      </c>
      <c r="O22" s="368"/>
    </row>
    <row r="23" spans="1:15" s="247" customFormat="1" ht="24.65" customHeight="1">
      <c r="A23" s="157" t="s">
        <v>134</v>
      </c>
      <c r="B23" s="356">
        <v>106343040</v>
      </c>
      <c r="C23" s="356">
        <v>19062000</v>
      </c>
      <c r="D23" s="356">
        <v>3829928519</v>
      </c>
      <c r="E23" s="356">
        <v>330379502</v>
      </c>
      <c r="F23" s="356">
        <v>131814849</v>
      </c>
      <c r="G23" s="356">
        <v>1023997358</v>
      </c>
      <c r="H23" s="356">
        <v>214807943</v>
      </c>
      <c r="I23" s="356">
        <v>624583221</v>
      </c>
      <c r="J23" s="356">
        <v>1198085000</v>
      </c>
      <c r="K23" s="356">
        <v>426323980</v>
      </c>
      <c r="L23" s="356">
        <v>406448588</v>
      </c>
      <c r="M23" s="356">
        <v>0</v>
      </c>
      <c r="N23" s="356">
        <v>8311774000</v>
      </c>
      <c r="O23" s="368"/>
    </row>
    <row r="24" spans="1:15" s="247" customFormat="1" ht="24.65" customHeight="1">
      <c r="A24" s="157" t="s">
        <v>135</v>
      </c>
      <c r="B24" s="356">
        <v>58847040</v>
      </c>
      <c r="C24" s="356">
        <v>9235000</v>
      </c>
      <c r="D24" s="356">
        <v>2147409100</v>
      </c>
      <c r="E24" s="356">
        <v>137543740</v>
      </c>
      <c r="F24" s="356">
        <v>96662000</v>
      </c>
      <c r="G24" s="356">
        <v>497245019</v>
      </c>
      <c r="H24" s="356">
        <v>141174800</v>
      </c>
      <c r="I24" s="356">
        <v>307423199</v>
      </c>
      <c r="J24" s="356">
        <v>640376000</v>
      </c>
      <c r="K24" s="356">
        <v>224962448</v>
      </c>
      <c r="L24" s="356">
        <v>202964654</v>
      </c>
      <c r="M24" s="356">
        <v>0</v>
      </c>
      <c r="N24" s="356">
        <v>4463843000</v>
      </c>
      <c r="O24" s="368"/>
    </row>
    <row r="25" spans="1:15" s="247" customFormat="1" ht="24.65" customHeight="1">
      <c r="A25" s="157" t="s">
        <v>136</v>
      </c>
      <c r="B25" s="356">
        <v>70626360</v>
      </c>
      <c r="C25" s="356">
        <v>14622660</v>
      </c>
      <c r="D25" s="356">
        <v>2214816039</v>
      </c>
      <c r="E25" s="356">
        <v>146634485</v>
      </c>
      <c r="F25" s="356">
        <v>86364880</v>
      </c>
      <c r="G25" s="356">
        <v>548144902</v>
      </c>
      <c r="H25" s="356">
        <v>107834332</v>
      </c>
      <c r="I25" s="356">
        <v>349615420</v>
      </c>
      <c r="J25" s="356">
        <v>561691000</v>
      </c>
      <c r="K25" s="356">
        <v>201995330</v>
      </c>
      <c r="L25" s="356">
        <v>225369592</v>
      </c>
      <c r="M25" s="356">
        <v>0</v>
      </c>
      <c r="N25" s="356">
        <v>4527715000</v>
      </c>
      <c r="O25" s="368"/>
    </row>
    <row r="26" spans="1:15" s="247" customFormat="1" ht="24.65" customHeight="1">
      <c r="A26" s="157" t="s">
        <v>137</v>
      </c>
      <c r="B26" s="356">
        <v>37948800</v>
      </c>
      <c r="C26" s="356">
        <v>10815366</v>
      </c>
      <c r="D26" s="356">
        <v>1591897036</v>
      </c>
      <c r="E26" s="356">
        <v>65281776</v>
      </c>
      <c r="F26" s="356">
        <v>45654768</v>
      </c>
      <c r="G26" s="356">
        <v>415586910</v>
      </c>
      <c r="H26" s="356">
        <v>60073600</v>
      </c>
      <c r="I26" s="356">
        <v>226906763</v>
      </c>
      <c r="J26" s="356">
        <v>248745000</v>
      </c>
      <c r="K26" s="356">
        <v>113028308</v>
      </c>
      <c r="L26" s="356">
        <v>161329673</v>
      </c>
      <c r="M26" s="356">
        <v>0</v>
      </c>
      <c r="N26" s="356">
        <v>2977268000</v>
      </c>
      <c r="O26" s="368"/>
    </row>
    <row r="27" spans="1:15" s="247" customFormat="1" ht="24.65" customHeight="1">
      <c r="A27" s="157" t="s">
        <v>138</v>
      </c>
      <c r="B27" s="356">
        <v>66731988</v>
      </c>
      <c r="C27" s="356">
        <v>6669600</v>
      </c>
      <c r="D27" s="356">
        <v>2143514192</v>
      </c>
      <c r="E27" s="356">
        <v>192542591</v>
      </c>
      <c r="F27" s="356">
        <v>298208224</v>
      </c>
      <c r="G27" s="356">
        <v>643327241</v>
      </c>
      <c r="H27" s="356">
        <v>118293025</v>
      </c>
      <c r="I27" s="356">
        <v>388313724</v>
      </c>
      <c r="J27" s="356">
        <v>533213000</v>
      </c>
      <c r="K27" s="356">
        <v>254333478</v>
      </c>
      <c r="L27" s="356">
        <v>315910937</v>
      </c>
      <c r="M27" s="356">
        <v>0</v>
      </c>
      <c r="N27" s="356">
        <v>4961058000</v>
      </c>
      <c r="O27" s="368"/>
    </row>
    <row r="28" spans="1:15" s="247" customFormat="1" ht="24.65" customHeight="1">
      <c r="A28" s="157" t="s">
        <v>139</v>
      </c>
      <c r="B28" s="356">
        <v>75785700</v>
      </c>
      <c r="C28" s="356">
        <v>9873000</v>
      </c>
      <c r="D28" s="356">
        <v>1966561580</v>
      </c>
      <c r="E28" s="356">
        <v>177617746</v>
      </c>
      <c r="F28" s="356">
        <v>260742686</v>
      </c>
      <c r="G28" s="356">
        <v>572501533</v>
      </c>
      <c r="H28" s="356">
        <v>108879600</v>
      </c>
      <c r="I28" s="356">
        <v>345196872</v>
      </c>
      <c r="J28" s="356">
        <v>461532000</v>
      </c>
      <c r="K28" s="356">
        <v>206229976</v>
      </c>
      <c r="L28" s="356">
        <v>242782307</v>
      </c>
      <c r="M28" s="356">
        <v>0</v>
      </c>
      <c r="N28" s="356">
        <v>4427703000</v>
      </c>
      <c r="O28" s="368"/>
    </row>
    <row r="29" spans="1:15" s="247" customFormat="1" ht="24.65" customHeight="1">
      <c r="A29" s="157" t="s">
        <v>140</v>
      </c>
      <c r="B29" s="356">
        <v>49508160</v>
      </c>
      <c r="C29" s="356">
        <v>12857103</v>
      </c>
      <c r="D29" s="356">
        <v>1651411641</v>
      </c>
      <c r="E29" s="356">
        <v>130895881</v>
      </c>
      <c r="F29" s="356">
        <v>184423332</v>
      </c>
      <c r="G29" s="356">
        <v>502774724</v>
      </c>
      <c r="H29" s="356">
        <v>104230460</v>
      </c>
      <c r="I29" s="356">
        <v>327898402</v>
      </c>
      <c r="J29" s="356">
        <v>327360000</v>
      </c>
      <c r="K29" s="356">
        <v>195708577</v>
      </c>
      <c r="L29" s="356">
        <v>218520720</v>
      </c>
      <c r="M29" s="356">
        <v>0</v>
      </c>
      <c r="N29" s="356">
        <v>3705589000</v>
      </c>
      <c r="O29" s="368"/>
    </row>
    <row r="30" spans="1:15" s="247" customFormat="1" ht="24.65" customHeight="1">
      <c r="A30" s="157" t="s">
        <v>141</v>
      </c>
      <c r="B30" s="356">
        <v>37949400</v>
      </c>
      <c r="C30" s="356">
        <v>13165560</v>
      </c>
      <c r="D30" s="356">
        <v>1058537645</v>
      </c>
      <c r="E30" s="356">
        <v>202917614</v>
      </c>
      <c r="F30" s="356">
        <v>122656104</v>
      </c>
      <c r="G30" s="356">
        <v>301874908</v>
      </c>
      <c r="H30" s="356">
        <v>55359480</v>
      </c>
      <c r="I30" s="356">
        <v>151046750</v>
      </c>
      <c r="J30" s="356">
        <v>136000000</v>
      </c>
      <c r="K30" s="356">
        <v>103412585</v>
      </c>
      <c r="L30" s="356">
        <v>139474954</v>
      </c>
      <c r="M30" s="356">
        <v>0</v>
      </c>
      <c r="N30" s="356">
        <v>2322395000</v>
      </c>
      <c r="O30" s="368"/>
    </row>
    <row r="31" spans="1:15" s="247" customFormat="1" ht="24.65" customHeight="1">
      <c r="A31" s="157" t="s">
        <v>211</v>
      </c>
      <c r="B31" s="356">
        <v>19304000</v>
      </c>
      <c r="C31" s="356">
        <v>7348000</v>
      </c>
      <c r="D31" s="356">
        <v>383322000</v>
      </c>
      <c r="E31" s="356">
        <v>45588000</v>
      </c>
      <c r="F31" s="356">
        <v>19788000</v>
      </c>
      <c r="G31" s="356">
        <v>100893000</v>
      </c>
      <c r="H31" s="356">
        <v>14109000</v>
      </c>
      <c r="I31" s="356">
        <v>48606000</v>
      </c>
      <c r="J31" s="356">
        <v>42060000</v>
      </c>
      <c r="K31" s="356">
        <v>36918000</v>
      </c>
      <c r="L31" s="356">
        <v>43868000</v>
      </c>
      <c r="M31" s="356">
        <v>0</v>
      </c>
      <c r="N31" s="356">
        <v>761804000</v>
      </c>
      <c r="O31" s="368"/>
    </row>
    <row r="32" spans="1:15">
      <c r="O32" s="409"/>
    </row>
    <row r="33" spans="15:15">
      <c r="O33" s="409"/>
    </row>
  </sheetData>
  <mergeCells count="18">
    <mergeCell ref="O6:O7"/>
    <mergeCell ref="M5:M6"/>
    <mergeCell ref="N5:N6"/>
    <mergeCell ref="B5:B6"/>
    <mergeCell ref="C5:C6"/>
    <mergeCell ref="J5:J6"/>
    <mergeCell ref="L5:L6"/>
    <mergeCell ref="H5:H6"/>
    <mergeCell ref="A1:N1"/>
    <mergeCell ref="B2:M2"/>
    <mergeCell ref="F3:I3"/>
    <mergeCell ref="E5:E6"/>
    <mergeCell ref="D5:D6"/>
    <mergeCell ref="K5:K6"/>
    <mergeCell ref="F5:F6"/>
    <mergeCell ref="G5:G6"/>
    <mergeCell ref="I5:I6"/>
    <mergeCell ref="B4:N4"/>
  </mergeCells>
  <phoneticPr fontId="10" type="noConversion"/>
  <printOptions horizontalCentered="1" gridLinesSet="0"/>
  <pageMargins left="0.39370078740157483" right="0.39370078740157483" top="0.39370078740157483" bottom="0.39370078740157483" header="0.51181102362204722" footer="0.19685039370078741"/>
  <pageSetup paperSize="9" scale="71" firstPageNumber="40" orientation="landscape" blackAndWhite="1" useFirstPageNumber="1" r:id="rId1"/>
  <headerFooter alignWithMargins="0">
    <oddFooter>&amp;C&amp;"Times New Roman,標準"-&amp;P--</oddFooter>
  </headerFooter>
  <colBreaks count="1" manualBreakCount="1">
    <brk id="7" max="30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工作表4">
    <tabColor indexed="45"/>
  </sheetPr>
  <dimension ref="A1:AC33"/>
  <sheetViews>
    <sheetView showGridLines="0" workbookViewId="0">
      <selection activeCell="G15" sqref="G15"/>
    </sheetView>
  </sheetViews>
  <sheetFormatPr defaultRowHeight="17"/>
  <cols>
    <col min="2" max="13" width="10.7265625" customWidth="1"/>
    <col min="14" max="14" width="9.36328125" style="1" bestFit="1" customWidth="1"/>
    <col min="15" max="15" width="13.26953125" style="2" bestFit="1" customWidth="1"/>
    <col min="16" max="16" width="13.90625" style="2" bestFit="1" customWidth="1"/>
    <col min="17" max="17" width="16.08984375" style="2" bestFit="1" customWidth="1"/>
    <col min="18" max="19" width="13.90625" style="2" bestFit="1" customWidth="1"/>
    <col min="20" max="20" width="16.08984375" style="2" bestFit="1" customWidth="1"/>
    <col min="21" max="21" width="13.90625" style="2" bestFit="1" customWidth="1"/>
    <col min="22" max="23" width="10.36328125" style="2" bestFit="1" customWidth="1"/>
    <col min="24" max="24" width="16.08984375" style="2" bestFit="1" customWidth="1"/>
    <col min="25" max="25" width="10.36328125" style="2" bestFit="1" customWidth="1"/>
    <col min="27" max="28" width="10.7265625" customWidth="1"/>
    <col min="29" max="29" width="11.7265625" bestFit="1" customWidth="1"/>
  </cols>
  <sheetData>
    <row r="1" spans="1:29" s="1" customFormat="1" ht="19.5">
      <c r="B1" s="519" t="s">
        <v>280</v>
      </c>
      <c r="C1" s="519"/>
      <c r="D1" s="519"/>
      <c r="E1" s="519"/>
      <c r="F1" s="519"/>
      <c r="N1" s="32"/>
      <c r="O1" s="519" t="s">
        <v>278</v>
      </c>
      <c r="P1" s="519"/>
      <c r="Q1" s="519"/>
      <c r="R1" s="519"/>
      <c r="S1" s="519"/>
    </row>
    <row r="2" spans="1:29" s="1" customFormat="1" ht="25">
      <c r="B2" s="520" t="s">
        <v>202</v>
      </c>
      <c r="C2" s="520"/>
      <c r="D2" s="520"/>
      <c r="E2" s="520"/>
      <c r="F2" s="520"/>
      <c r="N2" s="32"/>
      <c r="O2" s="520" t="s">
        <v>212</v>
      </c>
      <c r="P2" s="520"/>
      <c r="Q2" s="520"/>
      <c r="R2" s="520"/>
      <c r="S2" s="520"/>
    </row>
    <row r="3" spans="1:29" s="1" customFormat="1">
      <c r="A3" s="96" t="s">
        <v>309</v>
      </c>
      <c r="G3" s="521" t="s">
        <v>203</v>
      </c>
      <c r="H3" s="521"/>
      <c r="N3" s="32"/>
      <c r="T3" s="521" t="s">
        <v>203</v>
      </c>
      <c r="U3" s="521"/>
      <c r="AC3" s="80" t="s">
        <v>249</v>
      </c>
    </row>
    <row r="4" spans="1:29" s="2" customFormat="1">
      <c r="A4" s="1" t="s">
        <v>204</v>
      </c>
      <c r="N4" s="32" t="s">
        <v>204</v>
      </c>
      <c r="AA4" s="81" t="s">
        <v>250</v>
      </c>
      <c r="AB4" s="81" t="s">
        <v>250</v>
      </c>
      <c r="AC4" s="81" t="s">
        <v>251</v>
      </c>
    </row>
    <row r="5" spans="1:29" s="3" customFormat="1" ht="35.25" customHeight="1">
      <c r="A5" s="3" t="s">
        <v>46</v>
      </c>
      <c r="B5" s="3" t="s">
        <v>47</v>
      </c>
      <c r="C5" s="3" t="s">
        <v>23</v>
      </c>
      <c r="D5" s="3" t="s">
        <v>24</v>
      </c>
      <c r="E5" s="3" t="s">
        <v>25</v>
      </c>
      <c r="F5" s="3" t="s">
        <v>26</v>
      </c>
      <c r="G5" s="3" t="s">
        <v>27</v>
      </c>
      <c r="H5" s="3" t="s">
        <v>28</v>
      </c>
      <c r="I5" s="3" t="s">
        <v>29</v>
      </c>
      <c r="J5" s="3" t="s">
        <v>30</v>
      </c>
      <c r="K5" s="3" t="s">
        <v>31</v>
      </c>
      <c r="L5" s="3" t="s">
        <v>32</v>
      </c>
      <c r="M5" s="3" t="s">
        <v>33</v>
      </c>
      <c r="N5" s="33" t="s">
        <v>46</v>
      </c>
      <c r="O5" s="3" t="s">
        <v>78</v>
      </c>
      <c r="P5" s="3" t="s">
        <v>34</v>
      </c>
      <c r="Q5" s="3" t="s">
        <v>35</v>
      </c>
      <c r="R5" s="3" t="s">
        <v>36</v>
      </c>
      <c r="S5" s="3" t="s">
        <v>37</v>
      </c>
      <c r="T5" s="3" t="s">
        <v>38</v>
      </c>
      <c r="U5" s="3" t="s">
        <v>39</v>
      </c>
      <c r="V5" s="3" t="s">
        <v>40</v>
      </c>
      <c r="W5" s="3" t="s">
        <v>41</v>
      </c>
      <c r="X5" s="3" t="s">
        <v>42</v>
      </c>
      <c r="Y5" s="3" t="s">
        <v>43</v>
      </c>
      <c r="AA5" s="77" t="s">
        <v>23</v>
      </c>
      <c r="AB5" s="77" t="s">
        <v>32</v>
      </c>
    </row>
    <row r="6" spans="1:29" s="1" customFormat="1">
      <c r="A6" s="1" t="s">
        <v>76</v>
      </c>
      <c r="C6" s="1">
        <v>1</v>
      </c>
      <c r="D6" s="1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1">
        <v>11</v>
      </c>
      <c r="N6" s="32" t="s">
        <v>76</v>
      </c>
      <c r="P6" s="1">
        <v>1</v>
      </c>
      <c r="Q6" s="1">
        <v>2</v>
      </c>
      <c r="R6" s="1">
        <v>3</v>
      </c>
      <c r="S6" s="1">
        <v>4</v>
      </c>
      <c r="T6" s="1">
        <v>5</v>
      </c>
      <c r="U6" s="1">
        <v>6</v>
      </c>
      <c r="V6" s="1">
        <v>7</v>
      </c>
      <c r="W6" s="1">
        <v>8</v>
      </c>
      <c r="X6" s="1">
        <v>9</v>
      </c>
      <c r="Y6" s="1">
        <v>10</v>
      </c>
      <c r="AA6" s="78">
        <v>1</v>
      </c>
      <c r="AB6" s="78">
        <v>10</v>
      </c>
    </row>
    <row r="7" spans="1:29" s="1" customFormat="1">
      <c r="A7" s="1" t="s">
        <v>77</v>
      </c>
      <c r="N7" s="32" t="s">
        <v>77</v>
      </c>
      <c r="AA7" s="78"/>
      <c r="AB7" s="78"/>
    </row>
    <row r="8" spans="1:29" s="1" customFormat="1">
      <c r="A8" s="1" t="s">
        <v>205</v>
      </c>
      <c r="N8" s="32"/>
      <c r="AA8" s="78"/>
      <c r="AB8" s="78"/>
    </row>
    <row r="9" spans="1:29" s="2" customFormat="1" ht="19.5">
      <c r="A9" s="85" t="s">
        <v>22</v>
      </c>
      <c r="B9" s="2">
        <f>SUM(B10:B31)</f>
        <v>963323706</v>
      </c>
      <c r="C9" s="2">
        <f>SUM(C10:C31)</f>
        <v>529469324</v>
      </c>
      <c r="D9" s="2">
        <f t="shared" ref="D9:M9" si="0">SUM(D10:D31)</f>
        <v>2</v>
      </c>
      <c r="E9" s="2">
        <f t="shared" si="0"/>
        <v>15660811</v>
      </c>
      <c r="F9" s="2">
        <f t="shared" si="0"/>
        <v>29068175</v>
      </c>
      <c r="G9" s="2">
        <f t="shared" si="0"/>
        <v>352</v>
      </c>
      <c r="H9" s="2">
        <f t="shared" si="0"/>
        <v>40111738</v>
      </c>
      <c r="I9" s="2">
        <f t="shared" si="0"/>
        <v>25383130</v>
      </c>
      <c r="J9" s="2">
        <f t="shared" si="0"/>
        <v>291585814</v>
      </c>
      <c r="K9" s="2">
        <f t="shared" si="0"/>
        <v>8965607</v>
      </c>
      <c r="L9" s="2">
        <f t="shared" si="0"/>
        <v>0</v>
      </c>
      <c r="M9" s="2">
        <f t="shared" si="0"/>
        <v>23078753</v>
      </c>
      <c r="N9" s="88" t="s">
        <v>22</v>
      </c>
      <c r="O9" s="2">
        <f>SUM(O10:O31)</f>
        <v>1033174266</v>
      </c>
      <c r="P9" s="2">
        <f>SUM(P10:P31)</f>
        <v>110323353</v>
      </c>
      <c r="Q9" s="2">
        <f t="shared" ref="Q9:Y9" si="1">SUM(Q10:Q31)</f>
        <v>354932130</v>
      </c>
      <c r="R9" s="2">
        <f t="shared" si="1"/>
        <v>156592572</v>
      </c>
      <c r="S9" s="2">
        <f t="shared" si="1"/>
        <v>144929422</v>
      </c>
      <c r="T9" s="2">
        <f t="shared" si="1"/>
        <v>59518431</v>
      </c>
      <c r="U9" s="2">
        <f t="shared" si="1"/>
        <v>81713129</v>
      </c>
      <c r="V9" s="2">
        <f t="shared" si="1"/>
        <v>88561303</v>
      </c>
      <c r="W9" s="2">
        <f t="shared" si="1"/>
        <v>12079919</v>
      </c>
      <c r="X9" s="2">
        <f t="shared" si="1"/>
        <v>1048479</v>
      </c>
      <c r="Y9" s="2">
        <f t="shared" si="1"/>
        <v>23475528</v>
      </c>
      <c r="Z9" s="79"/>
      <c r="AA9" s="79">
        <v>482728535</v>
      </c>
      <c r="AB9" s="79">
        <v>575670</v>
      </c>
      <c r="AC9" s="84">
        <f>AA9+AB9</f>
        <v>483304205</v>
      </c>
    </row>
    <row r="10" spans="1:29" s="2" customFormat="1">
      <c r="A10" s="1" t="s">
        <v>207</v>
      </c>
      <c r="B10" s="2">
        <f>SUM(C10:M10)</f>
        <v>140382724</v>
      </c>
      <c r="C10" s="2">
        <v>86394520</v>
      </c>
      <c r="E10" s="2">
        <v>3175423</v>
      </c>
      <c r="F10" s="2">
        <v>2784246</v>
      </c>
      <c r="H10" s="2">
        <v>10259893</v>
      </c>
      <c r="I10" s="2">
        <v>635774</v>
      </c>
      <c r="J10" s="2">
        <v>31118814</v>
      </c>
      <c r="K10" s="2">
        <v>1210936</v>
      </c>
      <c r="M10" s="2">
        <v>4803118</v>
      </c>
      <c r="N10" s="32" t="s">
        <v>207</v>
      </c>
      <c r="O10" s="2">
        <f>SUM(P10:Y10)</f>
        <v>158371155</v>
      </c>
      <c r="P10" s="2">
        <v>19360210</v>
      </c>
      <c r="Q10" s="2">
        <v>47266133</v>
      </c>
      <c r="R10" s="2">
        <v>27118791</v>
      </c>
      <c r="S10" s="2">
        <v>22183814</v>
      </c>
      <c r="T10" s="2">
        <v>13040763</v>
      </c>
      <c r="U10" s="2">
        <v>12702815</v>
      </c>
      <c r="V10" s="2">
        <v>12037342</v>
      </c>
      <c r="W10" s="2">
        <v>964248</v>
      </c>
      <c r="Y10" s="2">
        <v>3697039</v>
      </c>
      <c r="AA10" s="79">
        <v>76782761</v>
      </c>
      <c r="AB10" s="79">
        <v>0</v>
      </c>
      <c r="AC10" s="83">
        <f>AA10+AB10</f>
        <v>76782761</v>
      </c>
    </row>
    <row r="11" spans="1:29" s="28" customFormat="1">
      <c r="A11" s="1" t="s">
        <v>206</v>
      </c>
      <c r="B11" s="2">
        <f t="shared" ref="B11:B31" si="2">SUM(C11:M11)</f>
        <v>159058812</v>
      </c>
      <c r="C11" s="2">
        <v>106954024</v>
      </c>
      <c r="D11" s="2"/>
      <c r="E11" s="2">
        <v>2294400</v>
      </c>
      <c r="F11" s="97">
        <f>10064670+1208080</f>
        <v>11272750</v>
      </c>
      <c r="G11" s="2"/>
      <c r="H11" s="2">
        <v>13980446</v>
      </c>
      <c r="I11" s="2">
        <v>6493139</v>
      </c>
      <c r="J11" s="2">
        <v>17123722</v>
      </c>
      <c r="K11" s="2">
        <v>69025</v>
      </c>
      <c r="L11" s="2"/>
      <c r="M11" s="97">
        <f>2079386-1208080</f>
        <v>871306</v>
      </c>
      <c r="N11" s="32" t="s">
        <v>206</v>
      </c>
      <c r="O11" s="2">
        <f t="shared" ref="O11:O31" si="3">SUM(P11:Y11)</f>
        <v>158544077</v>
      </c>
      <c r="P11" s="97">
        <f>13559447-650</f>
        <v>13558797</v>
      </c>
      <c r="Q11" s="97">
        <f>66144887+650</f>
        <v>66145537</v>
      </c>
      <c r="R11" s="2">
        <v>18804264</v>
      </c>
      <c r="S11" s="2">
        <v>24292413</v>
      </c>
      <c r="T11" s="2">
        <v>12140077</v>
      </c>
      <c r="U11" s="2">
        <v>5225116</v>
      </c>
      <c r="V11" s="2">
        <v>13619735</v>
      </c>
      <c r="W11" s="2">
        <v>2082229</v>
      </c>
      <c r="X11" s="2"/>
      <c r="Y11" s="2">
        <v>2675909</v>
      </c>
      <c r="AA11" s="79">
        <v>100319702</v>
      </c>
      <c r="AB11" s="79">
        <v>0</v>
      </c>
      <c r="AC11" s="82">
        <f>AA11+AB11</f>
        <v>100319702</v>
      </c>
    </row>
    <row r="12" spans="1:29" s="2" customFormat="1">
      <c r="A12" s="1" t="s">
        <v>275</v>
      </c>
      <c r="B12" s="2">
        <f t="shared" si="2"/>
        <v>80518000</v>
      </c>
      <c r="C12" s="2">
        <v>52254682</v>
      </c>
      <c r="E12" s="2">
        <v>1229457</v>
      </c>
      <c r="F12" s="2">
        <v>1512437</v>
      </c>
      <c r="H12" s="2">
        <v>330965</v>
      </c>
      <c r="I12" s="2">
        <v>6023216</v>
      </c>
      <c r="J12" s="2">
        <v>15210799</v>
      </c>
      <c r="K12" s="2">
        <v>241364</v>
      </c>
      <c r="M12" s="2">
        <v>3715080</v>
      </c>
      <c r="N12" s="32" t="s">
        <v>275</v>
      </c>
      <c r="O12" s="2">
        <f t="shared" si="3"/>
        <v>91781295</v>
      </c>
      <c r="P12" s="2">
        <v>10175110</v>
      </c>
      <c r="Q12" s="2">
        <v>32091705</v>
      </c>
      <c r="R12" s="2">
        <v>15455486</v>
      </c>
      <c r="S12" s="2">
        <v>13125994</v>
      </c>
      <c r="T12" s="2">
        <v>6115466</v>
      </c>
      <c r="U12" s="2">
        <v>5920174</v>
      </c>
      <c r="V12" s="2">
        <v>6327351</v>
      </c>
      <c r="W12" s="2">
        <v>304329</v>
      </c>
      <c r="X12" s="2">
        <v>421000</v>
      </c>
      <c r="Y12" s="2">
        <v>1844680</v>
      </c>
      <c r="AA12" s="79">
        <v>34821424</v>
      </c>
      <c r="AB12" s="79">
        <v>33200</v>
      </c>
      <c r="AC12" s="83">
        <f>AA12+AB12</f>
        <v>34854624</v>
      </c>
    </row>
    <row r="13" spans="1:29" s="2" customFormat="1">
      <c r="A13" s="1" t="s">
        <v>208</v>
      </c>
      <c r="B13" s="2">
        <f t="shared" si="2"/>
        <v>94601136</v>
      </c>
      <c r="C13" s="2">
        <v>60421815</v>
      </c>
      <c r="E13" s="2">
        <v>1884120</v>
      </c>
      <c r="F13" s="2">
        <v>2308804</v>
      </c>
      <c r="H13" s="2">
        <v>919894</v>
      </c>
      <c r="I13" s="2">
        <v>6221</v>
      </c>
      <c r="J13" s="2">
        <v>24884942</v>
      </c>
      <c r="K13" s="2">
        <v>396488</v>
      </c>
      <c r="M13" s="2">
        <v>3778852</v>
      </c>
      <c r="N13" s="32" t="s">
        <v>208</v>
      </c>
      <c r="O13" s="2">
        <f t="shared" si="3"/>
        <v>113555985</v>
      </c>
      <c r="P13" s="2">
        <v>12363171</v>
      </c>
      <c r="Q13" s="2">
        <v>33703720</v>
      </c>
      <c r="R13" s="2">
        <v>22591988</v>
      </c>
      <c r="S13" s="2">
        <v>14119889</v>
      </c>
      <c r="T13" s="2">
        <v>6855543</v>
      </c>
      <c r="U13" s="2">
        <v>9895246</v>
      </c>
      <c r="V13" s="2">
        <v>10707001</v>
      </c>
      <c r="W13" s="2">
        <v>760000</v>
      </c>
      <c r="Y13" s="2">
        <v>2559427</v>
      </c>
      <c r="AA13" s="79">
        <v>59323250</v>
      </c>
      <c r="AB13" s="79">
        <v>0</v>
      </c>
      <c r="AC13" s="83">
        <f t="shared" ref="AC13:AC31" si="4">AA13+AB13</f>
        <v>59323250</v>
      </c>
    </row>
    <row r="14" spans="1:29" s="2" customFormat="1">
      <c r="A14" s="1" t="s">
        <v>209</v>
      </c>
      <c r="B14" s="2">
        <f t="shared" si="2"/>
        <v>70813044</v>
      </c>
      <c r="C14" s="2">
        <v>40609783</v>
      </c>
      <c r="E14" s="2">
        <v>855143</v>
      </c>
      <c r="F14" s="2">
        <v>1031501</v>
      </c>
      <c r="H14" s="2">
        <v>3157020</v>
      </c>
      <c r="I14" s="2">
        <v>1019050</v>
      </c>
      <c r="J14" s="2">
        <v>22855818</v>
      </c>
      <c r="K14" s="2">
        <v>147672</v>
      </c>
      <c r="M14" s="2">
        <v>1137057</v>
      </c>
      <c r="N14" s="32" t="s">
        <v>209</v>
      </c>
      <c r="O14" s="2">
        <f t="shared" si="3"/>
        <v>76588044</v>
      </c>
      <c r="P14" s="2">
        <v>9096446</v>
      </c>
      <c r="Q14" s="2">
        <v>27991464</v>
      </c>
      <c r="R14" s="2">
        <v>13032373</v>
      </c>
      <c r="S14" s="2">
        <v>9607988</v>
      </c>
      <c r="T14" s="2">
        <v>3193771</v>
      </c>
      <c r="U14" s="2">
        <v>4383954</v>
      </c>
      <c r="V14" s="2">
        <v>6535158</v>
      </c>
      <c r="W14" s="2">
        <v>1165000</v>
      </c>
      <c r="Y14" s="2">
        <v>1581890</v>
      </c>
      <c r="AA14" s="79">
        <v>40787942</v>
      </c>
      <c r="AB14" s="79">
        <v>0</v>
      </c>
      <c r="AC14" s="83">
        <f t="shared" si="4"/>
        <v>40787942</v>
      </c>
    </row>
    <row r="15" spans="1:29" s="2" customFormat="1">
      <c r="A15" s="1" t="s">
        <v>210</v>
      </c>
      <c r="B15" s="2">
        <f t="shared" si="2"/>
        <v>111969145</v>
      </c>
      <c r="C15" s="2">
        <v>64667361</v>
      </c>
      <c r="E15" s="2">
        <v>2078234</v>
      </c>
      <c r="F15" s="2">
        <v>5501367</v>
      </c>
      <c r="H15" s="2">
        <v>5174322</v>
      </c>
      <c r="I15" s="2">
        <v>2681132</v>
      </c>
      <c r="J15" s="2">
        <v>27873851</v>
      </c>
      <c r="K15" s="2">
        <v>923310</v>
      </c>
      <c r="M15" s="2">
        <v>3069568</v>
      </c>
      <c r="N15" s="32" t="s">
        <v>210</v>
      </c>
      <c r="O15" s="2">
        <f t="shared" si="3"/>
        <v>123425220</v>
      </c>
      <c r="P15" s="2">
        <v>12213200</v>
      </c>
      <c r="Q15" s="2">
        <v>44531573</v>
      </c>
      <c r="R15" s="2">
        <v>14793499</v>
      </c>
      <c r="S15" s="2">
        <v>22273838</v>
      </c>
      <c r="T15" s="2">
        <v>9018582</v>
      </c>
      <c r="U15" s="2">
        <v>5744293</v>
      </c>
      <c r="V15" s="2">
        <v>9845326</v>
      </c>
      <c r="W15" s="2">
        <v>2277444</v>
      </c>
      <c r="Y15" s="2">
        <v>2727465</v>
      </c>
      <c r="AA15" s="79">
        <v>61832146</v>
      </c>
      <c r="AB15" s="79">
        <v>0</v>
      </c>
      <c r="AC15" s="83">
        <f t="shared" si="4"/>
        <v>61832146</v>
      </c>
    </row>
    <row r="16" spans="1:29" s="2" customFormat="1">
      <c r="A16" s="1" t="s">
        <v>127</v>
      </c>
      <c r="B16" s="2">
        <f t="shared" si="2"/>
        <v>19418129</v>
      </c>
      <c r="C16" s="2">
        <v>7904693</v>
      </c>
      <c r="D16" s="2">
        <v>0</v>
      </c>
      <c r="E16" s="2">
        <v>297529</v>
      </c>
      <c r="F16" s="2">
        <v>400591</v>
      </c>
      <c r="G16" s="2">
        <v>0</v>
      </c>
      <c r="H16" s="2">
        <v>43093</v>
      </c>
      <c r="I16" s="2">
        <v>882994</v>
      </c>
      <c r="J16" s="2">
        <v>9131937</v>
      </c>
      <c r="K16" s="2">
        <v>0</v>
      </c>
      <c r="L16" s="2">
        <v>0</v>
      </c>
      <c r="M16" s="2">
        <v>757292</v>
      </c>
      <c r="N16" s="32" t="s">
        <v>127</v>
      </c>
      <c r="O16" s="2">
        <f t="shared" si="3"/>
        <v>19641386</v>
      </c>
      <c r="P16" s="2">
        <v>1861612</v>
      </c>
      <c r="Q16" s="2">
        <v>6924339</v>
      </c>
      <c r="R16" s="2">
        <v>2403286</v>
      </c>
      <c r="S16" s="2">
        <v>2236207</v>
      </c>
      <c r="T16" s="2">
        <v>1355257</v>
      </c>
      <c r="U16" s="2">
        <v>2194584</v>
      </c>
      <c r="V16" s="2">
        <v>1812650</v>
      </c>
      <c r="W16" s="2">
        <v>284329</v>
      </c>
      <c r="X16" s="2">
        <v>12250</v>
      </c>
      <c r="Y16" s="2">
        <v>556872</v>
      </c>
      <c r="AA16" s="79">
        <v>6990221</v>
      </c>
      <c r="AB16" s="79">
        <v>44325</v>
      </c>
      <c r="AC16" s="83">
        <f t="shared" si="4"/>
        <v>7034546</v>
      </c>
    </row>
    <row r="17" spans="1:29" s="2" customFormat="1">
      <c r="A17" s="1" t="s">
        <v>128</v>
      </c>
      <c r="B17" s="2">
        <f t="shared" si="2"/>
        <v>25673359</v>
      </c>
      <c r="C17" s="2">
        <v>9314809</v>
      </c>
      <c r="D17" s="2">
        <v>0</v>
      </c>
      <c r="E17" s="2">
        <v>399125</v>
      </c>
      <c r="F17" s="2">
        <v>356860</v>
      </c>
      <c r="G17" s="2">
        <v>1</v>
      </c>
      <c r="H17" s="2">
        <v>3607329</v>
      </c>
      <c r="I17" s="2">
        <v>2644367</v>
      </c>
      <c r="J17" s="2">
        <v>8209804</v>
      </c>
      <c r="K17" s="2">
        <v>2</v>
      </c>
      <c r="L17" s="2">
        <v>0</v>
      </c>
      <c r="M17" s="2">
        <v>1141062</v>
      </c>
      <c r="N17" s="32" t="s">
        <v>128</v>
      </c>
      <c r="O17" s="2">
        <f t="shared" si="3"/>
        <v>25673359</v>
      </c>
      <c r="P17" s="2">
        <v>2123996</v>
      </c>
      <c r="Q17" s="2">
        <v>8307969</v>
      </c>
      <c r="R17" s="2">
        <v>5941113</v>
      </c>
      <c r="S17" s="2">
        <v>3082357</v>
      </c>
      <c r="T17" s="2">
        <v>752098</v>
      </c>
      <c r="U17" s="2">
        <v>2508764</v>
      </c>
      <c r="V17" s="2">
        <v>1647004</v>
      </c>
      <c r="W17" s="2">
        <v>515123</v>
      </c>
      <c r="X17" s="2">
        <v>0</v>
      </c>
      <c r="Y17" s="2">
        <v>794935</v>
      </c>
      <c r="AA17" s="79">
        <v>8966682</v>
      </c>
      <c r="AB17" s="79">
        <v>0</v>
      </c>
      <c r="AC17" s="83">
        <f t="shared" si="4"/>
        <v>8966682</v>
      </c>
    </row>
    <row r="18" spans="1:29" s="2" customFormat="1">
      <c r="A18" s="1" t="s">
        <v>129</v>
      </c>
      <c r="B18" s="2">
        <f t="shared" si="2"/>
        <v>23975692</v>
      </c>
      <c r="C18" s="2">
        <v>8682616</v>
      </c>
      <c r="D18" s="2">
        <v>0</v>
      </c>
      <c r="E18" s="2">
        <v>246313</v>
      </c>
      <c r="F18" s="2">
        <v>286184</v>
      </c>
      <c r="G18" s="2">
        <v>0</v>
      </c>
      <c r="H18" s="2">
        <v>13041</v>
      </c>
      <c r="I18" s="2">
        <v>200005</v>
      </c>
      <c r="J18" s="2">
        <v>13599009</v>
      </c>
      <c r="K18" s="2">
        <v>10000</v>
      </c>
      <c r="L18" s="2">
        <v>0</v>
      </c>
      <c r="M18" s="2">
        <v>938524</v>
      </c>
      <c r="N18" s="32" t="s">
        <v>129</v>
      </c>
      <c r="O18" s="2">
        <f t="shared" si="3"/>
        <v>23975692</v>
      </c>
      <c r="P18" s="2">
        <v>2932367</v>
      </c>
      <c r="Q18" s="2">
        <v>8403478</v>
      </c>
      <c r="R18" s="2">
        <v>2519302</v>
      </c>
      <c r="S18" s="2">
        <v>2651355</v>
      </c>
      <c r="T18" s="2">
        <v>1090170</v>
      </c>
      <c r="U18" s="2">
        <v>2856431</v>
      </c>
      <c r="V18" s="2">
        <v>2292582</v>
      </c>
      <c r="W18" s="2">
        <v>650000</v>
      </c>
      <c r="X18" s="2">
        <v>53250</v>
      </c>
      <c r="Y18" s="2">
        <v>526757</v>
      </c>
      <c r="AA18" s="79">
        <v>7842381</v>
      </c>
      <c r="AB18" s="79">
        <v>3145</v>
      </c>
      <c r="AC18" s="83">
        <f t="shared" si="4"/>
        <v>7845526</v>
      </c>
    </row>
    <row r="19" spans="1:29" s="2" customFormat="1">
      <c r="A19" s="1" t="s">
        <v>130</v>
      </c>
      <c r="B19" s="2">
        <f t="shared" si="2"/>
        <v>36496298</v>
      </c>
      <c r="C19" s="2">
        <v>16787465</v>
      </c>
      <c r="E19" s="2">
        <v>527036</v>
      </c>
      <c r="F19" s="2">
        <v>325966</v>
      </c>
      <c r="G19" s="2">
        <v>200</v>
      </c>
      <c r="H19" s="2">
        <v>76591</v>
      </c>
      <c r="I19" s="2">
        <v>2413670</v>
      </c>
      <c r="J19" s="2">
        <v>16307216</v>
      </c>
      <c r="K19" s="2">
        <v>4830</v>
      </c>
      <c r="M19" s="2">
        <v>53324</v>
      </c>
      <c r="N19" s="32" t="s">
        <v>130</v>
      </c>
      <c r="O19" s="2">
        <f t="shared" si="3"/>
        <v>38068721</v>
      </c>
      <c r="P19" s="2">
        <v>3391861</v>
      </c>
      <c r="Q19" s="2">
        <v>15326555</v>
      </c>
      <c r="R19" s="2">
        <v>4273348</v>
      </c>
      <c r="S19" s="2">
        <v>4165721</v>
      </c>
      <c r="T19" s="2">
        <v>240181</v>
      </c>
      <c r="U19" s="2">
        <v>4812000</v>
      </c>
      <c r="V19" s="2">
        <v>4179121</v>
      </c>
      <c r="W19" s="2">
        <v>533772</v>
      </c>
      <c r="X19" s="2">
        <v>57862</v>
      </c>
      <c r="Y19" s="2">
        <v>1088300</v>
      </c>
      <c r="AA19" s="79">
        <v>15545227</v>
      </c>
      <c r="AB19" s="79">
        <v>0</v>
      </c>
      <c r="AC19" s="83">
        <f t="shared" si="4"/>
        <v>15545227</v>
      </c>
    </row>
    <row r="20" spans="1:29" s="2" customFormat="1">
      <c r="A20" s="1" t="s">
        <v>131</v>
      </c>
      <c r="B20" s="2">
        <f t="shared" si="2"/>
        <v>20670440</v>
      </c>
      <c r="C20" s="2">
        <v>8170384</v>
      </c>
      <c r="D20" s="2">
        <v>0</v>
      </c>
      <c r="E20" s="2">
        <v>266254</v>
      </c>
      <c r="F20" s="2">
        <v>170000</v>
      </c>
      <c r="G20" s="2">
        <v>0</v>
      </c>
      <c r="H20" s="2">
        <v>38701</v>
      </c>
      <c r="I20" s="2">
        <v>1592118</v>
      </c>
      <c r="J20" s="2">
        <v>10347680</v>
      </c>
      <c r="K20" s="2">
        <v>52</v>
      </c>
      <c r="L20" s="2">
        <v>0</v>
      </c>
      <c r="M20" s="2">
        <v>85251</v>
      </c>
      <c r="N20" s="32" t="s">
        <v>131</v>
      </c>
      <c r="O20" s="2">
        <f t="shared" si="3"/>
        <v>20549550</v>
      </c>
      <c r="P20" s="2">
        <v>2137995</v>
      </c>
      <c r="Q20" s="2">
        <v>7457146</v>
      </c>
      <c r="R20" s="2">
        <v>1932947</v>
      </c>
      <c r="S20" s="2">
        <v>2770998</v>
      </c>
      <c r="T20" s="2">
        <v>174444</v>
      </c>
      <c r="U20" s="2">
        <v>2865700</v>
      </c>
      <c r="V20" s="2">
        <v>2256316</v>
      </c>
      <c r="W20" s="2">
        <v>346650</v>
      </c>
      <c r="X20" s="2">
        <v>58988</v>
      </c>
      <c r="Y20" s="2">
        <v>548366</v>
      </c>
      <c r="AA20" s="79">
        <v>7030030</v>
      </c>
      <c r="AB20" s="79">
        <v>320000</v>
      </c>
      <c r="AC20" s="83">
        <f t="shared" si="4"/>
        <v>7350030</v>
      </c>
    </row>
    <row r="21" spans="1:29" s="2" customFormat="1">
      <c r="A21" s="1" t="s">
        <v>132</v>
      </c>
      <c r="B21" s="2">
        <f t="shared" si="2"/>
        <v>27115586</v>
      </c>
      <c r="C21" s="2">
        <v>10509525</v>
      </c>
      <c r="D21" s="2">
        <v>0</v>
      </c>
      <c r="E21" s="2">
        <v>300176</v>
      </c>
      <c r="F21" s="2">
        <v>274966</v>
      </c>
      <c r="G21" s="2">
        <v>0</v>
      </c>
      <c r="H21" s="2">
        <v>32867</v>
      </c>
      <c r="I21" s="2">
        <v>3500</v>
      </c>
      <c r="J21" s="2">
        <v>15176767</v>
      </c>
      <c r="K21" s="2">
        <v>279380</v>
      </c>
      <c r="L21" s="2">
        <v>0</v>
      </c>
      <c r="M21" s="2">
        <v>538405</v>
      </c>
      <c r="N21" s="32" t="s">
        <v>132</v>
      </c>
      <c r="O21" s="2">
        <f t="shared" si="3"/>
        <v>26765586</v>
      </c>
      <c r="P21" s="2">
        <v>2169666</v>
      </c>
      <c r="Q21" s="2">
        <v>9287174</v>
      </c>
      <c r="R21" s="2">
        <v>3457598</v>
      </c>
      <c r="S21" s="2">
        <v>4042933</v>
      </c>
      <c r="T21" s="2">
        <v>214078</v>
      </c>
      <c r="U21" s="2">
        <v>3701608</v>
      </c>
      <c r="V21" s="2">
        <v>2378078</v>
      </c>
      <c r="W21" s="2">
        <v>690357</v>
      </c>
      <c r="X21" s="2">
        <v>76500</v>
      </c>
      <c r="Y21" s="2">
        <v>747594</v>
      </c>
      <c r="AA21" s="79">
        <v>10253418</v>
      </c>
      <c r="AB21" s="79">
        <v>0</v>
      </c>
      <c r="AC21" s="83">
        <f t="shared" si="4"/>
        <v>10253418</v>
      </c>
    </row>
    <row r="22" spans="1:29" s="2" customFormat="1">
      <c r="A22" s="1" t="s">
        <v>133</v>
      </c>
      <c r="B22" s="2">
        <f t="shared" si="2"/>
        <v>22450000</v>
      </c>
      <c r="C22" s="2">
        <v>6880387</v>
      </c>
      <c r="D22" s="2">
        <v>0</v>
      </c>
      <c r="E22" s="2">
        <v>164969</v>
      </c>
      <c r="F22" s="2">
        <v>152749</v>
      </c>
      <c r="G22" s="2">
        <v>150</v>
      </c>
      <c r="H22" s="2">
        <v>91476</v>
      </c>
      <c r="I22" s="2">
        <v>4935</v>
      </c>
      <c r="J22" s="2">
        <v>15122786</v>
      </c>
      <c r="K22" s="2">
        <v>1289</v>
      </c>
      <c r="L22" s="2">
        <v>0</v>
      </c>
      <c r="M22" s="2">
        <v>31259</v>
      </c>
      <c r="N22" s="32" t="s">
        <v>133</v>
      </c>
      <c r="O22" s="2">
        <f t="shared" si="3"/>
        <v>22800000</v>
      </c>
      <c r="P22" s="2">
        <v>2164968</v>
      </c>
      <c r="Q22" s="2">
        <v>7235863</v>
      </c>
      <c r="R22" s="2">
        <v>3748702</v>
      </c>
      <c r="S22" s="2">
        <v>3286528</v>
      </c>
      <c r="T22" s="2">
        <v>181899</v>
      </c>
      <c r="U22" s="2">
        <v>3046267</v>
      </c>
      <c r="V22" s="2">
        <v>1999021</v>
      </c>
      <c r="W22" s="2">
        <v>488000</v>
      </c>
      <c r="X22" s="2">
        <v>120752</v>
      </c>
      <c r="Y22" s="2">
        <v>528000</v>
      </c>
      <c r="AA22" s="79">
        <v>6495443</v>
      </c>
      <c r="AB22" s="79">
        <v>0</v>
      </c>
      <c r="AC22" s="83">
        <f t="shared" si="4"/>
        <v>6495443</v>
      </c>
    </row>
    <row r="23" spans="1:29" s="2" customFormat="1">
      <c r="A23" s="1" t="s">
        <v>134</v>
      </c>
      <c r="B23" s="2">
        <f t="shared" si="2"/>
        <v>29960000</v>
      </c>
      <c r="C23" s="2">
        <v>12212484</v>
      </c>
      <c r="D23" s="2">
        <v>0</v>
      </c>
      <c r="E23" s="2">
        <v>714404</v>
      </c>
      <c r="F23" s="2">
        <v>452390</v>
      </c>
      <c r="G23" s="2">
        <v>0</v>
      </c>
      <c r="H23" s="2">
        <v>237453</v>
      </c>
      <c r="I23" s="2">
        <v>0</v>
      </c>
      <c r="J23" s="2">
        <v>16031441</v>
      </c>
      <c r="K23" s="2">
        <v>0</v>
      </c>
      <c r="L23" s="2">
        <v>0</v>
      </c>
      <c r="M23" s="2">
        <v>311828</v>
      </c>
      <c r="N23" s="32" t="s">
        <v>134</v>
      </c>
      <c r="O23" s="2">
        <f t="shared" si="3"/>
        <v>29960000</v>
      </c>
      <c r="P23" s="2">
        <v>3069116</v>
      </c>
      <c r="Q23" s="2">
        <v>10993483</v>
      </c>
      <c r="R23" s="2">
        <v>2655498</v>
      </c>
      <c r="S23" s="2">
        <v>4217166</v>
      </c>
      <c r="T23" s="2">
        <v>378369</v>
      </c>
      <c r="U23" s="2">
        <v>4654757</v>
      </c>
      <c r="V23" s="2">
        <v>3092819</v>
      </c>
      <c r="W23" s="2">
        <v>250000</v>
      </c>
      <c r="X23" s="2">
        <v>94500</v>
      </c>
      <c r="Y23" s="2">
        <v>554292</v>
      </c>
      <c r="AA23" s="79">
        <v>11079770</v>
      </c>
      <c r="AB23" s="79">
        <v>0</v>
      </c>
      <c r="AC23" s="83">
        <f t="shared" si="4"/>
        <v>11079770</v>
      </c>
    </row>
    <row r="24" spans="1:29" s="2" customFormat="1">
      <c r="A24" s="1" t="s">
        <v>135</v>
      </c>
      <c r="B24" s="2">
        <f t="shared" si="2"/>
        <v>12665885</v>
      </c>
      <c r="C24" s="2">
        <v>4231081</v>
      </c>
      <c r="D24" s="2">
        <v>0</v>
      </c>
      <c r="E24" s="2">
        <v>146445</v>
      </c>
      <c r="F24" s="2">
        <v>202090</v>
      </c>
      <c r="G24" s="2">
        <v>0</v>
      </c>
      <c r="H24" s="2">
        <v>290241</v>
      </c>
      <c r="I24" s="2">
        <v>5000</v>
      </c>
      <c r="J24" s="2">
        <v>7742647</v>
      </c>
      <c r="K24" s="2">
        <v>21016</v>
      </c>
      <c r="L24" s="2">
        <v>0</v>
      </c>
      <c r="M24" s="2">
        <v>27365</v>
      </c>
      <c r="N24" s="32" t="s">
        <v>135</v>
      </c>
      <c r="O24" s="2">
        <f t="shared" si="3"/>
        <v>14340106</v>
      </c>
      <c r="P24" s="2">
        <v>2319220</v>
      </c>
      <c r="Q24" s="2">
        <v>4297201</v>
      </c>
      <c r="R24" s="2">
        <v>1476098</v>
      </c>
      <c r="S24" s="2">
        <v>1980854</v>
      </c>
      <c r="T24" s="2">
        <v>180519</v>
      </c>
      <c r="U24" s="2">
        <v>2002473</v>
      </c>
      <c r="V24" s="2">
        <v>1596702</v>
      </c>
      <c r="W24" s="2">
        <v>130000</v>
      </c>
      <c r="X24" s="2">
        <v>1000</v>
      </c>
      <c r="Y24" s="2">
        <v>356039</v>
      </c>
      <c r="AA24" s="79">
        <v>4116029</v>
      </c>
      <c r="AB24" s="79">
        <v>0</v>
      </c>
      <c r="AC24" s="83">
        <f t="shared" si="4"/>
        <v>4116029</v>
      </c>
    </row>
    <row r="25" spans="1:29" s="2" customFormat="1">
      <c r="A25" s="1" t="s">
        <v>136</v>
      </c>
      <c r="B25" s="2">
        <f t="shared" si="2"/>
        <v>17145683</v>
      </c>
      <c r="C25" s="2">
        <v>5867584</v>
      </c>
      <c r="D25" s="2">
        <v>0</v>
      </c>
      <c r="E25" s="2">
        <v>255811</v>
      </c>
      <c r="F25" s="2">
        <v>172110</v>
      </c>
      <c r="G25" s="2">
        <v>0</v>
      </c>
      <c r="H25" s="2">
        <v>69016</v>
      </c>
      <c r="I25" s="2">
        <v>66626</v>
      </c>
      <c r="J25" s="2">
        <v>10670773</v>
      </c>
      <c r="K25" s="2">
        <v>1450</v>
      </c>
      <c r="L25" s="2">
        <v>0</v>
      </c>
      <c r="M25" s="2">
        <v>42313</v>
      </c>
      <c r="N25" s="32" t="s">
        <v>136</v>
      </c>
      <c r="O25" s="2">
        <f t="shared" si="3"/>
        <v>17145683</v>
      </c>
      <c r="P25" s="2">
        <v>2108563</v>
      </c>
      <c r="Q25" s="2">
        <v>5635845</v>
      </c>
      <c r="R25" s="2">
        <v>2708278</v>
      </c>
      <c r="S25" s="2">
        <v>2031840</v>
      </c>
      <c r="T25" s="2">
        <v>257983</v>
      </c>
      <c r="U25" s="2">
        <v>2125504</v>
      </c>
      <c r="V25" s="2">
        <v>1747870</v>
      </c>
      <c r="W25" s="2">
        <v>189800</v>
      </c>
      <c r="X25" s="2">
        <v>0</v>
      </c>
      <c r="Y25" s="2">
        <v>340000</v>
      </c>
      <c r="AA25" s="79">
        <v>5110916</v>
      </c>
      <c r="AB25" s="79">
        <v>175000</v>
      </c>
      <c r="AC25" s="83">
        <f t="shared" si="4"/>
        <v>5285916</v>
      </c>
    </row>
    <row r="26" spans="1:29" s="2" customFormat="1">
      <c r="A26" s="1" t="s">
        <v>137</v>
      </c>
      <c r="B26" s="2">
        <f t="shared" si="2"/>
        <v>8186783</v>
      </c>
      <c r="C26" s="2">
        <v>1994720</v>
      </c>
      <c r="E26" s="2">
        <v>16835</v>
      </c>
      <c r="F26" s="2">
        <v>152258</v>
      </c>
      <c r="H26" s="2">
        <v>105672</v>
      </c>
      <c r="I26" s="2">
        <v>5000</v>
      </c>
      <c r="J26" s="2">
        <v>5727982</v>
      </c>
      <c r="K26" s="2">
        <v>16292</v>
      </c>
      <c r="M26" s="2">
        <v>168024</v>
      </c>
      <c r="N26" s="32" t="s">
        <v>137</v>
      </c>
      <c r="O26" s="2">
        <f t="shared" si="3"/>
        <v>9120574</v>
      </c>
      <c r="P26" s="2">
        <v>968557</v>
      </c>
      <c r="Q26" s="2">
        <v>2370780</v>
      </c>
      <c r="R26" s="2">
        <v>1870177</v>
      </c>
      <c r="S26" s="2">
        <v>1181380</v>
      </c>
      <c r="T26" s="2">
        <v>300759</v>
      </c>
      <c r="U26" s="2">
        <v>924592</v>
      </c>
      <c r="V26" s="2">
        <v>1211049</v>
      </c>
      <c r="W26" s="2">
        <v>30670</v>
      </c>
      <c r="X26" s="2">
        <v>34500</v>
      </c>
      <c r="Y26" s="2">
        <v>228110</v>
      </c>
      <c r="AA26" s="79">
        <v>1747155</v>
      </c>
      <c r="AB26" s="79">
        <v>0</v>
      </c>
      <c r="AC26" s="83">
        <f t="shared" si="4"/>
        <v>1747155</v>
      </c>
    </row>
    <row r="27" spans="1:29" s="2" customFormat="1">
      <c r="A27" s="1" t="s">
        <v>138</v>
      </c>
      <c r="B27" s="2">
        <f t="shared" si="2"/>
        <v>16949927</v>
      </c>
      <c r="C27" s="2">
        <v>7559580</v>
      </c>
      <c r="D27" s="2">
        <v>0</v>
      </c>
      <c r="E27" s="2">
        <v>294133</v>
      </c>
      <c r="F27" s="2">
        <v>330667</v>
      </c>
      <c r="G27" s="2">
        <v>0</v>
      </c>
      <c r="H27" s="2">
        <v>836772</v>
      </c>
      <c r="I27" s="2">
        <v>33330</v>
      </c>
      <c r="J27" s="2">
        <v>7331734</v>
      </c>
      <c r="K27" s="2">
        <v>133580</v>
      </c>
      <c r="M27" s="2">
        <v>430131</v>
      </c>
      <c r="N27" s="32" t="s">
        <v>138</v>
      </c>
      <c r="O27" s="2">
        <f t="shared" si="3"/>
        <v>16303232</v>
      </c>
      <c r="P27" s="2">
        <v>2383457</v>
      </c>
      <c r="Q27" s="2">
        <v>4212134</v>
      </c>
      <c r="R27" s="2">
        <v>2272246</v>
      </c>
      <c r="S27" s="2">
        <v>2172065</v>
      </c>
      <c r="T27" s="2">
        <v>882330</v>
      </c>
      <c r="U27" s="2">
        <v>2043409</v>
      </c>
      <c r="V27" s="2">
        <v>1811591</v>
      </c>
      <c r="W27" s="2">
        <v>197000</v>
      </c>
      <c r="Y27" s="2">
        <v>329000</v>
      </c>
      <c r="AA27" s="79">
        <v>6626731</v>
      </c>
      <c r="AB27" s="79">
        <v>0</v>
      </c>
      <c r="AC27" s="83">
        <f t="shared" si="4"/>
        <v>6626731</v>
      </c>
    </row>
    <row r="28" spans="1:29" s="2" customFormat="1">
      <c r="A28" s="1" t="s">
        <v>139</v>
      </c>
      <c r="B28" s="2">
        <f t="shared" si="2"/>
        <v>18095663</v>
      </c>
      <c r="C28" s="2">
        <v>10251324</v>
      </c>
      <c r="D28" s="2">
        <v>1</v>
      </c>
      <c r="E28" s="2">
        <v>347412</v>
      </c>
      <c r="F28" s="2">
        <v>471181</v>
      </c>
      <c r="H28" s="2">
        <v>586783</v>
      </c>
      <c r="J28" s="2">
        <v>5376580</v>
      </c>
      <c r="K28" s="2">
        <v>131020</v>
      </c>
      <c r="M28" s="2">
        <v>931362</v>
      </c>
      <c r="N28" s="32" t="s">
        <v>139</v>
      </c>
      <c r="O28" s="2">
        <f t="shared" si="3"/>
        <v>18497663</v>
      </c>
      <c r="P28" s="2">
        <v>2150807</v>
      </c>
      <c r="Q28" s="2">
        <v>5837260</v>
      </c>
      <c r="R28" s="2">
        <v>2030015</v>
      </c>
      <c r="S28" s="2">
        <v>2132917</v>
      </c>
      <c r="T28" s="2">
        <v>1326149</v>
      </c>
      <c r="U28" s="2">
        <v>2110240</v>
      </c>
      <c r="V28" s="2">
        <v>1471375</v>
      </c>
      <c r="W28" s="2">
        <v>189000</v>
      </c>
      <c r="Y28" s="2">
        <v>1249900</v>
      </c>
      <c r="AA28" s="79">
        <v>9371537</v>
      </c>
      <c r="AB28" s="79">
        <v>0</v>
      </c>
      <c r="AC28" s="83">
        <f t="shared" si="4"/>
        <v>9371537</v>
      </c>
    </row>
    <row r="29" spans="1:29" s="2" customFormat="1">
      <c r="A29" s="1" t="s">
        <v>140</v>
      </c>
      <c r="B29" s="2">
        <f t="shared" si="2"/>
        <v>10841907</v>
      </c>
      <c r="C29" s="2">
        <v>5053093</v>
      </c>
      <c r="D29" s="2">
        <v>1</v>
      </c>
      <c r="E29" s="2">
        <v>73570</v>
      </c>
      <c r="F29" s="2">
        <v>229401</v>
      </c>
      <c r="G29" s="2">
        <v>1</v>
      </c>
      <c r="H29" s="2">
        <v>77575</v>
      </c>
      <c r="I29" s="2">
        <v>2069</v>
      </c>
      <c r="J29" s="2">
        <v>5251016</v>
      </c>
      <c r="K29" s="2">
        <v>6401</v>
      </c>
      <c r="L29" s="2">
        <v>0</v>
      </c>
      <c r="M29" s="2">
        <v>148780</v>
      </c>
      <c r="N29" s="32" t="s">
        <v>140</v>
      </c>
      <c r="O29" s="2">
        <f t="shared" si="3"/>
        <v>11105585</v>
      </c>
      <c r="P29" s="2">
        <v>1563496</v>
      </c>
      <c r="Q29" s="2">
        <v>3720547</v>
      </c>
      <c r="R29" s="2">
        <v>942455</v>
      </c>
      <c r="S29" s="2">
        <v>1331474</v>
      </c>
      <c r="T29" s="2">
        <v>530409</v>
      </c>
      <c r="U29" s="2">
        <v>1460800</v>
      </c>
      <c r="V29" s="2">
        <v>1229036</v>
      </c>
      <c r="W29" s="2">
        <v>31368</v>
      </c>
      <c r="X29" s="2">
        <v>0</v>
      </c>
      <c r="Y29" s="2">
        <v>296000</v>
      </c>
      <c r="AA29" s="79">
        <v>5076789</v>
      </c>
      <c r="AB29" s="79">
        <v>0</v>
      </c>
      <c r="AC29" s="83">
        <f t="shared" si="4"/>
        <v>5076789</v>
      </c>
    </row>
    <row r="30" spans="1:29" s="2" customFormat="1">
      <c r="A30" s="1" t="s">
        <v>141</v>
      </c>
      <c r="B30" s="2">
        <f t="shared" si="2"/>
        <v>13668751</v>
      </c>
      <c r="C30" s="2">
        <v>2317722</v>
      </c>
      <c r="D30" s="2">
        <v>0</v>
      </c>
      <c r="E30" s="2">
        <v>88972</v>
      </c>
      <c r="F30" s="2">
        <v>650012</v>
      </c>
      <c r="G30" s="2">
        <v>0</v>
      </c>
      <c r="H30" s="2">
        <v>175102</v>
      </c>
      <c r="I30" s="2">
        <v>649984</v>
      </c>
      <c r="J30" s="2">
        <v>4491300</v>
      </c>
      <c r="K30" s="2">
        <v>5200000</v>
      </c>
      <c r="L30" s="2">
        <v>0</v>
      </c>
      <c r="M30" s="2">
        <v>95659</v>
      </c>
      <c r="N30" s="32" t="s">
        <v>141</v>
      </c>
      <c r="O30" s="2">
        <f t="shared" si="3"/>
        <v>14085772</v>
      </c>
      <c r="P30" s="2">
        <v>1691894</v>
      </c>
      <c r="Q30" s="2">
        <v>2451886</v>
      </c>
      <c r="R30" s="2">
        <v>5610521</v>
      </c>
      <c r="S30" s="2">
        <v>1810927</v>
      </c>
      <c r="T30" s="2">
        <v>1137998</v>
      </c>
      <c r="U30" s="2">
        <v>490714</v>
      </c>
      <c r="V30" s="2">
        <v>607902</v>
      </c>
      <c r="W30" s="2">
        <v>0</v>
      </c>
      <c r="X30" s="2">
        <v>89513</v>
      </c>
      <c r="Y30" s="2">
        <v>194417</v>
      </c>
      <c r="AA30" s="79">
        <v>2211612</v>
      </c>
      <c r="AB30" s="79">
        <v>0</v>
      </c>
      <c r="AC30" s="83">
        <f t="shared" si="4"/>
        <v>2211612</v>
      </c>
    </row>
    <row r="31" spans="1:29" s="2" customFormat="1">
      <c r="A31" s="1" t="s">
        <v>211</v>
      </c>
      <c r="B31" s="2">
        <f t="shared" si="2"/>
        <v>2666742</v>
      </c>
      <c r="C31" s="2">
        <v>429672</v>
      </c>
      <c r="D31" s="2">
        <v>0</v>
      </c>
      <c r="E31" s="2">
        <v>5050</v>
      </c>
      <c r="F31" s="2">
        <v>29645</v>
      </c>
      <c r="G31" s="2">
        <v>0</v>
      </c>
      <c r="H31" s="2">
        <v>7486</v>
      </c>
      <c r="I31" s="2">
        <v>21000</v>
      </c>
      <c r="J31" s="2">
        <v>1999196</v>
      </c>
      <c r="K31" s="2">
        <v>171500</v>
      </c>
      <c r="L31" s="2">
        <v>0</v>
      </c>
      <c r="M31" s="2">
        <v>3193</v>
      </c>
      <c r="N31" s="32" t="s">
        <v>211</v>
      </c>
      <c r="O31" s="2">
        <f t="shared" si="3"/>
        <v>2875581</v>
      </c>
      <c r="P31" s="2">
        <v>518844</v>
      </c>
      <c r="Q31" s="2">
        <v>740338</v>
      </c>
      <c r="R31" s="2">
        <v>954587</v>
      </c>
      <c r="S31" s="2">
        <v>230764</v>
      </c>
      <c r="T31" s="2">
        <v>151586</v>
      </c>
      <c r="U31" s="2">
        <v>43688</v>
      </c>
      <c r="V31" s="2">
        <v>156274</v>
      </c>
      <c r="W31" s="2">
        <v>600</v>
      </c>
      <c r="X31" s="2">
        <v>28364</v>
      </c>
      <c r="Y31" s="2">
        <v>50536</v>
      </c>
      <c r="AA31" s="79">
        <v>397369</v>
      </c>
      <c r="AB31" s="79">
        <v>0</v>
      </c>
      <c r="AC31" s="83">
        <f t="shared" si="4"/>
        <v>397369</v>
      </c>
    </row>
    <row r="32" spans="1:29" s="2" customFormat="1">
      <c r="A32" s="1"/>
      <c r="M32" s="21"/>
      <c r="N32" s="1"/>
    </row>
    <row r="33" spans="1:13" ht="49.75" customHeight="1">
      <c r="A33" s="517"/>
      <c r="B33" s="518"/>
      <c r="C33" s="518"/>
      <c r="D33" s="518"/>
      <c r="E33" s="518"/>
      <c r="F33" s="518"/>
      <c r="G33" s="518"/>
      <c r="H33" s="518"/>
      <c r="I33" s="518"/>
      <c r="J33" s="518"/>
      <c r="K33" s="518"/>
      <c r="L33" s="2"/>
      <c r="M33" s="21"/>
    </row>
  </sheetData>
  <mergeCells count="7">
    <mergeCell ref="A33:K33"/>
    <mergeCell ref="O1:S1"/>
    <mergeCell ref="O2:S2"/>
    <mergeCell ref="T3:U3"/>
    <mergeCell ref="B1:F1"/>
    <mergeCell ref="B2:F2"/>
    <mergeCell ref="G3:H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工作表8">
    <tabColor indexed="45"/>
  </sheetPr>
  <dimension ref="A1:Y33"/>
  <sheetViews>
    <sheetView zoomScale="80" zoomScaleNormal="80" workbookViewId="0">
      <pane xSplit="1" ySplit="8" topLeftCell="L9" activePane="bottomRight" state="frozen"/>
      <selection activeCell="G15" sqref="G15"/>
      <selection pane="topRight" activeCell="G15" sqref="G15"/>
      <selection pane="bottomLeft" activeCell="G15" sqref="G15"/>
      <selection pane="bottomRight" activeCell="R15" sqref="R15"/>
    </sheetView>
  </sheetViews>
  <sheetFormatPr defaultRowHeight="17"/>
  <cols>
    <col min="1" max="1" width="21.7265625" style="1" customWidth="1"/>
    <col min="2" max="13" width="17.7265625" style="2" customWidth="1"/>
    <col min="14" max="14" width="21.7265625" style="1" customWidth="1"/>
    <col min="15" max="25" width="17.7265625" style="2" customWidth="1"/>
  </cols>
  <sheetData>
    <row r="1" spans="1:25" ht="19.5">
      <c r="B1" s="519" t="s">
        <v>283</v>
      </c>
      <c r="C1" s="519"/>
      <c r="D1" s="519"/>
      <c r="E1" s="519"/>
      <c r="F1" s="519"/>
      <c r="G1" s="1"/>
      <c r="H1" s="1"/>
      <c r="I1" s="1"/>
      <c r="J1" s="1"/>
      <c r="K1" s="1"/>
      <c r="L1" s="1"/>
      <c r="M1" s="1"/>
      <c r="O1" s="519" t="s">
        <v>283</v>
      </c>
      <c r="P1" s="519"/>
      <c r="Q1" s="519"/>
      <c r="R1" s="519"/>
      <c r="S1" s="519"/>
      <c r="T1" s="1"/>
      <c r="U1" s="1"/>
      <c r="V1" s="1"/>
      <c r="W1" s="1"/>
      <c r="X1" s="1"/>
      <c r="Y1" s="1"/>
    </row>
    <row r="2" spans="1:25" ht="25">
      <c r="B2" s="520" t="s">
        <v>202</v>
      </c>
      <c r="C2" s="520"/>
      <c r="D2" s="520"/>
      <c r="E2" s="520"/>
      <c r="F2" s="520"/>
      <c r="G2" s="1"/>
      <c r="H2" s="1"/>
      <c r="I2" s="1"/>
      <c r="J2" s="1"/>
      <c r="K2" s="1"/>
      <c r="L2" s="1"/>
      <c r="M2" s="1"/>
      <c r="O2" s="520" t="s">
        <v>212</v>
      </c>
      <c r="P2" s="520"/>
      <c r="Q2" s="520"/>
      <c r="R2" s="520"/>
      <c r="S2" s="520"/>
      <c r="T2" s="1"/>
      <c r="U2" s="1"/>
      <c r="V2" s="1"/>
      <c r="W2" s="1"/>
      <c r="X2" s="1"/>
      <c r="Y2" s="1"/>
    </row>
    <row r="3" spans="1:25" ht="16.75" customHeight="1">
      <c r="A3" s="1" t="s">
        <v>284</v>
      </c>
      <c r="B3" s="96" t="s">
        <v>310</v>
      </c>
      <c r="C3" s="1"/>
      <c r="D3" s="1"/>
      <c r="E3" s="1"/>
      <c r="F3" s="1"/>
      <c r="G3" s="521" t="s">
        <v>252</v>
      </c>
      <c r="H3" s="521"/>
      <c r="I3" s="1"/>
      <c r="J3" s="1"/>
      <c r="K3" s="1"/>
      <c r="L3" s="1"/>
      <c r="M3" s="1"/>
      <c r="N3" s="1" t="s">
        <v>284</v>
      </c>
      <c r="O3" s="1"/>
      <c r="P3" s="1"/>
      <c r="Q3" s="1"/>
      <c r="R3" s="1"/>
      <c r="S3" s="1"/>
      <c r="T3" s="521" t="s">
        <v>252</v>
      </c>
      <c r="U3" s="521"/>
      <c r="V3" s="1"/>
      <c r="W3" s="1"/>
      <c r="X3" s="1"/>
      <c r="Y3" s="1"/>
    </row>
    <row r="4" spans="1:25">
      <c r="A4" s="1" t="s">
        <v>204</v>
      </c>
      <c r="N4" s="1" t="s">
        <v>204</v>
      </c>
    </row>
    <row r="5" spans="1:25" ht="34">
      <c r="A5" s="3" t="s">
        <v>46</v>
      </c>
      <c r="B5" s="3" t="s">
        <v>47</v>
      </c>
      <c r="C5" s="3" t="s">
        <v>23</v>
      </c>
      <c r="D5" s="3" t="s">
        <v>24</v>
      </c>
      <c r="E5" s="3" t="s">
        <v>25</v>
      </c>
      <c r="F5" s="3" t="s">
        <v>26</v>
      </c>
      <c r="G5" s="3" t="s">
        <v>27</v>
      </c>
      <c r="H5" s="3" t="s">
        <v>28</v>
      </c>
      <c r="I5" s="3" t="s">
        <v>29</v>
      </c>
      <c r="J5" s="3" t="s">
        <v>30</v>
      </c>
      <c r="K5" s="3" t="s">
        <v>31</v>
      </c>
      <c r="L5" s="3" t="s">
        <v>32</v>
      </c>
      <c r="M5" s="3" t="s">
        <v>33</v>
      </c>
      <c r="N5" s="3" t="s">
        <v>46</v>
      </c>
      <c r="O5" s="3" t="s">
        <v>78</v>
      </c>
      <c r="P5" s="3" t="s">
        <v>34</v>
      </c>
      <c r="Q5" s="3" t="s">
        <v>35</v>
      </c>
      <c r="R5" s="3" t="s">
        <v>36</v>
      </c>
      <c r="S5" s="3" t="s">
        <v>37</v>
      </c>
      <c r="T5" s="3" t="s">
        <v>38</v>
      </c>
      <c r="U5" s="3" t="s">
        <v>39</v>
      </c>
      <c r="V5" s="3" t="s">
        <v>40</v>
      </c>
      <c r="W5" s="3" t="s">
        <v>41</v>
      </c>
      <c r="X5" s="3" t="s">
        <v>42</v>
      </c>
      <c r="Y5" s="3" t="s">
        <v>43</v>
      </c>
    </row>
    <row r="6" spans="1:25">
      <c r="A6" s="1" t="s">
        <v>76</v>
      </c>
      <c r="B6" s="1"/>
      <c r="C6" s="1">
        <v>1</v>
      </c>
      <c r="D6" s="1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  <c r="K6" s="1">
        <v>9</v>
      </c>
      <c r="L6" s="1">
        <v>10</v>
      </c>
      <c r="M6" s="1">
        <v>11</v>
      </c>
      <c r="N6" s="1" t="s">
        <v>76</v>
      </c>
      <c r="O6" s="1"/>
      <c r="P6" s="1">
        <v>1</v>
      </c>
      <c r="Q6" s="1">
        <v>2</v>
      </c>
      <c r="R6" s="1">
        <v>3</v>
      </c>
      <c r="S6" s="1">
        <v>4</v>
      </c>
      <c r="T6" s="1">
        <v>5</v>
      </c>
      <c r="U6" s="1">
        <v>6</v>
      </c>
      <c r="V6" s="1">
        <v>7</v>
      </c>
      <c r="W6" s="1">
        <v>8</v>
      </c>
      <c r="X6" s="1">
        <v>9</v>
      </c>
      <c r="Y6" s="1">
        <v>10</v>
      </c>
    </row>
    <row r="7" spans="1:25">
      <c r="A7" s="1" t="s">
        <v>77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 t="s">
        <v>77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>
      <c r="A8" s="1" t="s">
        <v>205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9.5">
      <c r="A9" s="85" t="s">
        <v>22</v>
      </c>
      <c r="B9" s="2">
        <v>981755104208</v>
      </c>
      <c r="C9" s="2">
        <v>526538151476</v>
      </c>
      <c r="D9" s="2">
        <v>3708092</v>
      </c>
      <c r="E9" s="2">
        <v>19473873811</v>
      </c>
      <c r="F9" s="2">
        <v>35857055384</v>
      </c>
      <c r="G9" s="2">
        <v>119574523</v>
      </c>
      <c r="H9" s="2">
        <v>47778162528</v>
      </c>
      <c r="I9" s="2">
        <v>31274520637</v>
      </c>
      <c r="J9" s="2">
        <v>288689341626</v>
      </c>
      <c r="K9" s="2">
        <v>9886964689</v>
      </c>
      <c r="L9" s="2">
        <v>0</v>
      </c>
      <c r="M9" s="2">
        <v>22133751442</v>
      </c>
      <c r="N9" s="85" t="s">
        <v>22</v>
      </c>
      <c r="O9" s="2">
        <v>999547302200</v>
      </c>
      <c r="P9" s="2">
        <v>106041560880</v>
      </c>
      <c r="Q9" s="2">
        <v>349577516423</v>
      </c>
      <c r="R9" s="2">
        <v>156735107521</v>
      </c>
      <c r="S9" s="2">
        <v>155949213877</v>
      </c>
      <c r="T9" s="2">
        <v>52964222520</v>
      </c>
      <c r="U9" s="2">
        <v>74981543138</v>
      </c>
      <c r="V9" s="2">
        <v>81880550738</v>
      </c>
      <c r="W9" s="2">
        <v>10055507268</v>
      </c>
      <c r="X9" s="2">
        <v>677844745</v>
      </c>
      <c r="Y9" s="2">
        <v>10684235090</v>
      </c>
    </row>
    <row r="10" spans="1:25">
      <c r="A10" s="1" t="s">
        <v>207</v>
      </c>
      <c r="B10" s="2">
        <v>142571741482</v>
      </c>
      <c r="C10" s="2">
        <v>88221727393</v>
      </c>
      <c r="D10" s="2">
        <v>3708092</v>
      </c>
      <c r="E10" s="97">
        <f>4302270628-1150000</f>
        <v>4301120628</v>
      </c>
      <c r="F10" s="97">
        <f>3625953999-563246000</f>
        <v>3062707999</v>
      </c>
      <c r="G10" s="2">
        <v>0</v>
      </c>
      <c r="H10" s="2">
        <v>10885669309</v>
      </c>
      <c r="I10" s="2">
        <v>58927379</v>
      </c>
      <c r="J10" s="2">
        <v>29196902356</v>
      </c>
      <c r="K10" s="2">
        <v>1324346883</v>
      </c>
      <c r="L10" s="2">
        <v>0</v>
      </c>
      <c r="M10" s="97">
        <f>4952235443+1150000+563246000</f>
        <v>5516631443</v>
      </c>
      <c r="N10" s="1" t="s">
        <v>207</v>
      </c>
      <c r="O10" s="2">
        <v>154473463926</v>
      </c>
      <c r="P10" s="2">
        <v>19772228431</v>
      </c>
      <c r="Q10" s="2">
        <v>47544136417</v>
      </c>
      <c r="R10" s="2">
        <v>28489978071</v>
      </c>
      <c r="S10" s="2">
        <v>21273403865</v>
      </c>
      <c r="T10" s="2">
        <v>12274935557</v>
      </c>
      <c r="U10" s="2">
        <v>12100170315</v>
      </c>
      <c r="V10" s="2">
        <v>10584939285</v>
      </c>
      <c r="W10" s="2">
        <v>750140730</v>
      </c>
      <c r="X10" s="2">
        <v>0</v>
      </c>
      <c r="Y10" s="2">
        <v>1683531255</v>
      </c>
    </row>
    <row r="11" spans="1:25">
      <c r="A11" s="1" t="s">
        <v>206</v>
      </c>
      <c r="B11" s="2">
        <v>188724222223</v>
      </c>
      <c r="C11" s="2">
        <v>112407759690</v>
      </c>
      <c r="D11" s="2">
        <v>0</v>
      </c>
      <c r="E11" s="2">
        <v>2952673015</v>
      </c>
      <c r="F11" s="97">
        <f>12203981961-471485000</f>
        <v>11732496961</v>
      </c>
      <c r="G11" s="2">
        <v>0</v>
      </c>
      <c r="H11" s="97">
        <f>21896721502+1680000</f>
        <v>21898401502</v>
      </c>
      <c r="I11" s="2">
        <v>13556608027</v>
      </c>
      <c r="J11" s="2">
        <v>23732022058</v>
      </c>
      <c r="K11" s="2">
        <v>127794961</v>
      </c>
      <c r="L11" s="2">
        <v>0</v>
      </c>
      <c r="M11" s="97">
        <f>1846661009+471485000-1680000</f>
        <v>2316466009</v>
      </c>
      <c r="N11" s="1" t="s">
        <v>206</v>
      </c>
      <c r="O11" s="2">
        <v>167504327527</v>
      </c>
      <c r="P11" s="2">
        <v>13131672216</v>
      </c>
      <c r="Q11" s="2">
        <v>63780303467</v>
      </c>
      <c r="R11" s="2">
        <v>18280227817</v>
      </c>
      <c r="S11" s="2">
        <v>39418872913</v>
      </c>
      <c r="T11" s="2">
        <v>11444086459</v>
      </c>
      <c r="U11" s="2">
        <v>4908230685</v>
      </c>
      <c r="V11" s="2">
        <v>12383778728</v>
      </c>
      <c r="W11" s="2">
        <v>3290050932</v>
      </c>
      <c r="X11" s="2">
        <v>0</v>
      </c>
      <c r="Y11" s="2">
        <v>867104310</v>
      </c>
    </row>
    <row r="12" spans="1:25">
      <c r="A12" s="1" t="s">
        <v>285</v>
      </c>
      <c r="B12" s="2">
        <v>56716718078</v>
      </c>
      <c r="C12" s="2">
        <v>38782611747</v>
      </c>
      <c r="D12" s="2">
        <v>0</v>
      </c>
      <c r="E12" s="2">
        <v>1568997860</v>
      </c>
      <c r="F12" s="2">
        <v>1771648529</v>
      </c>
      <c r="G12" s="2">
        <v>0</v>
      </c>
      <c r="H12" s="2">
        <v>226362106</v>
      </c>
      <c r="I12" s="2">
        <v>211206539</v>
      </c>
      <c r="J12" s="2">
        <v>13458760604</v>
      </c>
      <c r="K12" s="2">
        <v>11163162</v>
      </c>
      <c r="L12" s="2">
        <v>0</v>
      </c>
      <c r="M12" s="2">
        <v>685967531</v>
      </c>
      <c r="N12" s="1" t="s">
        <v>285</v>
      </c>
      <c r="O12" s="2">
        <v>62760371005</v>
      </c>
      <c r="P12" s="2">
        <v>5709330669</v>
      </c>
      <c r="Q12" s="2">
        <v>28136596598</v>
      </c>
      <c r="R12" s="2">
        <v>8362932099</v>
      </c>
      <c r="S12" s="2">
        <v>7254062162</v>
      </c>
      <c r="T12" s="2">
        <v>1798591987</v>
      </c>
      <c r="U12" s="2">
        <v>4905401878</v>
      </c>
      <c r="V12" s="2">
        <v>5622592896</v>
      </c>
      <c r="W12" s="2">
        <v>252996310</v>
      </c>
      <c r="X12" s="2">
        <v>0</v>
      </c>
      <c r="Y12" s="2">
        <v>717866406</v>
      </c>
    </row>
    <row r="13" spans="1:25">
      <c r="A13" s="1" t="s">
        <v>208</v>
      </c>
      <c r="B13" s="2">
        <v>99916972141</v>
      </c>
      <c r="C13" s="2">
        <v>64477196168</v>
      </c>
      <c r="D13" s="2">
        <v>0</v>
      </c>
      <c r="E13" s="2">
        <v>2338924667</v>
      </c>
      <c r="F13" s="97">
        <f>3298279924-1066971000</f>
        <v>2231308924</v>
      </c>
      <c r="G13" s="2">
        <v>0</v>
      </c>
      <c r="H13" s="2">
        <v>1071885811</v>
      </c>
      <c r="I13" s="2">
        <v>3815038460</v>
      </c>
      <c r="J13" s="2">
        <v>21726599364</v>
      </c>
      <c r="K13" s="2">
        <v>456126243</v>
      </c>
      <c r="L13" s="2">
        <v>0</v>
      </c>
      <c r="M13" s="97">
        <f>2732921504+1066971000</f>
        <v>3799892504</v>
      </c>
      <c r="N13" s="1" t="s">
        <v>208</v>
      </c>
      <c r="O13" s="2">
        <v>104869032822</v>
      </c>
      <c r="P13" s="2">
        <v>11339544002</v>
      </c>
      <c r="Q13" s="2">
        <v>33192674497</v>
      </c>
      <c r="R13" s="2">
        <v>21414063230</v>
      </c>
      <c r="S13" s="2">
        <v>13320367516</v>
      </c>
      <c r="T13" s="2">
        <v>6191130460</v>
      </c>
      <c r="U13" s="2">
        <v>8621136713</v>
      </c>
      <c r="V13" s="2">
        <v>9425811371</v>
      </c>
      <c r="W13" s="2">
        <v>453408165</v>
      </c>
      <c r="X13" s="2">
        <v>0</v>
      </c>
      <c r="Y13" s="2">
        <v>910896868</v>
      </c>
    </row>
    <row r="14" spans="1:25">
      <c r="A14" s="1" t="s">
        <v>209</v>
      </c>
      <c r="B14" s="2">
        <v>71582555003</v>
      </c>
      <c r="C14" s="2">
        <v>40382767923</v>
      </c>
      <c r="D14" s="2">
        <v>0</v>
      </c>
      <c r="E14" s="97">
        <f>1012902362-8854000</f>
        <v>1004048362</v>
      </c>
      <c r="F14" s="97">
        <f>2349207876-641538000</f>
        <v>1707669876</v>
      </c>
      <c r="G14" s="2">
        <v>0</v>
      </c>
      <c r="H14" s="2">
        <v>2645760288</v>
      </c>
      <c r="I14" s="2">
        <v>417072329</v>
      </c>
      <c r="J14" s="2">
        <v>23434285737</v>
      </c>
      <c r="K14" s="2">
        <v>252846662</v>
      </c>
      <c r="L14" s="2">
        <v>0</v>
      </c>
      <c r="M14" s="97">
        <f>1087711826+8854000+641538000</f>
        <v>1738103826</v>
      </c>
      <c r="N14" s="1" t="s">
        <v>209</v>
      </c>
      <c r="O14" s="2">
        <v>73521376929</v>
      </c>
      <c r="P14" s="2">
        <v>8890406220</v>
      </c>
      <c r="Q14" s="2">
        <v>27820755529</v>
      </c>
      <c r="R14" s="2">
        <v>13347686425</v>
      </c>
      <c r="S14" s="2">
        <v>9465348458</v>
      </c>
      <c r="T14" s="2">
        <v>2907965966</v>
      </c>
      <c r="U14" s="2">
        <v>3684694176</v>
      </c>
      <c r="V14" s="2">
        <v>6112258780</v>
      </c>
      <c r="W14" s="2">
        <v>677564130</v>
      </c>
      <c r="X14" s="2">
        <v>0</v>
      </c>
      <c r="Y14" s="2">
        <v>614697245</v>
      </c>
    </row>
    <row r="15" spans="1:25">
      <c r="A15" s="1" t="s">
        <v>210</v>
      </c>
      <c r="B15" s="2">
        <v>116362372410</v>
      </c>
      <c r="C15" s="2">
        <v>62080575356</v>
      </c>
      <c r="D15" s="2">
        <v>0</v>
      </c>
      <c r="E15" s="2">
        <v>2627600269</v>
      </c>
      <c r="F15" s="97">
        <f>6782774637-1135785000</f>
        <v>5646989637</v>
      </c>
      <c r="G15" s="2">
        <v>119188875</v>
      </c>
      <c r="H15" s="2">
        <v>5919795568</v>
      </c>
      <c r="I15" s="2">
        <v>5769828867</v>
      </c>
      <c r="J15" s="2">
        <v>27855014707</v>
      </c>
      <c r="K15" s="2">
        <v>891321595</v>
      </c>
      <c r="L15" s="2">
        <v>0</v>
      </c>
      <c r="M15" s="97">
        <f>4316272536+1135785000</f>
        <v>5452057536</v>
      </c>
      <c r="N15" s="1" t="s">
        <v>210</v>
      </c>
      <c r="O15" s="2">
        <v>126265671271</v>
      </c>
      <c r="P15" s="99">
        <f>13087415025-772037000</f>
        <v>12315378025</v>
      </c>
      <c r="Q15" s="2">
        <v>45244508079</v>
      </c>
      <c r="R15" s="99">
        <f>13105518003+772037000</f>
        <v>13877555003</v>
      </c>
      <c r="S15" s="2">
        <v>26548986441</v>
      </c>
      <c r="T15" s="2">
        <v>9230545231</v>
      </c>
      <c r="U15" s="2">
        <v>5484591083</v>
      </c>
      <c r="V15" s="2">
        <v>9826266202</v>
      </c>
      <c r="W15" s="2">
        <v>1765673889</v>
      </c>
      <c r="X15" s="2">
        <v>0</v>
      </c>
      <c r="Y15" s="2">
        <v>1972167318</v>
      </c>
    </row>
    <row r="16" spans="1:25">
      <c r="A16" s="1" t="s">
        <v>127</v>
      </c>
      <c r="B16" s="2">
        <v>19458448633</v>
      </c>
      <c r="C16" s="2">
        <v>7674964736</v>
      </c>
      <c r="D16" s="2">
        <v>0</v>
      </c>
      <c r="E16" s="97">
        <f>327069783-3552000</f>
        <v>323517783</v>
      </c>
      <c r="F16" s="97">
        <f>685757635-269844000</f>
        <v>415913635</v>
      </c>
      <c r="G16" s="2">
        <v>0</v>
      </c>
      <c r="H16" s="2">
        <v>104962591</v>
      </c>
      <c r="I16" s="2">
        <v>784459000</v>
      </c>
      <c r="J16" s="2">
        <v>9329624723</v>
      </c>
      <c r="K16" s="2">
        <v>275000</v>
      </c>
      <c r="L16" s="2">
        <v>0</v>
      </c>
      <c r="M16" s="97">
        <f>551335165+3552000+269844000</f>
        <v>824731165</v>
      </c>
      <c r="N16" s="1" t="s">
        <v>127</v>
      </c>
      <c r="O16" s="2">
        <v>19771999215</v>
      </c>
      <c r="P16" s="2">
        <v>1799068163</v>
      </c>
      <c r="Q16" s="2">
        <v>8005019835</v>
      </c>
      <c r="R16" s="2">
        <v>1945534484</v>
      </c>
      <c r="S16" s="2">
        <v>2296163221</v>
      </c>
      <c r="T16" s="2">
        <v>1347434846</v>
      </c>
      <c r="U16" s="2">
        <v>2074609588</v>
      </c>
      <c r="V16" s="2">
        <v>1744596125</v>
      </c>
      <c r="W16" s="2">
        <v>272958902</v>
      </c>
      <c r="X16" s="2">
        <v>12401169</v>
      </c>
      <c r="Y16" s="2">
        <v>274212882</v>
      </c>
    </row>
    <row r="17" spans="1:25">
      <c r="A17" s="1" t="s">
        <v>128</v>
      </c>
      <c r="B17" s="2">
        <v>22078297051</v>
      </c>
      <c r="C17" s="2">
        <v>9709255844</v>
      </c>
      <c r="D17" s="2">
        <v>0</v>
      </c>
      <c r="E17" s="97">
        <f>417799467-99000</f>
        <v>417700467</v>
      </c>
      <c r="F17" s="97">
        <f>456108641-104372000</f>
        <v>351736641</v>
      </c>
      <c r="G17" s="2">
        <v>0</v>
      </c>
      <c r="H17" s="2">
        <v>1254301337</v>
      </c>
      <c r="I17" s="2">
        <v>1717373859</v>
      </c>
      <c r="J17" s="2">
        <v>8286752980</v>
      </c>
      <c r="K17" s="2">
        <v>0</v>
      </c>
      <c r="L17" s="2">
        <v>0</v>
      </c>
      <c r="M17" s="97">
        <f>236704923+99000+104372000</f>
        <v>341175923</v>
      </c>
      <c r="N17" s="1" t="s">
        <v>128</v>
      </c>
      <c r="O17" s="2">
        <v>23149637216</v>
      </c>
      <c r="P17" s="2">
        <v>1962474523</v>
      </c>
      <c r="Q17" s="2">
        <v>8623141706</v>
      </c>
      <c r="R17" s="2">
        <v>5090567901</v>
      </c>
      <c r="S17" s="2">
        <v>2678833101</v>
      </c>
      <c r="T17" s="2">
        <v>538960639</v>
      </c>
      <c r="U17" s="2">
        <v>2294567964</v>
      </c>
      <c r="V17" s="2">
        <v>1590643630</v>
      </c>
      <c r="W17" s="2">
        <v>257187039</v>
      </c>
      <c r="X17" s="2">
        <v>0</v>
      </c>
      <c r="Y17" s="2">
        <v>113260713</v>
      </c>
    </row>
    <row r="18" spans="1:25">
      <c r="A18" s="1" t="s">
        <v>129</v>
      </c>
      <c r="B18" s="2">
        <v>22394373463</v>
      </c>
      <c r="C18" s="2">
        <v>8700012528</v>
      </c>
      <c r="D18" s="2">
        <v>0</v>
      </c>
      <c r="E18" s="97">
        <f>322031678-2640000</f>
        <v>319391678</v>
      </c>
      <c r="F18" s="2">
        <v>345165524</v>
      </c>
      <c r="G18" s="2">
        <v>0</v>
      </c>
      <c r="H18" s="2">
        <v>1153036342</v>
      </c>
      <c r="I18" s="2">
        <v>300237461</v>
      </c>
      <c r="J18" s="2">
        <v>10938776698</v>
      </c>
      <c r="K18" s="2">
        <v>215605997</v>
      </c>
      <c r="L18" s="2">
        <v>0</v>
      </c>
      <c r="M18" s="97">
        <f>419507235+2640000</f>
        <v>422147235</v>
      </c>
      <c r="N18" s="1" t="s">
        <v>129</v>
      </c>
      <c r="O18" s="2">
        <v>26455582212</v>
      </c>
      <c r="P18" s="2">
        <v>3184633492</v>
      </c>
      <c r="Q18" s="2">
        <v>8519159836</v>
      </c>
      <c r="R18" s="2">
        <v>4935608733</v>
      </c>
      <c r="S18" s="2">
        <v>2750491451</v>
      </c>
      <c r="T18" s="2">
        <v>1394399723</v>
      </c>
      <c r="U18" s="2">
        <v>2776478579</v>
      </c>
      <c r="V18" s="2">
        <v>1984179837</v>
      </c>
      <c r="W18" s="2">
        <v>629831640</v>
      </c>
      <c r="X18" s="2">
        <v>53250000</v>
      </c>
      <c r="Y18" s="2">
        <v>227548921</v>
      </c>
    </row>
    <row r="19" spans="1:25">
      <c r="A19" s="1" t="s">
        <v>130</v>
      </c>
      <c r="B19" s="2">
        <v>39906506523</v>
      </c>
      <c r="C19" s="2">
        <v>16298765417</v>
      </c>
      <c r="D19" s="2">
        <v>0</v>
      </c>
      <c r="E19" s="2">
        <v>660871556</v>
      </c>
      <c r="F19" s="2">
        <v>394132829</v>
      </c>
      <c r="G19" s="2">
        <v>203949</v>
      </c>
      <c r="H19" s="2">
        <v>157358477</v>
      </c>
      <c r="I19" s="2">
        <v>3256672619</v>
      </c>
      <c r="J19" s="2">
        <v>17626204513</v>
      </c>
      <c r="K19" s="2">
        <v>28148440</v>
      </c>
      <c r="L19" s="2">
        <v>0</v>
      </c>
      <c r="M19" s="2">
        <v>1484148723</v>
      </c>
      <c r="N19" s="1" t="s">
        <v>130</v>
      </c>
      <c r="O19" s="2">
        <v>41204936654</v>
      </c>
      <c r="P19" s="2">
        <v>3055559358</v>
      </c>
      <c r="Q19" s="2">
        <v>16454056872</v>
      </c>
      <c r="R19" s="2">
        <v>6317188882</v>
      </c>
      <c r="S19" s="2">
        <v>5400958466</v>
      </c>
      <c r="T19" s="2">
        <v>307433142</v>
      </c>
      <c r="U19" s="2">
        <v>4713353459</v>
      </c>
      <c r="V19" s="2">
        <v>4185909523</v>
      </c>
      <c r="W19" s="2">
        <v>252010982</v>
      </c>
      <c r="X19" s="2">
        <v>59264199</v>
      </c>
      <c r="Y19" s="2">
        <v>459201771</v>
      </c>
    </row>
    <row r="20" spans="1:25">
      <c r="A20" s="1" t="s">
        <v>131</v>
      </c>
      <c r="B20" s="2">
        <v>23820221960</v>
      </c>
      <c r="C20" s="2">
        <v>9926037434</v>
      </c>
      <c r="D20" s="2">
        <v>0</v>
      </c>
      <c r="E20" s="2">
        <v>373183473</v>
      </c>
      <c r="F20" s="2">
        <v>198592183</v>
      </c>
      <c r="G20" s="2">
        <v>0</v>
      </c>
      <c r="H20" s="2">
        <v>98872823</v>
      </c>
      <c r="I20" s="2">
        <v>675705106</v>
      </c>
      <c r="J20" s="2">
        <v>12327953053</v>
      </c>
      <c r="K20" s="2">
        <v>1060000</v>
      </c>
      <c r="L20" s="2">
        <v>0</v>
      </c>
      <c r="M20" s="2">
        <v>218817888</v>
      </c>
      <c r="N20" s="1" t="s">
        <v>131</v>
      </c>
      <c r="O20" s="2">
        <v>21691581149</v>
      </c>
      <c r="P20" s="2">
        <v>2243846120</v>
      </c>
      <c r="Q20" s="2">
        <v>7288370096</v>
      </c>
      <c r="R20" s="2">
        <v>4192974237</v>
      </c>
      <c r="S20" s="2">
        <v>2572868100</v>
      </c>
      <c r="T20" s="2">
        <v>254595322</v>
      </c>
      <c r="U20" s="2">
        <v>2552867918</v>
      </c>
      <c r="V20" s="2">
        <v>2148595198</v>
      </c>
      <c r="W20" s="2">
        <v>200005654</v>
      </c>
      <c r="X20" s="2">
        <v>46500000</v>
      </c>
      <c r="Y20" s="2">
        <v>190958504</v>
      </c>
    </row>
    <row r="21" spans="1:25">
      <c r="A21" s="1" t="s">
        <v>132</v>
      </c>
      <c r="B21" s="2">
        <v>26040899406</v>
      </c>
      <c r="C21" s="2">
        <v>11184190313</v>
      </c>
      <c r="D21" s="2">
        <v>0</v>
      </c>
      <c r="E21" s="97">
        <f>435509629-3873000</f>
        <v>431636629</v>
      </c>
      <c r="F21" s="2">
        <v>244789587</v>
      </c>
      <c r="G21" s="2">
        <v>0</v>
      </c>
      <c r="H21" s="2">
        <v>270416836</v>
      </c>
      <c r="I21" s="2">
        <v>6300000</v>
      </c>
      <c r="J21" s="2">
        <v>12954203815</v>
      </c>
      <c r="K21" s="2">
        <v>518478000</v>
      </c>
      <c r="L21" s="2">
        <v>0</v>
      </c>
      <c r="M21" s="97">
        <f>427011226+3873000</f>
        <v>430884226</v>
      </c>
      <c r="N21" s="1" t="s">
        <v>132</v>
      </c>
      <c r="O21" s="2">
        <v>26632107533</v>
      </c>
      <c r="P21" s="2">
        <v>2163483576</v>
      </c>
      <c r="Q21" s="2">
        <v>8659782409</v>
      </c>
      <c r="R21" s="2">
        <v>5386823182</v>
      </c>
      <c r="S21" s="2">
        <v>3810753501</v>
      </c>
      <c r="T21" s="2">
        <v>148609708</v>
      </c>
      <c r="U21" s="2">
        <v>3045869955</v>
      </c>
      <c r="V21" s="2">
        <v>2273583445</v>
      </c>
      <c r="W21" s="2">
        <v>252445163</v>
      </c>
      <c r="X21" s="2">
        <v>76500000</v>
      </c>
      <c r="Y21" s="2">
        <v>814256594</v>
      </c>
    </row>
    <row r="22" spans="1:25">
      <c r="A22" s="1" t="s">
        <v>133</v>
      </c>
      <c r="B22" s="2">
        <v>21511119912</v>
      </c>
      <c r="C22" s="2">
        <v>7963522328</v>
      </c>
      <c r="D22" s="2">
        <v>0</v>
      </c>
      <c r="E22" s="97">
        <f>282876671-110000</f>
        <v>282766671</v>
      </c>
      <c r="F22" s="2">
        <v>153316667</v>
      </c>
      <c r="G22" s="2">
        <v>181699</v>
      </c>
      <c r="H22" s="2">
        <v>92705980</v>
      </c>
      <c r="I22" s="2">
        <v>8072000</v>
      </c>
      <c r="J22" s="2">
        <v>12460250756</v>
      </c>
      <c r="K22" s="2">
        <v>1289000</v>
      </c>
      <c r="L22" s="2">
        <v>0</v>
      </c>
      <c r="M22" s="97">
        <f>548904811+110000</f>
        <v>549014811</v>
      </c>
      <c r="N22" s="1" t="s">
        <v>133</v>
      </c>
      <c r="O22" s="2">
        <v>21910332578</v>
      </c>
      <c r="P22" s="2">
        <v>2580484377</v>
      </c>
      <c r="Q22" s="2">
        <v>6459008961</v>
      </c>
      <c r="R22" s="2">
        <v>3687423718</v>
      </c>
      <c r="S22" s="2">
        <v>3077410680</v>
      </c>
      <c r="T22" s="2">
        <v>197716088</v>
      </c>
      <c r="U22" s="2">
        <v>3319252612</v>
      </c>
      <c r="V22" s="2">
        <v>1857835209</v>
      </c>
      <c r="W22" s="2">
        <v>234508595</v>
      </c>
      <c r="X22" s="2">
        <v>125756000</v>
      </c>
      <c r="Y22" s="2">
        <v>370936338</v>
      </c>
    </row>
    <row r="23" spans="1:25">
      <c r="A23" s="1" t="s">
        <v>134</v>
      </c>
      <c r="B23" s="2">
        <v>31848994364</v>
      </c>
      <c r="C23" s="2">
        <v>11824537643</v>
      </c>
      <c r="D23" s="2">
        <v>0</v>
      </c>
      <c r="E23" s="97">
        <f>583507671-7008000</f>
        <v>576499671</v>
      </c>
      <c r="F23" s="97">
        <f>673362206-261844000</f>
        <v>411518206</v>
      </c>
      <c r="G23" s="2">
        <v>0</v>
      </c>
      <c r="H23" s="2">
        <v>549073158</v>
      </c>
      <c r="I23" s="2">
        <v>0</v>
      </c>
      <c r="J23" s="2">
        <v>18065170735</v>
      </c>
      <c r="K23" s="2">
        <v>101234216</v>
      </c>
      <c r="L23" s="2">
        <v>0</v>
      </c>
      <c r="M23" s="97">
        <f>52108735+7008000+261844000</f>
        <v>320960735</v>
      </c>
      <c r="N23" s="1" t="s">
        <v>134</v>
      </c>
      <c r="O23" s="2">
        <v>31058236625</v>
      </c>
      <c r="P23" s="2">
        <v>3427623156</v>
      </c>
      <c r="Q23" s="2">
        <v>10990728151</v>
      </c>
      <c r="R23" s="2">
        <v>4141012097</v>
      </c>
      <c r="S23" s="2">
        <v>3957873100</v>
      </c>
      <c r="T23" s="2">
        <v>417334133</v>
      </c>
      <c r="U23" s="2">
        <v>4433429320</v>
      </c>
      <c r="V23" s="2">
        <v>2794252828</v>
      </c>
      <c r="W23" s="2">
        <v>300000000</v>
      </c>
      <c r="X23" s="2">
        <v>100418697</v>
      </c>
      <c r="Y23" s="2">
        <v>495565143</v>
      </c>
    </row>
    <row r="24" spans="1:25">
      <c r="A24" s="1" t="s">
        <v>135</v>
      </c>
      <c r="B24" s="2">
        <v>13773880309</v>
      </c>
      <c r="C24" s="2">
        <v>4231025996</v>
      </c>
      <c r="D24" s="2">
        <v>0</v>
      </c>
      <c r="E24" s="2">
        <v>169264382</v>
      </c>
      <c r="F24" s="2">
        <v>197183495</v>
      </c>
      <c r="G24" s="2">
        <v>0</v>
      </c>
      <c r="H24" s="2">
        <v>260484497</v>
      </c>
      <c r="I24" s="2">
        <v>5000000</v>
      </c>
      <c r="J24" s="2">
        <v>8705007494</v>
      </c>
      <c r="K24" s="2">
        <v>27382168</v>
      </c>
      <c r="L24" s="2">
        <v>0</v>
      </c>
      <c r="M24" s="2">
        <v>178532277</v>
      </c>
      <c r="N24" s="1" t="s">
        <v>135</v>
      </c>
      <c r="O24" s="2">
        <v>14213130063</v>
      </c>
      <c r="P24" s="2">
        <v>2607504369</v>
      </c>
      <c r="Q24" s="2">
        <v>4080122629</v>
      </c>
      <c r="R24" s="2">
        <v>1781566287</v>
      </c>
      <c r="S24" s="2">
        <v>1896576813</v>
      </c>
      <c r="T24" s="2">
        <v>198109576</v>
      </c>
      <c r="U24" s="2">
        <v>1833374844</v>
      </c>
      <c r="V24" s="2">
        <v>1461578224</v>
      </c>
      <c r="W24" s="2">
        <v>64792138</v>
      </c>
      <c r="X24" s="2">
        <v>460324</v>
      </c>
      <c r="Y24" s="2">
        <v>289044859</v>
      </c>
    </row>
    <row r="25" spans="1:25">
      <c r="A25" s="1" t="s">
        <v>136</v>
      </c>
      <c r="B25" s="2">
        <v>16951271853</v>
      </c>
      <c r="C25" s="2">
        <v>6284156492</v>
      </c>
      <c r="D25" s="2">
        <v>0</v>
      </c>
      <c r="E25" s="97">
        <f>297695521-3804000</f>
        <v>293891521</v>
      </c>
      <c r="F25" s="97">
        <f>176152362-35000</f>
        <v>176117362</v>
      </c>
      <c r="G25" s="2">
        <v>0</v>
      </c>
      <c r="H25" s="2">
        <v>207146102</v>
      </c>
      <c r="I25" s="2">
        <v>246480177</v>
      </c>
      <c r="J25" s="2">
        <v>9588030653</v>
      </c>
      <c r="K25" s="2">
        <v>1365000</v>
      </c>
      <c r="L25" s="2">
        <v>0</v>
      </c>
      <c r="M25" s="97">
        <f>150245546+3804000+35000</f>
        <v>154084546</v>
      </c>
      <c r="N25" s="1" t="s">
        <v>136</v>
      </c>
      <c r="O25" s="2">
        <v>17090671006</v>
      </c>
      <c r="P25" s="2">
        <v>2065664917</v>
      </c>
      <c r="Q25" s="2">
        <v>5352153545</v>
      </c>
      <c r="R25" s="2">
        <v>3267016384</v>
      </c>
      <c r="S25" s="2">
        <v>2005200582</v>
      </c>
      <c r="T25" s="2">
        <v>282789659</v>
      </c>
      <c r="U25" s="2">
        <v>1927460455</v>
      </c>
      <c r="V25" s="2">
        <v>1798127147</v>
      </c>
      <c r="W25" s="2">
        <v>122339528</v>
      </c>
      <c r="X25" s="2">
        <v>0</v>
      </c>
      <c r="Y25" s="2">
        <v>269918789</v>
      </c>
    </row>
    <row r="26" spans="1:25">
      <c r="A26" s="1" t="s">
        <v>137</v>
      </c>
      <c r="B26" s="2">
        <v>7957563088</v>
      </c>
      <c r="C26" s="2">
        <v>2109152485</v>
      </c>
      <c r="D26" s="2">
        <v>0</v>
      </c>
      <c r="E26" s="97">
        <f>29631620-21000</f>
        <v>29610620</v>
      </c>
      <c r="F26" s="97">
        <f>161066944-7040000</f>
        <v>154026944</v>
      </c>
      <c r="G26" s="2">
        <v>0</v>
      </c>
      <c r="H26" s="2">
        <v>79534561</v>
      </c>
      <c r="I26" s="2">
        <v>12270181</v>
      </c>
      <c r="J26" s="2">
        <v>5391587469</v>
      </c>
      <c r="K26" s="2">
        <v>18448882</v>
      </c>
      <c r="L26" s="2">
        <v>0</v>
      </c>
      <c r="M26" s="97">
        <f>155870946+21000+7040000</f>
        <v>162931946</v>
      </c>
      <c r="N26" s="1" t="s">
        <v>137</v>
      </c>
      <c r="O26" s="2">
        <v>8376027540</v>
      </c>
      <c r="P26" s="2">
        <v>960393398</v>
      </c>
      <c r="Q26" s="2">
        <v>1955599799</v>
      </c>
      <c r="R26" s="2">
        <v>2097878535</v>
      </c>
      <c r="S26" s="2">
        <v>1087602534</v>
      </c>
      <c r="T26" s="2">
        <v>219255426</v>
      </c>
      <c r="U26" s="2">
        <v>732486118</v>
      </c>
      <c r="V26" s="2">
        <v>1158434792</v>
      </c>
      <c r="W26" s="2">
        <v>24855220</v>
      </c>
      <c r="X26" s="2">
        <v>83330693</v>
      </c>
      <c r="Y26" s="2">
        <v>56191025</v>
      </c>
    </row>
    <row r="27" spans="1:25">
      <c r="A27" s="1" t="s">
        <v>138</v>
      </c>
      <c r="B27" s="2">
        <v>16673709167</v>
      </c>
      <c r="C27" s="2">
        <v>6729728160</v>
      </c>
      <c r="D27" s="2">
        <v>0</v>
      </c>
      <c r="E27" s="97">
        <f>207166930-2929000</f>
        <v>204237930</v>
      </c>
      <c r="F27" s="97">
        <f>431930669-111776000</f>
        <v>320154669</v>
      </c>
      <c r="G27" s="2">
        <v>0</v>
      </c>
      <c r="H27" s="2">
        <v>378989303</v>
      </c>
      <c r="I27" s="2">
        <v>30200000</v>
      </c>
      <c r="J27" s="2">
        <v>7676196084</v>
      </c>
      <c r="K27" s="2">
        <v>148995514</v>
      </c>
      <c r="L27" s="2">
        <v>0</v>
      </c>
      <c r="M27" s="97">
        <f>1070502507+2929000+111776000</f>
        <v>1185207507</v>
      </c>
      <c r="N27" s="1" t="s">
        <v>138</v>
      </c>
      <c r="O27" s="2">
        <v>16665888704</v>
      </c>
      <c r="P27" s="2">
        <v>2336674511</v>
      </c>
      <c r="Q27" s="2">
        <v>4755188888</v>
      </c>
      <c r="R27" s="2">
        <v>2967338601</v>
      </c>
      <c r="S27" s="2">
        <v>2134882558</v>
      </c>
      <c r="T27" s="2">
        <v>863164214</v>
      </c>
      <c r="U27" s="2">
        <v>1705005129</v>
      </c>
      <c r="V27" s="2">
        <v>1656230426</v>
      </c>
      <c r="W27" s="2">
        <v>110349652</v>
      </c>
      <c r="X27" s="2">
        <v>0</v>
      </c>
      <c r="Y27" s="2">
        <v>137054725</v>
      </c>
    </row>
    <row r="28" spans="1:25">
      <c r="A28" s="1" t="s">
        <v>139</v>
      </c>
      <c r="B28" s="2">
        <v>16912958513</v>
      </c>
      <c r="C28" s="2">
        <v>9850281903</v>
      </c>
      <c r="D28" s="2">
        <v>0</v>
      </c>
      <c r="E28" s="99">
        <f>391359958-19791100</f>
        <v>371568858</v>
      </c>
      <c r="F28" s="97">
        <f>736868062-331732000</f>
        <v>405136062</v>
      </c>
      <c r="G28" s="2">
        <v>0</v>
      </c>
      <c r="H28" s="2">
        <v>208695839</v>
      </c>
      <c r="I28" s="2">
        <v>0</v>
      </c>
      <c r="J28" s="2">
        <v>5022322158</v>
      </c>
      <c r="K28" s="2">
        <v>69832750</v>
      </c>
      <c r="L28" s="2">
        <v>0</v>
      </c>
      <c r="M28" s="97">
        <f>633597843+19792000+331732000</f>
        <v>985121843</v>
      </c>
      <c r="N28" s="1" t="s">
        <v>139</v>
      </c>
      <c r="O28" s="2">
        <v>16848050369</v>
      </c>
      <c r="P28" s="2">
        <v>2005119463</v>
      </c>
      <c r="Q28" s="2">
        <v>5848406789</v>
      </c>
      <c r="R28" s="2">
        <v>1959158619</v>
      </c>
      <c r="S28" s="2">
        <v>2068051088</v>
      </c>
      <c r="T28" s="2">
        <v>1352723368</v>
      </c>
      <c r="U28" s="2">
        <v>2019104523</v>
      </c>
      <c r="V28" s="2">
        <v>1353507509</v>
      </c>
      <c r="W28" s="2">
        <v>131774974</v>
      </c>
      <c r="X28" s="2">
        <v>0</v>
      </c>
      <c r="Y28" s="2">
        <v>110204036</v>
      </c>
    </row>
    <row r="29" spans="1:25">
      <c r="A29" s="1" t="s">
        <v>140</v>
      </c>
      <c r="B29" s="2">
        <v>11128588589</v>
      </c>
      <c r="C29" s="2">
        <v>4909097972</v>
      </c>
      <c r="D29" s="2">
        <v>0</v>
      </c>
      <c r="E29" s="97">
        <f>124592557-7163000</f>
        <v>117429557</v>
      </c>
      <c r="F29" s="97">
        <f>324469354-81441000</f>
        <v>243028354</v>
      </c>
      <c r="G29" s="2">
        <v>0</v>
      </c>
      <c r="H29" s="2">
        <v>132560136</v>
      </c>
      <c r="I29" s="2">
        <v>2068633</v>
      </c>
      <c r="J29" s="2">
        <v>5421236612</v>
      </c>
      <c r="K29" s="2">
        <v>22272460</v>
      </c>
      <c r="L29" s="2">
        <v>0</v>
      </c>
      <c r="M29" s="97">
        <f>192290865+7163000+81441000</f>
        <v>280894865</v>
      </c>
      <c r="N29" s="1" t="s">
        <v>140</v>
      </c>
      <c r="O29" s="2">
        <v>10641077247</v>
      </c>
      <c r="P29" s="2">
        <v>1530351905</v>
      </c>
      <c r="Q29" s="2">
        <v>3584623481</v>
      </c>
      <c r="R29" s="2">
        <v>1159393948</v>
      </c>
      <c r="S29" s="2">
        <v>1195395565</v>
      </c>
      <c r="T29" s="2">
        <v>514237353</v>
      </c>
      <c r="U29" s="2">
        <v>1364182226</v>
      </c>
      <c r="V29" s="2">
        <v>1196220347</v>
      </c>
      <c r="W29" s="2">
        <v>12613625</v>
      </c>
      <c r="X29" s="2">
        <v>0</v>
      </c>
      <c r="Y29" s="2">
        <v>84058797</v>
      </c>
    </row>
    <row r="30" spans="1:25">
      <c r="A30" s="1" t="s">
        <v>141</v>
      </c>
      <c r="B30" s="2">
        <v>12370209118</v>
      </c>
      <c r="C30" s="2">
        <v>2381583062</v>
      </c>
      <c r="D30" s="2">
        <v>0</v>
      </c>
      <c r="E30" s="2">
        <v>42317582</v>
      </c>
      <c r="F30" s="97">
        <f>622926195-8079000</f>
        <v>614847195</v>
      </c>
      <c r="G30" s="2">
        <v>0</v>
      </c>
      <c r="H30" s="2">
        <v>175612996</v>
      </c>
      <c r="I30" s="2">
        <v>400000000</v>
      </c>
      <c r="J30" s="2">
        <v>3030392662</v>
      </c>
      <c r="K30" s="2">
        <v>5550000000</v>
      </c>
      <c r="L30" s="2">
        <v>0</v>
      </c>
      <c r="M30" s="97">
        <f>167376621+8079000</f>
        <v>175455621</v>
      </c>
      <c r="N30" s="1" t="s">
        <v>141</v>
      </c>
      <c r="O30" s="2">
        <v>11412347868</v>
      </c>
      <c r="P30" s="2">
        <v>1744652891</v>
      </c>
      <c r="Q30" s="2">
        <v>2568774781</v>
      </c>
      <c r="R30" s="2">
        <v>3466831697</v>
      </c>
      <c r="S30" s="2">
        <v>1516006694</v>
      </c>
      <c r="T30" s="2">
        <v>978763589</v>
      </c>
      <c r="U30" s="2">
        <v>451905548</v>
      </c>
      <c r="V30" s="2">
        <v>579690623</v>
      </c>
      <c r="W30" s="2">
        <v>0</v>
      </c>
      <c r="X30" s="2">
        <v>89822000</v>
      </c>
      <c r="Y30" s="2">
        <v>15900045</v>
      </c>
    </row>
    <row r="31" spans="1:25" ht="16.75" customHeight="1">
      <c r="A31" s="1" t="s">
        <v>211</v>
      </c>
      <c r="B31" s="2">
        <v>3053480922</v>
      </c>
      <c r="C31" s="2">
        <v>409200886</v>
      </c>
      <c r="D31" s="2">
        <v>0</v>
      </c>
      <c r="E31" s="2">
        <v>5626532</v>
      </c>
      <c r="F31" s="2">
        <v>23386105</v>
      </c>
      <c r="G31" s="2">
        <v>0</v>
      </c>
      <c r="H31" s="2">
        <v>8216966</v>
      </c>
      <c r="I31" s="2">
        <v>1000000</v>
      </c>
      <c r="J31" s="2">
        <v>2462046395</v>
      </c>
      <c r="K31" s="2">
        <v>118977756</v>
      </c>
      <c r="L31" s="2">
        <v>0</v>
      </c>
      <c r="M31" s="2">
        <v>25026282</v>
      </c>
      <c r="N31" s="1" t="s">
        <v>211</v>
      </c>
      <c r="O31" s="2">
        <v>3031452741</v>
      </c>
      <c r="P31" s="2">
        <v>443430098</v>
      </c>
      <c r="Q31" s="2">
        <v>714404058</v>
      </c>
      <c r="R31" s="2">
        <v>1338384571</v>
      </c>
      <c r="S31" s="2">
        <v>219105068</v>
      </c>
      <c r="T31" s="2">
        <v>101440074</v>
      </c>
      <c r="U31" s="2">
        <v>33370050</v>
      </c>
      <c r="V31" s="2">
        <v>141518613</v>
      </c>
      <c r="W31" s="2">
        <v>0</v>
      </c>
      <c r="X31" s="2">
        <v>30141663</v>
      </c>
      <c r="Y31" s="2">
        <v>9658546</v>
      </c>
    </row>
    <row r="33" spans="14:24" ht="16.75" customHeight="1">
      <c r="N33" s="517" t="s">
        <v>308</v>
      </c>
      <c r="O33" s="518"/>
      <c r="P33" s="518"/>
      <c r="Q33" s="518"/>
      <c r="R33" s="518"/>
      <c r="S33" s="518"/>
      <c r="T33" s="518"/>
      <c r="U33" s="518"/>
      <c r="V33" s="518"/>
      <c r="W33" s="518"/>
      <c r="X33" s="518"/>
    </row>
  </sheetData>
  <mergeCells count="7">
    <mergeCell ref="T3:U3"/>
    <mergeCell ref="N33:X33"/>
    <mergeCell ref="B1:F1"/>
    <mergeCell ref="B2:F2"/>
    <mergeCell ref="G3:H3"/>
    <mergeCell ref="O1:S1"/>
    <mergeCell ref="O2:S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F7"/>
  <sheetViews>
    <sheetView tabSelected="1" view="pageBreakPreview" zoomScale="60" zoomScaleNormal="100" workbookViewId="0">
      <selection activeCell="B10" sqref="B10"/>
    </sheetView>
  </sheetViews>
  <sheetFormatPr defaultColWidth="9.7265625" defaultRowHeight="15.5"/>
  <cols>
    <col min="1" max="5" width="9.7265625" style="102" customWidth="1"/>
    <col min="6" max="6" width="19.26953125" style="102" customWidth="1"/>
    <col min="7" max="16384" width="9.7265625" style="102"/>
  </cols>
  <sheetData>
    <row r="1" spans="1:6" ht="24" customHeight="1"/>
    <row r="2" spans="1:6" ht="44.25" customHeight="1">
      <c r="A2" s="418" t="s">
        <v>560</v>
      </c>
      <c r="B2" s="418"/>
      <c r="C2" s="418"/>
      <c r="D2" s="418"/>
      <c r="E2" s="418"/>
      <c r="F2" s="418"/>
    </row>
    <row r="3" spans="1:6" ht="17">
      <c r="A3" s="417" t="s">
        <v>561</v>
      </c>
      <c r="B3" s="417"/>
      <c r="C3" s="417"/>
      <c r="D3" s="417"/>
      <c r="E3" s="417"/>
      <c r="F3" s="417"/>
    </row>
    <row r="4" spans="1:6" ht="80.25" customHeight="1"/>
    <row r="5" spans="1:6" ht="64.5" customHeight="1">
      <c r="A5" s="420" t="s">
        <v>535</v>
      </c>
      <c r="B5" s="420"/>
      <c r="C5" s="420"/>
      <c r="D5" s="420"/>
      <c r="E5" s="420"/>
      <c r="F5" s="420"/>
    </row>
    <row r="6" spans="1:6" ht="181.5" customHeight="1"/>
    <row r="7" spans="1:6" ht="115.5" customHeight="1">
      <c r="A7" s="419" t="s">
        <v>321</v>
      </c>
      <c r="B7" s="419"/>
      <c r="C7" s="419"/>
      <c r="D7" s="419"/>
      <c r="E7" s="419"/>
      <c r="F7" s="419"/>
    </row>
  </sheetData>
  <mergeCells count="4">
    <mergeCell ref="A3:F3"/>
    <mergeCell ref="A2:F2"/>
    <mergeCell ref="A7:F7"/>
    <mergeCell ref="A5:F5"/>
  </mergeCells>
  <phoneticPr fontId="25" type="noConversion"/>
  <printOptions horizontalCentered="1"/>
  <pageMargins left="1.3385826771653544" right="1.3385826771653544" top="1.1811023622047245" bottom="2.9527559055118111" header="0.51181102362204722" footer="0.51181102362204722"/>
  <pageSetup paperSize="9" scale="9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工作表5">
    <tabColor indexed="45"/>
  </sheetPr>
  <dimension ref="A1:V29"/>
  <sheetViews>
    <sheetView showGridLines="0" workbookViewId="0">
      <selection activeCell="G15" sqref="G15"/>
    </sheetView>
  </sheetViews>
  <sheetFormatPr defaultRowHeight="17"/>
  <cols>
    <col min="2" max="2" width="3" customWidth="1"/>
    <col min="3" max="8" width="11.26953125" customWidth="1"/>
    <col min="9" max="10" width="10.26953125" customWidth="1"/>
    <col min="11" max="11" width="11.90625" customWidth="1"/>
    <col min="12" max="12" width="4" customWidth="1"/>
    <col min="13" max="14" width="10.36328125" bestFit="1" customWidth="1"/>
    <col min="15" max="15" width="9.36328125" customWidth="1"/>
    <col min="16" max="17" width="11.7265625" bestFit="1" customWidth="1"/>
    <col min="18" max="18" width="10.36328125" bestFit="1" customWidth="1"/>
    <col min="19" max="19" width="9.36328125" customWidth="1"/>
    <col min="20" max="20" width="12.36328125" bestFit="1" customWidth="1"/>
    <col min="21" max="21" width="3.90625" customWidth="1"/>
    <col min="22" max="22" width="11.7265625" customWidth="1"/>
  </cols>
  <sheetData>
    <row r="1" spans="1:22">
      <c r="A1" s="96" t="s">
        <v>279</v>
      </c>
      <c r="B1" s="3"/>
      <c r="C1" s="3"/>
      <c r="D1" s="3"/>
      <c r="E1" s="3"/>
      <c r="F1" s="3"/>
      <c r="G1" s="3"/>
      <c r="H1" s="3"/>
      <c r="I1" s="3"/>
      <c r="J1" s="3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1" customHeight="1">
      <c r="A2" s="522" t="s">
        <v>213</v>
      </c>
      <c r="B2" s="523"/>
      <c r="C2" s="523"/>
      <c r="D2" s="523"/>
      <c r="E2" s="523"/>
      <c r="F2" s="22"/>
      <c r="G2" s="22"/>
      <c r="H2" s="22"/>
      <c r="I2" s="22"/>
      <c r="J2" s="22"/>
      <c r="K2" s="22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ht="16.75" customHeight="1">
      <c r="A3" s="524" t="s">
        <v>281</v>
      </c>
      <c r="B3" s="524"/>
      <c r="C3" s="524"/>
      <c r="D3" s="3"/>
      <c r="E3" s="3"/>
      <c r="F3" s="3"/>
      <c r="G3" s="524" t="s">
        <v>203</v>
      </c>
      <c r="H3" s="524"/>
      <c r="I3" s="3"/>
      <c r="J3" s="3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6.75" customHeight="1">
      <c r="A4" s="524" t="s">
        <v>214</v>
      </c>
      <c r="B4" s="525"/>
      <c r="C4" s="524" t="s">
        <v>215</v>
      </c>
      <c r="D4" s="524"/>
      <c r="E4" s="524"/>
      <c r="F4" s="524"/>
      <c r="G4" s="524"/>
      <c r="H4" s="524"/>
      <c r="I4" s="524"/>
      <c r="J4" s="524"/>
      <c r="K4" s="524"/>
      <c r="L4" s="1"/>
      <c r="M4" s="521" t="s">
        <v>216</v>
      </c>
      <c r="N4" s="521"/>
      <c r="O4" s="521"/>
      <c r="P4" s="521"/>
      <c r="Q4" s="521"/>
      <c r="R4" s="521"/>
      <c r="S4" s="521"/>
      <c r="T4" s="521"/>
      <c r="U4" s="1"/>
      <c r="V4" s="524" t="s">
        <v>217</v>
      </c>
    </row>
    <row r="5" spans="1:22" ht="51">
      <c r="A5" s="525"/>
      <c r="B5" s="525"/>
      <c r="C5" s="3" t="s">
        <v>218</v>
      </c>
      <c r="D5" s="3" t="s">
        <v>116</v>
      </c>
      <c r="E5" s="3" t="s">
        <v>117</v>
      </c>
      <c r="F5" s="3" t="s">
        <v>118</v>
      </c>
      <c r="G5" s="3" t="s">
        <v>219</v>
      </c>
      <c r="H5" s="3" t="s">
        <v>220</v>
      </c>
      <c r="I5" s="3" t="s">
        <v>119</v>
      </c>
      <c r="J5" s="3" t="s">
        <v>221</v>
      </c>
      <c r="K5" s="3" t="s">
        <v>222</v>
      </c>
      <c r="L5" s="1"/>
      <c r="M5" s="3" t="s">
        <v>223</v>
      </c>
      <c r="N5" s="3" t="s">
        <v>224</v>
      </c>
      <c r="O5" s="3" t="s">
        <v>225</v>
      </c>
      <c r="P5" s="3" t="s">
        <v>226</v>
      </c>
      <c r="Q5" s="3" t="s">
        <v>227</v>
      </c>
      <c r="R5" s="3" t="s">
        <v>228</v>
      </c>
      <c r="S5" s="3" t="s">
        <v>229</v>
      </c>
      <c r="T5" s="3" t="s">
        <v>230</v>
      </c>
      <c r="U5" s="1"/>
      <c r="V5" s="524"/>
    </row>
    <row r="6" spans="1:22" ht="34">
      <c r="A6" s="517" t="s">
        <v>22</v>
      </c>
      <c r="B6" s="24" t="s">
        <v>231</v>
      </c>
      <c r="C6" s="25">
        <f>SUM(C8:C29)</f>
        <v>941257562</v>
      </c>
      <c r="D6" s="25">
        <f t="shared" ref="D6:K6" si="0">SUM(D8:D29)</f>
        <v>296780144</v>
      </c>
      <c r="E6" s="25">
        <f t="shared" si="0"/>
        <v>232689180</v>
      </c>
      <c r="F6" s="25">
        <f t="shared" si="0"/>
        <v>411788238</v>
      </c>
      <c r="G6" s="25">
        <f t="shared" si="0"/>
        <v>838755751</v>
      </c>
      <c r="H6" s="25">
        <f t="shared" si="0"/>
        <v>820975304</v>
      </c>
      <c r="I6" s="25">
        <f t="shared" si="0"/>
        <v>12079919</v>
      </c>
      <c r="J6" s="25">
        <f t="shared" si="0"/>
        <v>5700528</v>
      </c>
      <c r="K6" s="25">
        <f t="shared" si="0"/>
        <v>102501811</v>
      </c>
      <c r="L6" s="2"/>
      <c r="M6" s="25">
        <f t="shared" ref="M6:V6" si="1">SUM(M8:M29)</f>
        <v>22066144</v>
      </c>
      <c r="N6" s="25">
        <f t="shared" si="1"/>
        <v>19786636</v>
      </c>
      <c r="O6" s="25">
        <f t="shared" si="1"/>
        <v>2279508</v>
      </c>
      <c r="P6" s="25">
        <f t="shared" si="1"/>
        <v>194418515</v>
      </c>
      <c r="Q6" s="25">
        <f t="shared" si="1"/>
        <v>165180502</v>
      </c>
      <c r="R6" s="25">
        <f t="shared" si="1"/>
        <v>19464279</v>
      </c>
      <c r="S6" s="25">
        <f t="shared" si="1"/>
        <v>9773734</v>
      </c>
      <c r="T6" s="25">
        <f t="shared" si="1"/>
        <v>-172352371</v>
      </c>
      <c r="U6" s="2"/>
      <c r="V6" s="25">
        <f t="shared" si="1"/>
        <v>-69850560</v>
      </c>
    </row>
    <row r="7" spans="1:22" ht="51">
      <c r="A7" s="517"/>
      <c r="B7" s="24" t="s">
        <v>232</v>
      </c>
      <c r="C7" s="26"/>
      <c r="D7" s="26"/>
      <c r="E7" s="26"/>
      <c r="F7" s="26"/>
      <c r="G7" s="26"/>
      <c r="H7" s="26"/>
      <c r="I7" s="26"/>
      <c r="J7" s="26"/>
      <c r="K7" s="25"/>
      <c r="L7" s="2"/>
      <c r="M7" s="27"/>
      <c r="N7" s="27"/>
      <c r="O7" s="27"/>
      <c r="P7" s="27"/>
      <c r="Q7" s="27"/>
      <c r="R7" s="27"/>
      <c r="S7" s="27"/>
      <c r="T7" s="2"/>
      <c r="U7" s="2"/>
      <c r="V7" s="2"/>
    </row>
    <row r="8" spans="1:22">
      <c r="A8" s="524" t="s">
        <v>262</v>
      </c>
      <c r="B8" s="525"/>
      <c r="C8" s="25">
        <v>131165608</v>
      </c>
      <c r="D8" s="25">
        <v>57999372</v>
      </c>
      <c r="E8" s="25">
        <v>28395148</v>
      </c>
      <c r="F8" s="25">
        <v>44771088</v>
      </c>
      <c r="G8" s="25">
        <v>122494968</v>
      </c>
      <c r="H8" s="25">
        <v>120754236</v>
      </c>
      <c r="I8" s="25">
        <v>964248</v>
      </c>
      <c r="J8" s="25">
        <v>776484</v>
      </c>
      <c r="K8" s="25">
        <v>8670640</v>
      </c>
      <c r="L8" s="2"/>
      <c r="M8" s="2">
        <v>9217116</v>
      </c>
      <c r="N8" s="2">
        <v>9217116</v>
      </c>
      <c r="O8" s="2"/>
      <c r="P8" s="2">
        <v>35876187</v>
      </c>
      <c r="Q8" s="2">
        <v>21556351</v>
      </c>
      <c r="R8" s="2">
        <v>12919836</v>
      </c>
      <c r="S8" s="2">
        <v>1400000</v>
      </c>
      <c r="T8" s="2">
        <v>-26659071</v>
      </c>
      <c r="U8" s="2"/>
      <c r="V8" s="2">
        <v>-17988431</v>
      </c>
    </row>
    <row r="9" spans="1:22" s="87" customFormat="1">
      <c r="A9" s="524" t="s">
        <v>261</v>
      </c>
      <c r="B9" s="525"/>
      <c r="C9" s="25">
        <v>158760891</v>
      </c>
      <c r="D9" s="25">
        <v>59813000</v>
      </c>
      <c r="E9" s="25">
        <v>47141024</v>
      </c>
      <c r="F9" s="25">
        <v>51806867</v>
      </c>
      <c r="G9" s="25">
        <v>132182343</v>
      </c>
      <c r="H9" s="25">
        <v>129022582</v>
      </c>
      <c r="I9" s="25">
        <v>2082229</v>
      </c>
      <c r="J9" s="25">
        <v>1077532</v>
      </c>
      <c r="K9" s="25">
        <v>26578548</v>
      </c>
      <c r="L9" s="2"/>
      <c r="M9" s="2">
        <v>297921</v>
      </c>
      <c r="N9" s="2">
        <v>297921</v>
      </c>
      <c r="O9" s="2"/>
      <c r="P9" s="2">
        <v>26361734</v>
      </c>
      <c r="Q9" s="2">
        <v>24526560</v>
      </c>
      <c r="R9" s="2">
        <v>1097674</v>
      </c>
      <c r="S9" s="2">
        <v>737500</v>
      </c>
      <c r="T9" s="2">
        <v>-26063813</v>
      </c>
      <c r="U9" s="2"/>
      <c r="V9" s="2">
        <v>514735</v>
      </c>
    </row>
    <row r="10" spans="1:22">
      <c r="A10" s="524" t="s">
        <v>275</v>
      </c>
      <c r="B10" s="525"/>
      <c r="C10" s="25">
        <v>80391212</v>
      </c>
      <c r="D10" s="25">
        <v>33283243</v>
      </c>
      <c r="E10" s="25">
        <v>18971439</v>
      </c>
      <c r="F10" s="25">
        <v>28136530</v>
      </c>
      <c r="G10" s="25">
        <v>70428097</v>
      </c>
      <c r="H10" s="25">
        <v>69913068</v>
      </c>
      <c r="I10" s="25">
        <v>304329</v>
      </c>
      <c r="J10" s="25">
        <v>210700</v>
      </c>
      <c r="K10" s="25">
        <v>9963115</v>
      </c>
      <c r="L10" s="2"/>
      <c r="M10" s="2">
        <v>126788</v>
      </c>
      <c r="N10" s="2">
        <v>126788</v>
      </c>
      <c r="O10" s="2"/>
      <c r="P10" s="2">
        <v>21353198</v>
      </c>
      <c r="Q10" s="2">
        <v>18432198</v>
      </c>
      <c r="R10" s="2">
        <v>2000000</v>
      </c>
      <c r="S10" s="2">
        <v>921000</v>
      </c>
      <c r="T10" s="2">
        <v>-21226410</v>
      </c>
      <c r="U10" s="2"/>
      <c r="V10" s="2">
        <v>-11263295</v>
      </c>
    </row>
    <row r="11" spans="1:22">
      <c r="A11" s="524" t="s">
        <v>263</v>
      </c>
      <c r="B11" s="525"/>
      <c r="C11" s="25">
        <v>94120496</v>
      </c>
      <c r="D11" s="25">
        <v>37313191</v>
      </c>
      <c r="E11" s="25">
        <v>23108624</v>
      </c>
      <c r="F11" s="25">
        <v>33698681</v>
      </c>
      <c r="G11" s="25">
        <v>89429722</v>
      </c>
      <c r="H11" s="25">
        <v>88176572</v>
      </c>
      <c r="I11" s="25">
        <v>760000</v>
      </c>
      <c r="J11" s="25">
        <v>493150</v>
      </c>
      <c r="K11" s="25">
        <v>4690774</v>
      </c>
      <c r="L11" s="2"/>
      <c r="M11" s="2">
        <v>480640</v>
      </c>
      <c r="N11" s="2">
        <v>400000</v>
      </c>
      <c r="O11" s="2">
        <v>80640</v>
      </c>
      <c r="P11" s="2">
        <v>24126263</v>
      </c>
      <c r="Q11" s="2">
        <v>22855263</v>
      </c>
      <c r="R11" s="2">
        <v>31000</v>
      </c>
      <c r="S11" s="2">
        <v>1240000</v>
      </c>
      <c r="T11" s="2">
        <v>-23645623</v>
      </c>
      <c r="U11" s="2"/>
      <c r="V11" s="2">
        <v>-18954849</v>
      </c>
    </row>
    <row r="12" spans="1:22">
      <c r="A12" s="524" t="s">
        <v>264</v>
      </c>
      <c r="B12" s="525"/>
      <c r="C12" s="25">
        <v>68658812</v>
      </c>
      <c r="D12" s="25">
        <v>23090597</v>
      </c>
      <c r="E12" s="25">
        <v>17519186</v>
      </c>
      <c r="F12" s="25">
        <v>28049029</v>
      </c>
      <c r="G12" s="25">
        <v>62959896</v>
      </c>
      <c r="H12" s="25">
        <v>61254306</v>
      </c>
      <c r="I12" s="25">
        <v>1165000</v>
      </c>
      <c r="J12" s="25">
        <v>540590</v>
      </c>
      <c r="K12" s="25">
        <v>5698916</v>
      </c>
      <c r="L12" s="2"/>
      <c r="M12" s="2">
        <v>2154232</v>
      </c>
      <c r="N12" s="2">
        <v>1940000</v>
      </c>
      <c r="O12" s="2">
        <v>214232</v>
      </c>
      <c r="P12" s="2">
        <v>13628148</v>
      </c>
      <c r="Q12" s="2">
        <v>12902916</v>
      </c>
      <c r="R12" s="2">
        <v>15232</v>
      </c>
      <c r="S12" s="2">
        <v>710000</v>
      </c>
      <c r="T12" s="2">
        <v>-11473916</v>
      </c>
      <c r="U12" s="2"/>
      <c r="V12" s="2">
        <v>-5775000</v>
      </c>
    </row>
    <row r="13" spans="1:22">
      <c r="A13" s="524" t="s">
        <v>265</v>
      </c>
      <c r="B13" s="525"/>
      <c r="C13" s="25">
        <v>107515975</v>
      </c>
      <c r="D13" s="25">
        <v>29075000</v>
      </c>
      <c r="E13" s="25">
        <v>35592361</v>
      </c>
      <c r="F13" s="25">
        <v>42848614</v>
      </c>
      <c r="G13" s="25">
        <v>105054801</v>
      </c>
      <c r="H13" s="25">
        <v>102467555</v>
      </c>
      <c r="I13" s="25">
        <v>2277444</v>
      </c>
      <c r="J13" s="25">
        <v>309802</v>
      </c>
      <c r="K13" s="25">
        <v>2461174</v>
      </c>
      <c r="L13" s="2"/>
      <c r="M13" s="2">
        <v>4453170</v>
      </c>
      <c r="N13" s="2">
        <v>4453170</v>
      </c>
      <c r="O13" s="2"/>
      <c r="P13" s="2">
        <v>18370419</v>
      </c>
      <c r="Q13" s="2">
        <v>16378570</v>
      </c>
      <c r="R13" s="2">
        <v>545215</v>
      </c>
      <c r="S13" s="2">
        <v>1446634</v>
      </c>
      <c r="T13" s="2">
        <v>-13917249</v>
      </c>
      <c r="U13" s="2"/>
      <c r="V13" s="2">
        <v>-11456075</v>
      </c>
    </row>
    <row r="14" spans="1:22">
      <c r="A14" s="524" t="s">
        <v>266</v>
      </c>
      <c r="B14" s="525"/>
      <c r="C14" s="25">
        <v>19406788</v>
      </c>
      <c r="D14" s="25">
        <v>4489690</v>
      </c>
      <c r="E14" s="25">
        <v>3415003</v>
      </c>
      <c r="F14" s="25">
        <v>11502095</v>
      </c>
      <c r="G14" s="25">
        <v>16258871</v>
      </c>
      <c r="H14" s="25">
        <v>15913042</v>
      </c>
      <c r="I14" s="25">
        <v>284329</v>
      </c>
      <c r="J14" s="25">
        <v>61500</v>
      </c>
      <c r="K14" s="25">
        <v>3147917</v>
      </c>
      <c r="L14" s="2"/>
      <c r="M14" s="2">
        <v>11341</v>
      </c>
      <c r="N14" s="2">
        <v>11341</v>
      </c>
      <c r="O14" s="2">
        <v>0</v>
      </c>
      <c r="P14" s="2">
        <v>3382515</v>
      </c>
      <c r="Q14" s="2">
        <v>3186067</v>
      </c>
      <c r="R14" s="2">
        <v>0</v>
      </c>
      <c r="S14" s="2">
        <v>196448</v>
      </c>
      <c r="T14" s="2">
        <v>-3371174</v>
      </c>
      <c r="U14" s="2"/>
      <c r="V14" s="2">
        <v>-223257</v>
      </c>
    </row>
    <row r="15" spans="1:22">
      <c r="A15" s="524" t="s">
        <v>267</v>
      </c>
      <c r="B15" s="525"/>
      <c r="C15" s="25">
        <v>22119780</v>
      </c>
      <c r="D15" s="25">
        <v>5226766</v>
      </c>
      <c r="E15" s="25">
        <v>4088043</v>
      </c>
      <c r="F15" s="25">
        <v>12804971</v>
      </c>
      <c r="G15" s="25">
        <v>17957752</v>
      </c>
      <c r="H15" s="25">
        <v>16969405</v>
      </c>
      <c r="I15" s="25">
        <v>515123</v>
      </c>
      <c r="J15" s="25">
        <v>473224</v>
      </c>
      <c r="K15" s="25">
        <v>4162028</v>
      </c>
      <c r="L15" s="2"/>
      <c r="M15" s="2">
        <v>3553579</v>
      </c>
      <c r="N15" s="2">
        <v>1600011</v>
      </c>
      <c r="O15" s="2">
        <v>1953568</v>
      </c>
      <c r="P15" s="2">
        <v>7715607</v>
      </c>
      <c r="Q15" s="2">
        <v>5505039</v>
      </c>
      <c r="R15" s="2">
        <v>1953568</v>
      </c>
      <c r="S15" s="2">
        <v>257000</v>
      </c>
      <c r="T15" s="2">
        <v>-4162028</v>
      </c>
      <c r="U15" s="2"/>
      <c r="V15" s="2">
        <v>0</v>
      </c>
    </row>
    <row r="16" spans="1:22">
      <c r="A16" s="524" t="s">
        <v>268</v>
      </c>
      <c r="B16" s="525"/>
      <c r="C16" s="25">
        <v>23975692</v>
      </c>
      <c r="D16" s="25">
        <v>3962000</v>
      </c>
      <c r="E16" s="25">
        <v>4720616</v>
      </c>
      <c r="F16" s="25">
        <v>15293076</v>
      </c>
      <c r="G16" s="25">
        <v>19374433</v>
      </c>
      <c r="H16" s="25">
        <v>18524433</v>
      </c>
      <c r="I16" s="25">
        <v>650000</v>
      </c>
      <c r="J16" s="25">
        <v>200000</v>
      </c>
      <c r="K16" s="25">
        <v>4601259</v>
      </c>
      <c r="L16" s="2"/>
      <c r="M16" s="2">
        <v>0</v>
      </c>
      <c r="N16" s="2"/>
      <c r="O16" s="2"/>
      <c r="P16" s="2">
        <v>4601259</v>
      </c>
      <c r="Q16" s="2">
        <v>4361502</v>
      </c>
      <c r="R16" s="2">
        <v>0</v>
      </c>
      <c r="S16" s="2">
        <v>239757</v>
      </c>
      <c r="T16" s="2">
        <v>-4601259</v>
      </c>
      <c r="U16" s="2"/>
      <c r="V16" s="2">
        <v>0</v>
      </c>
    </row>
    <row r="17" spans="1:22">
      <c r="A17" s="524" t="s">
        <v>269</v>
      </c>
      <c r="B17" s="525"/>
      <c r="C17" s="25">
        <v>36480298</v>
      </c>
      <c r="D17" s="25">
        <v>7584047</v>
      </c>
      <c r="E17" s="25">
        <v>9203418</v>
      </c>
      <c r="F17" s="25">
        <v>19692833</v>
      </c>
      <c r="G17" s="25">
        <v>33272676</v>
      </c>
      <c r="H17" s="25">
        <v>32608904</v>
      </c>
      <c r="I17" s="25">
        <v>533772</v>
      </c>
      <c r="J17" s="25">
        <v>130000</v>
      </c>
      <c r="K17" s="25">
        <v>3207622</v>
      </c>
      <c r="L17" s="2"/>
      <c r="M17" s="2">
        <v>16000</v>
      </c>
      <c r="N17" s="2">
        <v>16000</v>
      </c>
      <c r="O17" s="2"/>
      <c r="P17" s="2">
        <v>4796045</v>
      </c>
      <c r="Q17" s="2">
        <v>4296045</v>
      </c>
      <c r="R17" s="2">
        <v>110000</v>
      </c>
      <c r="S17" s="2">
        <v>390000</v>
      </c>
      <c r="T17" s="2">
        <v>-4780045</v>
      </c>
      <c r="U17" s="2"/>
      <c r="V17" s="2">
        <v>-1572423</v>
      </c>
    </row>
    <row r="18" spans="1:22">
      <c r="A18" s="524" t="s">
        <v>270</v>
      </c>
      <c r="B18" s="525"/>
      <c r="C18" s="25">
        <v>20668440</v>
      </c>
      <c r="D18" s="25">
        <v>3156649</v>
      </c>
      <c r="E18" s="25">
        <v>5013735</v>
      </c>
      <c r="F18" s="25">
        <v>12498056</v>
      </c>
      <c r="G18" s="25">
        <v>18511049</v>
      </c>
      <c r="H18" s="25">
        <v>18051399</v>
      </c>
      <c r="I18" s="25">
        <v>346650</v>
      </c>
      <c r="J18" s="25">
        <v>113000</v>
      </c>
      <c r="K18" s="25">
        <v>2157391</v>
      </c>
      <c r="L18" s="2"/>
      <c r="M18" s="2">
        <v>2000</v>
      </c>
      <c r="N18" s="2">
        <v>2000</v>
      </c>
      <c r="O18" s="2">
        <v>0</v>
      </c>
      <c r="P18" s="2">
        <v>2038501</v>
      </c>
      <c r="Q18" s="2">
        <v>1833001</v>
      </c>
      <c r="R18" s="2">
        <v>0</v>
      </c>
      <c r="S18" s="2">
        <v>205500</v>
      </c>
      <c r="T18" s="2">
        <v>-2036501</v>
      </c>
      <c r="U18" s="2"/>
      <c r="V18" s="2">
        <v>120890</v>
      </c>
    </row>
    <row r="19" spans="1:22">
      <c r="A19" s="524" t="s">
        <v>271</v>
      </c>
      <c r="B19" s="525"/>
      <c r="C19" s="25">
        <v>27088664</v>
      </c>
      <c r="D19" s="25">
        <v>4418117</v>
      </c>
      <c r="E19" s="25">
        <v>6091408</v>
      </c>
      <c r="F19" s="25">
        <v>16579139</v>
      </c>
      <c r="G19" s="25">
        <v>22964126</v>
      </c>
      <c r="H19" s="25">
        <v>22262810</v>
      </c>
      <c r="I19" s="25">
        <v>690357</v>
      </c>
      <c r="J19" s="25">
        <v>10959</v>
      </c>
      <c r="K19" s="25">
        <v>4124538</v>
      </c>
      <c r="L19" s="2"/>
      <c r="M19" s="2">
        <v>26922</v>
      </c>
      <c r="N19" s="2">
        <v>26922</v>
      </c>
      <c r="O19" s="2">
        <v>0</v>
      </c>
      <c r="P19" s="2">
        <v>3801460</v>
      </c>
      <c r="Q19" s="2">
        <v>3453769</v>
      </c>
      <c r="R19" s="2">
        <v>0</v>
      </c>
      <c r="S19" s="2">
        <v>347691</v>
      </c>
      <c r="T19" s="2">
        <v>-3774538</v>
      </c>
      <c r="U19" s="2"/>
      <c r="V19" s="2">
        <v>350000</v>
      </c>
    </row>
    <row r="20" spans="1:22">
      <c r="A20" s="524" t="s">
        <v>272</v>
      </c>
      <c r="B20" s="525"/>
      <c r="C20" s="25">
        <v>22400000</v>
      </c>
      <c r="D20" s="25">
        <v>2696235</v>
      </c>
      <c r="E20" s="25">
        <v>4184152</v>
      </c>
      <c r="F20" s="25">
        <v>15519613</v>
      </c>
      <c r="G20" s="25">
        <v>18663641</v>
      </c>
      <c r="H20" s="25">
        <v>18166838</v>
      </c>
      <c r="I20" s="25">
        <v>488000</v>
      </c>
      <c r="J20" s="25">
        <v>8803</v>
      </c>
      <c r="K20" s="25">
        <v>3736359</v>
      </c>
      <c r="L20" s="2"/>
      <c r="M20" s="2">
        <v>50000</v>
      </c>
      <c r="N20" s="2">
        <v>50000</v>
      </c>
      <c r="O20" s="2"/>
      <c r="P20" s="2">
        <v>4136359</v>
      </c>
      <c r="Q20" s="2">
        <v>3808839</v>
      </c>
      <c r="R20" s="2">
        <v>19520</v>
      </c>
      <c r="S20" s="2">
        <v>308000</v>
      </c>
      <c r="T20" s="2">
        <v>-4086359</v>
      </c>
      <c r="U20" s="2"/>
      <c r="V20" s="2">
        <v>-350000</v>
      </c>
    </row>
    <row r="21" spans="1:22">
      <c r="A21" s="524" t="s">
        <v>273</v>
      </c>
      <c r="B21" s="525"/>
      <c r="C21" s="25">
        <v>29764291</v>
      </c>
      <c r="D21" s="25">
        <v>5032939</v>
      </c>
      <c r="E21" s="25">
        <v>7179545</v>
      </c>
      <c r="F21" s="25">
        <v>17551807</v>
      </c>
      <c r="G21" s="25">
        <v>26798865</v>
      </c>
      <c r="H21" s="25">
        <v>26518865</v>
      </c>
      <c r="I21" s="25">
        <v>250000</v>
      </c>
      <c r="J21" s="25">
        <v>30000</v>
      </c>
      <c r="K21" s="25">
        <v>2965426</v>
      </c>
      <c r="L21" s="2"/>
      <c r="M21" s="2">
        <v>195709</v>
      </c>
      <c r="N21" s="2">
        <v>195709</v>
      </c>
      <c r="O21" s="2"/>
      <c r="P21" s="2">
        <v>3161135</v>
      </c>
      <c r="Q21" s="2">
        <v>2855704</v>
      </c>
      <c r="R21" s="2"/>
      <c r="S21" s="2">
        <v>305431</v>
      </c>
      <c r="T21" s="2">
        <v>-2965426</v>
      </c>
      <c r="U21" s="2"/>
      <c r="V21" s="2">
        <v>0</v>
      </c>
    </row>
    <row r="22" spans="1:22">
      <c r="A22" s="524" t="s">
        <v>253</v>
      </c>
      <c r="B22" s="525"/>
      <c r="C22" s="25">
        <v>12405885</v>
      </c>
      <c r="D22" s="25">
        <v>1677402</v>
      </c>
      <c r="E22" s="25">
        <v>2553679</v>
      </c>
      <c r="F22" s="25">
        <v>8174804</v>
      </c>
      <c r="G22" s="25">
        <v>12269224</v>
      </c>
      <c r="H22" s="25">
        <v>12099224</v>
      </c>
      <c r="I22" s="25">
        <v>130000</v>
      </c>
      <c r="J22" s="25">
        <v>40000</v>
      </c>
      <c r="K22" s="25">
        <v>136661</v>
      </c>
      <c r="L22" s="2"/>
      <c r="M22" s="2">
        <v>260000</v>
      </c>
      <c r="N22" s="2">
        <v>260000</v>
      </c>
      <c r="O22" s="2"/>
      <c r="P22" s="2">
        <v>2070882</v>
      </c>
      <c r="Q22" s="2">
        <v>1866882</v>
      </c>
      <c r="R22" s="2">
        <v>0</v>
      </c>
      <c r="S22" s="2">
        <v>204000</v>
      </c>
      <c r="T22" s="2">
        <v>-1810882</v>
      </c>
      <c r="U22" s="2"/>
      <c r="V22" s="2">
        <v>-1674221</v>
      </c>
    </row>
    <row r="23" spans="1:22">
      <c r="A23" s="524" t="s">
        <v>254</v>
      </c>
      <c r="B23" s="525"/>
      <c r="C23" s="25">
        <v>17135583</v>
      </c>
      <c r="D23" s="25">
        <v>2468181</v>
      </c>
      <c r="E23" s="25">
        <v>3399403</v>
      </c>
      <c r="F23" s="25">
        <v>11267999</v>
      </c>
      <c r="G23" s="25">
        <v>14356519</v>
      </c>
      <c r="H23" s="25">
        <v>14097519</v>
      </c>
      <c r="I23" s="25">
        <v>189800</v>
      </c>
      <c r="J23" s="25">
        <v>69200</v>
      </c>
      <c r="K23" s="25">
        <v>2779064</v>
      </c>
      <c r="L23" s="2"/>
      <c r="M23" s="2">
        <v>10100</v>
      </c>
      <c r="N23" s="2">
        <v>10100</v>
      </c>
      <c r="O23" s="2">
        <v>0</v>
      </c>
      <c r="P23" s="2">
        <v>2789164</v>
      </c>
      <c r="Q23" s="2">
        <v>2629164</v>
      </c>
      <c r="R23" s="2">
        <v>0</v>
      </c>
      <c r="S23" s="2">
        <v>160000</v>
      </c>
      <c r="T23" s="2">
        <v>-2779064</v>
      </c>
      <c r="U23" s="2"/>
      <c r="V23" s="2">
        <v>0</v>
      </c>
    </row>
    <row r="24" spans="1:22">
      <c r="A24" s="524" t="s">
        <v>255</v>
      </c>
      <c r="B24" s="525"/>
      <c r="C24" s="25">
        <v>8105715</v>
      </c>
      <c r="D24" s="25">
        <v>885394</v>
      </c>
      <c r="E24" s="25">
        <v>1109326</v>
      </c>
      <c r="F24" s="25">
        <v>6110995</v>
      </c>
      <c r="G24" s="25">
        <v>6919620</v>
      </c>
      <c r="H24" s="25">
        <v>6825950</v>
      </c>
      <c r="I24" s="25">
        <v>30670</v>
      </c>
      <c r="J24" s="25">
        <v>63000</v>
      </c>
      <c r="K24" s="25">
        <v>1186095</v>
      </c>
      <c r="L24" s="2"/>
      <c r="M24" s="2">
        <v>81068</v>
      </c>
      <c r="N24" s="2">
        <v>50000</v>
      </c>
      <c r="O24" s="2">
        <v>31068</v>
      </c>
      <c r="P24" s="2">
        <v>2200954</v>
      </c>
      <c r="Q24" s="2">
        <v>2036720</v>
      </c>
      <c r="R24" s="2">
        <v>72234</v>
      </c>
      <c r="S24" s="2">
        <v>92000</v>
      </c>
      <c r="T24" s="2">
        <v>-2119886</v>
      </c>
      <c r="U24" s="2"/>
      <c r="V24" s="2">
        <v>-933791</v>
      </c>
    </row>
    <row r="25" spans="1:22">
      <c r="A25" s="524" t="s">
        <v>256</v>
      </c>
      <c r="B25" s="525"/>
      <c r="C25" s="25">
        <v>16330571</v>
      </c>
      <c r="D25" s="25">
        <v>4392726</v>
      </c>
      <c r="E25" s="25">
        <v>3166854</v>
      </c>
      <c r="F25" s="25">
        <v>8770991</v>
      </c>
      <c r="G25" s="25">
        <v>13685721</v>
      </c>
      <c r="H25" s="25">
        <v>13458221</v>
      </c>
      <c r="I25" s="25">
        <v>197000</v>
      </c>
      <c r="J25" s="25">
        <v>30500</v>
      </c>
      <c r="K25" s="25">
        <v>2644850</v>
      </c>
      <c r="L25" s="2"/>
      <c r="M25" s="2">
        <v>619356</v>
      </c>
      <c r="N25" s="2">
        <v>619356</v>
      </c>
      <c r="O25" s="2"/>
      <c r="P25" s="2">
        <v>2617511</v>
      </c>
      <c r="Q25" s="2">
        <v>2448511</v>
      </c>
      <c r="R25" s="2"/>
      <c r="S25" s="2">
        <v>169000</v>
      </c>
      <c r="T25" s="2">
        <v>-1998155</v>
      </c>
      <c r="U25" s="2"/>
      <c r="V25" s="2">
        <v>646695</v>
      </c>
    </row>
    <row r="26" spans="1:22">
      <c r="A26" s="524" t="s">
        <v>257</v>
      </c>
      <c r="B26" s="525"/>
      <c r="C26" s="25">
        <v>17615661</v>
      </c>
      <c r="D26" s="25">
        <v>6585154</v>
      </c>
      <c r="E26" s="25">
        <v>3666170</v>
      </c>
      <c r="F26" s="25">
        <v>7364337</v>
      </c>
      <c r="G26" s="25">
        <v>15352577</v>
      </c>
      <c r="H26" s="25">
        <v>14245037</v>
      </c>
      <c r="I26" s="25">
        <v>189000</v>
      </c>
      <c r="J26" s="25">
        <v>918540</v>
      </c>
      <c r="K26" s="25">
        <v>2263084</v>
      </c>
      <c r="L26" s="2"/>
      <c r="M26" s="2">
        <v>480002</v>
      </c>
      <c r="N26" s="2">
        <v>480002</v>
      </c>
      <c r="O26" s="2"/>
      <c r="P26" s="2">
        <v>3145086</v>
      </c>
      <c r="Q26" s="2">
        <v>2959086</v>
      </c>
      <c r="R26" s="2"/>
      <c r="S26" s="2">
        <v>186000</v>
      </c>
      <c r="T26" s="2">
        <v>-2665084</v>
      </c>
      <c r="U26" s="2"/>
      <c r="V26" s="2">
        <v>-402000</v>
      </c>
    </row>
    <row r="27" spans="1:22">
      <c r="A27" s="524" t="s">
        <v>258</v>
      </c>
      <c r="B27" s="525"/>
      <c r="C27" s="25">
        <v>10811907</v>
      </c>
      <c r="D27" s="25">
        <v>2825889</v>
      </c>
      <c r="E27" s="25">
        <v>2227204</v>
      </c>
      <c r="F27" s="25">
        <v>5758814</v>
      </c>
      <c r="G27" s="25">
        <v>9931669</v>
      </c>
      <c r="H27" s="25">
        <v>9837901</v>
      </c>
      <c r="I27" s="25">
        <v>31368</v>
      </c>
      <c r="J27" s="25">
        <v>62400</v>
      </c>
      <c r="K27" s="25">
        <v>880238</v>
      </c>
      <c r="L27" s="2"/>
      <c r="M27" s="2">
        <v>30000</v>
      </c>
      <c r="N27" s="2">
        <v>30000</v>
      </c>
      <c r="O27" s="2">
        <v>0</v>
      </c>
      <c r="P27" s="2">
        <v>1173916</v>
      </c>
      <c r="Q27" s="2">
        <v>1086316</v>
      </c>
      <c r="R27" s="2">
        <v>0</v>
      </c>
      <c r="S27" s="2">
        <v>87600</v>
      </c>
      <c r="T27" s="2">
        <v>-1143916</v>
      </c>
      <c r="U27" s="2"/>
      <c r="V27" s="2">
        <v>-263678</v>
      </c>
    </row>
    <row r="28" spans="1:22">
      <c r="A28" s="524" t="s">
        <v>259</v>
      </c>
      <c r="B28" s="525"/>
      <c r="C28" s="25">
        <v>13668551</v>
      </c>
      <c r="D28" s="25">
        <v>668336</v>
      </c>
      <c r="E28" s="25">
        <v>1649386</v>
      </c>
      <c r="F28" s="25">
        <v>11350829</v>
      </c>
      <c r="G28" s="25">
        <v>8082458</v>
      </c>
      <c r="H28" s="25">
        <v>8016808</v>
      </c>
      <c r="I28" s="25">
        <v>0</v>
      </c>
      <c r="J28" s="25">
        <v>65650</v>
      </c>
      <c r="K28" s="25">
        <v>5586093</v>
      </c>
      <c r="L28" s="2"/>
      <c r="M28" s="2">
        <v>200</v>
      </c>
      <c r="N28" s="2">
        <v>200</v>
      </c>
      <c r="O28" s="2">
        <v>0</v>
      </c>
      <c r="P28" s="2">
        <v>6003314</v>
      </c>
      <c r="Q28" s="2">
        <v>5166897</v>
      </c>
      <c r="R28" s="2">
        <v>700000</v>
      </c>
      <c r="S28" s="2">
        <v>136417</v>
      </c>
      <c r="T28" s="2">
        <v>-6003114</v>
      </c>
      <c r="U28" s="2"/>
      <c r="V28" s="2">
        <v>-417021</v>
      </c>
    </row>
    <row r="29" spans="1:22">
      <c r="A29" s="524" t="s">
        <v>260</v>
      </c>
      <c r="B29" s="525"/>
      <c r="C29" s="25">
        <v>2666742</v>
      </c>
      <c r="D29" s="25">
        <v>136216</v>
      </c>
      <c r="E29" s="25">
        <v>293456</v>
      </c>
      <c r="F29" s="25">
        <v>2237070</v>
      </c>
      <c r="G29" s="25">
        <v>1806723</v>
      </c>
      <c r="H29" s="25">
        <v>1790629</v>
      </c>
      <c r="I29" s="25">
        <v>600</v>
      </c>
      <c r="J29" s="25">
        <v>15494</v>
      </c>
      <c r="K29" s="25">
        <v>860019</v>
      </c>
      <c r="L29" s="2"/>
      <c r="M29" s="2">
        <v>0</v>
      </c>
      <c r="N29" s="2">
        <v>0</v>
      </c>
      <c r="O29" s="2">
        <v>0</v>
      </c>
      <c r="P29" s="2">
        <v>1068858</v>
      </c>
      <c r="Q29" s="2">
        <v>1035102</v>
      </c>
      <c r="R29" s="2">
        <v>0</v>
      </c>
      <c r="S29" s="2">
        <v>33756</v>
      </c>
      <c r="T29" s="2">
        <v>-1068858</v>
      </c>
      <c r="U29" s="2"/>
      <c r="V29" s="2">
        <v>-208839</v>
      </c>
    </row>
  </sheetData>
  <mergeCells count="30">
    <mergeCell ref="A21:B21"/>
    <mergeCell ref="A22:B22"/>
    <mergeCell ref="A23:B23"/>
    <mergeCell ref="A24:B24"/>
    <mergeCell ref="A29:B29"/>
    <mergeCell ref="A25:B25"/>
    <mergeCell ref="A26:B26"/>
    <mergeCell ref="A27:B27"/>
    <mergeCell ref="A28:B28"/>
    <mergeCell ref="A18:B18"/>
    <mergeCell ref="A19:B19"/>
    <mergeCell ref="A20:B20"/>
    <mergeCell ref="A10:B10"/>
    <mergeCell ref="A14:B14"/>
    <mergeCell ref="A15:B15"/>
    <mergeCell ref="A16:B16"/>
    <mergeCell ref="A6:A7"/>
    <mergeCell ref="A17:B17"/>
    <mergeCell ref="A13:B13"/>
    <mergeCell ref="A11:B11"/>
    <mergeCell ref="A12:B12"/>
    <mergeCell ref="A9:B9"/>
    <mergeCell ref="A8:B8"/>
    <mergeCell ref="A2:E2"/>
    <mergeCell ref="A3:C3"/>
    <mergeCell ref="M4:T4"/>
    <mergeCell ref="V4:V5"/>
    <mergeCell ref="G3:H3"/>
    <mergeCell ref="A4:B5"/>
    <mergeCell ref="C4:K4"/>
  </mergeCells>
  <phoneticPr fontId="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工作表9">
    <tabColor indexed="45"/>
  </sheetPr>
  <dimension ref="A1:AH29"/>
  <sheetViews>
    <sheetView workbookViewId="0">
      <selection activeCell="F33" sqref="F33"/>
    </sheetView>
  </sheetViews>
  <sheetFormatPr defaultRowHeight="17"/>
  <cols>
    <col min="1" max="1" width="7.36328125" style="18" bestFit="1" customWidth="1"/>
    <col min="2" max="2" width="7.36328125" style="24" bestFit="1" customWidth="1"/>
    <col min="3" max="3" width="16.08984375" style="24" bestFit="1" customWidth="1"/>
    <col min="4" max="5" width="15.36328125" style="24" bestFit="1" customWidth="1"/>
    <col min="6" max="6" width="15.36328125" style="25" bestFit="1" customWidth="1"/>
    <col min="7" max="7" width="16.08984375" style="25" bestFit="1" customWidth="1"/>
    <col min="8" max="8" width="18.26953125" style="25" bestFit="1" customWidth="1"/>
    <col min="9" max="9" width="22.7265625" style="25" bestFit="1" customWidth="1"/>
    <col min="10" max="10" width="12.7265625" style="25" bestFit="1" customWidth="1"/>
    <col min="11" max="11" width="16.08984375" style="25" bestFit="1" customWidth="1"/>
    <col min="12" max="12" width="9" style="2" customWidth="1"/>
    <col min="13" max="13" width="16.08984375" style="2" bestFit="1" customWidth="1"/>
    <col min="14" max="14" width="14.26953125" style="2" bestFit="1" customWidth="1"/>
    <col min="15" max="15" width="13.26953125" style="2" bestFit="1" customWidth="1"/>
    <col min="16" max="16" width="16.08984375" style="2" bestFit="1" customWidth="1"/>
    <col min="17" max="17" width="22.7265625" style="2" bestFit="1" customWidth="1"/>
    <col min="18" max="18" width="14.26953125" style="2" bestFit="1" customWidth="1"/>
    <col min="19" max="19" width="13.26953125" style="2" bestFit="1" customWidth="1"/>
    <col min="20" max="20" width="16.26953125" style="2" bestFit="1" customWidth="1"/>
    <col min="21" max="21" width="9" style="2" customWidth="1"/>
    <col min="22" max="22" width="17.26953125" style="2" bestFit="1" customWidth="1"/>
    <col min="23" max="34" width="9" style="2" customWidth="1"/>
  </cols>
  <sheetData>
    <row r="1" spans="1:34">
      <c r="B1" s="3"/>
      <c r="C1" s="3"/>
      <c r="D1" s="3"/>
      <c r="E1" s="3"/>
      <c r="F1" s="3"/>
      <c r="G1" s="3"/>
      <c r="H1" s="3"/>
      <c r="I1" s="3"/>
      <c r="J1" s="3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21" customHeight="1">
      <c r="A2" s="522" t="s">
        <v>213</v>
      </c>
      <c r="B2" s="523"/>
      <c r="C2" s="523"/>
      <c r="D2" s="523"/>
      <c r="E2" s="523"/>
      <c r="F2" s="22"/>
      <c r="G2" s="22"/>
      <c r="H2" s="22"/>
      <c r="I2" s="22"/>
      <c r="J2" s="22"/>
      <c r="K2" s="22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34" ht="16.75" customHeight="1">
      <c r="A3" s="524" t="s">
        <v>282</v>
      </c>
      <c r="B3" s="524"/>
      <c r="C3" s="524"/>
      <c r="D3" s="3"/>
      <c r="E3" s="3"/>
      <c r="F3" s="3"/>
      <c r="G3" s="524" t="s">
        <v>252</v>
      </c>
      <c r="H3" s="524"/>
      <c r="I3" s="3"/>
      <c r="J3" s="3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6.75" customHeight="1">
      <c r="A4" s="524" t="s">
        <v>214</v>
      </c>
      <c r="B4" s="525"/>
      <c r="C4" s="524" t="s">
        <v>215</v>
      </c>
      <c r="D4" s="524"/>
      <c r="E4" s="524"/>
      <c r="F4" s="524"/>
      <c r="G4" s="524"/>
      <c r="H4" s="524"/>
      <c r="I4" s="524"/>
      <c r="J4" s="524"/>
      <c r="K4" s="524"/>
      <c r="L4" s="1"/>
      <c r="M4" s="521" t="s">
        <v>216</v>
      </c>
      <c r="N4" s="521"/>
      <c r="O4" s="521"/>
      <c r="P4" s="521"/>
      <c r="Q4" s="521"/>
      <c r="R4" s="521"/>
      <c r="S4" s="521"/>
      <c r="T4" s="521"/>
      <c r="U4" s="1"/>
      <c r="V4" s="521" t="s">
        <v>217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>
      <c r="A5" s="525"/>
      <c r="B5" s="525"/>
      <c r="C5" s="3" t="s">
        <v>218</v>
      </c>
      <c r="D5" s="3" t="s">
        <v>116</v>
      </c>
      <c r="E5" s="3" t="s">
        <v>117</v>
      </c>
      <c r="F5" s="3" t="s">
        <v>118</v>
      </c>
      <c r="G5" s="3" t="s">
        <v>219</v>
      </c>
      <c r="H5" s="3" t="s">
        <v>220</v>
      </c>
      <c r="I5" s="3" t="s">
        <v>119</v>
      </c>
      <c r="J5" s="3" t="s">
        <v>221</v>
      </c>
      <c r="K5" s="3" t="s">
        <v>222</v>
      </c>
      <c r="L5" s="1"/>
      <c r="M5" s="1" t="s">
        <v>223</v>
      </c>
      <c r="N5" s="1" t="s">
        <v>224</v>
      </c>
      <c r="O5" s="1" t="s">
        <v>225</v>
      </c>
      <c r="P5" s="1" t="s">
        <v>226</v>
      </c>
      <c r="Q5" s="1" t="s">
        <v>227</v>
      </c>
      <c r="R5" s="1" t="s">
        <v>228</v>
      </c>
      <c r="S5" s="1" t="s">
        <v>229</v>
      </c>
      <c r="T5" s="1" t="s">
        <v>230</v>
      </c>
      <c r="U5" s="1"/>
      <c r="V5" s="52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>
      <c r="A6" s="517" t="s">
        <v>22</v>
      </c>
      <c r="B6" s="24" t="s">
        <v>231</v>
      </c>
      <c r="C6" s="25">
        <v>957063551304</v>
      </c>
      <c r="D6" s="25">
        <v>299234895608</v>
      </c>
      <c r="E6" s="25">
        <v>227289890479</v>
      </c>
      <c r="F6" s="25">
        <v>430538765217</v>
      </c>
      <c r="G6" s="25">
        <v>803500591434</v>
      </c>
      <c r="H6" s="25">
        <v>793256636107</v>
      </c>
      <c r="I6" s="25">
        <v>10055507268</v>
      </c>
      <c r="J6" s="25">
        <v>188448059</v>
      </c>
      <c r="K6" s="25">
        <v>153562959870</v>
      </c>
      <c r="M6" s="2">
        <v>24691552904</v>
      </c>
      <c r="N6" s="2">
        <v>23895584259</v>
      </c>
      <c r="O6" s="2">
        <v>795968645</v>
      </c>
      <c r="P6" s="2">
        <v>196046710766</v>
      </c>
      <c r="Q6" s="2">
        <v>174670038848</v>
      </c>
      <c r="R6" s="2">
        <v>18285830473</v>
      </c>
      <c r="S6" s="2">
        <v>3090841445</v>
      </c>
      <c r="T6" s="2">
        <v>-171355157862</v>
      </c>
      <c r="V6" s="2">
        <v>-17792197992</v>
      </c>
    </row>
    <row r="7" spans="1:34">
      <c r="A7" s="517"/>
      <c r="B7" s="24" t="s">
        <v>232</v>
      </c>
      <c r="C7" s="26">
        <v>100</v>
      </c>
      <c r="D7" s="26">
        <v>31.265937899347662</v>
      </c>
      <c r="E7" s="26">
        <v>23.748672715549276</v>
      </c>
      <c r="F7" s="26">
        <v>44.985389385103062</v>
      </c>
      <c r="G7" s="26">
        <v>100</v>
      </c>
      <c r="H7" s="26">
        <v>98.725084282922836</v>
      </c>
      <c r="I7" s="26">
        <v>1.2514623355850965</v>
      </c>
      <c r="J7" s="26">
        <v>2.3453381492063184E-2</v>
      </c>
      <c r="M7" s="27">
        <v>100</v>
      </c>
      <c r="N7" s="27">
        <v>96.776352430749483</v>
      </c>
      <c r="O7" s="27">
        <v>3.2236475692505109</v>
      </c>
      <c r="P7" s="27">
        <v>100</v>
      </c>
      <c r="Q7" s="27">
        <v>89.096133347773915</v>
      </c>
      <c r="R7" s="27">
        <v>9.3272824632216569</v>
      </c>
      <c r="S7" s="27">
        <v>1.576584189004429</v>
      </c>
    </row>
    <row r="8" spans="1:34">
      <c r="A8" s="524" t="s">
        <v>286</v>
      </c>
      <c r="B8" s="525"/>
      <c r="C8" s="25">
        <v>132677635487</v>
      </c>
      <c r="D8" s="25">
        <v>59499889717</v>
      </c>
      <c r="E8" s="25">
        <v>28721837676</v>
      </c>
      <c r="F8" s="25">
        <v>44455908094</v>
      </c>
      <c r="G8" s="25">
        <v>115257961278</v>
      </c>
      <c r="H8" s="25">
        <v>114480954178</v>
      </c>
      <c r="I8" s="25">
        <v>750140730</v>
      </c>
      <c r="J8" s="25">
        <v>26866370</v>
      </c>
      <c r="K8" s="25">
        <v>17419674209</v>
      </c>
      <c r="M8" s="2">
        <v>9894105995</v>
      </c>
      <c r="N8" s="2">
        <v>9894105995</v>
      </c>
      <c r="O8" s="2">
        <v>0</v>
      </c>
      <c r="P8" s="2">
        <v>39215502648</v>
      </c>
      <c r="Q8" s="2">
        <v>23516160406</v>
      </c>
      <c r="R8" s="2">
        <v>14735334522</v>
      </c>
      <c r="S8" s="2">
        <v>964007720</v>
      </c>
      <c r="T8" s="2">
        <v>-29321396653</v>
      </c>
      <c r="V8" s="2">
        <v>-11901722444</v>
      </c>
    </row>
    <row r="9" spans="1:34">
      <c r="A9" s="524" t="s">
        <v>287</v>
      </c>
      <c r="B9" s="525"/>
      <c r="C9" s="25">
        <v>185899305928</v>
      </c>
      <c r="D9" s="25">
        <v>62980778698</v>
      </c>
      <c r="E9" s="25">
        <v>49426980992</v>
      </c>
      <c r="F9" s="25">
        <v>73491546238</v>
      </c>
      <c r="G9" s="25">
        <v>146734353817</v>
      </c>
      <c r="H9" s="25">
        <v>143417356815</v>
      </c>
      <c r="I9" s="25">
        <v>3290050932</v>
      </c>
      <c r="J9" s="25">
        <v>26946070</v>
      </c>
      <c r="K9" s="25">
        <v>39164952111</v>
      </c>
      <c r="M9" s="2">
        <v>2824916295</v>
      </c>
      <c r="N9" s="2">
        <v>2824916295</v>
      </c>
      <c r="O9" s="2">
        <v>0</v>
      </c>
      <c r="P9" s="2">
        <v>20769973710</v>
      </c>
      <c r="Q9" s="2">
        <v>19535842185</v>
      </c>
      <c r="R9" s="2">
        <v>1132342449</v>
      </c>
      <c r="S9" s="2">
        <v>101789076</v>
      </c>
      <c r="T9" s="2">
        <v>-17945057415</v>
      </c>
      <c r="V9" s="2">
        <v>21219894696</v>
      </c>
    </row>
    <row r="10" spans="1:34">
      <c r="A10" s="524" t="s">
        <v>288</v>
      </c>
      <c r="B10" s="525"/>
      <c r="C10" s="25">
        <v>56620947035</v>
      </c>
      <c r="D10" s="25">
        <v>22428064528</v>
      </c>
      <c r="E10" s="25">
        <v>16354547219</v>
      </c>
      <c r="F10" s="25">
        <v>17838335288</v>
      </c>
      <c r="G10" s="25">
        <v>49635961407</v>
      </c>
      <c r="H10" s="25">
        <v>49382965097</v>
      </c>
      <c r="I10" s="25">
        <v>252996310</v>
      </c>
      <c r="J10" s="25">
        <v>0</v>
      </c>
      <c r="K10" s="25">
        <v>6984985628</v>
      </c>
      <c r="M10" s="2">
        <v>95771043</v>
      </c>
      <c r="N10" s="2">
        <v>95771043</v>
      </c>
      <c r="O10" s="2">
        <v>0</v>
      </c>
      <c r="P10" s="2">
        <v>13124409598</v>
      </c>
      <c r="Q10" s="2">
        <v>12624409598</v>
      </c>
      <c r="R10" s="2">
        <v>500000000</v>
      </c>
      <c r="S10" s="2">
        <v>0</v>
      </c>
      <c r="T10" s="2">
        <v>-13028638555</v>
      </c>
      <c r="V10" s="2">
        <v>-6043652927</v>
      </c>
    </row>
    <row r="11" spans="1:34">
      <c r="A11" s="524" t="s">
        <v>289</v>
      </c>
      <c r="B11" s="525"/>
      <c r="C11" s="25">
        <v>99405314175</v>
      </c>
      <c r="D11" s="25">
        <v>39706349669</v>
      </c>
      <c r="E11" s="25">
        <v>24770846499</v>
      </c>
      <c r="F11" s="25">
        <v>34928118007</v>
      </c>
      <c r="G11" s="25">
        <v>82594034762</v>
      </c>
      <c r="H11" s="25">
        <v>82140626597</v>
      </c>
      <c r="I11" s="25">
        <v>453408165</v>
      </c>
      <c r="J11" s="25">
        <v>0</v>
      </c>
      <c r="K11" s="25">
        <v>16811279413</v>
      </c>
      <c r="M11" s="2">
        <v>511657966</v>
      </c>
      <c r="N11" s="2">
        <v>510657966</v>
      </c>
      <c r="O11" s="2">
        <v>1000000</v>
      </c>
      <c r="P11" s="2">
        <v>22274998060</v>
      </c>
      <c r="Q11" s="2">
        <v>22192884703</v>
      </c>
      <c r="R11" s="2">
        <v>82113357</v>
      </c>
      <c r="S11" s="2">
        <v>0</v>
      </c>
      <c r="T11" s="2">
        <v>-21763340094</v>
      </c>
      <c r="V11" s="2">
        <v>-4952060681</v>
      </c>
    </row>
    <row r="12" spans="1:34">
      <c r="A12" s="524" t="s">
        <v>290</v>
      </c>
      <c r="B12" s="525"/>
      <c r="C12" s="25">
        <v>69376012849</v>
      </c>
      <c r="D12" s="25">
        <v>22791953427</v>
      </c>
      <c r="E12" s="25">
        <v>17590814496</v>
      </c>
      <c r="F12" s="25">
        <v>28993244926</v>
      </c>
      <c r="G12" s="25">
        <v>59103897827</v>
      </c>
      <c r="H12" s="25">
        <v>58415166362</v>
      </c>
      <c r="I12" s="25">
        <v>677564130</v>
      </c>
      <c r="J12" s="25">
        <v>11167335</v>
      </c>
      <c r="K12" s="25">
        <v>10272115022</v>
      </c>
      <c r="M12" s="2">
        <v>2206542154</v>
      </c>
      <c r="N12" s="2">
        <v>1513311213</v>
      </c>
      <c r="O12" s="2">
        <v>693230941</v>
      </c>
      <c r="P12" s="2">
        <v>14417479102</v>
      </c>
      <c r="Q12" s="2">
        <v>14084425886</v>
      </c>
      <c r="R12" s="2">
        <v>1000000</v>
      </c>
      <c r="S12" s="2">
        <v>332053216</v>
      </c>
      <c r="T12" s="2">
        <v>-12210936948</v>
      </c>
      <c r="V12" s="2">
        <v>-1938821926</v>
      </c>
    </row>
    <row r="13" spans="1:34">
      <c r="A13" s="524" t="s">
        <v>291</v>
      </c>
      <c r="B13" s="525"/>
      <c r="C13" s="25">
        <v>111057296283</v>
      </c>
      <c r="D13" s="25">
        <v>27576047107</v>
      </c>
      <c r="E13" s="25">
        <v>34504528249</v>
      </c>
      <c r="F13" s="25">
        <v>48976720927</v>
      </c>
      <c r="G13" s="25">
        <v>106509782269</v>
      </c>
      <c r="H13" s="25">
        <v>104628540505</v>
      </c>
      <c r="I13" s="25">
        <v>1765673889</v>
      </c>
      <c r="J13" s="25">
        <v>115567875</v>
      </c>
      <c r="K13" s="25">
        <v>4547514014</v>
      </c>
      <c r="M13" s="2">
        <v>5305076127</v>
      </c>
      <c r="N13" s="2">
        <v>5304275340</v>
      </c>
      <c r="O13" s="2">
        <v>800787</v>
      </c>
      <c r="P13" s="2">
        <v>19755889002</v>
      </c>
      <c r="Q13" s="2">
        <v>17591556325</v>
      </c>
      <c r="R13" s="2">
        <v>1043714440</v>
      </c>
      <c r="S13" s="2">
        <v>1120618237</v>
      </c>
      <c r="T13" s="2">
        <v>-14450812875</v>
      </c>
      <c r="V13" s="2">
        <v>-9903298861</v>
      </c>
    </row>
    <row r="14" spans="1:34">
      <c r="A14" s="524" t="s">
        <v>292</v>
      </c>
      <c r="B14" s="525"/>
      <c r="C14" s="25">
        <v>19388116267</v>
      </c>
      <c r="D14" s="25">
        <v>4356830953</v>
      </c>
      <c r="E14" s="25">
        <v>3318133783</v>
      </c>
      <c r="F14" s="25">
        <v>11713151531</v>
      </c>
      <c r="G14" s="25">
        <v>15384234181</v>
      </c>
      <c r="H14" s="25">
        <v>15111275279</v>
      </c>
      <c r="I14" s="25">
        <v>272958902</v>
      </c>
      <c r="J14" s="25">
        <v>0</v>
      </c>
      <c r="K14" s="25">
        <v>4003882086</v>
      </c>
      <c r="M14" s="2">
        <v>70332366</v>
      </c>
      <c r="N14" s="2">
        <v>70332366</v>
      </c>
      <c r="O14" s="2">
        <v>0</v>
      </c>
      <c r="P14" s="2">
        <v>4387765034</v>
      </c>
      <c r="Q14" s="2">
        <v>4387765034</v>
      </c>
      <c r="R14" s="2">
        <v>0</v>
      </c>
      <c r="S14" s="2">
        <v>0</v>
      </c>
      <c r="T14" s="2">
        <v>-4317432668</v>
      </c>
      <c r="V14" s="2">
        <v>-313550582</v>
      </c>
    </row>
    <row r="15" spans="1:34">
      <c r="A15" s="524" t="s">
        <v>293</v>
      </c>
      <c r="B15" s="525"/>
      <c r="C15" s="25">
        <v>20881130160</v>
      </c>
      <c r="D15" s="25">
        <v>5548267853</v>
      </c>
      <c r="E15" s="25">
        <v>4160987991</v>
      </c>
      <c r="F15" s="25">
        <v>11171874316</v>
      </c>
      <c r="G15" s="25">
        <v>16785876689</v>
      </c>
      <c r="H15" s="25">
        <v>16528689650</v>
      </c>
      <c r="I15" s="25">
        <v>257187039</v>
      </c>
      <c r="J15" s="25">
        <v>0</v>
      </c>
      <c r="K15" s="25">
        <v>4095253471</v>
      </c>
      <c r="M15" s="2">
        <v>1197166891</v>
      </c>
      <c r="N15" s="2">
        <v>1197166891</v>
      </c>
      <c r="O15" s="2">
        <v>0</v>
      </c>
      <c r="P15" s="2">
        <v>6363760527</v>
      </c>
      <c r="Q15" s="2">
        <v>6363760527</v>
      </c>
      <c r="R15" s="2">
        <v>0</v>
      </c>
      <c r="S15" s="2">
        <v>0</v>
      </c>
      <c r="T15" s="2">
        <v>-5166593636</v>
      </c>
      <c r="V15" s="2">
        <v>-1071340165</v>
      </c>
    </row>
    <row r="16" spans="1:34">
      <c r="A16" s="524" t="s">
        <v>294</v>
      </c>
      <c r="B16" s="525"/>
      <c r="C16" s="25">
        <v>21259200703</v>
      </c>
      <c r="D16" s="25">
        <v>4796706627</v>
      </c>
      <c r="E16" s="25">
        <v>3903305901</v>
      </c>
      <c r="F16" s="25">
        <v>12559188175</v>
      </c>
      <c r="G16" s="25">
        <v>18324842549</v>
      </c>
      <c r="H16" s="25">
        <v>17695010909</v>
      </c>
      <c r="I16" s="25">
        <v>629831640</v>
      </c>
      <c r="J16" s="25">
        <v>0</v>
      </c>
      <c r="K16" s="25">
        <v>2934358154</v>
      </c>
      <c r="M16" s="2">
        <v>1135172760</v>
      </c>
      <c r="N16" s="2">
        <v>1135172760</v>
      </c>
      <c r="O16" s="2">
        <v>0</v>
      </c>
      <c r="P16" s="2">
        <v>8130739663</v>
      </c>
      <c r="Q16" s="2">
        <v>8130739663</v>
      </c>
      <c r="R16" s="2">
        <v>0</v>
      </c>
      <c r="S16" s="2">
        <v>0</v>
      </c>
      <c r="T16" s="2">
        <v>-6995566903</v>
      </c>
      <c r="V16" s="2">
        <v>-4061208749</v>
      </c>
    </row>
    <row r="17" spans="1:22">
      <c r="A17" s="524" t="s">
        <v>295</v>
      </c>
      <c r="B17" s="525"/>
      <c r="C17" s="25">
        <v>39891674962</v>
      </c>
      <c r="D17" s="25">
        <v>8413428341</v>
      </c>
      <c r="E17" s="25">
        <v>7885337076</v>
      </c>
      <c r="F17" s="25">
        <v>23592909545</v>
      </c>
      <c r="G17" s="25">
        <v>33351348049</v>
      </c>
      <c r="H17" s="25">
        <v>33098032540</v>
      </c>
      <c r="I17" s="25">
        <v>252010982</v>
      </c>
      <c r="J17" s="25">
        <v>1304527</v>
      </c>
      <c r="K17" s="25">
        <v>6540326913</v>
      </c>
      <c r="M17" s="2">
        <v>14831561</v>
      </c>
      <c r="N17" s="2">
        <v>14831561</v>
      </c>
      <c r="O17" s="2">
        <v>0</v>
      </c>
      <c r="P17" s="2">
        <v>7853588605</v>
      </c>
      <c r="Q17" s="2">
        <v>7711130153</v>
      </c>
      <c r="R17" s="2">
        <v>16229055</v>
      </c>
      <c r="S17" s="2">
        <v>126229397</v>
      </c>
      <c r="T17" s="2">
        <v>-7838757044</v>
      </c>
      <c r="V17" s="2">
        <v>-1298430131</v>
      </c>
    </row>
    <row r="18" spans="1:22">
      <c r="A18" s="524" t="s">
        <v>296</v>
      </c>
      <c r="B18" s="525"/>
      <c r="C18" s="25">
        <v>23801844588</v>
      </c>
      <c r="D18" s="25">
        <v>4913935413</v>
      </c>
      <c r="E18" s="25">
        <v>5012102021</v>
      </c>
      <c r="F18" s="25">
        <v>13875807154</v>
      </c>
      <c r="G18" s="25">
        <v>17460226271</v>
      </c>
      <c r="H18" s="25">
        <v>17260220617</v>
      </c>
      <c r="I18" s="25">
        <v>200005654</v>
      </c>
      <c r="J18" s="25">
        <v>0</v>
      </c>
      <c r="K18" s="25">
        <v>6341618317</v>
      </c>
      <c r="M18" s="2">
        <v>18377372</v>
      </c>
      <c r="N18" s="2">
        <v>18377372</v>
      </c>
      <c r="O18" s="2">
        <v>0</v>
      </c>
      <c r="P18" s="2">
        <v>4231354878</v>
      </c>
      <c r="Q18" s="2">
        <v>4231354878</v>
      </c>
      <c r="R18" s="2">
        <v>0</v>
      </c>
      <c r="S18" s="2">
        <v>0</v>
      </c>
      <c r="T18" s="2">
        <v>-4212977506</v>
      </c>
      <c r="V18" s="2">
        <v>2128640811</v>
      </c>
    </row>
    <row r="19" spans="1:22">
      <c r="A19" s="524" t="s">
        <v>297</v>
      </c>
      <c r="B19" s="525"/>
      <c r="C19" s="25">
        <v>25783105406</v>
      </c>
      <c r="D19" s="25">
        <v>5759589216</v>
      </c>
      <c r="E19" s="25">
        <v>5424601097</v>
      </c>
      <c r="F19" s="25">
        <v>14598915093</v>
      </c>
      <c r="G19" s="25">
        <v>20752757097</v>
      </c>
      <c r="H19" s="25">
        <v>20500311934</v>
      </c>
      <c r="I19" s="25">
        <v>252445163</v>
      </c>
      <c r="J19" s="25">
        <v>0</v>
      </c>
      <c r="K19" s="25">
        <v>5030348309</v>
      </c>
      <c r="M19" s="2">
        <v>257794000</v>
      </c>
      <c r="N19" s="2">
        <v>257794000</v>
      </c>
      <c r="O19" s="2">
        <v>0</v>
      </c>
      <c r="P19" s="2">
        <v>5879350436</v>
      </c>
      <c r="Q19" s="2">
        <v>5879350436</v>
      </c>
      <c r="R19" s="2">
        <v>0</v>
      </c>
      <c r="S19" s="2">
        <v>0</v>
      </c>
      <c r="T19" s="2">
        <v>-5621556436</v>
      </c>
      <c r="V19" s="2">
        <v>-591208127</v>
      </c>
    </row>
    <row r="20" spans="1:22">
      <c r="A20" s="524" t="s">
        <v>298</v>
      </c>
      <c r="B20" s="525"/>
      <c r="C20" s="25">
        <v>21460857524</v>
      </c>
      <c r="D20" s="25">
        <v>3991998934</v>
      </c>
      <c r="E20" s="25">
        <v>3971523394</v>
      </c>
      <c r="F20" s="25">
        <v>13497335196</v>
      </c>
      <c r="G20" s="25">
        <v>17837374317</v>
      </c>
      <c r="H20" s="25">
        <v>17602865722</v>
      </c>
      <c r="I20" s="25">
        <v>234508595</v>
      </c>
      <c r="J20" s="25">
        <v>0</v>
      </c>
      <c r="K20" s="25">
        <v>3623483207</v>
      </c>
      <c r="M20" s="2">
        <v>50262388</v>
      </c>
      <c r="N20" s="2">
        <v>50262388</v>
      </c>
      <c r="O20" s="2">
        <v>0</v>
      </c>
      <c r="P20" s="2">
        <v>4072958261</v>
      </c>
      <c r="Q20" s="2">
        <v>4045918261</v>
      </c>
      <c r="R20" s="2">
        <v>27040000</v>
      </c>
      <c r="S20" s="2">
        <v>0</v>
      </c>
      <c r="T20" s="2">
        <v>-4022695873</v>
      </c>
      <c r="V20" s="2">
        <v>-399212666</v>
      </c>
    </row>
    <row r="21" spans="1:22">
      <c r="A21" s="524" t="s">
        <v>299</v>
      </c>
      <c r="B21" s="525"/>
      <c r="C21" s="25">
        <v>31382274686</v>
      </c>
      <c r="D21" s="25">
        <v>5903623474</v>
      </c>
      <c r="E21" s="25">
        <v>5920914169</v>
      </c>
      <c r="F21" s="25">
        <v>19557737043</v>
      </c>
      <c r="G21" s="25">
        <v>25378049130</v>
      </c>
      <c r="H21" s="25">
        <v>25071453248</v>
      </c>
      <c r="I21" s="25">
        <v>300000000</v>
      </c>
      <c r="J21" s="25">
        <v>6595882</v>
      </c>
      <c r="K21" s="25">
        <v>6004225556</v>
      </c>
      <c r="M21" s="2">
        <v>466719678</v>
      </c>
      <c r="N21" s="2">
        <v>465264031</v>
      </c>
      <c r="O21" s="2">
        <v>1455647</v>
      </c>
      <c r="P21" s="2">
        <v>5680187495</v>
      </c>
      <c r="Q21" s="2">
        <v>5414567099</v>
      </c>
      <c r="R21" s="2">
        <v>0</v>
      </c>
      <c r="S21" s="2">
        <v>265620396</v>
      </c>
      <c r="T21" s="2">
        <v>-5213467817</v>
      </c>
      <c r="V21" s="2">
        <v>790757739</v>
      </c>
    </row>
    <row r="22" spans="1:22">
      <c r="A22" s="524" t="s">
        <v>300</v>
      </c>
      <c r="B22" s="525"/>
      <c r="C22" s="25">
        <v>13651004748</v>
      </c>
      <c r="D22" s="25">
        <v>1787086299</v>
      </c>
      <c r="E22" s="25">
        <v>2443939697</v>
      </c>
      <c r="F22" s="25">
        <v>9419978752</v>
      </c>
      <c r="G22" s="25">
        <v>11942095321</v>
      </c>
      <c r="H22" s="25">
        <v>11877303183</v>
      </c>
      <c r="I22" s="25">
        <v>64792138</v>
      </c>
      <c r="J22" s="25">
        <v>0</v>
      </c>
      <c r="K22" s="25">
        <v>1708909427</v>
      </c>
      <c r="M22" s="2">
        <v>122875561</v>
      </c>
      <c r="N22" s="2">
        <v>122875561</v>
      </c>
      <c r="O22" s="2">
        <v>0</v>
      </c>
      <c r="P22" s="2">
        <v>2271034742</v>
      </c>
      <c r="Q22" s="2">
        <v>2124574742</v>
      </c>
      <c r="R22" s="2">
        <v>160000</v>
      </c>
      <c r="S22" s="2">
        <v>146300000</v>
      </c>
      <c r="T22" s="2">
        <v>-2148159181</v>
      </c>
      <c r="V22" s="2">
        <v>-439249754</v>
      </c>
    </row>
    <row r="23" spans="1:22">
      <c r="A23" s="524" t="s">
        <v>301</v>
      </c>
      <c r="B23" s="525"/>
      <c r="C23" s="25">
        <v>16815226073</v>
      </c>
      <c r="D23" s="25">
        <v>3318309117</v>
      </c>
      <c r="E23" s="25">
        <v>2965847375</v>
      </c>
      <c r="F23" s="25">
        <v>10531069581</v>
      </c>
      <c r="G23" s="25">
        <v>13571275219</v>
      </c>
      <c r="H23" s="25">
        <v>13448935691</v>
      </c>
      <c r="I23" s="25">
        <v>122339528</v>
      </c>
      <c r="J23" s="25">
        <v>0</v>
      </c>
      <c r="K23" s="25">
        <v>3243950854</v>
      </c>
      <c r="M23" s="2">
        <v>136045780</v>
      </c>
      <c r="N23" s="2">
        <v>136045780</v>
      </c>
      <c r="O23" s="2">
        <v>0</v>
      </c>
      <c r="P23" s="2">
        <v>3519395787</v>
      </c>
      <c r="Q23" s="2">
        <v>3519395787</v>
      </c>
      <c r="R23" s="2">
        <v>0</v>
      </c>
      <c r="S23" s="2">
        <v>0</v>
      </c>
      <c r="T23" s="2">
        <v>-3383350007</v>
      </c>
      <c r="V23" s="2">
        <v>-139399153</v>
      </c>
    </row>
    <row r="24" spans="1:22">
      <c r="A24" s="524" t="s">
        <v>302</v>
      </c>
      <c r="B24" s="525"/>
      <c r="C24" s="25">
        <v>7903364168</v>
      </c>
      <c r="D24" s="25">
        <v>1217827660</v>
      </c>
      <c r="E24" s="25">
        <v>891324825</v>
      </c>
      <c r="F24" s="25">
        <v>5794211683</v>
      </c>
      <c r="G24" s="25">
        <v>6445129737</v>
      </c>
      <c r="H24" s="25">
        <v>6420274517</v>
      </c>
      <c r="I24" s="25">
        <v>24855220</v>
      </c>
      <c r="J24" s="25">
        <v>0</v>
      </c>
      <c r="K24" s="25">
        <v>1458234431</v>
      </c>
      <c r="M24" s="2">
        <v>54198920</v>
      </c>
      <c r="N24" s="2">
        <v>53130920</v>
      </c>
      <c r="O24" s="2">
        <v>1068000</v>
      </c>
      <c r="P24" s="2">
        <v>1930897803</v>
      </c>
      <c r="Q24" s="2">
        <v>1680518235</v>
      </c>
      <c r="R24" s="2">
        <v>247896650</v>
      </c>
      <c r="S24" s="2">
        <v>2482918</v>
      </c>
      <c r="T24" s="2">
        <v>-1876698883</v>
      </c>
      <c r="V24" s="2">
        <v>-418464452</v>
      </c>
    </row>
    <row r="25" spans="1:22">
      <c r="A25" s="524" t="s">
        <v>303</v>
      </c>
      <c r="B25" s="525"/>
      <c r="C25" s="25">
        <v>16529938898</v>
      </c>
      <c r="D25" s="25">
        <v>3607678546</v>
      </c>
      <c r="E25" s="98">
        <f>3108684225+13365389</f>
        <v>3122049614</v>
      </c>
      <c r="F25" s="98">
        <f>9813576127-13365389</f>
        <v>9800210738</v>
      </c>
      <c r="G25" s="25">
        <v>13339738166</v>
      </c>
      <c r="H25" s="25">
        <v>13229388514</v>
      </c>
      <c r="I25" s="25">
        <v>110349652</v>
      </c>
      <c r="J25" s="25">
        <v>0</v>
      </c>
      <c r="K25" s="25">
        <v>3190200732</v>
      </c>
      <c r="M25" s="2">
        <v>143770269</v>
      </c>
      <c r="N25" s="2">
        <v>45356999</v>
      </c>
      <c r="O25" s="2">
        <v>98413270</v>
      </c>
      <c r="P25" s="2">
        <v>3326150538</v>
      </c>
      <c r="Q25" s="2">
        <v>3298495382</v>
      </c>
      <c r="R25" s="2">
        <v>0</v>
      </c>
      <c r="S25" s="2">
        <v>27655156</v>
      </c>
      <c r="T25" s="2">
        <v>-3182380269</v>
      </c>
      <c r="V25" s="2">
        <v>7820463</v>
      </c>
    </row>
    <row r="26" spans="1:22">
      <c r="A26" s="524" t="s">
        <v>304</v>
      </c>
      <c r="B26" s="525"/>
      <c r="C26" s="25">
        <v>16799894361</v>
      </c>
      <c r="D26" s="25">
        <v>6728488433</v>
      </c>
      <c r="E26" s="25">
        <v>3121793470</v>
      </c>
      <c r="F26" s="25">
        <v>6949612458</v>
      </c>
      <c r="G26" s="25">
        <v>13792179305</v>
      </c>
      <c r="H26" s="25">
        <v>13660404331</v>
      </c>
      <c r="I26" s="25">
        <v>131774974</v>
      </c>
      <c r="J26" s="25">
        <v>0</v>
      </c>
      <c r="K26" s="25">
        <v>3007715056</v>
      </c>
      <c r="M26" s="2">
        <v>113064152</v>
      </c>
      <c r="N26" s="2">
        <v>113064152</v>
      </c>
      <c r="O26" s="2">
        <v>0</v>
      </c>
      <c r="P26" s="2">
        <v>3055871064</v>
      </c>
      <c r="Q26" s="2">
        <v>3055871064</v>
      </c>
      <c r="R26" s="2">
        <v>0</v>
      </c>
      <c r="S26" s="2">
        <v>0</v>
      </c>
      <c r="T26" s="2">
        <v>-2942806912</v>
      </c>
      <c r="V26" s="2">
        <v>64908144</v>
      </c>
    </row>
    <row r="27" spans="1:22">
      <c r="A27" s="524" t="s">
        <v>305</v>
      </c>
      <c r="B27" s="525"/>
      <c r="C27" s="25">
        <v>11058355963</v>
      </c>
      <c r="D27" s="25">
        <v>2942139038</v>
      </c>
      <c r="E27" s="25">
        <v>1966958934</v>
      </c>
      <c r="F27" s="25">
        <v>6149257991</v>
      </c>
      <c r="G27" s="25">
        <v>9340529789</v>
      </c>
      <c r="H27" s="25">
        <v>9327916164</v>
      </c>
      <c r="I27" s="25">
        <v>12613625</v>
      </c>
      <c r="J27" s="25">
        <v>0</v>
      </c>
      <c r="K27" s="25">
        <v>1717826174</v>
      </c>
      <c r="M27" s="2">
        <v>70232626</v>
      </c>
      <c r="N27" s="2">
        <v>70232626</v>
      </c>
      <c r="O27" s="2">
        <v>0</v>
      </c>
      <c r="P27" s="2">
        <v>1300547458</v>
      </c>
      <c r="Q27" s="2">
        <v>1300547458</v>
      </c>
      <c r="R27" s="2">
        <v>0</v>
      </c>
      <c r="S27" s="2">
        <v>0</v>
      </c>
      <c r="T27" s="2">
        <v>-1230314832</v>
      </c>
      <c r="V27" s="2">
        <v>487511342</v>
      </c>
    </row>
    <row r="28" spans="1:22">
      <c r="A28" s="524" t="s">
        <v>306</v>
      </c>
      <c r="B28" s="525"/>
      <c r="C28" s="25">
        <v>12367570118</v>
      </c>
      <c r="D28" s="25">
        <v>792061131</v>
      </c>
      <c r="E28" s="25">
        <v>1589521931</v>
      </c>
      <c r="F28" s="25">
        <v>9985987056</v>
      </c>
      <c r="G28" s="25">
        <v>8099382708</v>
      </c>
      <c r="H28" s="25">
        <v>8099382708</v>
      </c>
      <c r="I28" s="25">
        <v>0</v>
      </c>
      <c r="J28" s="25">
        <v>0</v>
      </c>
      <c r="K28" s="25">
        <v>4268187410</v>
      </c>
      <c r="M28" s="2">
        <v>2639000</v>
      </c>
      <c r="N28" s="2">
        <v>2639000</v>
      </c>
      <c r="O28" s="2">
        <v>0</v>
      </c>
      <c r="P28" s="2">
        <v>3312965160</v>
      </c>
      <c r="Q28" s="2">
        <v>2812965160</v>
      </c>
      <c r="R28" s="2">
        <v>500000000</v>
      </c>
      <c r="S28" s="2">
        <v>0</v>
      </c>
      <c r="T28" s="2">
        <v>-3310326160</v>
      </c>
      <c r="V28" s="2">
        <v>957861250</v>
      </c>
    </row>
    <row r="29" spans="1:22">
      <c r="A29" s="524" t="s">
        <v>307</v>
      </c>
      <c r="B29" s="525"/>
      <c r="C29" s="25">
        <v>3053480922</v>
      </c>
      <c r="D29" s="25">
        <v>173841427</v>
      </c>
      <c r="E29" s="25">
        <v>235359459</v>
      </c>
      <c r="F29" s="25">
        <v>2644280036</v>
      </c>
      <c r="G29" s="25">
        <v>1859561546</v>
      </c>
      <c r="H29" s="25">
        <v>1859561546</v>
      </c>
      <c r="I29" s="25">
        <v>0</v>
      </c>
      <c r="J29" s="25">
        <v>0</v>
      </c>
      <c r="K29" s="25">
        <v>1193919376</v>
      </c>
      <c r="M29" s="2">
        <v>0</v>
      </c>
      <c r="N29" s="2">
        <v>0</v>
      </c>
      <c r="O29" s="2">
        <v>0</v>
      </c>
      <c r="P29" s="2">
        <v>1171891195</v>
      </c>
      <c r="Q29" s="2">
        <v>1167805866</v>
      </c>
      <c r="R29" s="2">
        <v>0</v>
      </c>
      <c r="S29" s="2">
        <v>4085329</v>
      </c>
      <c r="T29" s="2">
        <v>-1171891195</v>
      </c>
      <c r="V29" s="2">
        <v>22028181</v>
      </c>
    </row>
  </sheetData>
  <mergeCells count="30">
    <mergeCell ref="A29:B29"/>
    <mergeCell ref="A24:B24"/>
    <mergeCell ref="A25:B25"/>
    <mergeCell ref="A26:B26"/>
    <mergeCell ref="A27:B27"/>
    <mergeCell ref="A20:B20"/>
    <mergeCell ref="A21:B21"/>
    <mergeCell ref="A22:B22"/>
    <mergeCell ref="A23:B23"/>
    <mergeCell ref="A28:B28"/>
    <mergeCell ref="A17:B17"/>
    <mergeCell ref="A11:B11"/>
    <mergeCell ref="A12:B12"/>
    <mergeCell ref="A18:B18"/>
    <mergeCell ref="A19:B19"/>
    <mergeCell ref="A13:B13"/>
    <mergeCell ref="A10:B10"/>
    <mergeCell ref="A14:B14"/>
    <mergeCell ref="A15:B15"/>
    <mergeCell ref="A16:B16"/>
    <mergeCell ref="A2:E2"/>
    <mergeCell ref="A6:A7"/>
    <mergeCell ref="A9:B9"/>
    <mergeCell ref="A8:B8"/>
    <mergeCell ref="G3:H3"/>
    <mergeCell ref="A4:B5"/>
    <mergeCell ref="C4:K4"/>
    <mergeCell ref="A3:C3"/>
    <mergeCell ref="V4:V5"/>
    <mergeCell ref="M4:T4"/>
  </mergeCells>
  <phoneticPr fontId="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工作表6">
    <tabColor indexed="45"/>
  </sheetPr>
  <dimension ref="A1:H27"/>
  <sheetViews>
    <sheetView showGridLines="0" workbookViewId="0">
      <selection activeCell="G15" sqref="G15"/>
    </sheetView>
  </sheetViews>
  <sheetFormatPr defaultColWidth="20.7265625" defaultRowHeight="17"/>
  <cols>
    <col min="1" max="1" width="10.36328125" style="18" bestFit="1" customWidth="1"/>
    <col min="2" max="2" width="13.26953125" style="25" bestFit="1" customWidth="1"/>
    <col min="3" max="3" width="11.7265625" style="25" bestFit="1" customWidth="1"/>
    <col min="4" max="4" width="18.26953125" style="25" bestFit="1" customWidth="1"/>
    <col min="5" max="5" width="22.7265625" style="25" customWidth="1"/>
    <col min="6" max="7" width="13.26953125" style="25" bestFit="1" customWidth="1"/>
    <col min="8" max="8" width="18.26953125" style="25" bestFit="1" customWidth="1"/>
    <col min="9" max="16384" width="20.7265625" style="25"/>
  </cols>
  <sheetData>
    <row r="1" spans="1:8" s="3" customFormat="1">
      <c r="A1" s="96" t="s">
        <v>279</v>
      </c>
    </row>
    <row r="2" spans="1:8" s="3" customFormat="1" ht="21" customHeight="1">
      <c r="A2" s="522" t="s">
        <v>233</v>
      </c>
      <c r="B2" s="526"/>
      <c r="C2" s="526"/>
    </row>
    <row r="3" spans="1:8" s="3" customFormat="1" ht="16.75" customHeight="1">
      <c r="A3" s="524" t="s">
        <v>281</v>
      </c>
      <c r="B3" s="524"/>
      <c r="C3" s="524"/>
      <c r="E3" s="524" t="s">
        <v>203</v>
      </c>
      <c r="F3" s="524"/>
    </row>
    <row r="4" spans="1:8" s="3" customFormat="1" ht="34">
      <c r="A4" s="3" t="s">
        <v>234</v>
      </c>
      <c r="B4" s="3" t="s">
        <v>235</v>
      </c>
      <c r="C4" s="3" t="s">
        <v>236</v>
      </c>
      <c r="D4" s="3" t="s">
        <v>237</v>
      </c>
      <c r="E4" s="3" t="s">
        <v>238</v>
      </c>
      <c r="F4" s="3" t="s">
        <v>239</v>
      </c>
      <c r="G4" s="3" t="s">
        <v>240</v>
      </c>
      <c r="H4" s="3" t="s">
        <v>241</v>
      </c>
    </row>
    <row r="5" spans="1:8" ht="34">
      <c r="A5" s="18" t="s">
        <v>242</v>
      </c>
      <c r="B5" s="25">
        <f t="shared" ref="B5:H5" si="0">SUM(B6:B27)</f>
        <v>1297912459</v>
      </c>
      <c r="C5" s="25">
        <f t="shared" si="0"/>
        <v>963323706</v>
      </c>
      <c r="D5" s="25">
        <f t="shared" si="0"/>
        <v>328077628</v>
      </c>
      <c r="E5" s="25">
        <f t="shared" si="0"/>
        <v>6511125</v>
      </c>
      <c r="F5" s="25">
        <f t="shared" si="0"/>
        <v>1297912459</v>
      </c>
      <c r="G5" s="25">
        <f t="shared" si="0"/>
        <v>1033174266</v>
      </c>
      <c r="H5" s="25">
        <f t="shared" si="0"/>
        <v>264738193</v>
      </c>
    </row>
    <row r="6" spans="1:8">
      <c r="A6" s="18" t="s">
        <v>207</v>
      </c>
      <c r="B6" s="25">
        <v>215257555</v>
      </c>
      <c r="C6" s="25">
        <v>140382724</v>
      </c>
      <c r="D6" s="25">
        <v>74874831</v>
      </c>
      <c r="F6" s="25">
        <v>215257555</v>
      </c>
      <c r="G6" s="25">
        <v>158371155</v>
      </c>
      <c r="H6" s="25">
        <v>56886400</v>
      </c>
    </row>
    <row r="7" spans="1:8" s="86" customFormat="1">
      <c r="A7" s="18" t="s">
        <v>206</v>
      </c>
      <c r="B7" s="25">
        <v>165144077</v>
      </c>
      <c r="C7" s="25">
        <v>159058812</v>
      </c>
      <c r="D7" s="25">
        <v>0</v>
      </c>
      <c r="E7" s="25">
        <v>6085265</v>
      </c>
      <c r="F7" s="25">
        <v>165144077</v>
      </c>
      <c r="G7" s="25">
        <v>158544077</v>
      </c>
      <c r="H7" s="25">
        <v>6600000</v>
      </c>
    </row>
    <row r="8" spans="1:8">
      <c r="A8" s="18" t="s">
        <v>275</v>
      </c>
      <c r="B8" s="25">
        <v>108381295</v>
      </c>
      <c r="C8" s="25">
        <v>80518000</v>
      </c>
      <c r="D8" s="25">
        <v>27863295</v>
      </c>
      <c r="F8" s="25">
        <v>108381295</v>
      </c>
      <c r="G8" s="25">
        <v>91781295</v>
      </c>
      <c r="H8" s="25">
        <v>16600000</v>
      </c>
    </row>
    <row r="9" spans="1:8">
      <c r="A9" s="18" t="s">
        <v>208</v>
      </c>
      <c r="B9" s="25">
        <v>161751487</v>
      </c>
      <c r="C9" s="25">
        <v>94601136</v>
      </c>
      <c r="D9" s="25">
        <v>67150351</v>
      </c>
      <c r="F9" s="25">
        <v>161751487</v>
      </c>
      <c r="G9" s="25">
        <v>113555985</v>
      </c>
      <c r="H9" s="25">
        <v>48195502</v>
      </c>
    </row>
    <row r="10" spans="1:8">
      <c r="A10" s="18" t="s">
        <v>209</v>
      </c>
      <c r="B10" s="25">
        <v>104128044</v>
      </c>
      <c r="C10" s="25">
        <v>70813044</v>
      </c>
      <c r="D10" s="25">
        <v>33315000</v>
      </c>
      <c r="F10" s="25">
        <v>104128044</v>
      </c>
      <c r="G10" s="25">
        <v>76588044</v>
      </c>
      <c r="H10" s="25">
        <v>27540000</v>
      </c>
    </row>
    <row r="11" spans="1:8">
      <c r="A11" s="18" t="s">
        <v>210</v>
      </c>
      <c r="B11" s="25">
        <v>126925220</v>
      </c>
      <c r="C11" s="25">
        <v>111969145</v>
      </c>
      <c r="D11" s="25">
        <v>14956075</v>
      </c>
      <c r="F11" s="25">
        <v>126925220</v>
      </c>
      <c r="G11" s="25">
        <v>123425220</v>
      </c>
      <c r="H11" s="25">
        <v>3500000</v>
      </c>
    </row>
    <row r="12" spans="1:8">
      <c r="A12" s="18" t="s">
        <v>127</v>
      </c>
      <c r="B12" s="25">
        <v>34657747</v>
      </c>
      <c r="C12" s="25">
        <v>19418129</v>
      </c>
      <c r="D12" s="25">
        <v>15239618</v>
      </c>
      <c r="E12" s="25">
        <v>0</v>
      </c>
      <c r="F12" s="25">
        <v>34657747</v>
      </c>
      <c r="G12" s="25">
        <v>19641386</v>
      </c>
      <c r="H12" s="25">
        <v>15016361</v>
      </c>
    </row>
    <row r="13" spans="1:8">
      <c r="A13" s="18" t="s">
        <v>128</v>
      </c>
      <c r="B13" s="25">
        <v>39283359</v>
      </c>
      <c r="C13" s="25">
        <v>25673359</v>
      </c>
      <c r="D13" s="25">
        <v>13610000</v>
      </c>
      <c r="E13" s="25">
        <v>0</v>
      </c>
      <c r="F13" s="25">
        <v>39283359</v>
      </c>
      <c r="G13" s="25">
        <v>25673359</v>
      </c>
      <c r="H13" s="25">
        <v>13610000</v>
      </c>
    </row>
    <row r="14" spans="1:8">
      <c r="A14" s="18" t="s">
        <v>129</v>
      </c>
      <c r="B14" s="25">
        <v>33462719</v>
      </c>
      <c r="C14" s="25">
        <v>23975692</v>
      </c>
      <c r="D14" s="25">
        <v>9487027</v>
      </c>
      <c r="F14" s="25">
        <v>33462719</v>
      </c>
      <c r="G14" s="25">
        <v>23975692</v>
      </c>
      <c r="H14" s="25">
        <v>9487027</v>
      </c>
    </row>
    <row r="15" spans="1:8">
      <c r="A15" s="18" t="s">
        <v>130</v>
      </c>
      <c r="B15" s="25">
        <v>45020388</v>
      </c>
      <c r="C15" s="25">
        <v>36496298</v>
      </c>
      <c r="D15" s="25">
        <v>8524090</v>
      </c>
      <c r="F15" s="25">
        <v>45020388</v>
      </c>
      <c r="G15" s="25">
        <v>38068721</v>
      </c>
      <c r="H15" s="25">
        <v>6951667</v>
      </c>
    </row>
    <row r="16" spans="1:8">
      <c r="A16" s="18" t="s">
        <v>131</v>
      </c>
      <c r="B16" s="25">
        <v>25219990</v>
      </c>
      <c r="C16" s="25">
        <v>20670440</v>
      </c>
      <c r="D16" s="25">
        <v>4549550</v>
      </c>
      <c r="E16" s="25">
        <v>0</v>
      </c>
      <c r="F16" s="25">
        <v>25219990</v>
      </c>
      <c r="G16" s="25">
        <v>20549550</v>
      </c>
      <c r="H16" s="25">
        <v>4670440</v>
      </c>
    </row>
    <row r="17" spans="1:8">
      <c r="A17" s="18" t="s">
        <v>132</v>
      </c>
      <c r="B17" s="25">
        <v>41363001</v>
      </c>
      <c r="C17" s="25">
        <v>27115586</v>
      </c>
      <c r="D17" s="25">
        <v>14247415</v>
      </c>
      <c r="E17" s="25">
        <v>0</v>
      </c>
      <c r="F17" s="25">
        <v>41363001</v>
      </c>
      <c r="G17" s="25">
        <v>26765586</v>
      </c>
      <c r="H17" s="25">
        <v>14597415</v>
      </c>
    </row>
    <row r="18" spans="1:8">
      <c r="A18" s="18" t="s">
        <v>133</v>
      </c>
      <c r="B18" s="25">
        <v>32100000</v>
      </c>
      <c r="C18" s="25">
        <v>22450000</v>
      </c>
      <c r="D18" s="25">
        <v>9650000</v>
      </c>
      <c r="F18" s="25">
        <v>32100000</v>
      </c>
      <c r="G18" s="25">
        <v>22800000</v>
      </c>
      <c r="H18" s="25">
        <v>9300000</v>
      </c>
    </row>
    <row r="19" spans="1:8">
      <c r="A19" s="18" t="s">
        <v>134</v>
      </c>
      <c r="B19" s="25">
        <v>38608940</v>
      </c>
      <c r="C19" s="25">
        <v>29960000</v>
      </c>
      <c r="D19" s="25">
        <v>8648940</v>
      </c>
      <c r="E19" s="25">
        <v>0</v>
      </c>
      <c r="F19" s="25">
        <v>38608940</v>
      </c>
      <c r="G19" s="25">
        <v>29960000</v>
      </c>
      <c r="H19" s="25">
        <v>8648940</v>
      </c>
    </row>
    <row r="20" spans="1:8">
      <c r="A20" s="18" t="s">
        <v>135</v>
      </c>
      <c r="B20" s="25">
        <v>19550106</v>
      </c>
      <c r="C20" s="25">
        <v>12665885</v>
      </c>
      <c r="D20" s="25">
        <v>6884221</v>
      </c>
      <c r="F20" s="25">
        <v>19550106</v>
      </c>
      <c r="G20" s="25">
        <v>14340106</v>
      </c>
      <c r="H20" s="25">
        <v>5210000</v>
      </c>
    </row>
    <row r="21" spans="1:8">
      <c r="A21" s="18" t="s">
        <v>136</v>
      </c>
      <c r="B21" s="25">
        <v>21145683</v>
      </c>
      <c r="C21" s="25">
        <v>17145683</v>
      </c>
      <c r="D21" s="25">
        <v>4000000</v>
      </c>
      <c r="E21" s="25">
        <v>0</v>
      </c>
      <c r="F21" s="25">
        <v>21145683</v>
      </c>
      <c r="G21" s="25">
        <v>17145683</v>
      </c>
      <c r="H21" s="25">
        <v>4000000</v>
      </c>
    </row>
    <row r="22" spans="1:8">
      <c r="A22" s="18" t="s">
        <v>137</v>
      </c>
      <c r="B22" s="25">
        <v>10120574</v>
      </c>
      <c r="C22" s="25">
        <v>8186783</v>
      </c>
      <c r="D22" s="25">
        <v>1933791</v>
      </c>
      <c r="F22" s="25">
        <v>10120574</v>
      </c>
      <c r="G22" s="25">
        <v>9120574</v>
      </c>
      <c r="H22" s="25">
        <v>1000000</v>
      </c>
    </row>
    <row r="23" spans="1:8">
      <c r="A23" s="18" t="s">
        <v>138</v>
      </c>
      <c r="B23" s="25">
        <v>19577232</v>
      </c>
      <c r="C23" s="25">
        <v>16949927</v>
      </c>
      <c r="D23" s="25">
        <v>2627305</v>
      </c>
      <c r="F23" s="25">
        <v>19577232</v>
      </c>
      <c r="G23" s="25">
        <v>16303232</v>
      </c>
      <c r="H23" s="25">
        <v>3274000</v>
      </c>
    </row>
    <row r="24" spans="1:8">
      <c r="A24" s="18" t="s">
        <v>139</v>
      </c>
      <c r="B24" s="25">
        <v>27597663</v>
      </c>
      <c r="C24" s="25">
        <v>18095663</v>
      </c>
      <c r="D24" s="25">
        <v>9502000</v>
      </c>
      <c r="F24" s="25">
        <v>27597663</v>
      </c>
      <c r="G24" s="25">
        <v>18497663</v>
      </c>
      <c r="H24" s="25">
        <v>9100000</v>
      </c>
    </row>
    <row r="25" spans="1:8">
      <c r="A25" s="18" t="s">
        <v>140</v>
      </c>
      <c r="B25" s="25">
        <v>11656026</v>
      </c>
      <c r="C25" s="25">
        <v>10841907</v>
      </c>
      <c r="D25" s="25">
        <v>814119</v>
      </c>
      <c r="E25" s="25">
        <v>0</v>
      </c>
      <c r="F25" s="25">
        <v>11656026</v>
      </c>
      <c r="G25" s="25">
        <v>11105585</v>
      </c>
      <c r="H25" s="25">
        <v>550441</v>
      </c>
    </row>
    <row r="26" spans="1:8">
      <c r="A26" s="18" t="s">
        <v>141</v>
      </c>
      <c r="B26" s="25">
        <v>14085772</v>
      </c>
      <c r="C26" s="25">
        <v>13668751</v>
      </c>
      <c r="D26" s="25">
        <v>0</v>
      </c>
      <c r="E26" s="25">
        <v>417021</v>
      </c>
      <c r="F26" s="25">
        <v>14085772</v>
      </c>
      <c r="G26" s="25">
        <v>14085772</v>
      </c>
      <c r="H26" s="25">
        <v>0</v>
      </c>
    </row>
    <row r="27" spans="1:8">
      <c r="A27" s="18" t="s">
        <v>211</v>
      </c>
      <c r="B27" s="25">
        <v>2875581</v>
      </c>
      <c r="C27" s="25">
        <v>2666742</v>
      </c>
      <c r="D27" s="25">
        <v>200000</v>
      </c>
      <c r="E27" s="25">
        <v>8839</v>
      </c>
      <c r="F27" s="25">
        <v>2875581</v>
      </c>
      <c r="G27" s="25">
        <v>2875581</v>
      </c>
      <c r="H27" s="25">
        <v>0</v>
      </c>
    </row>
  </sheetData>
  <mergeCells count="3">
    <mergeCell ref="A2:C2"/>
    <mergeCell ref="A3:C3"/>
    <mergeCell ref="E3:F3"/>
  </mergeCells>
  <phoneticPr fontId="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工作表10">
    <tabColor indexed="45"/>
  </sheetPr>
  <dimension ref="A1:H27"/>
  <sheetViews>
    <sheetView workbookViewId="0">
      <selection activeCell="G15" sqref="G15"/>
    </sheetView>
  </sheetViews>
  <sheetFormatPr defaultRowHeight="17"/>
  <cols>
    <col min="1" max="1" width="10.36328125" style="18" bestFit="1" customWidth="1"/>
    <col min="2" max="2" width="17.26953125" style="25" bestFit="1" customWidth="1"/>
    <col min="3" max="3" width="15.36328125" style="25" bestFit="1" customWidth="1"/>
    <col min="4" max="4" width="18.26953125" style="25" bestFit="1" customWidth="1"/>
    <col min="5" max="5" width="22.7265625" style="25" bestFit="1" customWidth="1"/>
    <col min="6" max="6" width="17.26953125" style="25" bestFit="1" customWidth="1"/>
    <col min="7" max="7" width="15.36328125" style="25" bestFit="1" customWidth="1"/>
    <col min="8" max="8" width="18.26953125" style="25" bestFit="1" customWidth="1"/>
  </cols>
  <sheetData>
    <row r="1" spans="1:8">
      <c r="B1" s="3"/>
      <c r="C1" s="3"/>
      <c r="D1" s="3"/>
      <c r="E1" s="3"/>
      <c r="F1" s="3"/>
      <c r="G1" s="3"/>
      <c r="H1" s="3"/>
    </row>
    <row r="2" spans="1:8" ht="21" customHeight="1">
      <c r="A2" s="522" t="s">
        <v>233</v>
      </c>
      <c r="B2" s="526"/>
      <c r="C2" s="526"/>
      <c r="D2" s="3"/>
      <c r="E2" s="3"/>
      <c r="F2" s="3"/>
      <c r="G2" s="3"/>
      <c r="H2" s="3"/>
    </row>
    <row r="3" spans="1:8" ht="16.75" customHeight="1">
      <c r="A3" s="524" t="s">
        <v>282</v>
      </c>
      <c r="B3" s="524"/>
      <c r="C3" s="524"/>
      <c r="D3" s="3"/>
      <c r="E3" s="524" t="s">
        <v>252</v>
      </c>
      <c r="F3" s="524"/>
      <c r="G3" s="3"/>
      <c r="H3" s="3"/>
    </row>
    <row r="4" spans="1:8" ht="34">
      <c r="A4" s="3" t="s">
        <v>234</v>
      </c>
      <c r="B4" s="3" t="s">
        <v>235</v>
      </c>
      <c r="C4" s="3" t="s">
        <v>236</v>
      </c>
      <c r="D4" s="3" t="s">
        <v>237</v>
      </c>
      <c r="E4" s="3" t="s">
        <v>238</v>
      </c>
      <c r="F4" s="3" t="s">
        <v>239</v>
      </c>
      <c r="G4" s="3" t="s">
        <v>240</v>
      </c>
      <c r="H4" s="3" t="s">
        <v>241</v>
      </c>
    </row>
    <row r="5" spans="1:8" ht="34">
      <c r="A5" s="18" t="s">
        <v>242</v>
      </c>
      <c r="B5" s="25">
        <v>1223874165514</v>
      </c>
      <c r="C5" s="25">
        <v>981755104208</v>
      </c>
      <c r="D5" s="25">
        <v>242119061306</v>
      </c>
      <c r="E5" s="25">
        <v>0</v>
      </c>
      <c r="F5" s="25">
        <v>1212025627865</v>
      </c>
      <c r="G5" s="25">
        <v>999547302200</v>
      </c>
      <c r="H5" s="25">
        <v>212478325665</v>
      </c>
    </row>
    <row r="6" spans="1:8">
      <c r="A6" s="18" t="s">
        <v>207</v>
      </c>
      <c r="B6" s="25">
        <v>201007267482</v>
      </c>
      <c r="C6" s="25">
        <v>142571741482</v>
      </c>
      <c r="D6" s="25">
        <v>58435526000</v>
      </c>
      <c r="E6" s="25">
        <v>0</v>
      </c>
      <c r="F6" s="25">
        <v>193473463926</v>
      </c>
      <c r="G6" s="25">
        <v>154473463926</v>
      </c>
      <c r="H6" s="25">
        <v>39000000000</v>
      </c>
    </row>
    <row r="7" spans="1:8">
      <c r="A7" s="18" t="s">
        <v>206</v>
      </c>
      <c r="B7" s="25">
        <v>188724222223</v>
      </c>
      <c r="C7" s="25">
        <v>188724222223</v>
      </c>
      <c r="D7" s="25">
        <v>0</v>
      </c>
      <c r="E7" s="25">
        <v>0</v>
      </c>
      <c r="F7" s="25">
        <v>184704327527</v>
      </c>
      <c r="G7" s="25">
        <v>167504327527</v>
      </c>
      <c r="H7" s="25">
        <v>17200000000</v>
      </c>
    </row>
    <row r="8" spans="1:8">
      <c r="A8" s="18" t="s">
        <v>285</v>
      </c>
      <c r="B8" s="25">
        <v>64716718078</v>
      </c>
      <c r="C8" s="25">
        <v>56716718078</v>
      </c>
      <c r="D8" s="25">
        <v>8000000000</v>
      </c>
      <c r="E8" s="25">
        <v>0</v>
      </c>
      <c r="F8" s="25">
        <v>70435371005</v>
      </c>
      <c r="G8" s="25">
        <v>62760371005</v>
      </c>
      <c r="H8" s="25">
        <v>7675000000</v>
      </c>
    </row>
    <row r="9" spans="1:8">
      <c r="A9" s="18" t="s">
        <v>208</v>
      </c>
      <c r="B9" s="25">
        <v>138782952522</v>
      </c>
      <c r="C9" s="25">
        <v>99916972141</v>
      </c>
      <c r="D9" s="25">
        <v>38865980381</v>
      </c>
      <c r="E9" s="25">
        <v>0</v>
      </c>
      <c r="F9" s="25">
        <v>138782952522</v>
      </c>
      <c r="G9" s="25">
        <v>104869032822</v>
      </c>
      <c r="H9" s="25">
        <v>33913919700</v>
      </c>
    </row>
    <row r="10" spans="1:8">
      <c r="A10" s="18" t="s">
        <v>209</v>
      </c>
      <c r="B10" s="25">
        <v>97687355003</v>
      </c>
      <c r="C10" s="25">
        <v>71582555003</v>
      </c>
      <c r="D10" s="25">
        <v>26104800000</v>
      </c>
      <c r="E10" s="25">
        <v>0</v>
      </c>
      <c r="F10" s="25">
        <v>94666567383</v>
      </c>
      <c r="G10" s="25">
        <v>73521376929</v>
      </c>
      <c r="H10" s="25">
        <v>21145190454</v>
      </c>
    </row>
    <row r="11" spans="1:8">
      <c r="A11" s="18" t="s">
        <v>210</v>
      </c>
      <c r="B11" s="25">
        <v>130101424410</v>
      </c>
      <c r="C11" s="25">
        <v>116362372410</v>
      </c>
      <c r="D11" s="25">
        <v>13739052000</v>
      </c>
      <c r="E11" s="25">
        <v>0</v>
      </c>
      <c r="F11" s="25">
        <v>129407665661</v>
      </c>
      <c r="G11" s="25">
        <v>126265671271</v>
      </c>
      <c r="H11" s="25">
        <v>3141994390</v>
      </c>
    </row>
    <row r="12" spans="1:8">
      <c r="A12" s="18" t="s">
        <v>127</v>
      </c>
      <c r="B12" s="25">
        <v>34125350401</v>
      </c>
      <c r="C12" s="25">
        <v>19458448633</v>
      </c>
      <c r="D12" s="25">
        <v>14666901768</v>
      </c>
      <c r="E12" s="25">
        <v>0</v>
      </c>
      <c r="F12" s="25">
        <v>33222805959</v>
      </c>
      <c r="G12" s="25">
        <v>19771999215</v>
      </c>
      <c r="H12" s="25">
        <v>13450806744</v>
      </c>
    </row>
    <row r="13" spans="1:8">
      <c r="A13" s="18" t="s">
        <v>128</v>
      </c>
      <c r="B13" s="25">
        <v>37048297051</v>
      </c>
      <c r="C13" s="25">
        <v>22078297051</v>
      </c>
      <c r="D13" s="25">
        <v>14970000000</v>
      </c>
      <c r="E13" s="25">
        <v>0</v>
      </c>
      <c r="F13" s="25">
        <v>36519637216</v>
      </c>
      <c r="G13" s="25">
        <v>23149637216</v>
      </c>
      <c r="H13" s="25">
        <v>13370000000</v>
      </c>
    </row>
    <row r="14" spans="1:8">
      <c r="A14" s="18" t="s">
        <v>129</v>
      </c>
      <c r="B14" s="25">
        <v>31866373463</v>
      </c>
      <c r="C14" s="25">
        <v>22394373463</v>
      </c>
      <c r="D14" s="25">
        <v>9472000000</v>
      </c>
      <c r="E14" s="25">
        <v>0</v>
      </c>
      <c r="F14" s="25">
        <v>36248438212</v>
      </c>
      <c r="G14" s="25">
        <v>26455582212</v>
      </c>
      <c r="H14" s="25">
        <v>9792856000</v>
      </c>
    </row>
    <row r="15" spans="1:8">
      <c r="A15" s="18" t="s">
        <v>130</v>
      </c>
      <c r="B15" s="25">
        <v>46906506523</v>
      </c>
      <c r="C15" s="25">
        <v>39906506523</v>
      </c>
      <c r="D15" s="25">
        <v>7000000000</v>
      </c>
      <c r="E15" s="25">
        <v>0</v>
      </c>
      <c r="F15" s="25">
        <v>45804936724</v>
      </c>
      <c r="G15" s="25">
        <v>41204936654</v>
      </c>
      <c r="H15" s="25">
        <v>4600000070</v>
      </c>
    </row>
    <row r="16" spans="1:8">
      <c r="A16" s="18" t="s">
        <v>131</v>
      </c>
      <c r="B16" s="25">
        <v>28220221960</v>
      </c>
      <c r="C16" s="25">
        <v>23820221960</v>
      </c>
      <c r="D16" s="25">
        <v>4400000000</v>
      </c>
      <c r="E16" s="25">
        <v>0</v>
      </c>
      <c r="F16" s="25">
        <v>26256021149</v>
      </c>
      <c r="G16" s="25">
        <v>21691581149</v>
      </c>
      <c r="H16" s="25">
        <v>4564440000</v>
      </c>
    </row>
    <row r="17" spans="1:8">
      <c r="A17" s="18" t="s">
        <v>132</v>
      </c>
      <c r="B17" s="25">
        <v>39759746406</v>
      </c>
      <c r="C17" s="25">
        <v>26040899406</v>
      </c>
      <c r="D17" s="25">
        <v>13718847000</v>
      </c>
      <c r="E17" s="25">
        <v>0</v>
      </c>
      <c r="F17" s="25">
        <v>39029954533</v>
      </c>
      <c r="G17" s="25">
        <v>26632107533</v>
      </c>
      <c r="H17" s="25">
        <v>12397847000</v>
      </c>
    </row>
    <row r="18" spans="1:8">
      <c r="A18" s="18" t="s">
        <v>133</v>
      </c>
      <c r="B18" s="25">
        <v>30667369912</v>
      </c>
      <c r="C18" s="25">
        <v>21511119912</v>
      </c>
      <c r="D18" s="25">
        <v>9156250000</v>
      </c>
      <c r="E18" s="25">
        <v>0</v>
      </c>
      <c r="F18" s="25">
        <v>30855082578</v>
      </c>
      <c r="G18" s="25">
        <v>21910332578</v>
      </c>
      <c r="H18" s="25">
        <v>8944750000</v>
      </c>
    </row>
    <row r="19" spans="1:8">
      <c r="A19" s="18" t="s">
        <v>134</v>
      </c>
      <c r="B19" s="25">
        <v>37554426030</v>
      </c>
      <c r="C19" s="25">
        <v>31848994364</v>
      </c>
      <c r="D19" s="25">
        <v>5705431666</v>
      </c>
      <c r="E19" s="25">
        <v>0</v>
      </c>
      <c r="F19" s="25">
        <v>36834019286</v>
      </c>
      <c r="G19" s="25">
        <v>31058236625</v>
      </c>
      <c r="H19" s="25">
        <v>5775782661</v>
      </c>
    </row>
    <row r="20" spans="1:8">
      <c r="A20" s="18" t="s">
        <v>135</v>
      </c>
      <c r="B20" s="25">
        <v>17173880309</v>
      </c>
      <c r="C20" s="25">
        <v>13773880309</v>
      </c>
      <c r="D20" s="25">
        <v>3400000000</v>
      </c>
      <c r="E20" s="25">
        <v>0</v>
      </c>
      <c r="F20" s="25">
        <v>17269061727</v>
      </c>
      <c r="G20" s="25">
        <v>14213130063</v>
      </c>
      <c r="H20" s="25">
        <v>3055931664</v>
      </c>
    </row>
    <row r="21" spans="1:8">
      <c r="A21" s="18" t="s">
        <v>136</v>
      </c>
      <c r="B21" s="25">
        <v>21831271853</v>
      </c>
      <c r="C21" s="25">
        <v>16951271853</v>
      </c>
      <c r="D21" s="25">
        <v>4880000000</v>
      </c>
      <c r="E21" s="25">
        <v>0</v>
      </c>
      <c r="F21" s="25">
        <v>21990671006</v>
      </c>
      <c r="G21" s="25">
        <v>17090671006</v>
      </c>
      <c r="H21" s="25">
        <v>4900000000</v>
      </c>
    </row>
    <row r="22" spans="1:8">
      <c r="A22" s="18" t="s">
        <v>137</v>
      </c>
      <c r="B22" s="25">
        <v>9357563088</v>
      </c>
      <c r="C22" s="25">
        <v>7957563088</v>
      </c>
      <c r="D22" s="25">
        <v>1400000000</v>
      </c>
      <c r="E22" s="25">
        <v>0</v>
      </c>
      <c r="F22" s="25">
        <v>9776027540</v>
      </c>
      <c r="G22" s="25">
        <v>8376027540</v>
      </c>
      <c r="H22" s="25">
        <v>1400000000</v>
      </c>
    </row>
    <row r="23" spans="1:8">
      <c r="A23" s="18" t="s">
        <v>138</v>
      </c>
      <c r="B23" s="25">
        <v>20845924952</v>
      </c>
      <c r="C23" s="25">
        <v>16673709167</v>
      </c>
      <c r="D23" s="25">
        <v>4172215785</v>
      </c>
      <c r="E23" s="25">
        <v>0</v>
      </c>
      <c r="F23" s="25">
        <v>20042486173</v>
      </c>
      <c r="G23" s="25">
        <v>16665888704</v>
      </c>
      <c r="H23" s="25">
        <v>3376597469</v>
      </c>
    </row>
    <row r="24" spans="1:8">
      <c r="A24" s="18" t="s">
        <v>139</v>
      </c>
      <c r="B24" s="25">
        <v>20912958513</v>
      </c>
      <c r="C24" s="25">
        <v>16912958513</v>
      </c>
      <c r="D24" s="25">
        <v>4000000000</v>
      </c>
      <c r="E24" s="25">
        <v>0</v>
      </c>
      <c r="F24" s="25">
        <v>21093721435</v>
      </c>
      <c r="G24" s="25">
        <v>16848050369</v>
      </c>
      <c r="H24" s="25">
        <v>4245671066</v>
      </c>
    </row>
    <row r="25" spans="1:8">
      <c r="A25" s="18" t="s">
        <v>140</v>
      </c>
      <c r="B25" s="25">
        <v>11160645295</v>
      </c>
      <c r="C25" s="25">
        <v>11128588589</v>
      </c>
      <c r="D25" s="25">
        <v>32056706</v>
      </c>
      <c r="E25" s="25">
        <v>0</v>
      </c>
      <c r="F25" s="25">
        <v>11168615694</v>
      </c>
      <c r="G25" s="25">
        <v>10641077247</v>
      </c>
      <c r="H25" s="25">
        <v>527538447</v>
      </c>
    </row>
    <row r="26" spans="1:8">
      <c r="A26" s="18" t="s">
        <v>141</v>
      </c>
      <c r="B26" s="25">
        <v>12370209118</v>
      </c>
      <c r="C26" s="25">
        <v>12370209118</v>
      </c>
      <c r="D26" s="25">
        <v>0</v>
      </c>
      <c r="E26" s="25">
        <v>0</v>
      </c>
      <c r="F26" s="25">
        <v>11412347868</v>
      </c>
      <c r="G26" s="25">
        <v>11412347868</v>
      </c>
      <c r="H26" s="25">
        <v>0</v>
      </c>
    </row>
    <row r="27" spans="1:8">
      <c r="A27" s="18" t="s">
        <v>211</v>
      </c>
      <c r="B27" s="25">
        <v>3053480922</v>
      </c>
      <c r="C27" s="25">
        <v>3053480922</v>
      </c>
      <c r="D27" s="25">
        <v>0</v>
      </c>
      <c r="E27" s="25">
        <v>0</v>
      </c>
      <c r="F27" s="25">
        <v>3031452741</v>
      </c>
      <c r="G27" s="25">
        <v>3031452741</v>
      </c>
      <c r="H27" s="25">
        <v>0</v>
      </c>
    </row>
  </sheetData>
  <mergeCells count="3">
    <mergeCell ref="A2:C2"/>
    <mergeCell ref="A3:C3"/>
    <mergeCell ref="E3:F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/>
  <dimension ref="A1:D23"/>
  <sheetViews>
    <sheetView zoomScaleNormal="100" workbookViewId="0">
      <selection activeCell="B28" sqref="B28"/>
    </sheetView>
  </sheetViews>
  <sheetFormatPr defaultColWidth="9.7265625" defaultRowHeight="17"/>
  <cols>
    <col min="1" max="1" width="13.36328125" style="103" customWidth="1"/>
    <col min="2" max="2" width="4.7265625" style="103" customWidth="1"/>
    <col min="3" max="3" width="36.90625" style="102" customWidth="1"/>
    <col min="4" max="4" width="20.08984375" style="102" customWidth="1"/>
    <col min="5" max="16384" width="9.7265625" style="102"/>
  </cols>
  <sheetData>
    <row r="1" spans="1:4" ht="27.5">
      <c r="A1" s="421" t="s">
        <v>562</v>
      </c>
      <c r="B1" s="421"/>
      <c r="C1" s="421"/>
      <c r="D1" s="421"/>
    </row>
    <row r="2" spans="1:4" ht="34.75" customHeight="1"/>
    <row r="3" spans="1:4" s="106" customFormat="1" ht="26.25" customHeight="1">
      <c r="A3" s="104" t="s">
        <v>311</v>
      </c>
      <c r="B3" s="105" t="s">
        <v>322</v>
      </c>
      <c r="D3" s="107" t="s">
        <v>323</v>
      </c>
    </row>
    <row r="4" spans="1:4" s="106" customFormat="1" ht="26.25" customHeight="1">
      <c r="A4" s="104" t="s">
        <v>312</v>
      </c>
      <c r="B4" s="105" t="s">
        <v>324</v>
      </c>
      <c r="D4" s="107" t="s">
        <v>563</v>
      </c>
    </row>
    <row r="5" spans="1:4" s="106" customFormat="1" ht="26.25" customHeight="1">
      <c r="A5" s="104" t="s">
        <v>313</v>
      </c>
      <c r="B5" s="422" t="s">
        <v>564</v>
      </c>
      <c r="C5" s="422"/>
      <c r="D5" s="422"/>
    </row>
    <row r="6" spans="1:4" s="106" customFormat="1" ht="26.25" customHeight="1">
      <c r="A6" s="104" t="s">
        <v>314</v>
      </c>
      <c r="B6" s="422" t="s">
        <v>565</v>
      </c>
      <c r="C6" s="422"/>
      <c r="D6" s="422"/>
    </row>
    <row r="7" spans="1:4" s="106" customFormat="1" ht="26.25" customHeight="1">
      <c r="A7" s="104" t="s">
        <v>315</v>
      </c>
      <c r="B7" s="105" t="s">
        <v>325</v>
      </c>
      <c r="D7" s="108" t="s">
        <v>566</v>
      </c>
    </row>
    <row r="8" spans="1:4" s="106" customFormat="1" ht="26.25" customHeight="1">
      <c r="A8" s="104" t="s">
        <v>316</v>
      </c>
      <c r="B8" s="105" t="s">
        <v>554</v>
      </c>
      <c r="D8" s="108" t="s">
        <v>567</v>
      </c>
    </row>
    <row r="9" spans="1:4" s="106" customFormat="1" ht="26.25" customHeight="1">
      <c r="A9" s="104" t="s">
        <v>317</v>
      </c>
      <c r="B9" s="105" t="s">
        <v>326</v>
      </c>
      <c r="D9" s="108" t="s">
        <v>558</v>
      </c>
    </row>
    <row r="10" spans="1:4" s="106" customFormat="1" ht="26.25" customHeight="1">
      <c r="A10" s="104" t="s">
        <v>318</v>
      </c>
      <c r="B10" s="105" t="s">
        <v>327</v>
      </c>
      <c r="D10" s="108" t="s">
        <v>568</v>
      </c>
    </row>
    <row r="11" spans="1:4" s="106" customFormat="1" ht="26.25" customHeight="1">
      <c r="A11" s="104" t="s">
        <v>319</v>
      </c>
      <c r="B11" s="105" t="s">
        <v>328</v>
      </c>
      <c r="D11" s="108" t="s">
        <v>569</v>
      </c>
    </row>
    <row r="12" spans="1:4" s="106" customFormat="1" ht="26.25" customHeight="1">
      <c r="A12" s="104" t="s">
        <v>320</v>
      </c>
      <c r="B12" s="105" t="s">
        <v>478</v>
      </c>
      <c r="D12" s="108" t="s">
        <v>570</v>
      </c>
    </row>
    <row r="13" spans="1:4" s="106" customFormat="1" ht="26.25" customHeight="1">
      <c r="A13" s="104" t="s">
        <v>551</v>
      </c>
      <c r="B13" s="105" t="s">
        <v>483</v>
      </c>
      <c r="D13" s="108" t="s">
        <v>557</v>
      </c>
    </row>
    <row r="14" spans="1:4" s="106" customFormat="1" ht="26.25" customHeight="1">
      <c r="A14" s="104" t="s">
        <v>552</v>
      </c>
      <c r="B14" s="105" t="s">
        <v>329</v>
      </c>
      <c r="D14" s="108" t="s">
        <v>571</v>
      </c>
    </row>
    <row r="15" spans="1:4" s="106" customFormat="1" ht="26.25" customHeight="1">
      <c r="A15" s="104" t="s">
        <v>553</v>
      </c>
      <c r="B15" s="109" t="s">
        <v>330</v>
      </c>
      <c r="D15" s="108"/>
    </row>
    <row r="16" spans="1:4" s="106" customFormat="1" ht="26.25" customHeight="1">
      <c r="A16" s="105"/>
      <c r="B16" s="110" t="s">
        <v>331</v>
      </c>
      <c r="C16" s="105" t="s">
        <v>324</v>
      </c>
      <c r="D16" s="108" t="s">
        <v>559</v>
      </c>
    </row>
    <row r="17" spans="1:4" s="106" customFormat="1" ht="26.25" customHeight="1">
      <c r="A17" s="105"/>
      <c r="B17" s="110" t="s">
        <v>332</v>
      </c>
      <c r="C17" s="422" t="s">
        <v>576</v>
      </c>
      <c r="D17" s="422"/>
    </row>
    <row r="18" spans="1:4" s="106" customFormat="1" ht="26.25" customHeight="1">
      <c r="A18" s="105"/>
      <c r="B18" s="110" t="s">
        <v>333</v>
      </c>
      <c r="C18" s="105" t="s">
        <v>334</v>
      </c>
      <c r="D18" s="108" t="s">
        <v>555</v>
      </c>
    </row>
    <row r="19" spans="1:4" s="106" customFormat="1" ht="26.25" customHeight="1">
      <c r="A19" s="105"/>
      <c r="B19" s="110" t="s">
        <v>335</v>
      </c>
      <c r="C19" s="105" t="s">
        <v>336</v>
      </c>
      <c r="D19" s="108" t="s">
        <v>572</v>
      </c>
    </row>
    <row r="20" spans="1:4" s="106" customFormat="1" ht="26.25" customHeight="1">
      <c r="A20" s="105"/>
      <c r="B20" s="110" t="s">
        <v>337</v>
      </c>
      <c r="C20" s="105" t="s">
        <v>338</v>
      </c>
      <c r="D20" s="108" t="s">
        <v>573</v>
      </c>
    </row>
    <row r="21" spans="1:4" s="106" customFormat="1" ht="26.25" customHeight="1">
      <c r="A21" s="105"/>
      <c r="B21" s="110" t="s">
        <v>339</v>
      </c>
      <c r="C21" s="105" t="s">
        <v>481</v>
      </c>
      <c r="D21" s="108" t="s">
        <v>574</v>
      </c>
    </row>
    <row r="22" spans="1:4" s="106" customFormat="1" ht="26.25" customHeight="1">
      <c r="A22" s="105"/>
      <c r="B22" s="110" t="s">
        <v>482</v>
      </c>
      <c r="C22" s="105" t="s">
        <v>485</v>
      </c>
      <c r="D22" s="108" t="s">
        <v>556</v>
      </c>
    </row>
    <row r="23" spans="1:4" s="106" customFormat="1" ht="26.25" customHeight="1">
      <c r="A23" s="105"/>
      <c r="B23" s="110" t="s">
        <v>484</v>
      </c>
      <c r="C23" s="105" t="s">
        <v>340</v>
      </c>
      <c r="D23" s="108" t="s">
        <v>575</v>
      </c>
    </row>
  </sheetData>
  <mergeCells count="4">
    <mergeCell ref="A1:D1"/>
    <mergeCell ref="B5:D5"/>
    <mergeCell ref="C17:D17"/>
    <mergeCell ref="B6:D6"/>
  </mergeCells>
  <phoneticPr fontId="29" type="noConversion"/>
  <pageMargins left="1.1417322834645669" right="1.1417322834645669" top="0.98425196850393704" bottom="2.362204724409449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30"/>
  <sheetViews>
    <sheetView showGridLines="0" view="pageBreakPreview" zoomScale="75" zoomScaleNormal="75" zoomScaleSheetLayoutView="75" workbookViewId="0">
      <pane xSplit="1" ySplit="5" topLeftCell="B6" activePane="bottomRight" state="frozen"/>
      <selection activeCell="J6" sqref="J6"/>
      <selection pane="topRight" activeCell="J6" sqref="J6"/>
      <selection pane="bottomLeft" activeCell="J6" sqref="J6"/>
      <selection pane="bottomRight" activeCell="J33" sqref="J33"/>
    </sheetView>
  </sheetViews>
  <sheetFormatPr defaultColWidth="9" defaultRowHeight="17"/>
  <cols>
    <col min="1" max="1" width="31.7265625" style="37" customWidth="1"/>
    <col min="2" max="2" width="17.36328125" style="37" customWidth="1"/>
    <col min="3" max="3" width="13.90625" style="37" customWidth="1"/>
    <col min="4" max="4" width="17.26953125" style="37" customWidth="1"/>
    <col min="5" max="5" width="12" style="37" customWidth="1"/>
    <col min="6" max="6" width="18.08984375" style="37" customWidth="1"/>
    <col min="7" max="7" width="11.36328125" style="37" customWidth="1"/>
    <col min="8" max="8" width="18.90625" style="37" customWidth="1"/>
    <col min="9" max="9" width="10.7265625" style="37" customWidth="1"/>
    <col min="10" max="16384" width="9" style="37"/>
  </cols>
  <sheetData>
    <row r="1" spans="1:12" s="34" customFormat="1" ht="27.25" customHeight="1">
      <c r="A1" s="423" t="s">
        <v>506</v>
      </c>
      <c r="B1" s="423"/>
      <c r="C1" s="423"/>
      <c r="D1" s="423"/>
      <c r="E1" s="423"/>
      <c r="F1" s="423"/>
      <c r="G1" s="423"/>
      <c r="H1" s="423"/>
      <c r="I1" s="423"/>
    </row>
    <row r="2" spans="1:12" s="34" customFormat="1" ht="24.75" customHeight="1">
      <c r="A2" s="424" t="s">
        <v>496</v>
      </c>
      <c r="B2" s="424"/>
      <c r="C2" s="424"/>
      <c r="D2" s="424"/>
      <c r="E2" s="424"/>
      <c r="F2" s="424"/>
      <c r="G2" s="424"/>
      <c r="H2" s="424"/>
      <c r="I2" s="424"/>
    </row>
    <row r="3" spans="1:12" s="34" customFormat="1" ht="24.65" customHeight="1">
      <c r="A3" s="35"/>
      <c r="B3" s="425" t="str">
        <f>"                    中 華 民 國 "&amp;[1]簡明總!$E$3</f>
        <v xml:space="preserve">                    中 華 民 國 112 年 度</v>
      </c>
      <c r="C3" s="425"/>
      <c r="D3" s="425"/>
      <c r="E3" s="425"/>
      <c r="F3" s="425"/>
      <c r="G3" s="425"/>
      <c r="H3" s="426" t="s">
        <v>151</v>
      </c>
      <c r="I3" s="426"/>
    </row>
    <row r="4" spans="1:12" ht="22.25" customHeight="1">
      <c r="A4" s="427" t="s">
        <v>101</v>
      </c>
      <c r="B4" s="430" t="s">
        <v>44</v>
      </c>
      <c r="C4" s="431"/>
      <c r="D4" s="432" t="s">
        <v>102</v>
      </c>
      <c r="E4" s="433"/>
      <c r="F4" s="432" t="s">
        <v>441</v>
      </c>
      <c r="G4" s="433"/>
      <c r="H4" s="429" t="s">
        <v>103</v>
      </c>
      <c r="I4" s="429"/>
      <c r="L4" s="252"/>
    </row>
    <row r="5" spans="1:12" ht="22.25" customHeight="1">
      <c r="A5" s="428"/>
      <c r="B5" s="38" t="s">
        <v>104</v>
      </c>
      <c r="C5" s="36" t="s">
        <v>152</v>
      </c>
      <c r="D5" s="44" t="s">
        <v>104</v>
      </c>
      <c r="E5" s="36" t="s">
        <v>152</v>
      </c>
      <c r="F5" s="36" t="s">
        <v>104</v>
      </c>
      <c r="G5" s="36" t="s">
        <v>152</v>
      </c>
      <c r="H5" s="36" t="s">
        <v>104</v>
      </c>
      <c r="I5" s="36" t="s">
        <v>153</v>
      </c>
    </row>
    <row r="6" spans="1:12" s="40" customFormat="1" ht="22.25" customHeight="1">
      <c r="A6" s="39" t="s">
        <v>105</v>
      </c>
      <c r="B6" s="290">
        <v>1303234323</v>
      </c>
      <c r="C6" s="291">
        <v>99.999999999999986</v>
      </c>
      <c r="D6" s="290">
        <v>1263542942</v>
      </c>
      <c r="E6" s="291">
        <v>99.999999999999986</v>
      </c>
      <c r="F6" s="290">
        <v>1286094837</v>
      </c>
      <c r="G6" s="291">
        <v>99.999999999999986</v>
      </c>
      <c r="H6" s="290">
        <v>39691381</v>
      </c>
      <c r="I6" s="292">
        <v>3.141276776646345</v>
      </c>
    </row>
    <row r="7" spans="1:12" ht="22.25" customHeight="1">
      <c r="A7" s="41" t="s">
        <v>106</v>
      </c>
      <c r="B7" s="93">
        <v>687349268</v>
      </c>
      <c r="C7" s="293">
        <v>52.74</v>
      </c>
      <c r="D7" s="93">
        <v>650415594</v>
      </c>
      <c r="E7" s="293">
        <v>51.48</v>
      </c>
      <c r="F7" s="93">
        <v>663548547</v>
      </c>
      <c r="G7" s="293">
        <v>51.59</v>
      </c>
      <c r="H7" s="93">
        <v>36933674</v>
      </c>
      <c r="I7" s="294">
        <v>5.6784730164387787</v>
      </c>
    </row>
    <row r="8" spans="1:12" ht="22.25" customHeight="1">
      <c r="A8" s="41" t="s">
        <v>154</v>
      </c>
      <c r="B8" s="93">
        <v>2</v>
      </c>
      <c r="C8" s="294">
        <v>0</v>
      </c>
      <c r="D8" s="93">
        <v>2</v>
      </c>
      <c r="E8" s="294">
        <v>0</v>
      </c>
      <c r="F8" s="93">
        <v>6120</v>
      </c>
      <c r="G8" s="294">
        <v>0</v>
      </c>
      <c r="H8" s="93">
        <v>0</v>
      </c>
      <c r="I8" s="294">
        <v>0</v>
      </c>
    </row>
    <row r="9" spans="1:12" ht="22.25" customHeight="1">
      <c r="A9" s="41" t="s">
        <v>155</v>
      </c>
      <c r="B9" s="93">
        <v>18532863</v>
      </c>
      <c r="C9" s="293">
        <v>1.42</v>
      </c>
      <c r="D9" s="93">
        <v>18883262</v>
      </c>
      <c r="E9" s="293">
        <v>1.49</v>
      </c>
      <c r="F9" s="93">
        <v>23703070</v>
      </c>
      <c r="G9" s="293">
        <v>1.84</v>
      </c>
      <c r="H9" s="93">
        <v>-350399</v>
      </c>
      <c r="I9" s="294">
        <v>-1.8556063036142803</v>
      </c>
    </row>
    <row r="10" spans="1:12" ht="22.25" customHeight="1">
      <c r="A10" s="41" t="s">
        <v>156</v>
      </c>
      <c r="B10" s="93">
        <v>38582368</v>
      </c>
      <c r="C10" s="293">
        <v>2.96</v>
      </c>
      <c r="D10" s="93">
        <v>37834897</v>
      </c>
      <c r="E10" s="293">
        <v>2.99</v>
      </c>
      <c r="F10" s="93">
        <v>38684953</v>
      </c>
      <c r="G10" s="293">
        <v>3.01</v>
      </c>
      <c r="H10" s="93">
        <v>747471</v>
      </c>
      <c r="I10" s="294">
        <v>1.9756126202748747</v>
      </c>
    </row>
    <row r="11" spans="1:12" ht="22.25" customHeight="1">
      <c r="A11" s="41" t="s">
        <v>157</v>
      </c>
      <c r="B11" s="93">
        <v>182</v>
      </c>
      <c r="C11" s="294">
        <v>0</v>
      </c>
      <c r="D11" s="93">
        <v>182</v>
      </c>
      <c r="E11" s="294">
        <v>0</v>
      </c>
      <c r="F11" s="93">
        <v>185</v>
      </c>
      <c r="G11" s="294">
        <v>0</v>
      </c>
      <c r="H11" s="93">
        <v>0</v>
      </c>
      <c r="I11" s="294">
        <v>0</v>
      </c>
    </row>
    <row r="12" spans="1:12" ht="22.25" customHeight="1">
      <c r="A12" s="41" t="s">
        <v>158</v>
      </c>
      <c r="B12" s="93">
        <v>19476083</v>
      </c>
      <c r="C12" s="293">
        <v>1.49</v>
      </c>
      <c r="D12" s="93">
        <v>16075967</v>
      </c>
      <c r="E12" s="293">
        <v>1.27</v>
      </c>
      <c r="F12" s="93">
        <v>29311451</v>
      </c>
      <c r="G12" s="293">
        <v>2.2799999999999998</v>
      </c>
      <c r="H12" s="93">
        <v>3400116</v>
      </c>
      <c r="I12" s="294">
        <v>21.15030467529574</v>
      </c>
    </row>
    <row r="13" spans="1:12" ht="22.25" customHeight="1">
      <c r="A13" s="41" t="s">
        <v>159</v>
      </c>
      <c r="B13" s="93">
        <v>45179786</v>
      </c>
      <c r="C13" s="293">
        <v>3.47</v>
      </c>
      <c r="D13" s="93">
        <v>46661600</v>
      </c>
      <c r="E13" s="293">
        <v>3.69</v>
      </c>
      <c r="F13" s="93">
        <v>48517019</v>
      </c>
      <c r="G13" s="293">
        <v>3.77</v>
      </c>
      <c r="H13" s="93">
        <v>-1481814</v>
      </c>
      <c r="I13" s="294">
        <v>-3.1756605002828877</v>
      </c>
    </row>
    <row r="14" spans="1:12" ht="22.25" customHeight="1">
      <c r="A14" s="41" t="s">
        <v>160</v>
      </c>
      <c r="B14" s="93">
        <v>455410066</v>
      </c>
      <c r="C14" s="293">
        <v>34.949999999999982</v>
      </c>
      <c r="D14" s="93">
        <v>460261502</v>
      </c>
      <c r="E14" s="293">
        <v>36.439999999999984</v>
      </c>
      <c r="F14" s="93">
        <v>445441926</v>
      </c>
      <c r="G14" s="293">
        <v>34.649999999999977</v>
      </c>
      <c r="H14" s="93">
        <v>-4851436</v>
      </c>
      <c r="I14" s="294">
        <v>-1.0540607847753471</v>
      </c>
    </row>
    <row r="15" spans="1:12" ht="22.25" customHeight="1">
      <c r="A15" s="41" t="s">
        <v>161</v>
      </c>
      <c r="B15" s="93">
        <v>7582458</v>
      </c>
      <c r="C15" s="293">
        <v>0.57999999999999996</v>
      </c>
      <c r="D15" s="93">
        <v>6750328</v>
      </c>
      <c r="E15" s="293">
        <v>0.53</v>
      </c>
      <c r="F15" s="93">
        <v>7368612</v>
      </c>
      <c r="G15" s="293">
        <v>0.56999999999999995</v>
      </c>
      <c r="H15" s="93">
        <v>832130</v>
      </c>
      <c r="I15" s="294">
        <v>12.327252838676877</v>
      </c>
    </row>
    <row r="16" spans="1:12" ht="22.25" hidden="1" customHeight="1">
      <c r="A16" s="41" t="s">
        <v>162</v>
      </c>
      <c r="B16" s="93">
        <v>0</v>
      </c>
      <c r="C16" s="295">
        <v>0</v>
      </c>
      <c r="D16" s="93">
        <v>0</v>
      </c>
      <c r="E16" s="295">
        <v>0</v>
      </c>
      <c r="F16" s="93">
        <v>0</v>
      </c>
      <c r="G16" s="295">
        <v>0</v>
      </c>
      <c r="H16" s="93">
        <v>0</v>
      </c>
      <c r="I16" s="294">
        <v>0</v>
      </c>
    </row>
    <row r="17" spans="1:9" ht="22.25" customHeight="1">
      <c r="A17" s="41" t="s">
        <v>488</v>
      </c>
      <c r="B17" s="93">
        <v>31121247</v>
      </c>
      <c r="C17" s="293">
        <v>2.39</v>
      </c>
      <c r="D17" s="93">
        <v>26659608</v>
      </c>
      <c r="E17" s="293">
        <v>2.11</v>
      </c>
      <c r="F17" s="93">
        <v>29512954</v>
      </c>
      <c r="G17" s="293">
        <v>2.29</v>
      </c>
      <c r="H17" s="93">
        <v>4461639</v>
      </c>
      <c r="I17" s="294">
        <v>16.735576157008762</v>
      </c>
    </row>
    <row r="18" spans="1:9" ht="22.25" customHeight="1">
      <c r="A18" s="42"/>
      <c r="B18" s="296"/>
      <c r="C18" s="297"/>
      <c r="D18" s="296"/>
      <c r="E18" s="297"/>
      <c r="F18" s="296"/>
      <c r="G18" s="297"/>
      <c r="H18" s="298"/>
      <c r="I18" s="294"/>
    </row>
    <row r="19" spans="1:9" s="40" customFormat="1" ht="22.25" customHeight="1">
      <c r="A19" s="39" t="s">
        <v>107</v>
      </c>
      <c r="B19" s="290">
        <v>1358497214</v>
      </c>
      <c r="C19" s="291">
        <v>99.999999999999986</v>
      </c>
      <c r="D19" s="290">
        <v>1324656276</v>
      </c>
      <c r="E19" s="291">
        <v>99.999999999999986</v>
      </c>
      <c r="F19" s="290">
        <v>1270261415</v>
      </c>
      <c r="G19" s="291">
        <v>99.999999999999986</v>
      </c>
      <c r="H19" s="290">
        <v>33840938</v>
      </c>
      <c r="I19" s="292">
        <v>2.5546957813228222</v>
      </c>
    </row>
    <row r="20" spans="1:9" ht="22.25" customHeight="1">
      <c r="A20" s="41" t="s">
        <v>108</v>
      </c>
      <c r="B20" s="93">
        <v>236278264</v>
      </c>
      <c r="C20" s="293">
        <v>17.39</v>
      </c>
      <c r="D20" s="93">
        <v>226859887</v>
      </c>
      <c r="E20" s="293">
        <v>17.13</v>
      </c>
      <c r="F20" s="93">
        <v>219860730</v>
      </c>
      <c r="G20" s="293">
        <v>17.309999999999999</v>
      </c>
      <c r="H20" s="93">
        <v>9418377</v>
      </c>
      <c r="I20" s="294">
        <v>4.1516272993647396</v>
      </c>
    </row>
    <row r="21" spans="1:9" ht="22.25" customHeight="1">
      <c r="A21" s="41" t="s">
        <v>109</v>
      </c>
      <c r="B21" s="93">
        <v>498549953</v>
      </c>
      <c r="C21" s="293">
        <v>36.699999999999989</v>
      </c>
      <c r="D21" s="93">
        <v>486299944</v>
      </c>
      <c r="E21" s="293">
        <v>36.699999999999989</v>
      </c>
      <c r="F21" s="93">
        <v>472732464</v>
      </c>
      <c r="G21" s="293">
        <v>37.209999999999994</v>
      </c>
      <c r="H21" s="93">
        <v>12250009</v>
      </c>
      <c r="I21" s="294">
        <v>2.5190233211295618</v>
      </c>
    </row>
    <row r="22" spans="1:9" ht="22.25" customHeight="1">
      <c r="A22" s="41" t="s">
        <v>110</v>
      </c>
      <c r="B22" s="93">
        <v>203553685</v>
      </c>
      <c r="C22" s="293">
        <v>14.98</v>
      </c>
      <c r="D22" s="93">
        <v>210302320</v>
      </c>
      <c r="E22" s="293">
        <v>15.88</v>
      </c>
      <c r="F22" s="93">
        <v>216199215</v>
      </c>
      <c r="G22" s="293">
        <v>17.02</v>
      </c>
      <c r="H22" s="93">
        <v>-6748635</v>
      </c>
      <c r="I22" s="294">
        <v>-3.209015953794518</v>
      </c>
    </row>
    <row r="23" spans="1:9" ht="22.25" customHeight="1">
      <c r="A23" s="41" t="s">
        <v>111</v>
      </c>
      <c r="B23" s="93">
        <v>243859809</v>
      </c>
      <c r="C23" s="293">
        <v>17.95</v>
      </c>
      <c r="D23" s="93">
        <v>233257164</v>
      </c>
      <c r="E23" s="293">
        <v>17.61</v>
      </c>
      <c r="F23" s="93">
        <v>214975242</v>
      </c>
      <c r="G23" s="293">
        <v>16.920000000000002</v>
      </c>
      <c r="H23" s="93">
        <v>10602645</v>
      </c>
      <c r="I23" s="294">
        <v>4.5454745389942239</v>
      </c>
    </row>
    <row r="24" spans="1:9" ht="22.25" customHeight="1">
      <c r="A24" s="41" t="s">
        <v>112</v>
      </c>
      <c r="B24" s="93">
        <v>72114039</v>
      </c>
      <c r="C24" s="293">
        <v>5.31</v>
      </c>
      <c r="D24" s="93">
        <v>72471322</v>
      </c>
      <c r="E24" s="293">
        <v>5.47</v>
      </c>
      <c r="F24" s="93">
        <v>69939289</v>
      </c>
      <c r="G24" s="293">
        <v>5.51</v>
      </c>
      <c r="H24" s="93">
        <v>-357283</v>
      </c>
      <c r="I24" s="294">
        <v>-0.49299914799401612</v>
      </c>
    </row>
    <row r="25" spans="1:9" ht="22.25" customHeight="1">
      <c r="A25" s="41" t="s">
        <v>113</v>
      </c>
      <c r="B25" s="93">
        <v>62710709</v>
      </c>
      <c r="C25" s="293">
        <v>4.62</v>
      </c>
      <c r="D25" s="93">
        <v>60529202</v>
      </c>
      <c r="E25" s="293">
        <v>4.57</v>
      </c>
      <c r="F25" s="93">
        <v>55808954</v>
      </c>
      <c r="G25" s="293">
        <v>4.3899999999999997</v>
      </c>
      <c r="H25" s="93">
        <v>2181507</v>
      </c>
      <c r="I25" s="294">
        <v>3.6040570962756124</v>
      </c>
    </row>
    <row r="26" spans="1:9" ht="22.25" customHeight="1">
      <c r="A26" s="253" t="s">
        <v>461</v>
      </c>
      <c r="B26" s="93">
        <v>9893074</v>
      </c>
      <c r="C26" s="293">
        <v>0.73</v>
      </c>
      <c r="D26" s="93">
        <v>7962358</v>
      </c>
      <c r="E26" s="293">
        <v>0.6</v>
      </c>
      <c r="F26" s="93">
        <v>5171473</v>
      </c>
      <c r="G26" s="293">
        <v>0.41</v>
      </c>
      <c r="H26" s="93">
        <v>1930716</v>
      </c>
      <c r="I26" s="294">
        <v>24.248043104818951</v>
      </c>
    </row>
    <row r="27" spans="1:9" ht="22.25" customHeight="1">
      <c r="A27" s="253" t="s">
        <v>462</v>
      </c>
      <c r="B27" s="93">
        <v>31537681</v>
      </c>
      <c r="C27" s="293">
        <v>2.3199999999999998</v>
      </c>
      <c r="D27" s="93">
        <v>26974079</v>
      </c>
      <c r="E27" s="293">
        <v>2.04</v>
      </c>
      <c r="F27" s="93">
        <v>15574048</v>
      </c>
      <c r="G27" s="293">
        <v>1.23</v>
      </c>
      <c r="H27" s="93">
        <v>4563602</v>
      </c>
      <c r="I27" s="294">
        <v>16.918471989349477</v>
      </c>
    </row>
    <row r="28" spans="1:9" ht="22.25" customHeight="1">
      <c r="A28" s="43"/>
      <c r="B28" s="93"/>
      <c r="C28" s="95"/>
      <c r="D28" s="93"/>
      <c r="E28" s="94"/>
      <c r="F28" s="93"/>
      <c r="G28" s="94"/>
      <c r="H28" s="93"/>
      <c r="I28" s="94"/>
    </row>
    <row r="29" spans="1:9" s="40" customFormat="1" ht="22.25" customHeight="1">
      <c r="A29" s="39" t="s">
        <v>163</v>
      </c>
      <c r="B29" s="290">
        <v>-55262891</v>
      </c>
      <c r="C29" s="95"/>
      <c r="D29" s="290">
        <v>-61113334</v>
      </c>
      <c r="E29" s="299"/>
      <c r="F29" s="290">
        <v>15833422</v>
      </c>
      <c r="G29" s="299"/>
      <c r="H29" s="290">
        <v>5850443</v>
      </c>
      <c r="I29" s="300"/>
    </row>
    <row r="30" spans="1:9" s="112" customFormat="1" ht="53.25" customHeight="1">
      <c r="A30" s="265"/>
      <c r="B30" s="111"/>
      <c r="C30" s="111"/>
      <c r="D30" s="111"/>
      <c r="E30" s="111"/>
      <c r="F30" s="111"/>
    </row>
  </sheetData>
  <mergeCells count="9">
    <mergeCell ref="A1:I1"/>
    <mergeCell ref="A2:I2"/>
    <mergeCell ref="B3:G3"/>
    <mergeCell ref="H3:I3"/>
    <mergeCell ref="A4:A5"/>
    <mergeCell ref="H4:I4"/>
    <mergeCell ref="B4:C4"/>
    <mergeCell ref="F4:G4"/>
    <mergeCell ref="D4:E4"/>
  </mergeCells>
  <phoneticPr fontId="12" type="noConversion"/>
  <printOptions horizontalCentered="1"/>
  <pageMargins left="0.39370078740157483" right="0.39370078740157483" top="0.39370078740157483" bottom="0.39370078740157483" header="0.51181102362204722" footer="0.39370078740157483"/>
  <pageSetup paperSize="9" scale="85" firstPageNumber="11" orientation="landscape" blackAndWhite="1" useFirstPageNumber="1" r:id="rId1"/>
  <headerFooter alignWithMargins="0">
    <oddFooter>&amp;C&amp;"Times New Roman,標準"-&amp;P--</oddFooter>
  </headerFooter>
  <colBreaks count="1" manualBreakCount="1">
    <brk id="4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J36"/>
  <sheetViews>
    <sheetView showGridLines="0" view="pageBreakPreview" zoomScale="75" zoomScaleNormal="75" zoomScaleSheetLayoutView="75" workbookViewId="0">
      <pane xSplit="1" ySplit="5" topLeftCell="B6" activePane="bottomRight" state="frozen"/>
      <selection activeCell="J6" sqref="J6"/>
      <selection pane="topRight" activeCell="J6" sqref="J6"/>
      <selection pane="bottomLeft" activeCell="J6" sqref="J6"/>
      <selection pane="bottomRight" activeCell="J29" sqref="J29"/>
    </sheetView>
  </sheetViews>
  <sheetFormatPr defaultColWidth="9" defaultRowHeight="17"/>
  <cols>
    <col min="1" max="1" width="32.26953125" style="54" customWidth="1"/>
    <col min="2" max="2" width="18.90625" style="37" customWidth="1"/>
    <col min="3" max="3" width="9.90625" style="37" customWidth="1"/>
    <col min="4" max="4" width="21.26953125" style="37" customWidth="1"/>
    <col min="5" max="5" width="9.90625" style="37" customWidth="1"/>
    <col min="6" max="6" width="18.90625" style="37" customWidth="1"/>
    <col min="7" max="7" width="10" style="37" customWidth="1"/>
    <col min="8" max="8" width="19" style="37" customWidth="1"/>
    <col min="9" max="9" width="9.90625" style="37" customWidth="1"/>
    <col min="10" max="10" width="11.36328125" style="37" bestFit="1" customWidth="1"/>
    <col min="11" max="16384" width="9" style="37"/>
  </cols>
  <sheetData>
    <row r="1" spans="1:9" s="45" customFormat="1" ht="26.25" customHeight="1">
      <c r="A1" s="434" t="s">
        <v>277</v>
      </c>
      <c r="B1" s="434"/>
      <c r="C1" s="434"/>
      <c r="D1" s="434"/>
      <c r="E1" s="434"/>
      <c r="F1" s="434"/>
      <c r="G1" s="434"/>
      <c r="H1" s="434"/>
      <c r="I1" s="434"/>
    </row>
    <row r="2" spans="1:9" s="46" customFormat="1" ht="26.25" customHeight="1">
      <c r="A2" s="435" t="s">
        <v>540</v>
      </c>
      <c r="B2" s="435"/>
      <c r="C2" s="435"/>
      <c r="D2" s="435"/>
      <c r="E2" s="435"/>
      <c r="F2" s="435"/>
      <c r="G2" s="435"/>
      <c r="H2" s="435"/>
      <c r="I2" s="435"/>
    </row>
    <row r="3" spans="1:9" s="48" customFormat="1" ht="24.65" customHeight="1">
      <c r="A3" s="47"/>
      <c r="B3" s="425" t="str">
        <f>"                    中 華 民 國 "&amp;[1]簡明總!$E$3</f>
        <v xml:space="preserve">                    中 華 民 國 112 年 度</v>
      </c>
      <c r="C3" s="425"/>
      <c r="D3" s="425"/>
      <c r="E3" s="425"/>
      <c r="F3" s="425"/>
      <c r="G3" s="425"/>
      <c r="H3" s="113" t="s">
        <v>114</v>
      </c>
      <c r="I3" s="49"/>
    </row>
    <row r="4" spans="1:9" s="50" customFormat="1" ht="39.65" customHeight="1">
      <c r="A4" s="89" t="s">
        <v>115</v>
      </c>
      <c r="B4" s="437" t="s">
        <v>45</v>
      </c>
      <c r="C4" s="438"/>
      <c r="D4" s="432" t="s">
        <v>341</v>
      </c>
      <c r="E4" s="433"/>
      <c r="F4" s="432" t="s">
        <v>164</v>
      </c>
      <c r="G4" s="433"/>
      <c r="H4" s="432" t="s">
        <v>165</v>
      </c>
      <c r="I4" s="433"/>
    </row>
    <row r="5" spans="1:9" s="50" customFormat="1" ht="27.25" customHeight="1">
      <c r="A5" s="90" t="s">
        <v>166</v>
      </c>
      <c r="B5" s="38" t="s">
        <v>104</v>
      </c>
      <c r="C5" s="36" t="s">
        <v>167</v>
      </c>
      <c r="D5" s="36" t="s">
        <v>104</v>
      </c>
      <c r="E5" s="36" t="s">
        <v>167</v>
      </c>
      <c r="F5" s="36" t="s">
        <v>104</v>
      </c>
      <c r="G5" s="36" t="s">
        <v>167</v>
      </c>
      <c r="H5" s="36" t="s">
        <v>104</v>
      </c>
      <c r="I5" s="36" t="s">
        <v>168</v>
      </c>
    </row>
    <row r="6" spans="1:9" s="51" customFormat="1" ht="27.25" customHeight="1">
      <c r="A6" s="91" t="s">
        <v>169</v>
      </c>
      <c r="B6" s="301">
        <v>1294779353</v>
      </c>
      <c r="C6" s="302">
        <v>100</v>
      </c>
      <c r="D6" s="301">
        <v>1255678783</v>
      </c>
      <c r="E6" s="302">
        <v>100</v>
      </c>
      <c r="F6" s="301">
        <v>1266084797</v>
      </c>
      <c r="G6" s="302">
        <v>100</v>
      </c>
      <c r="H6" s="290">
        <v>39100570</v>
      </c>
      <c r="I6" s="303">
        <v>3.11</v>
      </c>
    </row>
    <row r="7" spans="1:9" s="52" customFormat="1" ht="27.25" customHeight="1">
      <c r="A7" s="92" t="s">
        <v>116</v>
      </c>
      <c r="B7" s="93">
        <v>420147317</v>
      </c>
      <c r="C7" s="304">
        <v>32.450000000000003</v>
      </c>
      <c r="D7" s="93">
        <v>392516769</v>
      </c>
      <c r="E7" s="304">
        <v>31.26</v>
      </c>
      <c r="F7" s="93">
        <v>402934799</v>
      </c>
      <c r="G7" s="304">
        <v>31.83</v>
      </c>
      <c r="H7" s="93">
        <v>27630548</v>
      </c>
      <c r="I7" s="305">
        <v>7.04</v>
      </c>
    </row>
    <row r="8" spans="1:9" s="52" customFormat="1" ht="27.25" customHeight="1">
      <c r="A8" s="92" t="s">
        <v>117</v>
      </c>
      <c r="B8" s="93">
        <v>267201951</v>
      </c>
      <c r="C8" s="304">
        <v>20.64</v>
      </c>
      <c r="D8" s="93">
        <v>257898825</v>
      </c>
      <c r="E8" s="304">
        <v>20.54</v>
      </c>
      <c r="F8" s="93">
        <v>260613748</v>
      </c>
      <c r="G8" s="304">
        <v>20.58</v>
      </c>
      <c r="H8" s="93">
        <v>9303126</v>
      </c>
      <c r="I8" s="305">
        <v>3.61</v>
      </c>
    </row>
    <row r="9" spans="1:9" s="52" customFormat="1" ht="27.25" customHeight="1">
      <c r="A9" s="92" t="s">
        <v>118</v>
      </c>
      <c r="B9" s="93">
        <v>607430085</v>
      </c>
      <c r="C9" s="304">
        <v>46.91</v>
      </c>
      <c r="D9" s="93">
        <v>605263189</v>
      </c>
      <c r="E9" s="304">
        <v>48.199999999999996</v>
      </c>
      <c r="F9" s="93">
        <v>602536250</v>
      </c>
      <c r="G9" s="304">
        <v>47.59</v>
      </c>
      <c r="H9" s="93">
        <v>2166896</v>
      </c>
      <c r="I9" s="305">
        <v>0.36</v>
      </c>
    </row>
    <row r="10" spans="1:9" s="51" customFormat="1" ht="27.25" customHeight="1">
      <c r="A10" s="91" t="s">
        <v>170</v>
      </c>
      <c r="B10" s="290">
        <v>1094382172</v>
      </c>
      <c r="C10" s="302">
        <v>100</v>
      </c>
      <c r="D10" s="290">
        <v>1047705371</v>
      </c>
      <c r="E10" s="302">
        <v>100</v>
      </c>
      <c r="F10" s="290">
        <v>976815033</v>
      </c>
      <c r="G10" s="302">
        <v>100</v>
      </c>
      <c r="H10" s="290">
        <v>46676801</v>
      </c>
      <c r="I10" s="303">
        <v>4.46</v>
      </c>
    </row>
    <row r="11" spans="1:9" s="52" customFormat="1" ht="27.25" customHeight="1">
      <c r="A11" s="92" t="s">
        <v>171</v>
      </c>
      <c r="B11" s="93">
        <v>1078109015</v>
      </c>
      <c r="C11" s="304">
        <v>98.52</v>
      </c>
      <c r="D11" s="93">
        <v>1033773001</v>
      </c>
      <c r="E11" s="304">
        <v>98.67</v>
      </c>
      <c r="F11" s="93">
        <v>968690770</v>
      </c>
      <c r="G11" s="304">
        <v>99.17</v>
      </c>
      <c r="H11" s="93">
        <v>44336014</v>
      </c>
      <c r="I11" s="305">
        <v>4.29</v>
      </c>
    </row>
    <row r="12" spans="1:9" s="52" customFormat="1" ht="27.25" customHeight="1">
      <c r="A12" s="92" t="s">
        <v>119</v>
      </c>
      <c r="B12" s="93">
        <v>9893074</v>
      </c>
      <c r="C12" s="304">
        <v>0.9</v>
      </c>
      <c r="D12" s="93">
        <v>7962358</v>
      </c>
      <c r="E12" s="304">
        <v>0.76</v>
      </c>
      <c r="F12" s="93">
        <v>5171473</v>
      </c>
      <c r="G12" s="304">
        <v>0.53</v>
      </c>
      <c r="H12" s="93">
        <v>1930716</v>
      </c>
      <c r="I12" s="305">
        <v>24.25</v>
      </c>
    </row>
    <row r="13" spans="1:9" s="52" customFormat="1" ht="27.25" customHeight="1">
      <c r="A13" s="92" t="s">
        <v>120</v>
      </c>
      <c r="B13" s="93">
        <v>6380083</v>
      </c>
      <c r="C13" s="304">
        <v>0.57999999999999996</v>
      </c>
      <c r="D13" s="93">
        <v>5970012</v>
      </c>
      <c r="E13" s="304">
        <v>0.56999999999999995</v>
      </c>
      <c r="F13" s="93">
        <v>2952790</v>
      </c>
      <c r="G13" s="304">
        <v>0.3</v>
      </c>
      <c r="H13" s="93">
        <v>410071</v>
      </c>
      <c r="I13" s="305">
        <v>6.87</v>
      </c>
    </row>
    <row r="14" spans="1:9" s="51" customFormat="1" ht="27.25" customHeight="1">
      <c r="A14" s="91" t="s">
        <v>172</v>
      </c>
      <c r="B14" s="290">
        <v>200397181</v>
      </c>
      <c r="C14" s="290"/>
      <c r="D14" s="290">
        <v>207973412</v>
      </c>
      <c r="E14" s="290"/>
      <c r="F14" s="290">
        <v>289269764</v>
      </c>
      <c r="G14" s="290"/>
      <c r="H14" s="290">
        <v>-7576231</v>
      </c>
      <c r="I14" s="303"/>
    </row>
    <row r="15" spans="1:9" s="52" customFormat="1" ht="27.25" customHeight="1">
      <c r="A15" s="89"/>
      <c r="B15" s="93"/>
      <c r="C15" s="93"/>
      <c r="D15" s="93"/>
      <c r="E15" s="93"/>
      <c r="F15" s="93"/>
      <c r="G15" s="93"/>
      <c r="H15" s="93"/>
      <c r="I15" s="306"/>
    </row>
    <row r="16" spans="1:9" s="52" customFormat="1" ht="27.25" customHeight="1">
      <c r="A16" s="90" t="s">
        <v>173</v>
      </c>
      <c r="B16" s="93"/>
      <c r="C16" s="93"/>
      <c r="D16" s="93"/>
      <c r="E16" s="93"/>
      <c r="F16" s="93"/>
      <c r="G16" s="93"/>
      <c r="H16" s="93"/>
      <c r="I16" s="306"/>
    </row>
    <row r="17" spans="1:10" s="51" customFormat="1" ht="27.25" customHeight="1">
      <c r="A17" s="91" t="s">
        <v>169</v>
      </c>
      <c r="B17" s="290">
        <v>8454970</v>
      </c>
      <c r="C17" s="302">
        <v>100</v>
      </c>
      <c r="D17" s="290">
        <v>7864159</v>
      </c>
      <c r="E17" s="302">
        <v>100</v>
      </c>
      <c r="F17" s="290">
        <v>20010040</v>
      </c>
      <c r="G17" s="302">
        <v>100</v>
      </c>
      <c r="H17" s="290">
        <v>590811</v>
      </c>
      <c r="I17" s="303">
        <v>7.51</v>
      </c>
    </row>
    <row r="18" spans="1:10" s="52" customFormat="1" ht="27.25" customHeight="1">
      <c r="A18" s="92" t="s">
        <v>174</v>
      </c>
      <c r="B18" s="93">
        <v>7803946</v>
      </c>
      <c r="C18" s="304">
        <v>92.3</v>
      </c>
      <c r="D18" s="93">
        <v>7016159</v>
      </c>
      <c r="E18" s="304">
        <v>89.22</v>
      </c>
      <c r="F18" s="93">
        <v>19404088</v>
      </c>
      <c r="G18" s="304">
        <v>96.97</v>
      </c>
      <c r="H18" s="93">
        <v>787787</v>
      </c>
      <c r="I18" s="305">
        <v>11.23</v>
      </c>
    </row>
    <row r="19" spans="1:10" s="52" customFormat="1" ht="27.25" customHeight="1">
      <c r="A19" s="92" t="s">
        <v>175</v>
      </c>
      <c r="B19" s="93">
        <v>651024</v>
      </c>
      <c r="C19" s="304">
        <v>7.7</v>
      </c>
      <c r="D19" s="93">
        <v>848000</v>
      </c>
      <c r="E19" s="304">
        <v>10.78</v>
      </c>
      <c r="F19" s="93">
        <v>605952</v>
      </c>
      <c r="G19" s="304">
        <v>3.03</v>
      </c>
      <c r="H19" s="93">
        <v>-196976</v>
      </c>
      <c r="I19" s="307">
        <v>-23.228301886792451</v>
      </c>
    </row>
    <row r="20" spans="1:10" s="51" customFormat="1" ht="27.25" customHeight="1">
      <c r="A20" s="91" t="s">
        <v>170</v>
      </c>
      <c r="B20" s="290">
        <v>264115042</v>
      </c>
      <c r="C20" s="302">
        <v>100</v>
      </c>
      <c r="D20" s="290">
        <v>276950905</v>
      </c>
      <c r="E20" s="302">
        <v>100</v>
      </c>
      <c r="F20" s="290">
        <v>293446382</v>
      </c>
      <c r="G20" s="302">
        <v>100</v>
      </c>
      <c r="H20" s="290">
        <v>-12835863</v>
      </c>
      <c r="I20" s="303">
        <v>-4.63</v>
      </c>
    </row>
    <row r="21" spans="1:10" s="52" customFormat="1" ht="27.25" customHeight="1">
      <c r="A21" s="92" t="s">
        <v>176</v>
      </c>
      <c r="B21" s="93">
        <v>232810300</v>
      </c>
      <c r="C21" s="304">
        <v>88.15</v>
      </c>
      <c r="D21" s="93">
        <v>241631898</v>
      </c>
      <c r="E21" s="304">
        <v>87.25</v>
      </c>
      <c r="F21" s="93">
        <v>256494298</v>
      </c>
      <c r="G21" s="304">
        <v>87.41</v>
      </c>
      <c r="H21" s="93">
        <v>-8821598</v>
      </c>
      <c r="I21" s="305">
        <v>-3.65</v>
      </c>
    </row>
    <row r="22" spans="1:10" s="52" customFormat="1" ht="27.25" customHeight="1">
      <c r="A22" s="92" t="s">
        <v>177</v>
      </c>
      <c r="B22" s="93">
        <v>17387527</v>
      </c>
      <c r="C22" s="304">
        <v>6.58</v>
      </c>
      <c r="D22" s="93">
        <v>22550925</v>
      </c>
      <c r="E22" s="304">
        <v>8.14</v>
      </c>
      <c r="F22" s="93">
        <v>30747786</v>
      </c>
      <c r="G22" s="304">
        <v>10.48</v>
      </c>
      <c r="H22" s="93">
        <v>-5163398</v>
      </c>
      <c r="I22" s="305">
        <v>-22.9</v>
      </c>
    </row>
    <row r="23" spans="1:10" s="52" customFormat="1" ht="27.25" customHeight="1">
      <c r="A23" s="92" t="s">
        <v>120</v>
      </c>
      <c r="B23" s="93">
        <v>13917215</v>
      </c>
      <c r="C23" s="304">
        <v>5.27</v>
      </c>
      <c r="D23" s="93">
        <v>12768082</v>
      </c>
      <c r="E23" s="304">
        <v>4.6100000000000003</v>
      </c>
      <c r="F23" s="93">
        <v>6204298</v>
      </c>
      <c r="G23" s="304">
        <v>2.11</v>
      </c>
      <c r="H23" s="93">
        <v>1149133</v>
      </c>
      <c r="I23" s="305">
        <v>9</v>
      </c>
    </row>
    <row r="24" spans="1:10" s="51" customFormat="1" ht="27.25" customHeight="1">
      <c r="A24" s="91" t="s">
        <v>178</v>
      </c>
      <c r="B24" s="308">
        <v>-255660072</v>
      </c>
      <c r="C24" s="309"/>
      <c r="D24" s="308">
        <v>-269086746</v>
      </c>
      <c r="E24" s="309"/>
      <c r="F24" s="308">
        <v>-273436342</v>
      </c>
      <c r="G24" s="310"/>
      <c r="H24" s="308">
        <v>13426674</v>
      </c>
      <c r="I24" s="303"/>
    </row>
    <row r="25" spans="1:10" s="51" customFormat="1" ht="27.25" customHeight="1">
      <c r="A25" s="90" t="s">
        <v>179</v>
      </c>
      <c r="B25" s="308">
        <v>-55262891</v>
      </c>
      <c r="C25" s="309"/>
      <c r="D25" s="308">
        <v>-61113334</v>
      </c>
      <c r="E25" s="309"/>
      <c r="F25" s="308">
        <v>15833422</v>
      </c>
      <c r="G25" s="310"/>
      <c r="H25" s="308">
        <v>5850443</v>
      </c>
      <c r="I25" s="303"/>
    </row>
    <row r="26" spans="1:10" ht="52.9" customHeight="1">
      <c r="A26" s="436"/>
      <c r="B26" s="436"/>
      <c r="C26" s="436"/>
      <c r="D26" s="436"/>
      <c r="E26" s="436"/>
      <c r="F26" s="436"/>
      <c r="G26" s="53"/>
      <c r="H26" s="53"/>
      <c r="I26" s="53"/>
      <c r="J26" s="416"/>
    </row>
    <row r="27" spans="1:10" ht="21.5">
      <c r="A27" s="410"/>
      <c r="B27" s="411"/>
      <c r="C27" s="411"/>
      <c r="D27" s="411"/>
      <c r="E27" s="411"/>
      <c r="F27" s="411"/>
      <c r="G27" s="412"/>
      <c r="H27" s="411"/>
      <c r="I27" s="53"/>
      <c r="J27" s="380"/>
    </row>
    <row r="28" spans="1:10" ht="21.5">
      <c r="A28" s="413"/>
      <c r="B28" s="411"/>
      <c r="C28" s="414"/>
      <c r="D28" s="411"/>
      <c r="E28" s="414"/>
      <c r="F28" s="411"/>
      <c r="G28" s="412"/>
      <c r="H28" s="411"/>
      <c r="I28" s="53"/>
      <c r="J28" s="53"/>
    </row>
    <row r="29" spans="1:10" ht="21.5">
      <c r="A29" s="381"/>
      <c r="B29" s="53"/>
      <c r="C29" s="53"/>
      <c r="D29" s="411"/>
      <c r="E29" s="53"/>
      <c r="F29" s="53"/>
      <c r="G29" s="53"/>
      <c r="H29" s="411"/>
      <c r="I29" s="53"/>
      <c r="J29" s="53"/>
    </row>
    <row r="30" spans="1:10">
      <c r="A30" s="415"/>
      <c r="B30" s="53"/>
      <c r="C30" s="53"/>
      <c r="D30" s="53"/>
      <c r="E30" s="53"/>
      <c r="F30" s="53"/>
      <c r="G30" s="53"/>
      <c r="H30" s="53"/>
      <c r="I30" s="53"/>
      <c r="J30" s="53"/>
    </row>
    <row r="35" spans="4:4">
      <c r="D35" s="55"/>
    </row>
    <row r="36" spans="4:4" ht="19.5">
      <c r="D36" s="56"/>
    </row>
  </sheetData>
  <mergeCells count="8">
    <mergeCell ref="A1:I1"/>
    <mergeCell ref="A2:I2"/>
    <mergeCell ref="H4:I4"/>
    <mergeCell ref="A26:F26"/>
    <mergeCell ref="F4:G4"/>
    <mergeCell ref="B4:C4"/>
    <mergeCell ref="D4:E4"/>
    <mergeCell ref="B3:G3"/>
  </mergeCells>
  <phoneticPr fontId="6" type="noConversion"/>
  <printOptions horizontalCentered="1"/>
  <pageMargins left="0.39370078740157483" right="0.39370078740157483" top="0.39370078740157483" bottom="0.39370078740157483" header="0.51181102362204722" footer="0.39370078740157483"/>
  <pageSetup paperSize="9" scale="79" firstPageNumber="12" orientation="landscape" blackAndWhite="1" useFirstPageNumber="1" r:id="rId1"/>
  <headerFooter alignWithMargins="0">
    <oddFooter>&amp;C&amp;"Times New Roman,標準"-&amp;P--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2"/>
  <sheetViews>
    <sheetView showGridLines="0" view="pageBreakPreview" zoomScale="75" zoomScaleNormal="100" zoomScaleSheetLayoutView="75" workbookViewId="0">
      <pane xSplit="2" ySplit="6" topLeftCell="C7" activePane="bottomRight" state="frozen"/>
      <selection activeCell="V1" sqref="V1"/>
      <selection pane="topRight" activeCell="V1" sqref="V1"/>
      <selection pane="bottomLeft" activeCell="V1" sqref="V1"/>
      <selection pane="bottomRight" activeCell="V1" sqref="V1"/>
    </sheetView>
  </sheetViews>
  <sheetFormatPr defaultColWidth="10" defaultRowHeight="20.25" customHeight="1"/>
  <cols>
    <col min="1" max="1" width="16" style="186" customWidth="1"/>
    <col min="2" max="5" width="14.90625" style="197" customWidth="1"/>
    <col min="6" max="6" width="15.36328125" style="197" customWidth="1"/>
    <col min="7" max="7" width="16.7265625" style="197" customWidth="1"/>
    <col min="8" max="9" width="15.36328125" style="197" customWidth="1"/>
    <col min="10" max="10" width="18.26953125" style="197" customWidth="1"/>
    <col min="11" max="11" width="18" style="197" customWidth="1"/>
    <col min="12" max="18" width="15.453125" style="197" customWidth="1"/>
    <col min="19" max="19" width="18" style="197" customWidth="1"/>
    <col min="20" max="20" width="18.453125" style="197" customWidth="1"/>
    <col min="21" max="21" width="13.36328125" style="204" customWidth="1"/>
    <col min="22" max="23" width="11.26953125" style="204" customWidth="1"/>
    <col min="24" max="16384" width="10" style="197"/>
  </cols>
  <sheetData>
    <row r="1" spans="1:24" s="189" customFormat="1" ht="26.25" customHeight="1">
      <c r="A1" s="275"/>
      <c r="B1" s="275"/>
      <c r="C1" s="275"/>
      <c r="E1" s="277" t="s">
        <v>538</v>
      </c>
      <c r="F1" s="276" t="s">
        <v>537</v>
      </c>
      <c r="G1" s="275"/>
      <c r="H1" s="275"/>
      <c r="I1" s="275"/>
      <c r="J1" s="274"/>
      <c r="K1" s="278"/>
      <c r="L1" s="278"/>
      <c r="M1" s="278"/>
      <c r="N1" s="278"/>
      <c r="O1" s="277" t="s">
        <v>538</v>
      </c>
      <c r="P1" s="276" t="s">
        <v>537</v>
      </c>
      <c r="S1" s="275"/>
      <c r="T1" s="274"/>
      <c r="U1" s="188"/>
      <c r="V1" s="188"/>
      <c r="W1" s="188"/>
    </row>
    <row r="2" spans="1:24" s="193" customFormat="1" ht="28" customHeight="1">
      <c r="A2" s="190"/>
      <c r="B2" s="446" t="s">
        <v>541</v>
      </c>
      <c r="C2" s="446"/>
      <c r="D2" s="446"/>
      <c r="E2" s="446"/>
      <c r="F2" s="446"/>
      <c r="G2" s="446"/>
      <c r="H2" s="446"/>
      <c r="I2" s="446"/>
      <c r="J2" s="190"/>
      <c r="K2" s="190"/>
      <c r="L2" s="447" t="str">
        <f>B2</f>
        <v>歲 入 歲  出  性  質  及  餘  絀  簡  明  分  析  表</v>
      </c>
      <c r="M2" s="447"/>
      <c r="N2" s="447"/>
      <c r="O2" s="447"/>
      <c r="P2" s="447"/>
      <c r="Q2" s="447"/>
      <c r="R2" s="447"/>
      <c r="S2" s="447"/>
      <c r="T2" s="205" t="s">
        <v>383</v>
      </c>
      <c r="U2" s="192"/>
      <c r="V2" s="192"/>
      <c r="W2" s="192"/>
    </row>
    <row r="3" spans="1:24" s="213" customFormat="1" ht="24" customHeight="1">
      <c r="A3" s="210"/>
      <c r="B3" s="211"/>
      <c r="C3" s="211"/>
      <c r="E3" s="273" t="s">
        <v>536</v>
      </c>
      <c r="F3" s="272" t="str">
        <f>[1]簡明總!E3</f>
        <v>112 年 度</v>
      </c>
      <c r="G3" s="211"/>
      <c r="H3" s="211"/>
      <c r="I3" s="211"/>
      <c r="J3" s="132" t="s">
        <v>121</v>
      </c>
      <c r="K3" s="212"/>
      <c r="L3" s="212"/>
      <c r="M3" s="212"/>
      <c r="N3" s="212"/>
      <c r="O3" s="273" t="s">
        <v>536</v>
      </c>
      <c r="P3" s="272" t="str">
        <f>F3</f>
        <v>112 年 度</v>
      </c>
      <c r="S3" s="211"/>
      <c r="T3" s="282" t="s">
        <v>121</v>
      </c>
      <c r="U3" s="365"/>
      <c r="V3" s="365"/>
      <c r="W3" s="365"/>
      <c r="X3" s="366"/>
    </row>
    <row r="4" spans="1:24" s="179" customFormat="1" ht="21.65" customHeight="1">
      <c r="A4" s="441" t="s">
        <v>492</v>
      </c>
      <c r="B4" s="280"/>
      <c r="C4" s="440" t="s">
        <v>149</v>
      </c>
      <c r="D4" s="440"/>
      <c r="E4" s="440"/>
      <c r="F4" s="440"/>
      <c r="G4" s="440"/>
      <c r="H4" s="440"/>
      <c r="I4" s="440"/>
      <c r="J4" s="271"/>
      <c r="K4" s="443" t="s">
        <v>492</v>
      </c>
      <c r="L4" s="283"/>
      <c r="M4" s="448" t="s">
        <v>150</v>
      </c>
      <c r="N4" s="448"/>
      <c r="O4" s="448"/>
      <c r="P4" s="448"/>
      <c r="Q4" s="448"/>
      <c r="R4" s="448"/>
      <c r="S4" s="284"/>
      <c r="T4" s="449" t="s">
        <v>550</v>
      </c>
      <c r="U4" s="367"/>
      <c r="V4" s="367"/>
      <c r="W4" s="368"/>
      <c r="X4" s="247"/>
    </row>
    <row r="5" spans="1:24" s="179" customFormat="1" ht="34.65" customHeight="1">
      <c r="A5" s="442"/>
      <c r="B5" s="285" t="s">
        <v>192</v>
      </c>
      <c r="C5" s="281" t="s">
        <v>116</v>
      </c>
      <c r="D5" s="281" t="s">
        <v>117</v>
      </c>
      <c r="E5" s="281" t="s">
        <v>118</v>
      </c>
      <c r="F5" s="285" t="s">
        <v>193</v>
      </c>
      <c r="G5" s="281" t="s">
        <v>194</v>
      </c>
      <c r="H5" s="281" t="s">
        <v>119</v>
      </c>
      <c r="I5" s="281" t="s">
        <v>120</v>
      </c>
      <c r="J5" s="286" t="s">
        <v>195</v>
      </c>
      <c r="K5" s="442"/>
      <c r="L5" s="285" t="s">
        <v>192</v>
      </c>
      <c r="M5" s="281" t="s">
        <v>196</v>
      </c>
      <c r="N5" s="281" t="s">
        <v>197</v>
      </c>
      <c r="O5" s="285" t="s">
        <v>193</v>
      </c>
      <c r="P5" s="281" t="s">
        <v>198</v>
      </c>
      <c r="Q5" s="281" t="s">
        <v>199</v>
      </c>
      <c r="R5" s="281" t="s">
        <v>93</v>
      </c>
      <c r="S5" s="285" t="s">
        <v>200</v>
      </c>
      <c r="T5" s="450"/>
      <c r="U5" s="444"/>
      <c r="V5" s="445"/>
      <c r="W5" s="369"/>
      <c r="X5" s="439"/>
    </row>
    <row r="6" spans="1:24" s="270" customFormat="1" ht="21.65" customHeight="1">
      <c r="A6" s="201" t="s">
        <v>389</v>
      </c>
      <c r="B6" s="311">
        <v>1294779353</v>
      </c>
      <c r="C6" s="311">
        <v>420147317</v>
      </c>
      <c r="D6" s="311">
        <v>267201951</v>
      </c>
      <c r="E6" s="311">
        <v>607430085</v>
      </c>
      <c r="F6" s="311">
        <v>1094382172</v>
      </c>
      <c r="G6" s="311">
        <v>1078109015</v>
      </c>
      <c r="H6" s="311">
        <v>9893074</v>
      </c>
      <c r="I6" s="311">
        <v>6380083</v>
      </c>
      <c r="J6" s="311">
        <v>200397181</v>
      </c>
      <c r="K6" s="202" t="s">
        <v>389</v>
      </c>
      <c r="L6" s="311">
        <v>8454970</v>
      </c>
      <c r="M6" s="311">
        <v>7803946</v>
      </c>
      <c r="N6" s="311">
        <v>651024</v>
      </c>
      <c r="O6" s="311">
        <v>264115042</v>
      </c>
      <c r="P6" s="311">
        <v>232810300</v>
      </c>
      <c r="Q6" s="311">
        <v>17387527</v>
      </c>
      <c r="R6" s="311">
        <v>13917215</v>
      </c>
      <c r="S6" s="311">
        <v>-255660072</v>
      </c>
      <c r="T6" s="311">
        <v>-55262891</v>
      </c>
      <c r="U6" s="370"/>
      <c r="V6" s="371"/>
      <c r="W6" s="371"/>
      <c r="X6" s="439"/>
    </row>
    <row r="7" spans="1:24" s="270" customFormat="1" ht="21.65" customHeight="1">
      <c r="A7" s="150" t="s">
        <v>142</v>
      </c>
      <c r="B7" s="311">
        <v>879300783</v>
      </c>
      <c r="C7" s="311">
        <v>342280655</v>
      </c>
      <c r="D7" s="311">
        <v>195029220</v>
      </c>
      <c r="E7" s="311">
        <v>341990908</v>
      </c>
      <c r="F7" s="311">
        <v>751474647</v>
      </c>
      <c r="G7" s="311">
        <v>739826710</v>
      </c>
      <c r="H7" s="311">
        <v>7085157</v>
      </c>
      <c r="I7" s="311">
        <v>4562780</v>
      </c>
      <c r="J7" s="311">
        <v>127826136</v>
      </c>
      <c r="K7" s="288" t="s">
        <v>142</v>
      </c>
      <c r="L7" s="311">
        <v>6401988</v>
      </c>
      <c r="M7" s="311">
        <v>5753988</v>
      </c>
      <c r="N7" s="311">
        <v>648000</v>
      </c>
      <c r="O7" s="311">
        <v>180481521</v>
      </c>
      <c r="P7" s="311">
        <v>153745439</v>
      </c>
      <c r="Q7" s="311">
        <v>17210137</v>
      </c>
      <c r="R7" s="311">
        <v>9525945</v>
      </c>
      <c r="S7" s="311">
        <v>-174079533</v>
      </c>
      <c r="T7" s="311">
        <v>-46253397</v>
      </c>
      <c r="U7" s="371"/>
      <c r="V7" s="371"/>
      <c r="W7" s="371"/>
      <c r="X7" s="372"/>
    </row>
    <row r="8" spans="1:24" s="266" customFormat="1" ht="21.65" customHeight="1">
      <c r="A8" s="152" t="s">
        <v>191</v>
      </c>
      <c r="B8" s="289">
        <v>181997216</v>
      </c>
      <c r="C8" s="289">
        <v>77644110</v>
      </c>
      <c r="D8" s="289">
        <v>36567363</v>
      </c>
      <c r="E8" s="289">
        <v>67785743</v>
      </c>
      <c r="F8" s="289">
        <v>161943771</v>
      </c>
      <c r="G8" s="289">
        <v>159496176</v>
      </c>
      <c r="H8" s="289">
        <v>1134000</v>
      </c>
      <c r="I8" s="289">
        <v>1313595</v>
      </c>
      <c r="J8" s="289">
        <v>20053445</v>
      </c>
      <c r="K8" s="152" t="s">
        <v>191</v>
      </c>
      <c r="L8" s="289">
        <v>1881000</v>
      </c>
      <c r="M8" s="289">
        <v>1881000</v>
      </c>
      <c r="N8" s="289">
        <v>0</v>
      </c>
      <c r="O8" s="289">
        <v>35634445</v>
      </c>
      <c r="P8" s="289">
        <v>24596116</v>
      </c>
      <c r="Q8" s="289">
        <v>9438329</v>
      </c>
      <c r="R8" s="289">
        <v>1600000</v>
      </c>
      <c r="S8" s="289">
        <v>-33753445</v>
      </c>
      <c r="T8" s="289">
        <v>-13700000</v>
      </c>
      <c r="U8" s="373"/>
      <c r="V8" s="373"/>
      <c r="W8" s="373"/>
      <c r="X8" s="374"/>
    </row>
    <row r="9" spans="1:24" s="266" customFormat="1" ht="21.65" customHeight="1">
      <c r="A9" s="152" t="s">
        <v>358</v>
      </c>
      <c r="B9" s="289">
        <v>173064387</v>
      </c>
      <c r="C9" s="289">
        <v>70458000</v>
      </c>
      <c r="D9" s="289">
        <v>59706190</v>
      </c>
      <c r="E9" s="289">
        <v>42900197</v>
      </c>
      <c r="F9" s="289">
        <v>144055469</v>
      </c>
      <c r="G9" s="289">
        <v>141641904</v>
      </c>
      <c r="H9" s="289">
        <v>965833</v>
      </c>
      <c r="I9" s="289">
        <v>1447732</v>
      </c>
      <c r="J9" s="289">
        <v>29008918</v>
      </c>
      <c r="K9" s="152" t="s">
        <v>358</v>
      </c>
      <c r="L9" s="289">
        <v>1957252</v>
      </c>
      <c r="M9" s="289">
        <v>1309252</v>
      </c>
      <c r="N9" s="289">
        <v>648000</v>
      </c>
      <c r="O9" s="289">
        <v>33434127</v>
      </c>
      <c r="P9" s="289">
        <v>30164127</v>
      </c>
      <c r="Q9" s="289">
        <v>2000000</v>
      </c>
      <c r="R9" s="289">
        <v>1270000</v>
      </c>
      <c r="S9" s="289">
        <v>-31476875</v>
      </c>
      <c r="T9" s="289">
        <v>-2467957</v>
      </c>
      <c r="U9" s="373"/>
      <c r="V9" s="373"/>
      <c r="W9" s="373"/>
      <c r="X9" s="374"/>
    </row>
    <row r="10" spans="1:24" s="266" customFormat="1" ht="21.65" customHeight="1">
      <c r="A10" s="152" t="s">
        <v>391</v>
      </c>
      <c r="B10" s="289">
        <v>132716000</v>
      </c>
      <c r="C10" s="289">
        <v>47652205</v>
      </c>
      <c r="D10" s="289">
        <v>24810936</v>
      </c>
      <c r="E10" s="289">
        <v>60252859</v>
      </c>
      <c r="F10" s="289">
        <v>109801720</v>
      </c>
      <c r="G10" s="289">
        <v>108842134</v>
      </c>
      <c r="H10" s="289">
        <v>559586</v>
      </c>
      <c r="I10" s="289">
        <v>400000</v>
      </c>
      <c r="J10" s="289">
        <v>22914280</v>
      </c>
      <c r="K10" s="152" t="s">
        <v>391</v>
      </c>
      <c r="L10" s="289">
        <v>24000</v>
      </c>
      <c r="M10" s="289">
        <v>24000</v>
      </c>
      <c r="N10" s="289">
        <v>0</v>
      </c>
      <c r="O10" s="289">
        <v>33189131</v>
      </c>
      <c r="P10" s="289">
        <v>26826728</v>
      </c>
      <c r="Q10" s="289">
        <v>4120403</v>
      </c>
      <c r="R10" s="289">
        <v>2242000</v>
      </c>
      <c r="S10" s="289">
        <v>-33165131</v>
      </c>
      <c r="T10" s="289">
        <v>-10250851</v>
      </c>
      <c r="U10" s="373"/>
      <c r="V10" s="373"/>
      <c r="W10" s="373"/>
      <c r="X10" s="374"/>
    </row>
    <row r="11" spans="1:24" s="269" customFormat="1" ht="21.65" customHeight="1">
      <c r="A11" s="152" t="s">
        <v>379</v>
      </c>
      <c r="B11" s="289">
        <v>140901655</v>
      </c>
      <c r="C11" s="289">
        <v>51611235</v>
      </c>
      <c r="D11" s="289">
        <v>29470959</v>
      </c>
      <c r="E11" s="289">
        <v>59819461</v>
      </c>
      <c r="F11" s="289">
        <v>125146685</v>
      </c>
      <c r="G11" s="289">
        <v>123104477</v>
      </c>
      <c r="H11" s="289">
        <v>1500000</v>
      </c>
      <c r="I11" s="289">
        <v>542208</v>
      </c>
      <c r="J11" s="289">
        <v>15754970</v>
      </c>
      <c r="K11" s="152" t="s">
        <v>379</v>
      </c>
      <c r="L11" s="289">
        <v>78934</v>
      </c>
      <c r="M11" s="289">
        <v>78934</v>
      </c>
      <c r="N11" s="289">
        <v>0</v>
      </c>
      <c r="O11" s="289">
        <v>25333866</v>
      </c>
      <c r="P11" s="289">
        <v>22988332</v>
      </c>
      <c r="Q11" s="289">
        <v>775534</v>
      </c>
      <c r="R11" s="289">
        <v>1570000</v>
      </c>
      <c r="S11" s="289">
        <v>-25254932</v>
      </c>
      <c r="T11" s="289">
        <v>-9499962</v>
      </c>
      <c r="U11" s="373"/>
      <c r="V11" s="373"/>
      <c r="W11" s="373"/>
      <c r="X11" s="374"/>
    </row>
    <row r="12" spans="1:24" s="266" customFormat="1" ht="21.65" customHeight="1">
      <c r="A12" s="152" t="s">
        <v>380</v>
      </c>
      <c r="B12" s="289">
        <v>97686029</v>
      </c>
      <c r="C12" s="289">
        <v>31139196</v>
      </c>
      <c r="D12" s="289">
        <v>21289958</v>
      </c>
      <c r="E12" s="289">
        <v>45256875</v>
      </c>
      <c r="F12" s="289">
        <v>81682884</v>
      </c>
      <c r="G12" s="289">
        <v>80528024</v>
      </c>
      <c r="H12" s="289">
        <v>610000</v>
      </c>
      <c r="I12" s="289">
        <v>544860</v>
      </c>
      <c r="J12" s="289">
        <v>16003145</v>
      </c>
      <c r="K12" s="152" t="s">
        <v>380</v>
      </c>
      <c r="L12" s="289">
        <v>337177</v>
      </c>
      <c r="M12" s="289">
        <v>337177</v>
      </c>
      <c r="N12" s="289">
        <v>0</v>
      </c>
      <c r="O12" s="289">
        <v>20883250</v>
      </c>
      <c r="P12" s="289">
        <v>19754872</v>
      </c>
      <c r="Q12" s="289">
        <v>1000</v>
      </c>
      <c r="R12" s="289">
        <v>1127378</v>
      </c>
      <c r="S12" s="289">
        <v>-20546073</v>
      </c>
      <c r="T12" s="289">
        <v>-4542928</v>
      </c>
      <c r="U12" s="373"/>
      <c r="V12" s="373"/>
      <c r="W12" s="373"/>
      <c r="X12" s="374"/>
    </row>
    <row r="13" spans="1:24" s="266" customFormat="1" ht="21.65" customHeight="1">
      <c r="A13" s="152" t="s">
        <v>146</v>
      </c>
      <c r="B13" s="289">
        <v>152935496</v>
      </c>
      <c r="C13" s="289">
        <v>63775909</v>
      </c>
      <c r="D13" s="289">
        <v>23183814</v>
      </c>
      <c r="E13" s="289">
        <v>65975773</v>
      </c>
      <c r="F13" s="289">
        <v>128844118</v>
      </c>
      <c r="G13" s="289">
        <v>126213995</v>
      </c>
      <c r="H13" s="289">
        <v>2315738</v>
      </c>
      <c r="I13" s="289">
        <v>314385</v>
      </c>
      <c r="J13" s="289">
        <v>24091378</v>
      </c>
      <c r="K13" s="152" t="s">
        <v>146</v>
      </c>
      <c r="L13" s="289">
        <v>2123625</v>
      </c>
      <c r="M13" s="289">
        <v>2123625</v>
      </c>
      <c r="N13" s="289">
        <v>0</v>
      </c>
      <c r="O13" s="289">
        <v>32006702</v>
      </c>
      <c r="P13" s="289">
        <v>29415264</v>
      </c>
      <c r="Q13" s="289">
        <v>874871</v>
      </c>
      <c r="R13" s="289">
        <v>1716567</v>
      </c>
      <c r="S13" s="289">
        <v>-29883077</v>
      </c>
      <c r="T13" s="289">
        <v>-5791699</v>
      </c>
      <c r="U13" s="373"/>
      <c r="V13" s="373"/>
      <c r="W13" s="373"/>
      <c r="X13" s="374"/>
    </row>
    <row r="14" spans="1:24" s="268" customFormat="1" ht="21.65" customHeight="1">
      <c r="A14" s="335" t="s">
        <v>147</v>
      </c>
      <c r="B14" s="311">
        <v>415478570</v>
      </c>
      <c r="C14" s="311">
        <v>77866662</v>
      </c>
      <c r="D14" s="311">
        <v>72172731</v>
      </c>
      <c r="E14" s="311">
        <v>265439177</v>
      </c>
      <c r="F14" s="311">
        <v>342907525</v>
      </c>
      <c r="G14" s="311">
        <v>338282305</v>
      </c>
      <c r="H14" s="311">
        <v>2807917</v>
      </c>
      <c r="I14" s="311">
        <v>1817303</v>
      </c>
      <c r="J14" s="311">
        <v>72571045</v>
      </c>
      <c r="K14" s="335" t="s">
        <v>147</v>
      </c>
      <c r="L14" s="311">
        <v>2052982</v>
      </c>
      <c r="M14" s="311">
        <v>2049958</v>
      </c>
      <c r="N14" s="311">
        <v>3024</v>
      </c>
      <c r="O14" s="311">
        <v>83633521</v>
      </c>
      <c r="P14" s="311">
        <v>79064861</v>
      </c>
      <c r="Q14" s="311">
        <v>177390</v>
      </c>
      <c r="R14" s="311">
        <v>4391270</v>
      </c>
      <c r="S14" s="311">
        <v>-81580539</v>
      </c>
      <c r="T14" s="311">
        <v>-9009494</v>
      </c>
      <c r="U14" s="375"/>
      <c r="V14" s="375"/>
      <c r="W14" s="375"/>
      <c r="X14" s="376"/>
    </row>
    <row r="15" spans="1:24" s="266" customFormat="1" ht="21.65" customHeight="1">
      <c r="A15" s="157" t="s">
        <v>127</v>
      </c>
      <c r="B15" s="289">
        <v>27886943</v>
      </c>
      <c r="C15" s="289">
        <v>5186108</v>
      </c>
      <c r="D15" s="289">
        <v>4110634</v>
      </c>
      <c r="E15" s="289">
        <v>18590201</v>
      </c>
      <c r="F15" s="289">
        <v>22323441</v>
      </c>
      <c r="G15" s="289">
        <v>21999060</v>
      </c>
      <c r="H15" s="289">
        <v>274381</v>
      </c>
      <c r="I15" s="289">
        <v>50000</v>
      </c>
      <c r="J15" s="289">
        <v>5563502</v>
      </c>
      <c r="K15" s="157" t="s">
        <v>127</v>
      </c>
      <c r="L15" s="289">
        <v>28000</v>
      </c>
      <c r="M15" s="289">
        <v>28000</v>
      </c>
      <c r="N15" s="289">
        <v>0</v>
      </c>
      <c r="O15" s="289">
        <v>5568256</v>
      </c>
      <c r="P15" s="289">
        <v>5289279</v>
      </c>
      <c r="Q15" s="289">
        <v>0</v>
      </c>
      <c r="R15" s="289">
        <v>278977</v>
      </c>
      <c r="S15" s="289">
        <v>-5540256</v>
      </c>
      <c r="T15" s="289">
        <v>23246</v>
      </c>
      <c r="U15" s="373"/>
      <c r="V15" s="373"/>
      <c r="W15" s="373"/>
      <c r="X15" s="374"/>
    </row>
    <row r="16" spans="1:24" s="266" customFormat="1" ht="21.65" customHeight="1">
      <c r="A16" s="157" t="s">
        <v>128</v>
      </c>
      <c r="B16" s="289">
        <v>34323593</v>
      </c>
      <c r="C16" s="289">
        <v>7901314</v>
      </c>
      <c r="D16" s="289">
        <v>5410568</v>
      </c>
      <c r="E16" s="289">
        <v>21011711</v>
      </c>
      <c r="F16" s="289">
        <v>26451160</v>
      </c>
      <c r="G16" s="289">
        <v>25889010</v>
      </c>
      <c r="H16" s="289">
        <v>150000</v>
      </c>
      <c r="I16" s="289">
        <v>412150</v>
      </c>
      <c r="J16" s="289">
        <v>7872433</v>
      </c>
      <c r="K16" s="157" t="s">
        <v>128</v>
      </c>
      <c r="L16" s="289">
        <v>500011</v>
      </c>
      <c r="M16" s="289">
        <v>500011</v>
      </c>
      <c r="N16" s="289">
        <v>0</v>
      </c>
      <c r="O16" s="289">
        <v>8372444</v>
      </c>
      <c r="P16" s="289">
        <v>8024207</v>
      </c>
      <c r="Q16" s="289">
        <v>0</v>
      </c>
      <c r="R16" s="289">
        <v>348237</v>
      </c>
      <c r="S16" s="289">
        <v>-7872433</v>
      </c>
      <c r="T16" s="289">
        <v>0</v>
      </c>
      <c r="U16" s="373"/>
      <c r="V16" s="373"/>
      <c r="W16" s="373"/>
      <c r="X16" s="374"/>
    </row>
    <row r="17" spans="1:24" s="266" customFormat="1" ht="21.65" customHeight="1">
      <c r="A17" s="157" t="s">
        <v>129</v>
      </c>
      <c r="B17" s="289">
        <v>23218013</v>
      </c>
      <c r="C17" s="289">
        <v>5512937</v>
      </c>
      <c r="D17" s="289">
        <v>5227089</v>
      </c>
      <c r="E17" s="289">
        <v>12477987</v>
      </c>
      <c r="F17" s="289">
        <v>19636684</v>
      </c>
      <c r="G17" s="289">
        <v>19086684</v>
      </c>
      <c r="H17" s="289">
        <v>500000</v>
      </c>
      <c r="I17" s="289">
        <v>50000</v>
      </c>
      <c r="J17" s="289">
        <v>3581329</v>
      </c>
      <c r="K17" s="157" t="s">
        <v>129</v>
      </c>
      <c r="L17" s="289">
        <v>0</v>
      </c>
      <c r="M17" s="289">
        <v>0</v>
      </c>
      <c r="N17" s="289">
        <v>0</v>
      </c>
      <c r="O17" s="289">
        <v>3351329</v>
      </c>
      <c r="P17" s="289">
        <v>3121329</v>
      </c>
      <c r="Q17" s="289">
        <v>0</v>
      </c>
      <c r="R17" s="289">
        <v>230000</v>
      </c>
      <c r="S17" s="289">
        <v>-3351329</v>
      </c>
      <c r="T17" s="289">
        <v>230000</v>
      </c>
      <c r="U17" s="373"/>
      <c r="V17" s="373"/>
      <c r="W17" s="373"/>
      <c r="X17" s="374"/>
    </row>
    <row r="18" spans="1:24" s="266" customFormat="1" ht="21.65" customHeight="1">
      <c r="A18" s="157" t="s">
        <v>130</v>
      </c>
      <c r="B18" s="289">
        <v>56970573</v>
      </c>
      <c r="C18" s="289">
        <v>9892639</v>
      </c>
      <c r="D18" s="289">
        <v>10944396</v>
      </c>
      <c r="E18" s="289">
        <v>36133538</v>
      </c>
      <c r="F18" s="289">
        <v>49941918</v>
      </c>
      <c r="G18" s="289">
        <v>49269250</v>
      </c>
      <c r="H18" s="289">
        <v>422668</v>
      </c>
      <c r="I18" s="289">
        <v>250000</v>
      </c>
      <c r="J18" s="289">
        <v>7028655</v>
      </c>
      <c r="K18" s="157" t="s">
        <v>130</v>
      </c>
      <c r="L18" s="289">
        <v>0</v>
      </c>
      <c r="M18" s="289">
        <v>0</v>
      </c>
      <c r="N18" s="289">
        <v>0</v>
      </c>
      <c r="O18" s="289">
        <v>8953971</v>
      </c>
      <c r="P18" s="289">
        <v>8483971</v>
      </c>
      <c r="Q18" s="289">
        <v>0</v>
      </c>
      <c r="R18" s="289">
        <v>470000</v>
      </c>
      <c r="S18" s="289">
        <v>-8953971</v>
      </c>
      <c r="T18" s="289">
        <v>-1925316</v>
      </c>
      <c r="U18" s="373"/>
      <c r="V18" s="373"/>
      <c r="W18" s="373"/>
      <c r="X18" s="374"/>
    </row>
    <row r="19" spans="1:24" s="266" customFormat="1" ht="21.65" customHeight="1">
      <c r="A19" s="157" t="s">
        <v>131</v>
      </c>
      <c r="B19" s="289">
        <v>25476500</v>
      </c>
      <c r="C19" s="289">
        <v>4645263</v>
      </c>
      <c r="D19" s="289">
        <v>5515513</v>
      </c>
      <c r="E19" s="289">
        <v>15315724</v>
      </c>
      <c r="F19" s="289">
        <v>21307484</v>
      </c>
      <c r="G19" s="289">
        <v>20883078</v>
      </c>
      <c r="H19" s="289">
        <v>194406</v>
      </c>
      <c r="I19" s="289">
        <v>230000</v>
      </c>
      <c r="J19" s="289">
        <v>4169016</v>
      </c>
      <c r="K19" s="157" t="s">
        <v>131</v>
      </c>
      <c r="L19" s="289">
        <v>1500</v>
      </c>
      <c r="M19" s="289">
        <v>1500</v>
      </c>
      <c r="N19" s="289">
        <v>0</v>
      </c>
      <c r="O19" s="289">
        <v>3618516</v>
      </c>
      <c r="P19" s="289">
        <v>3369256</v>
      </c>
      <c r="Q19" s="289">
        <v>0</v>
      </c>
      <c r="R19" s="289">
        <v>249260</v>
      </c>
      <c r="S19" s="289">
        <v>-3617016</v>
      </c>
      <c r="T19" s="289">
        <v>552000</v>
      </c>
      <c r="U19" s="373"/>
      <c r="V19" s="373"/>
      <c r="W19" s="373"/>
      <c r="X19" s="374"/>
    </row>
    <row r="20" spans="1:24" s="266" customFormat="1" ht="21.65" customHeight="1">
      <c r="A20" s="157" t="s">
        <v>132</v>
      </c>
      <c r="B20" s="289">
        <v>35659008</v>
      </c>
      <c r="C20" s="289">
        <v>6784940</v>
      </c>
      <c r="D20" s="289">
        <v>7002166</v>
      </c>
      <c r="E20" s="289">
        <v>21871902</v>
      </c>
      <c r="F20" s="289">
        <v>26821431</v>
      </c>
      <c r="G20" s="289">
        <v>26452650</v>
      </c>
      <c r="H20" s="289">
        <v>354822</v>
      </c>
      <c r="I20" s="289">
        <v>13959</v>
      </c>
      <c r="J20" s="289">
        <v>8837577</v>
      </c>
      <c r="K20" s="157" t="s">
        <v>132</v>
      </c>
      <c r="L20" s="289">
        <v>0</v>
      </c>
      <c r="M20" s="289">
        <v>0</v>
      </c>
      <c r="N20" s="289">
        <v>0</v>
      </c>
      <c r="O20" s="289">
        <v>9481385</v>
      </c>
      <c r="P20" s="289">
        <v>8968354</v>
      </c>
      <c r="Q20" s="289">
        <v>70000</v>
      </c>
      <c r="R20" s="289">
        <v>443031</v>
      </c>
      <c r="S20" s="289">
        <v>-9481385</v>
      </c>
      <c r="T20" s="289">
        <v>-643808</v>
      </c>
      <c r="U20" s="373"/>
      <c r="V20" s="373"/>
      <c r="W20" s="373"/>
      <c r="X20" s="374"/>
    </row>
    <row r="21" spans="1:24" s="266" customFormat="1" ht="21.65" customHeight="1">
      <c r="A21" s="157" t="s">
        <v>133</v>
      </c>
      <c r="B21" s="289">
        <v>27353000</v>
      </c>
      <c r="C21" s="289">
        <v>4069978</v>
      </c>
      <c r="D21" s="289">
        <v>4580021</v>
      </c>
      <c r="E21" s="289">
        <v>18703001</v>
      </c>
      <c r="F21" s="289">
        <v>22388388</v>
      </c>
      <c r="G21" s="289">
        <v>22150628</v>
      </c>
      <c r="H21" s="289">
        <v>230000</v>
      </c>
      <c r="I21" s="289">
        <v>7760</v>
      </c>
      <c r="J21" s="289">
        <v>4964612</v>
      </c>
      <c r="K21" s="157" t="s">
        <v>133</v>
      </c>
      <c r="L21" s="289">
        <v>60000</v>
      </c>
      <c r="M21" s="289">
        <v>60000</v>
      </c>
      <c r="N21" s="289">
        <v>0</v>
      </c>
      <c r="O21" s="289">
        <v>5024612</v>
      </c>
      <c r="P21" s="289">
        <v>4638372</v>
      </c>
      <c r="Q21" s="289">
        <v>12110</v>
      </c>
      <c r="R21" s="289">
        <v>374130</v>
      </c>
      <c r="S21" s="289">
        <v>-4964612</v>
      </c>
      <c r="T21" s="289">
        <v>0</v>
      </c>
      <c r="U21" s="373"/>
      <c r="V21" s="373"/>
      <c r="W21" s="373"/>
      <c r="X21" s="374"/>
    </row>
    <row r="22" spans="1:24" s="266" customFormat="1" ht="21.65" customHeight="1">
      <c r="A22" s="157" t="s">
        <v>134</v>
      </c>
      <c r="B22" s="289">
        <v>49611284</v>
      </c>
      <c r="C22" s="289">
        <v>7017650</v>
      </c>
      <c r="D22" s="289">
        <v>7693324</v>
      </c>
      <c r="E22" s="289">
        <v>34900310</v>
      </c>
      <c r="F22" s="289">
        <v>40452165</v>
      </c>
      <c r="G22" s="289">
        <v>40227165</v>
      </c>
      <c r="H22" s="289">
        <v>150000</v>
      </c>
      <c r="I22" s="289">
        <v>75000</v>
      </c>
      <c r="J22" s="289">
        <v>9159119</v>
      </c>
      <c r="K22" s="157" t="s">
        <v>134</v>
      </c>
      <c r="L22" s="289">
        <v>721716</v>
      </c>
      <c r="M22" s="289">
        <v>721716</v>
      </c>
      <c r="N22" s="289">
        <v>0</v>
      </c>
      <c r="O22" s="289">
        <v>9880835</v>
      </c>
      <c r="P22" s="289">
        <v>9369487</v>
      </c>
      <c r="Q22" s="289">
        <v>0</v>
      </c>
      <c r="R22" s="289">
        <v>511348</v>
      </c>
      <c r="S22" s="289">
        <v>-9159119</v>
      </c>
      <c r="T22" s="289">
        <v>0</v>
      </c>
      <c r="U22" s="373"/>
      <c r="V22" s="373"/>
      <c r="W22" s="373"/>
      <c r="X22" s="374"/>
    </row>
    <row r="23" spans="1:24" s="266" customFormat="1" ht="21.65" customHeight="1">
      <c r="A23" s="157" t="s">
        <v>135</v>
      </c>
      <c r="B23" s="289">
        <v>19039899</v>
      </c>
      <c r="C23" s="289">
        <v>2361917</v>
      </c>
      <c r="D23" s="289">
        <v>2512231</v>
      </c>
      <c r="E23" s="289">
        <v>14165751</v>
      </c>
      <c r="F23" s="289">
        <v>17453619</v>
      </c>
      <c r="G23" s="289">
        <v>17303619</v>
      </c>
      <c r="H23" s="289">
        <v>100000</v>
      </c>
      <c r="I23" s="289">
        <v>50000</v>
      </c>
      <c r="J23" s="289">
        <v>1586280</v>
      </c>
      <c r="K23" s="157" t="s">
        <v>135</v>
      </c>
      <c r="L23" s="289">
        <v>20001</v>
      </c>
      <c r="M23" s="289">
        <v>20001</v>
      </c>
      <c r="N23" s="289">
        <v>0</v>
      </c>
      <c r="O23" s="289">
        <v>3034978</v>
      </c>
      <c r="P23" s="289">
        <v>2764978</v>
      </c>
      <c r="Q23" s="289">
        <v>0</v>
      </c>
      <c r="R23" s="289">
        <v>270000</v>
      </c>
      <c r="S23" s="289">
        <v>-3014977</v>
      </c>
      <c r="T23" s="289">
        <v>-1428697</v>
      </c>
      <c r="U23" s="373"/>
      <c r="V23" s="373"/>
      <c r="W23" s="373"/>
      <c r="X23" s="374"/>
    </row>
    <row r="24" spans="1:24" s="266" customFormat="1" ht="21.65" customHeight="1">
      <c r="A24" s="157" t="s">
        <v>136</v>
      </c>
      <c r="B24" s="289">
        <v>26191738</v>
      </c>
      <c r="C24" s="289">
        <v>3835916</v>
      </c>
      <c r="D24" s="289">
        <v>4141008</v>
      </c>
      <c r="E24" s="289">
        <v>18214814</v>
      </c>
      <c r="F24" s="289">
        <v>21641066</v>
      </c>
      <c r="G24" s="289">
        <v>21436666</v>
      </c>
      <c r="H24" s="289">
        <v>127200</v>
      </c>
      <c r="I24" s="289">
        <v>77200</v>
      </c>
      <c r="J24" s="289">
        <v>4550672</v>
      </c>
      <c r="K24" s="157" t="s">
        <v>136</v>
      </c>
      <c r="L24" s="289">
        <v>13224</v>
      </c>
      <c r="M24" s="289">
        <v>10200</v>
      </c>
      <c r="N24" s="289">
        <v>3024</v>
      </c>
      <c r="O24" s="289">
        <v>4839762</v>
      </c>
      <c r="P24" s="289">
        <v>4569762</v>
      </c>
      <c r="Q24" s="289">
        <v>0</v>
      </c>
      <c r="R24" s="289">
        <v>270000</v>
      </c>
      <c r="S24" s="289">
        <v>-4826538</v>
      </c>
      <c r="T24" s="289">
        <v>-275866</v>
      </c>
      <c r="U24" s="373"/>
      <c r="V24" s="373"/>
      <c r="W24" s="373"/>
      <c r="X24" s="374"/>
    </row>
    <row r="25" spans="1:24" s="266" customFormat="1" ht="21.65" customHeight="1">
      <c r="A25" s="157" t="s">
        <v>137</v>
      </c>
      <c r="B25" s="289">
        <v>10880827</v>
      </c>
      <c r="C25" s="289">
        <v>1405208</v>
      </c>
      <c r="D25" s="289">
        <v>1315086</v>
      </c>
      <c r="E25" s="289">
        <v>8160533</v>
      </c>
      <c r="F25" s="289">
        <v>9143189</v>
      </c>
      <c r="G25" s="289">
        <v>9063449</v>
      </c>
      <c r="H25" s="289">
        <v>16740</v>
      </c>
      <c r="I25" s="289">
        <v>63000</v>
      </c>
      <c r="J25" s="289">
        <v>1737638</v>
      </c>
      <c r="K25" s="157" t="s">
        <v>137</v>
      </c>
      <c r="L25" s="289">
        <v>10000</v>
      </c>
      <c r="M25" s="289">
        <v>10000</v>
      </c>
      <c r="N25" s="289">
        <v>0</v>
      </c>
      <c r="O25" s="289">
        <v>2693854</v>
      </c>
      <c r="P25" s="289">
        <v>2574074</v>
      </c>
      <c r="Q25" s="289">
        <v>280</v>
      </c>
      <c r="R25" s="289">
        <v>119500</v>
      </c>
      <c r="S25" s="289">
        <v>-2683854</v>
      </c>
      <c r="T25" s="289">
        <v>-946216</v>
      </c>
      <c r="U25" s="373"/>
      <c r="V25" s="373"/>
      <c r="W25" s="373"/>
      <c r="X25" s="374"/>
    </row>
    <row r="26" spans="1:24" s="266" customFormat="1" ht="21.65" customHeight="1">
      <c r="A26" s="157" t="s">
        <v>138</v>
      </c>
      <c r="B26" s="289">
        <v>19613448</v>
      </c>
      <c r="C26" s="289">
        <v>4505708</v>
      </c>
      <c r="D26" s="289">
        <v>3359822</v>
      </c>
      <c r="E26" s="289">
        <v>11747918</v>
      </c>
      <c r="F26" s="289">
        <v>16512942</v>
      </c>
      <c r="G26" s="289">
        <v>16369442</v>
      </c>
      <c r="H26" s="289">
        <v>100000</v>
      </c>
      <c r="I26" s="289">
        <v>43500</v>
      </c>
      <c r="J26" s="289">
        <v>3100506</v>
      </c>
      <c r="K26" s="157" t="s">
        <v>138</v>
      </c>
      <c r="L26" s="289">
        <v>21752</v>
      </c>
      <c r="M26" s="289">
        <v>21752</v>
      </c>
      <c r="N26" s="289">
        <v>0</v>
      </c>
      <c r="O26" s="289">
        <v>3117058</v>
      </c>
      <c r="P26" s="289">
        <v>2917058</v>
      </c>
      <c r="Q26" s="289">
        <v>0</v>
      </c>
      <c r="R26" s="289">
        <v>200000</v>
      </c>
      <c r="S26" s="289">
        <v>-3095306</v>
      </c>
      <c r="T26" s="289">
        <v>5200</v>
      </c>
      <c r="U26" s="373"/>
      <c r="V26" s="373"/>
      <c r="W26" s="373"/>
      <c r="X26" s="374"/>
    </row>
    <row r="27" spans="1:24" s="266" customFormat="1" ht="21.65" customHeight="1">
      <c r="A27" s="157" t="s">
        <v>139</v>
      </c>
      <c r="B27" s="289">
        <v>24609688</v>
      </c>
      <c r="C27" s="289">
        <v>9620545</v>
      </c>
      <c r="D27" s="289">
        <v>5378180</v>
      </c>
      <c r="E27" s="289">
        <v>9610963</v>
      </c>
      <c r="F27" s="289">
        <v>21070934</v>
      </c>
      <c r="G27" s="289">
        <v>20711994</v>
      </c>
      <c r="H27" s="289">
        <v>180000</v>
      </c>
      <c r="I27" s="289">
        <v>178940</v>
      </c>
      <c r="J27" s="289">
        <v>3538754</v>
      </c>
      <c r="K27" s="157" t="s">
        <v>139</v>
      </c>
      <c r="L27" s="289">
        <v>659001</v>
      </c>
      <c r="M27" s="289">
        <v>659001</v>
      </c>
      <c r="N27" s="289">
        <v>0</v>
      </c>
      <c r="O27" s="289">
        <v>4446189</v>
      </c>
      <c r="P27" s="289">
        <v>4026189</v>
      </c>
      <c r="Q27" s="289">
        <v>0</v>
      </c>
      <c r="R27" s="289">
        <v>420000</v>
      </c>
      <c r="S27" s="289">
        <v>-3787188</v>
      </c>
      <c r="T27" s="289">
        <v>-248434</v>
      </c>
      <c r="U27" s="373"/>
      <c r="V27" s="373"/>
      <c r="W27" s="373"/>
      <c r="X27" s="374"/>
    </row>
    <row r="28" spans="1:24" s="267" customFormat="1" ht="21.65" customHeight="1">
      <c r="A28" s="157" t="s">
        <v>140</v>
      </c>
      <c r="B28" s="289">
        <v>17040550</v>
      </c>
      <c r="C28" s="289">
        <v>3573991</v>
      </c>
      <c r="D28" s="289">
        <v>2556273</v>
      </c>
      <c r="E28" s="289">
        <v>10910286</v>
      </c>
      <c r="F28" s="289">
        <v>14645721</v>
      </c>
      <c r="G28" s="289">
        <v>14524621</v>
      </c>
      <c r="H28" s="289">
        <v>7100</v>
      </c>
      <c r="I28" s="289">
        <v>114000</v>
      </c>
      <c r="J28" s="289">
        <v>2394829</v>
      </c>
      <c r="K28" s="157" t="s">
        <v>140</v>
      </c>
      <c r="L28" s="289">
        <v>10000</v>
      </c>
      <c r="M28" s="289">
        <v>10000</v>
      </c>
      <c r="N28" s="289">
        <v>0</v>
      </c>
      <c r="O28" s="289">
        <v>3737256</v>
      </c>
      <c r="P28" s="289">
        <v>3637256</v>
      </c>
      <c r="Q28" s="289">
        <v>0</v>
      </c>
      <c r="R28" s="289">
        <v>100000</v>
      </c>
      <c r="S28" s="289">
        <v>-3727256</v>
      </c>
      <c r="T28" s="289">
        <v>-1332427</v>
      </c>
      <c r="U28" s="373"/>
      <c r="V28" s="373"/>
      <c r="W28" s="373"/>
      <c r="X28" s="374"/>
    </row>
    <row r="29" spans="1:24" s="266" customFormat="1" ht="21.65" customHeight="1">
      <c r="A29" s="157" t="s">
        <v>141</v>
      </c>
      <c r="B29" s="289">
        <v>13013035</v>
      </c>
      <c r="C29" s="289">
        <v>1265032</v>
      </c>
      <c r="D29" s="289">
        <v>2048704</v>
      </c>
      <c r="E29" s="289">
        <v>9699299</v>
      </c>
      <c r="F29" s="289">
        <v>10272354</v>
      </c>
      <c r="G29" s="289">
        <v>10091054</v>
      </c>
      <c r="H29" s="289">
        <v>0</v>
      </c>
      <c r="I29" s="289">
        <v>181300</v>
      </c>
      <c r="J29" s="289">
        <v>2740681</v>
      </c>
      <c r="K29" s="157" t="s">
        <v>141</v>
      </c>
      <c r="L29" s="289">
        <v>7777</v>
      </c>
      <c r="M29" s="289">
        <v>7777</v>
      </c>
      <c r="N29" s="289">
        <v>0</v>
      </c>
      <c r="O29" s="289">
        <v>5550889</v>
      </c>
      <c r="P29" s="289">
        <v>5397189</v>
      </c>
      <c r="Q29" s="289">
        <v>95000</v>
      </c>
      <c r="R29" s="289">
        <v>58700</v>
      </c>
      <c r="S29" s="289">
        <v>-5543112</v>
      </c>
      <c r="T29" s="289">
        <v>-2802431</v>
      </c>
      <c r="U29" s="373"/>
      <c r="V29" s="373"/>
      <c r="W29" s="373"/>
      <c r="X29" s="374"/>
    </row>
    <row r="30" spans="1:24" s="266" customFormat="1" ht="21.65" customHeight="1">
      <c r="A30" s="157" t="s">
        <v>211</v>
      </c>
      <c r="B30" s="289">
        <v>4590471</v>
      </c>
      <c r="C30" s="289">
        <v>287516</v>
      </c>
      <c r="D30" s="289">
        <v>377716</v>
      </c>
      <c r="E30" s="289">
        <v>3925239</v>
      </c>
      <c r="F30" s="289">
        <v>2845029</v>
      </c>
      <c r="G30" s="289">
        <v>2823935</v>
      </c>
      <c r="H30" s="289">
        <v>600</v>
      </c>
      <c r="I30" s="289">
        <v>20494</v>
      </c>
      <c r="J30" s="289">
        <v>1745442</v>
      </c>
      <c r="K30" s="157" t="s">
        <v>211</v>
      </c>
      <c r="L30" s="289">
        <v>0</v>
      </c>
      <c r="M30" s="289">
        <v>0</v>
      </c>
      <c r="N30" s="289">
        <v>0</v>
      </c>
      <c r="O30" s="289">
        <v>1962187</v>
      </c>
      <c r="P30" s="289">
        <v>1914100</v>
      </c>
      <c r="Q30" s="289">
        <v>0</v>
      </c>
      <c r="R30" s="289">
        <v>48087</v>
      </c>
      <c r="S30" s="289">
        <v>-1962187</v>
      </c>
      <c r="T30" s="289">
        <v>-216745</v>
      </c>
      <c r="U30" s="373"/>
      <c r="V30" s="373"/>
      <c r="W30" s="373"/>
      <c r="X30" s="374"/>
    </row>
    <row r="31" spans="1:24" ht="20.25" customHeight="1">
      <c r="U31" s="377"/>
      <c r="V31" s="377"/>
      <c r="W31" s="377"/>
      <c r="X31" s="378"/>
    </row>
    <row r="32" spans="1:24" ht="20.25" customHeight="1">
      <c r="U32" s="377"/>
      <c r="V32" s="377"/>
      <c r="W32" s="377"/>
      <c r="X32" s="378"/>
    </row>
  </sheetData>
  <mergeCells count="9">
    <mergeCell ref="B2:I2"/>
    <mergeCell ref="L2:S2"/>
    <mergeCell ref="M4:R4"/>
    <mergeCell ref="T4:T5"/>
    <mergeCell ref="X5:X6"/>
    <mergeCell ref="C4:I4"/>
    <mergeCell ref="A4:A5"/>
    <mergeCell ref="K4:K5"/>
    <mergeCell ref="U5:V5"/>
  </mergeCells>
  <phoneticPr fontId="2" type="noConversion"/>
  <printOptions horizontalCentered="1" gridLinesSet="0"/>
  <pageMargins left="0.39370078740157483" right="0.39370078740157483" top="0.39370078740157483" bottom="0.39370078740157483" header="0.51181102362204722" footer="0.39370078740157483"/>
  <pageSetup paperSize="9" scale="80" firstPageNumber="13" orientation="landscape" blackAndWhite="1" useFirstPageNumber="1" r:id="rId1"/>
  <headerFooter alignWithMargins="0">
    <oddFooter>&amp;C&amp;"Times New Roman,標準"-&amp;P--</oddFooter>
  </headerFooter>
  <colBreaks count="1" manualBreakCount="1">
    <brk id="10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V46"/>
  <sheetViews>
    <sheetView showGridLines="0" zoomScale="75" zoomScaleNormal="75" zoomScaleSheetLayoutView="75" workbookViewId="0">
      <selection activeCell="F18" sqref="F18"/>
    </sheetView>
  </sheetViews>
  <sheetFormatPr defaultColWidth="9" defaultRowHeight="17"/>
  <cols>
    <col min="1" max="1" width="29.26953125" style="37" customWidth="1"/>
    <col min="2" max="5" width="15.36328125" style="37" customWidth="1"/>
    <col min="6" max="16384" width="9" style="37"/>
  </cols>
  <sheetData>
    <row r="1" spans="1:22" s="57" customFormat="1" ht="26" customHeight="1">
      <c r="A1" s="452" t="s">
        <v>180</v>
      </c>
      <c r="B1" s="452"/>
      <c r="C1" s="452"/>
      <c r="D1" s="452"/>
      <c r="E1" s="452"/>
    </row>
    <row r="2" spans="1:22" s="58" customFormat="1" ht="26" customHeight="1">
      <c r="A2" s="453" t="s">
        <v>181</v>
      </c>
      <c r="B2" s="453"/>
      <c r="C2" s="453"/>
      <c r="D2" s="453"/>
      <c r="E2" s="453"/>
    </row>
    <row r="3" spans="1:22" s="62" customFormat="1" ht="26" customHeight="1">
      <c r="A3" s="59"/>
      <c r="B3" s="454" t="str">
        <f>[1]融資總!$B$3:$C$3</f>
        <v>中 華 民 國 112 年 度</v>
      </c>
      <c r="C3" s="454"/>
      <c r="D3" s="60"/>
      <c r="E3" s="61" t="s">
        <v>121</v>
      </c>
    </row>
    <row r="4" spans="1:22" s="66" customFormat="1" ht="40.75" customHeight="1">
      <c r="A4" s="63" t="s">
        <v>122</v>
      </c>
      <c r="B4" s="64" t="s">
        <v>248</v>
      </c>
      <c r="C4" s="65" t="s">
        <v>182</v>
      </c>
      <c r="D4" s="65" t="s">
        <v>183</v>
      </c>
      <c r="E4" s="65" t="s">
        <v>184</v>
      </c>
    </row>
    <row r="5" spans="1:22" s="66" customFormat="1" ht="40.75" customHeight="1">
      <c r="A5" s="67" t="s">
        <v>185</v>
      </c>
      <c r="B5" s="312">
        <v>1753858990</v>
      </c>
      <c r="C5" s="312">
        <v>1713695527</v>
      </c>
      <c r="D5" s="312">
        <v>1650332164</v>
      </c>
      <c r="E5" s="313">
        <v>40163463</v>
      </c>
    </row>
    <row r="6" spans="1:22" s="55" customFormat="1" ht="50.25" customHeight="1">
      <c r="A6" s="68" t="s">
        <v>186</v>
      </c>
      <c r="B6" s="314">
        <v>1303234323</v>
      </c>
      <c r="C6" s="314">
        <v>1263542942</v>
      </c>
      <c r="D6" s="314">
        <v>1286094837</v>
      </c>
      <c r="E6" s="315">
        <v>39691381</v>
      </c>
    </row>
    <row r="7" spans="1:22" s="55" customFormat="1" ht="50.25" customHeight="1">
      <c r="A7" s="68" t="s">
        <v>187</v>
      </c>
      <c r="B7" s="314">
        <v>437279106</v>
      </c>
      <c r="C7" s="314">
        <v>439158987</v>
      </c>
      <c r="D7" s="314">
        <v>356674401</v>
      </c>
      <c r="E7" s="315">
        <v>-1879881</v>
      </c>
    </row>
    <row r="8" spans="1:22" s="55" customFormat="1" ht="50.25" customHeight="1">
      <c r="A8" s="69" t="s">
        <v>342</v>
      </c>
      <c r="B8" s="316">
        <v>13345561</v>
      </c>
      <c r="C8" s="316">
        <v>10993598</v>
      </c>
      <c r="D8" s="316">
        <v>7562926</v>
      </c>
      <c r="E8" s="317">
        <v>2351963</v>
      </c>
    </row>
    <row r="9" spans="1:22" s="55" customFormat="1" ht="50.25" customHeight="1">
      <c r="A9" s="70" t="s">
        <v>343</v>
      </c>
      <c r="B9" s="314"/>
      <c r="C9" s="314"/>
      <c r="D9" s="314"/>
      <c r="E9" s="315"/>
    </row>
    <row r="10" spans="1:22" s="55" customFormat="1" ht="50.25" customHeight="1">
      <c r="A10" s="67" t="s">
        <v>188</v>
      </c>
      <c r="B10" s="313">
        <v>1753858990</v>
      </c>
      <c r="C10" s="313">
        <v>1713688128</v>
      </c>
      <c r="D10" s="313">
        <v>1651525212</v>
      </c>
      <c r="E10" s="313">
        <v>40170862</v>
      </c>
      <c r="H10" s="66"/>
      <c r="I10" s="66"/>
      <c r="J10" s="66"/>
      <c r="K10" s="66"/>
    </row>
    <row r="11" spans="1:22" s="55" customFormat="1" ht="50.25" customHeight="1">
      <c r="A11" s="68" t="s">
        <v>189</v>
      </c>
      <c r="B11" s="314">
        <v>1358497214</v>
      </c>
      <c r="C11" s="314">
        <v>1324656276</v>
      </c>
      <c r="D11" s="314">
        <v>1270261415</v>
      </c>
      <c r="E11" s="315">
        <v>33840938</v>
      </c>
    </row>
    <row r="12" spans="1:22" s="55" customFormat="1" ht="50.25" customHeight="1">
      <c r="A12" s="71" t="s">
        <v>190</v>
      </c>
      <c r="B12" s="314">
        <v>395361776</v>
      </c>
      <c r="C12" s="314">
        <v>389031852</v>
      </c>
      <c r="D12" s="314">
        <v>381263797</v>
      </c>
      <c r="E12" s="315">
        <v>6329924</v>
      </c>
    </row>
    <row r="13" spans="1:22" s="55" customFormat="1" ht="50.25" customHeight="1">
      <c r="A13" s="254" t="s">
        <v>477</v>
      </c>
      <c r="B13" s="313">
        <v>0</v>
      </c>
      <c r="C13" s="313">
        <v>7399</v>
      </c>
      <c r="D13" s="313">
        <v>-1193048</v>
      </c>
      <c r="E13" s="313">
        <v>-7399</v>
      </c>
    </row>
    <row r="14" spans="1:22" s="55" customFormat="1" ht="39" customHeight="1">
      <c r="A14" s="72"/>
      <c r="B14" s="318"/>
      <c r="C14" s="318"/>
      <c r="D14" s="318"/>
      <c r="E14" s="315"/>
    </row>
    <row r="15" spans="1:22" s="55" customFormat="1" ht="48" customHeight="1">
      <c r="A15" s="451"/>
      <c r="B15" s="451"/>
      <c r="C15" s="451"/>
      <c r="D15" s="451"/>
      <c r="E15" s="451"/>
      <c r="F15" s="379"/>
    </row>
    <row r="16" spans="1:22" ht="17.25" customHeight="1">
      <c r="A16" s="381"/>
      <c r="B16" s="382"/>
      <c r="C16" s="382"/>
      <c r="D16" s="382"/>
      <c r="E16" s="382"/>
      <c r="F16" s="380"/>
      <c r="U16" s="55"/>
      <c r="V16" s="55"/>
    </row>
    <row r="17" spans="1:22" ht="17.25" customHeight="1">
      <c r="A17" s="381"/>
      <c r="B17" s="382"/>
      <c r="C17" s="382"/>
      <c r="D17" s="382"/>
      <c r="E17" s="382"/>
      <c r="U17" s="55"/>
      <c r="V17" s="55"/>
    </row>
    <row r="18" spans="1:22" ht="17.25" customHeight="1">
      <c r="A18" s="73"/>
      <c r="B18" s="73"/>
      <c r="C18" s="73"/>
      <c r="D18" s="73"/>
      <c r="E18" s="73"/>
      <c r="U18" s="55"/>
      <c r="V18" s="55"/>
    </row>
    <row r="19" spans="1:22" ht="17.25" customHeight="1">
      <c r="A19" s="73"/>
      <c r="B19" s="73"/>
      <c r="C19" s="73"/>
      <c r="D19" s="73"/>
      <c r="E19" s="73"/>
    </row>
    <row r="20" spans="1:22" ht="17.25" customHeight="1">
      <c r="A20" s="73"/>
      <c r="B20" s="73"/>
      <c r="C20" s="73"/>
      <c r="D20" s="73"/>
      <c r="E20" s="73"/>
    </row>
    <row r="21" spans="1:22" ht="17.25" customHeight="1">
      <c r="A21" s="73"/>
      <c r="B21" s="73"/>
      <c r="C21" s="73"/>
      <c r="D21" s="73"/>
      <c r="E21" s="73"/>
    </row>
    <row r="22" spans="1:22" ht="17.25" customHeight="1">
      <c r="A22" s="73"/>
      <c r="B22" s="73"/>
      <c r="C22" s="73"/>
      <c r="D22" s="73"/>
      <c r="E22" s="73"/>
    </row>
    <row r="23" spans="1:22" ht="17.25" customHeight="1">
      <c r="A23" s="73"/>
      <c r="B23" s="73"/>
      <c r="C23" s="73"/>
      <c r="D23" s="73"/>
      <c r="E23" s="73"/>
    </row>
    <row r="24" spans="1:22" ht="17.25" customHeight="1">
      <c r="A24" s="73"/>
      <c r="B24" s="73"/>
      <c r="C24" s="73"/>
      <c r="D24" s="73"/>
      <c r="E24" s="73"/>
    </row>
    <row r="25" spans="1:22" ht="17.25" customHeight="1">
      <c r="A25" s="73"/>
      <c r="B25" s="73"/>
      <c r="C25" s="73"/>
      <c r="D25" s="73"/>
      <c r="E25" s="73"/>
    </row>
    <row r="26" spans="1:22" ht="17.25" customHeight="1">
      <c r="A26" s="73"/>
      <c r="B26" s="73"/>
      <c r="C26" s="73"/>
      <c r="D26" s="73"/>
      <c r="E26" s="73"/>
    </row>
    <row r="27" spans="1:22" ht="17.25" customHeight="1">
      <c r="A27" s="73"/>
      <c r="B27" s="73"/>
      <c r="C27" s="73"/>
      <c r="D27" s="73"/>
      <c r="E27" s="73"/>
    </row>
    <row r="28" spans="1:22" ht="17.25" customHeight="1">
      <c r="A28" s="73"/>
      <c r="B28" s="73"/>
      <c r="C28" s="73"/>
      <c r="D28" s="73"/>
      <c r="E28" s="73"/>
    </row>
    <row r="29" spans="1:22" ht="17.25" customHeight="1">
      <c r="A29" s="73"/>
      <c r="B29" s="73"/>
      <c r="C29" s="73"/>
      <c r="D29" s="73"/>
      <c r="E29" s="73"/>
    </row>
    <row r="30" spans="1:22" ht="17.25" customHeight="1">
      <c r="A30" s="73"/>
      <c r="B30" s="73"/>
      <c r="C30" s="73"/>
      <c r="D30" s="73"/>
      <c r="E30" s="73"/>
    </row>
    <row r="31" spans="1:22" ht="17.25" customHeight="1">
      <c r="A31" s="73"/>
      <c r="B31" s="73"/>
      <c r="C31" s="73"/>
      <c r="D31" s="73"/>
      <c r="E31" s="73"/>
    </row>
    <row r="32" spans="1:22" ht="17.25" customHeight="1">
      <c r="A32" s="73"/>
      <c r="B32" s="73"/>
      <c r="C32" s="73"/>
      <c r="D32" s="73"/>
      <c r="E32" s="73"/>
    </row>
    <row r="33" spans="1:5" ht="17.25" customHeight="1">
      <c r="A33" s="73"/>
      <c r="B33" s="73"/>
      <c r="C33" s="73"/>
      <c r="D33" s="73"/>
      <c r="E33" s="73"/>
    </row>
    <row r="34" spans="1:5" ht="17.25" customHeight="1">
      <c r="A34" s="73"/>
      <c r="B34" s="73"/>
      <c r="C34" s="73"/>
      <c r="D34" s="73"/>
      <c r="E34" s="73"/>
    </row>
    <row r="35" spans="1:5" ht="17.25" customHeight="1">
      <c r="A35" s="74"/>
      <c r="B35" s="74"/>
      <c r="C35" s="74"/>
      <c r="D35" s="74"/>
      <c r="E35" s="74"/>
    </row>
    <row r="36" spans="1:5">
      <c r="A36" s="74"/>
      <c r="B36" s="74"/>
      <c r="C36" s="74"/>
      <c r="D36" s="74"/>
      <c r="E36" s="74"/>
    </row>
    <row r="37" spans="1:5">
      <c r="A37" s="75"/>
      <c r="B37" s="75"/>
      <c r="C37" s="75"/>
      <c r="D37" s="75"/>
      <c r="E37" s="75"/>
    </row>
    <row r="38" spans="1:5">
      <c r="A38" s="75"/>
      <c r="B38" s="75"/>
      <c r="C38" s="75"/>
      <c r="D38" s="75"/>
      <c r="E38" s="75"/>
    </row>
    <row r="39" spans="1:5">
      <c r="A39" s="75"/>
      <c r="B39" s="75"/>
      <c r="C39" s="75"/>
      <c r="D39" s="75"/>
      <c r="E39" s="75"/>
    </row>
    <row r="40" spans="1:5">
      <c r="A40" s="75"/>
      <c r="B40" s="75"/>
      <c r="C40" s="75"/>
      <c r="D40" s="75"/>
      <c r="E40" s="75"/>
    </row>
    <row r="41" spans="1:5">
      <c r="A41" s="75"/>
      <c r="B41" s="75"/>
      <c r="C41" s="75"/>
      <c r="D41" s="75"/>
      <c r="E41" s="75"/>
    </row>
    <row r="42" spans="1:5">
      <c r="A42" s="75"/>
      <c r="B42" s="75"/>
      <c r="C42" s="75"/>
      <c r="D42" s="75"/>
      <c r="E42" s="75"/>
    </row>
    <row r="43" spans="1:5">
      <c r="A43" s="75"/>
      <c r="B43" s="75"/>
      <c r="C43" s="75"/>
      <c r="D43" s="75"/>
      <c r="E43" s="75"/>
    </row>
    <row r="44" spans="1:5">
      <c r="A44" s="75"/>
      <c r="B44" s="75"/>
      <c r="C44" s="75"/>
      <c r="D44" s="75"/>
      <c r="E44" s="75"/>
    </row>
    <row r="45" spans="1:5">
      <c r="A45" s="75"/>
      <c r="B45" s="75"/>
      <c r="C45" s="75"/>
      <c r="D45" s="75"/>
      <c r="E45" s="75"/>
    </row>
    <row r="46" spans="1:5">
      <c r="A46" s="75"/>
      <c r="B46" s="75"/>
      <c r="C46" s="75"/>
      <c r="D46" s="75"/>
      <c r="E46" s="75"/>
    </row>
  </sheetData>
  <mergeCells count="4">
    <mergeCell ref="A15:E15"/>
    <mergeCell ref="A1:E1"/>
    <mergeCell ref="A2:E2"/>
    <mergeCell ref="B3:C3"/>
  </mergeCells>
  <phoneticPr fontId="19" type="noConversion"/>
  <printOptions horizontalCentered="1" gridLinesSet="0"/>
  <pageMargins left="0.39370078740157483" right="0.39370078740157483" top="0.39370078740157483" bottom="0.39370078740157483" header="0.51181102362204722" footer="0.39370078740157483"/>
  <pageSetup paperSize="9" scale="85" firstPageNumber="15" orientation="landscape" blackAndWhite="1" useFirstPageNumber="1" r:id="rId1"/>
  <headerFooter alignWithMargins="0">
    <oddFooter>&amp;C&amp;"Times New Roman,標準"-&amp;P--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0"/>
  <sheetViews>
    <sheetView showGridLines="0" view="pageBreakPreview" topLeftCell="B1" zoomScale="89" zoomScaleNormal="80" zoomScaleSheetLayoutView="89" workbookViewId="0">
      <selection activeCell="V1" sqref="V1"/>
    </sheetView>
  </sheetViews>
  <sheetFormatPr defaultColWidth="17.7265625" defaultRowHeight="17"/>
  <cols>
    <col min="1" max="1" width="1.90625" style="11" hidden="1" customWidth="1"/>
    <col min="2" max="2" width="19.7265625" style="11" customWidth="1"/>
    <col min="3" max="3" width="20.6328125" style="11" customWidth="1"/>
    <col min="4" max="4" width="20.6328125" style="13" customWidth="1"/>
    <col min="5" max="5" width="18.08984375" style="13" customWidth="1"/>
    <col min="6" max="6" width="23.08984375" style="13" customWidth="1"/>
    <col min="7" max="9" width="20.6328125" style="13" customWidth="1"/>
    <col min="10" max="10" width="17.08984375" style="13" customWidth="1"/>
    <col min="11" max="16384" width="17.7265625" style="13"/>
  </cols>
  <sheetData>
    <row r="1" spans="1:10" s="11" customFormat="1" ht="26" customHeight="1">
      <c r="B1" s="455" t="s">
        <v>442</v>
      </c>
      <c r="C1" s="455"/>
      <c r="D1" s="455"/>
      <c r="E1" s="455"/>
      <c r="F1" s="455"/>
      <c r="G1" s="455"/>
      <c r="H1" s="455"/>
      <c r="I1" s="455"/>
      <c r="J1" s="455"/>
    </row>
    <row r="2" spans="1:10" s="11" customFormat="1" ht="26" customHeight="1">
      <c r="B2" s="456" t="s">
        <v>539</v>
      </c>
      <c r="C2" s="456"/>
      <c r="D2" s="456"/>
      <c r="E2" s="456"/>
      <c r="F2" s="456"/>
      <c r="G2" s="456"/>
      <c r="H2" s="456"/>
      <c r="I2" s="456"/>
      <c r="J2" s="456"/>
    </row>
    <row r="3" spans="1:10" s="11" customFormat="1" ht="26" customHeight="1">
      <c r="B3" s="12"/>
      <c r="C3" s="114"/>
      <c r="D3" s="114"/>
      <c r="E3" s="457" t="str">
        <f>融資總!B3</f>
        <v>中 華 民 國 112 年 度</v>
      </c>
      <c r="F3" s="457"/>
      <c r="G3" s="457"/>
      <c r="H3" s="114"/>
      <c r="J3" s="118" t="s">
        <v>121</v>
      </c>
    </row>
    <row r="4" spans="1:10" ht="16.5" hidden="1" customHeight="1">
      <c r="A4" s="12"/>
    </row>
    <row r="5" spans="1:10" s="17" customFormat="1" ht="51" customHeight="1">
      <c r="A5" s="14"/>
      <c r="B5" s="14" t="s">
        <v>46</v>
      </c>
      <c r="C5" s="287" t="s">
        <v>542</v>
      </c>
      <c r="D5" s="279" t="s">
        <v>547</v>
      </c>
      <c r="E5" s="279" t="s">
        <v>546</v>
      </c>
      <c r="F5" s="279" t="s">
        <v>545</v>
      </c>
      <c r="G5" s="287" t="s">
        <v>543</v>
      </c>
      <c r="H5" s="279" t="s">
        <v>548</v>
      </c>
      <c r="I5" s="279" t="s">
        <v>549</v>
      </c>
      <c r="J5" s="287" t="s">
        <v>544</v>
      </c>
    </row>
    <row r="6" spans="1:10" s="11" customFormat="1" ht="22.25" customHeight="1">
      <c r="A6" s="19">
        <v>1</v>
      </c>
      <c r="B6" s="9" t="s">
        <v>22</v>
      </c>
      <c r="C6" s="319">
        <v>1753858990</v>
      </c>
      <c r="D6" s="319">
        <v>1303234323</v>
      </c>
      <c r="E6" s="319">
        <v>437279106</v>
      </c>
      <c r="F6" s="319">
        <v>13345561</v>
      </c>
      <c r="G6" s="319">
        <v>1753858990</v>
      </c>
      <c r="H6" s="319">
        <v>1358497214</v>
      </c>
      <c r="I6" s="319">
        <v>395361776</v>
      </c>
      <c r="J6" s="319">
        <v>0</v>
      </c>
    </row>
    <row r="7" spans="1:10" ht="22.25" customHeight="1">
      <c r="A7" s="10"/>
      <c r="B7" s="10" t="s">
        <v>142</v>
      </c>
      <c r="C7" s="319">
        <v>1229814596</v>
      </c>
      <c r="D7" s="319">
        <v>885702771</v>
      </c>
      <c r="E7" s="319">
        <v>333585440</v>
      </c>
      <c r="F7" s="319">
        <v>10526385</v>
      </c>
      <c r="G7" s="319">
        <v>1229814596</v>
      </c>
      <c r="H7" s="319">
        <v>931956168</v>
      </c>
      <c r="I7" s="319">
        <v>297858428</v>
      </c>
      <c r="J7" s="319">
        <v>0</v>
      </c>
    </row>
    <row r="8" spans="1:10" ht="22.25" customHeight="1">
      <c r="A8" s="7" t="s">
        <v>201</v>
      </c>
      <c r="B8" s="7" t="s">
        <v>201</v>
      </c>
      <c r="C8" s="320">
        <v>298578216</v>
      </c>
      <c r="D8" s="321">
        <v>183878216</v>
      </c>
      <c r="E8" s="321">
        <v>114700000</v>
      </c>
      <c r="F8" s="321">
        <v>0</v>
      </c>
      <c r="G8" s="322">
        <v>298578216</v>
      </c>
      <c r="H8" s="321">
        <v>197578216</v>
      </c>
      <c r="I8" s="321">
        <v>101000000</v>
      </c>
      <c r="J8" s="322">
        <v>0</v>
      </c>
    </row>
    <row r="9" spans="1:10" ht="22.25" customHeight="1">
      <c r="A9" s="7" t="s">
        <v>143</v>
      </c>
      <c r="B9" s="7" t="s">
        <v>143</v>
      </c>
      <c r="C9" s="320">
        <v>185548024</v>
      </c>
      <c r="D9" s="321">
        <v>175021639</v>
      </c>
      <c r="E9" s="321">
        <v>0</v>
      </c>
      <c r="F9" s="321">
        <v>10526385</v>
      </c>
      <c r="G9" s="322">
        <v>185548024</v>
      </c>
      <c r="H9" s="321">
        <v>177489596</v>
      </c>
      <c r="I9" s="321">
        <v>8058428</v>
      </c>
      <c r="J9" s="322">
        <v>0</v>
      </c>
    </row>
    <row r="10" spans="1:10" ht="22.25" customHeight="1">
      <c r="A10" s="7" t="s">
        <v>274</v>
      </c>
      <c r="B10" s="7" t="s">
        <v>274</v>
      </c>
      <c r="C10" s="320">
        <v>182990851</v>
      </c>
      <c r="D10" s="321">
        <v>132740000</v>
      </c>
      <c r="E10" s="321">
        <v>50250851</v>
      </c>
      <c r="F10" s="321">
        <v>0</v>
      </c>
      <c r="G10" s="322">
        <v>182990851</v>
      </c>
      <c r="H10" s="321">
        <v>142990851</v>
      </c>
      <c r="I10" s="321">
        <v>40000000</v>
      </c>
      <c r="J10" s="322">
        <v>0</v>
      </c>
    </row>
    <row r="11" spans="1:10" ht="22.25" customHeight="1">
      <c r="A11" s="7" t="s">
        <v>144</v>
      </c>
      <c r="B11" s="7" t="s">
        <v>144</v>
      </c>
      <c r="C11" s="320">
        <v>253480551</v>
      </c>
      <c r="D11" s="321">
        <v>140980589</v>
      </c>
      <c r="E11" s="321">
        <v>112499962</v>
      </c>
      <c r="F11" s="321">
        <v>0</v>
      </c>
      <c r="G11" s="322">
        <v>253480551</v>
      </c>
      <c r="H11" s="321">
        <v>150480551</v>
      </c>
      <c r="I11" s="321">
        <v>103000000</v>
      </c>
      <c r="J11" s="322">
        <v>0</v>
      </c>
    </row>
    <row r="12" spans="1:10" ht="22.25" customHeight="1">
      <c r="A12" s="7" t="s">
        <v>145</v>
      </c>
      <c r="B12" s="7" t="s">
        <v>145</v>
      </c>
      <c r="C12" s="320">
        <v>143966134</v>
      </c>
      <c r="D12" s="321">
        <v>98023206</v>
      </c>
      <c r="E12" s="321">
        <v>45942928</v>
      </c>
      <c r="F12" s="321">
        <v>0</v>
      </c>
      <c r="G12" s="322">
        <v>143966134</v>
      </c>
      <c r="H12" s="321">
        <v>102566134</v>
      </c>
      <c r="I12" s="321">
        <v>41400000</v>
      </c>
      <c r="J12" s="322">
        <v>0</v>
      </c>
    </row>
    <row r="13" spans="1:10" ht="22.25" customHeight="1">
      <c r="A13" s="7" t="s">
        <v>146</v>
      </c>
      <c r="B13" s="7" t="s">
        <v>146</v>
      </c>
      <c r="C13" s="320">
        <v>165250820</v>
      </c>
      <c r="D13" s="321">
        <v>155059121</v>
      </c>
      <c r="E13" s="321">
        <v>10191699</v>
      </c>
      <c r="F13" s="321">
        <v>0</v>
      </c>
      <c r="G13" s="322">
        <v>165250820</v>
      </c>
      <c r="H13" s="321">
        <v>160850820</v>
      </c>
      <c r="I13" s="321">
        <v>4400000</v>
      </c>
      <c r="J13" s="322">
        <v>0</v>
      </c>
    </row>
    <row r="14" spans="1:10" ht="22.25" customHeight="1">
      <c r="A14" s="6"/>
      <c r="B14" s="6" t="s">
        <v>147</v>
      </c>
      <c r="C14" s="323">
        <v>524044394</v>
      </c>
      <c r="D14" s="324">
        <v>417531552</v>
      </c>
      <c r="E14" s="324">
        <v>103693666</v>
      </c>
      <c r="F14" s="324">
        <v>2819176</v>
      </c>
      <c r="G14" s="323">
        <v>524044394</v>
      </c>
      <c r="H14" s="323">
        <v>426541046</v>
      </c>
      <c r="I14" s="323">
        <v>97503348</v>
      </c>
      <c r="J14" s="323">
        <v>0</v>
      </c>
    </row>
    <row r="15" spans="1:10" ht="22.25" customHeight="1">
      <c r="A15" s="7" t="s">
        <v>127</v>
      </c>
      <c r="B15" s="7" t="s">
        <v>127</v>
      </c>
      <c r="C15" s="320">
        <v>40453721</v>
      </c>
      <c r="D15" s="321">
        <v>27914943</v>
      </c>
      <c r="E15" s="321">
        <v>12538778</v>
      </c>
      <c r="F15" s="321">
        <v>0</v>
      </c>
      <c r="G15" s="322">
        <v>40453721</v>
      </c>
      <c r="H15" s="321">
        <v>27891697</v>
      </c>
      <c r="I15" s="321">
        <v>12562024</v>
      </c>
      <c r="J15" s="322">
        <v>0</v>
      </c>
    </row>
    <row r="16" spans="1:10" ht="22.25" customHeight="1">
      <c r="A16" s="7" t="s">
        <v>128</v>
      </c>
      <c r="B16" s="7" t="s">
        <v>128</v>
      </c>
      <c r="C16" s="320">
        <v>42423604</v>
      </c>
      <c r="D16" s="321">
        <v>34823604</v>
      </c>
      <c r="E16" s="321">
        <v>7600000</v>
      </c>
      <c r="F16" s="321">
        <v>0</v>
      </c>
      <c r="G16" s="322">
        <v>42423604</v>
      </c>
      <c r="H16" s="321">
        <v>34823604</v>
      </c>
      <c r="I16" s="321">
        <v>7600000</v>
      </c>
      <c r="J16" s="322">
        <v>0</v>
      </c>
    </row>
    <row r="17" spans="1:10" ht="22.25" customHeight="1">
      <c r="A17" s="7" t="s">
        <v>129</v>
      </c>
      <c r="B17" s="7" t="s">
        <v>129</v>
      </c>
      <c r="C17" s="320">
        <v>31888013</v>
      </c>
      <c r="D17" s="321">
        <v>23218013</v>
      </c>
      <c r="E17" s="321">
        <v>8670000</v>
      </c>
      <c r="F17" s="321">
        <v>0</v>
      </c>
      <c r="G17" s="322">
        <v>31888013</v>
      </c>
      <c r="H17" s="321">
        <v>22988013</v>
      </c>
      <c r="I17" s="321">
        <v>8900000</v>
      </c>
      <c r="J17" s="322">
        <v>0</v>
      </c>
    </row>
    <row r="18" spans="1:10" ht="22.25" customHeight="1">
      <c r="A18" s="7" t="s">
        <v>130</v>
      </c>
      <c r="B18" s="7" t="s">
        <v>130</v>
      </c>
      <c r="C18" s="320">
        <v>68561223</v>
      </c>
      <c r="D18" s="321">
        <v>56970573</v>
      </c>
      <c r="E18" s="321">
        <v>11590650</v>
      </c>
      <c r="F18" s="321">
        <v>0</v>
      </c>
      <c r="G18" s="322">
        <v>68561223</v>
      </c>
      <c r="H18" s="321">
        <v>58895889</v>
      </c>
      <c r="I18" s="321">
        <v>9665334</v>
      </c>
      <c r="J18" s="322">
        <v>0</v>
      </c>
    </row>
    <row r="19" spans="1:10" ht="21.65" customHeight="1">
      <c r="A19" s="7" t="s">
        <v>131</v>
      </c>
      <c r="B19" s="7" t="s">
        <v>131</v>
      </c>
      <c r="C19" s="320">
        <v>28876013</v>
      </c>
      <c r="D19" s="321">
        <v>25478000</v>
      </c>
      <c r="E19" s="321">
        <v>3398013</v>
      </c>
      <c r="F19" s="321">
        <v>0</v>
      </c>
      <c r="G19" s="322">
        <v>28876013</v>
      </c>
      <c r="H19" s="321">
        <v>24926000</v>
      </c>
      <c r="I19" s="321">
        <v>3950013</v>
      </c>
      <c r="J19" s="322">
        <v>0</v>
      </c>
    </row>
    <row r="20" spans="1:10" ht="22.25" customHeight="1">
      <c r="A20" s="7" t="s">
        <v>132</v>
      </c>
      <c r="B20" s="7" t="s">
        <v>132</v>
      </c>
      <c r="C20" s="320">
        <v>50044370</v>
      </c>
      <c r="D20" s="321">
        <v>35659008</v>
      </c>
      <c r="E20" s="321">
        <v>14385362</v>
      </c>
      <c r="F20" s="321">
        <v>0</v>
      </c>
      <c r="G20" s="322">
        <v>50044370</v>
      </c>
      <c r="H20" s="321">
        <v>36302816</v>
      </c>
      <c r="I20" s="321">
        <v>13741554</v>
      </c>
      <c r="J20" s="322">
        <v>0</v>
      </c>
    </row>
    <row r="21" spans="1:10" ht="22.25" customHeight="1">
      <c r="A21" s="8" t="s">
        <v>133</v>
      </c>
      <c r="B21" s="8" t="s">
        <v>133</v>
      </c>
      <c r="C21" s="320">
        <v>34413000</v>
      </c>
      <c r="D21" s="321">
        <v>27413000</v>
      </c>
      <c r="E21" s="321">
        <v>7000000</v>
      </c>
      <c r="F21" s="321">
        <v>0</v>
      </c>
      <c r="G21" s="322">
        <v>34413000</v>
      </c>
      <c r="H21" s="321">
        <v>27413000</v>
      </c>
      <c r="I21" s="321">
        <v>7000000</v>
      </c>
      <c r="J21" s="322">
        <v>0</v>
      </c>
    </row>
    <row r="22" spans="1:10" ht="22.25" customHeight="1">
      <c r="A22" s="7" t="s">
        <v>134</v>
      </c>
      <c r="B22" s="7" t="s">
        <v>134</v>
      </c>
      <c r="C22" s="320">
        <v>59133000</v>
      </c>
      <c r="D22" s="321">
        <v>50333000</v>
      </c>
      <c r="E22" s="321">
        <v>8800000</v>
      </c>
      <c r="F22" s="321">
        <v>0</v>
      </c>
      <c r="G22" s="322">
        <v>59133000</v>
      </c>
      <c r="H22" s="321">
        <v>50333000</v>
      </c>
      <c r="I22" s="321">
        <v>8800000</v>
      </c>
      <c r="J22" s="322">
        <v>0</v>
      </c>
    </row>
    <row r="23" spans="1:10" ht="22.25" customHeight="1">
      <c r="A23" s="7" t="s">
        <v>135</v>
      </c>
      <c r="B23" s="7" t="s">
        <v>135</v>
      </c>
      <c r="C23" s="320">
        <v>24398068</v>
      </c>
      <c r="D23" s="321">
        <v>19059900</v>
      </c>
      <c r="E23" s="321">
        <v>5338168</v>
      </c>
      <c r="F23" s="321">
        <v>0</v>
      </c>
      <c r="G23" s="322">
        <v>24398068</v>
      </c>
      <c r="H23" s="321">
        <v>20488597</v>
      </c>
      <c r="I23" s="321">
        <v>3909471</v>
      </c>
      <c r="J23" s="322">
        <v>0</v>
      </c>
    </row>
    <row r="24" spans="1:10" ht="22.25" customHeight="1">
      <c r="A24" s="7" t="s">
        <v>136</v>
      </c>
      <c r="B24" s="7" t="s">
        <v>136</v>
      </c>
      <c r="C24" s="320">
        <v>29030828</v>
      </c>
      <c r="D24" s="321">
        <v>26204962</v>
      </c>
      <c r="E24" s="321">
        <v>2825866</v>
      </c>
      <c r="F24" s="321">
        <v>0</v>
      </c>
      <c r="G24" s="322">
        <v>29030828</v>
      </c>
      <c r="H24" s="321">
        <v>26480828</v>
      </c>
      <c r="I24" s="321">
        <v>2550000</v>
      </c>
      <c r="J24" s="322">
        <v>0</v>
      </c>
    </row>
    <row r="25" spans="1:10" ht="22.25" customHeight="1">
      <c r="A25" s="7" t="s">
        <v>137</v>
      </c>
      <c r="B25" s="7" t="s">
        <v>137</v>
      </c>
      <c r="C25" s="320">
        <v>12837043</v>
      </c>
      <c r="D25" s="321">
        <v>10890827</v>
      </c>
      <c r="E25" s="321">
        <v>1946216</v>
      </c>
      <c r="F25" s="321">
        <v>0</v>
      </c>
      <c r="G25" s="322">
        <v>12837043</v>
      </c>
      <c r="H25" s="321">
        <v>11837043</v>
      </c>
      <c r="I25" s="321">
        <v>1000000</v>
      </c>
      <c r="J25" s="322">
        <v>0</v>
      </c>
    </row>
    <row r="26" spans="1:10" ht="22.25" customHeight="1">
      <c r="A26" s="7" t="s">
        <v>138</v>
      </c>
      <c r="B26" s="7" t="s">
        <v>138</v>
      </c>
      <c r="C26" s="320">
        <v>26330000</v>
      </c>
      <c r="D26" s="321">
        <v>19635200</v>
      </c>
      <c r="E26" s="321">
        <v>6694800</v>
      </c>
      <c r="F26" s="321">
        <v>0</v>
      </c>
      <c r="G26" s="322">
        <v>26330000</v>
      </c>
      <c r="H26" s="321">
        <v>19630000</v>
      </c>
      <c r="I26" s="321">
        <v>6700000</v>
      </c>
      <c r="J26" s="322">
        <v>0</v>
      </c>
    </row>
    <row r="27" spans="1:10" ht="22.25" customHeight="1">
      <c r="A27" s="7" t="s">
        <v>139</v>
      </c>
      <c r="B27" s="7" t="s">
        <v>139</v>
      </c>
      <c r="C27" s="320">
        <v>36627123</v>
      </c>
      <c r="D27" s="321">
        <v>25268689</v>
      </c>
      <c r="E27" s="321">
        <v>11358434</v>
      </c>
      <c r="F27" s="321">
        <v>0</v>
      </c>
      <c r="G27" s="322">
        <v>36627123</v>
      </c>
      <c r="H27" s="321">
        <v>25517123</v>
      </c>
      <c r="I27" s="321">
        <v>11110000</v>
      </c>
      <c r="J27" s="322">
        <v>0</v>
      </c>
    </row>
    <row r="28" spans="1:10" ht="22.25" customHeight="1">
      <c r="A28" s="7" t="s">
        <v>140</v>
      </c>
      <c r="B28" s="7" t="s">
        <v>140</v>
      </c>
      <c r="C28" s="320">
        <v>18397929</v>
      </c>
      <c r="D28" s="321">
        <v>17050550</v>
      </c>
      <c r="E28" s="321">
        <v>1347379</v>
      </c>
      <c r="F28" s="321">
        <v>0</v>
      </c>
      <c r="G28" s="322">
        <v>18397929</v>
      </c>
      <c r="H28" s="321">
        <v>18382977</v>
      </c>
      <c r="I28" s="321">
        <v>14952</v>
      </c>
      <c r="J28" s="322">
        <v>0</v>
      </c>
    </row>
    <row r="29" spans="1:10" ht="22.25" customHeight="1">
      <c r="A29" s="7" t="s">
        <v>141</v>
      </c>
      <c r="B29" s="7" t="s">
        <v>141</v>
      </c>
      <c r="C29" s="320">
        <v>15823243</v>
      </c>
      <c r="D29" s="321">
        <v>13020812</v>
      </c>
      <c r="E29" s="321">
        <v>0</v>
      </c>
      <c r="F29" s="321">
        <v>2802431</v>
      </c>
      <c r="G29" s="322">
        <v>15823243</v>
      </c>
      <c r="H29" s="321">
        <v>15823243</v>
      </c>
      <c r="I29" s="321">
        <v>0</v>
      </c>
      <c r="J29" s="322">
        <v>0</v>
      </c>
    </row>
    <row r="30" spans="1:10" ht="22.25" customHeight="1">
      <c r="A30" s="7" t="s">
        <v>148</v>
      </c>
      <c r="B30" s="7" t="s">
        <v>148</v>
      </c>
      <c r="C30" s="320">
        <v>4807216</v>
      </c>
      <c r="D30" s="321">
        <v>4590471</v>
      </c>
      <c r="E30" s="321">
        <v>200000</v>
      </c>
      <c r="F30" s="321">
        <v>16745</v>
      </c>
      <c r="G30" s="322">
        <v>4807216</v>
      </c>
      <c r="H30" s="321">
        <v>4807216</v>
      </c>
      <c r="I30" s="321">
        <v>0</v>
      </c>
      <c r="J30" s="322">
        <v>0</v>
      </c>
    </row>
  </sheetData>
  <sheetProtection formatCells="0"/>
  <dataConsolidate>
    <dataRefs count="22">
      <dataRef ref="E10:AV32" sheet="4-來源別" r:id="rId1"/>
      <dataRef ref="E10:AV32" sheet="4-來源別" r:id="rId2"/>
      <dataRef ref="E10:AV32" sheet="4-來源別" r:id="rId3"/>
      <dataRef ref="E10:AV32" sheet="4-來源別" r:id="rId4"/>
      <dataRef ref="E10:AV32" sheet="4-來源別" r:id="rId5"/>
      <dataRef ref="E10:AV32" sheet="4-來源別" r:id="rId6"/>
      <dataRef ref="E10:AV32" sheet="4-來源別" r:id="rId7"/>
      <dataRef ref="E10:AV32" sheet="4-來源別" r:id="rId8"/>
      <dataRef ref="E10:AV32" sheet="4-來源別" r:id="rId9"/>
      <dataRef ref="E10:AV32" sheet="4-來源別" r:id="rId10"/>
      <dataRef ref="E10:AV32" sheet="4-來源別" r:id="rId11"/>
      <dataRef ref="E10:AV32" sheet="4-來源別" r:id="rId12"/>
      <dataRef ref="E10:AV32" sheet="4-來源別" r:id="rId13"/>
      <dataRef ref="E10:AV32" sheet="4-來源別" r:id="rId14"/>
      <dataRef ref="E10:AV32" sheet="4-來源別" r:id="rId15"/>
      <dataRef ref="E10:AV32" sheet="4-來源別" r:id="rId16"/>
      <dataRef ref="E10:AV32" sheet="4-來源別" r:id="rId17"/>
      <dataRef ref="E10:AV32" sheet="4-來源別" r:id="rId18"/>
      <dataRef ref="E10:AV32" sheet="4-來源別" r:id="rId19"/>
      <dataRef ref="E10:AV32" sheet="4-來源別" r:id="rId20"/>
      <dataRef ref="E10:AV32" sheet="4-來源別" r:id="rId21"/>
      <dataRef ref="E10:AV32" sheet="4-來源別" r:id="rId22"/>
    </dataRefs>
  </dataConsolidate>
  <mergeCells count="3">
    <mergeCell ref="B1:J1"/>
    <mergeCell ref="B2:J2"/>
    <mergeCell ref="E3:G3"/>
  </mergeCells>
  <phoneticPr fontId="2" type="noConversion"/>
  <dataValidations count="2">
    <dataValidation type="whole" allowBlank="1" showInputMessage="1" showErrorMessage="1" errorTitle="須為整數" error="資料須為整數值!_x000a_" sqref="G8:G30 H14:J14" xr:uid="{00000000-0002-0000-0700-000000000000}">
      <formula1>0</formula1>
      <formula2>9999999999999990</formula2>
    </dataValidation>
    <dataValidation type="whole" allowBlank="1" showInputMessage="1" showErrorMessage="1" errorTitle="需為整數！" error="資料需為整數值！" sqref="H8:J13 H15:J30 D8:F30" xr:uid="{00000000-0002-0000-0700-000001000000}">
      <formula1>0</formula1>
      <formula2>9999999999999990</formula2>
    </dataValidation>
  </dataValidations>
  <printOptions horizontalCentered="1"/>
  <pageMargins left="0.39370078740157483" right="0.39370078740157483" top="0.39370078740157483" bottom="0.39370078740157483" header="0.51181102362204722" footer="0.39370078740157483"/>
  <pageSetup paperSize="9" scale="75" firstPageNumber="16" orientation="landscape" blackAndWhite="1" useFirstPageNumber="1" r:id="rId23"/>
  <headerFooter alignWithMargins="0">
    <oddFooter>&amp;C-&amp;P--</oddFooter>
  </headerFooter>
  <colBreaks count="1" manualBreakCount="1">
    <brk id="1" max="3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1"/>
  <dimension ref="A1:BC32"/>
  <sheetViews>
    <sheetView showGridLines="0" view="pageBreakPreview" topLeftCell="B1" zoomScale="60" zoomScaleNormal="80" workbookViewId="0">
      <selection activeCell="M1" sqref="M1:X1"/>
    </sheetView>
  </sheetViews>
  <sheetFormatPr defaultColWidth="17.7265625" defaultRowHeight="17"/>
  <cols>
    <col min="1" max="1" width="1.90625" style="11" hidden="1" customWidth="1"/>
    <col min="2" max="2" width="19.7265625" style="11" customWidth="1"/>
    <col min="3" max="12" width="19.7265625" style="13" customWidth="1"/>
    <col min="13" max="13" width="19.7265625" style="11" customWidth="1"/>
    <col min="14" max="14" width="18.36328125" style="13" customWidth="1"/>
    <col min="15" max="18" width="15.26953125" style="13" customWidth="1"/>
    <col min="19" max="20" width="19.7265625" style="13" customWidth="1"/>
    <col min="21" max="21" width="18.36328125" style="13" customWidth="1"/>
    <col min="22" max="24" width="19.7265625" style="13" customWidth="1"/>
    <col min="25" max="25" width="19.7265625" style="11" customWidth="1"/>
    <col min="26" max="35" width="19.7265625" style="13" customWidth="1"/>
    <col min="36" max="36" width="16.26953125" style="11" customWidth="1"/>
    <col min="37" max="37" width="19.7265625" style="13" customWidth="1"/>
    <col min="38" max="38" width="17.90625" style="13" customWidth="1"/>
    <col min="39" max="39" width="19.7265625" style="13" customWidth="1"/>
    <col min="40" max="40" width="18.26953125" style="13" customWidth="1"/>
    <col min="41" max="41" width="15.7265625" style="13" customWidth="1"/>
    <col min="42" max="43" width="16.7265625" style="13" customWidth="1"/>
    <col min="44" max="44" width="13" style="13" customWidth="1"/>
    <col min="45" max="45" width="13" style="13" hidden="1" customWidth="1"/>
    <col min="46" max="48" width="16.26953125" style="13" customWidth="1"/>
    <col min="49" max="49" width="13.08984375" style="13" customWidth="1"/>
    <col min="50" max="52" width="12" style="13" customWidth="1"/>
    <col min="53" max="53" width="31.08984375" style="13" customWidth="1"/>
    <col min="54" max="54" width="11.90625" style="13" bestFit="1" customWidth="1"/>
    <col min="55" max="16384" width="17.7265625" style="13"/>
  </cols>
  <sheetData>
    <row r="1" spans="1:55" s="11" customFormat="1" ht="26" customHeight="1">
      <c r="B1" s="455" t="s">
        <v>442</v>
      </c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 t="s">
        <v>442</v>
      </c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 t="s">
        <v>442</v>
      </c>
      <c r="Z1" s="455"/>
      <c r="AA1" s="455"/>
      <c r="AB1" s="455"/>
      <c r="AC1" s="455"/>
      <c r="AD1" s="455"/>
      <c r="AE1" s="455"/>
      <c r="AF1" s="455"/>
      <c r="AG1" s="455"/>
      <c r="AH1" s="455"/>
      <c r="AI1" s="455"/>
      <c r="AJ1" s="455" t="s">
        <v>442</v>
      </c>
      <c r="AK1" s="455"/>
      <c r="AL1" s="455"/>
      <c r="AM1" s="455"/>
      <c r="AN1" s="455"/>
      <c r="AO1" s="455"/>
      <c r="AP1" s="455"/>
      <c r="AQ1" s="455"/>
      <c r="AR1" s="455"/>
      <c r="AS1" s="455"/>
      <c r="AT1" s="455"/>
      <c r="AU1" s="455"/>
      <c r="AV1" s="455"/>
    </row>
    <row r="2" spans="1:55" s="11" customFormat="1" ht="26" customHeight="1">
      <c r="B2" s="456" t="s">
        <v>443</v>
      </c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 t="s">
        <v>443</v>
      </c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 t="s">
        <v>443</v>
      </c>
      <c r="Z2" s="456"/>
      <c r="AA2" s="456"/>
      <c r="AB2" s="456"/>
      <c r="AC2" s="456"/>
      <c r="AD2" s="456"/>
      <c r="AE2" s="456"/>
      <c r="AF2" s="456"/>
      <c r="AG2" s="456"/>
      <c r="AH2" s="456"/>
      <c r="AI2" s="456"/>
      <c r="AJ2" s="456" t="s">
        <v>443</v>
      </c>
      <c r="AK2" s="456"/>
      <c r="AL2" s="456"/>
      <c r="AM2" s="456"/>
      <c r="AN2" s="456"/>
      <c r="AO2" s="456"/>
      <c r="AP2" s="456"/>
      <c r="AQ2" s="456"/>
      <c r="AR2" s="456"/>
      <c r="AS2" s="456"/>
      <c r="AT2" s="456"/>
      <c r="AU2" s="456"/>
      <c r="AV2" s="456"/>
      <c r="AW2" s="383"/>
      <c r="AX2" s="384"/>
      <c r="AY2" s="384"/>
      <c r="AZ2" s="384"/>
      <c r="BA2" s="384"/>
      <c r="BB2" s="384"/>
      <c r="BC2" s="384"/>
    </row>
    <row r="3" spans="1:55" s="11" customFormat="1" ht="26" customHeight="1">
      <c r="B3" s="12" t="s">
        <v>444</v>
      </c>
      <c r="C3" s="455" t="str">
        <f>融資總!B3</f>
        <v>中 華 民 國 112 年 度</v>
      </c>
      <c r="D3" s="455"/>
      <c r="E3" s="455"/>
      <c r="F3" s="455"/>
      <c r="G3" s="455"/>
      <c r="H3" s="455"/>
      <c r="I3" s="455"/>
      <c r="J3" s="455"/>
      <c r="K3" s="455"/>
      <c r="L3" s="118" t="s">
        <v>121</v>
      </c>
      <c r="M3" s="12" t="s">
        <v>444</v>
      </c>
      <c r="O3" s="455" t="str">
        <f>C3</f>
        <v>中 華 民 國 112 年 度</v>
      </c>
      <c r="P3" s="455"/>
      <c r="Q3" s="455"/>
      <c r="R3" s="455"/>
      <c r="S3" s="455"/>
      <c r="T3" s="455"/>
      <c r="U3" s="455"/>
      <c r="V3" s="455"/>
      <c r="W3" s="114"/>
      <c r="X3" s="118" t="s">
        <v>121</v>
      </c>
      <c r="Y3" s="12" t="s">
        <v>444</v>
      </c>
      <c r="AA3" s="455" t="str">
        <f>O3</f>
        <v>中 華 民 國 112 年 度</v>
      </c>
      <c r="AB3" s="455"/>
      <c r="AC3" s="455"/>
      <c r="AD3" s="455"/>
      <c r="AE3" s="455"/>
      <c r="AF3" s="455"/>
      <c r="AG3" s="455"/>
      <c r="AH3" s="114"/>
      <c r="AI3" s="118" t="s">
        <v>121</v>
      </c>
      <c r="AJ3" s="12" t="s">
        <v>444</v>
      </c>
      <c r="AL3" s="455" t="str">
        <f>AA3</f>
        <v>中 華 民 國 112 年 度</v>
      </c>
      <c r="AM3" s="455"/>
      <c r="AN3" s="455"/>
      <c r="AO3" s="455"/>
      <c r="AP3" s="455"/>
      <c r="AQ3" s="455"/>
      <c r="AR3" s="455"/>
      <c r="AS3" s="455"/>
      <c r="AT3" s="455"/>
      <c r="AU3" s="114"/>
      <c r="AV3" s="118" t="s">
        <v>121</v>
      </c>
      <c r="AW3" s="384"/>
      <c r="AX3" s="384"/>
      <c r="AY3" s="384"/>
      <c r="AZ3" s="384"/>
      <c r="BA3" s="384"/>
      <c r="BB3" s="384"/>
      <c r="BC3" s="384"/>
    </row>
    <row r="4" spans="1:55" hidden="1">
      <c r="A4" s="12"/>
      <c r="AW4" s="385"/>
      <c r="AX4" s="385"/>
      <c r="AY4" s="385"/>
      <c r="AZ4" s="385"/>
      <c r="BA4" s="385"/>
      <c r="BB4" s="385"/>
      <c r="BC4" s="385"/>
    </row>
    <row r="5" spans="1:55" s="17" customFormat="1" ht="35.25" customHeight="1">
      <c r="A5" s="14"/>
      <c r="B5" s="14" t="s">
        <v>46</v>
      </c>
      <c r="C5" s="14" t="s">
        <v>47</v>
      </c>
      <c r="D5" s="262" t="s">
        <v>23</v>
      </c>
      <c r="E5" s="14" t="s">
        <v>54</v>
      </c>
      <c r="F5" s="14" t="s">
        <v>55</v>
      </c>
      <c r="G5" s="14" t="s">
        <v>52</v>
      </c>
      <c r="H5" s="14" t="s">
        <v>50</v>
      </c>
      <c r="I5" s="14" t="s">
        <v>48</v>
      </c>
      <c r="J5" s="14" t="s">
        <v>49</v>
      </c>
      <c r="K5" s="14" t="s">
        <v>51</v>
      </c>
      <c r="L5" s="14" t="s">
        <v>53</v>
      </c>
      <c r="M5" s="14" t="s">
        <v>46</v>
      </c>
      <c r="N5" s="14" t="s">
        <v>56</v>
      </c>
      <c r="O5" s="76" t="s">
        <v>71</v>
      </c>
      <c r="P5" s="76" t="s">
        <v>72</v>
      </c>
      <c r="Q5" s="76" t="s">
        <v>73</v>
      </c>
      <c r="R5" s="262" t="s">
        <v>509</v>
      </c>
      <c r="S5" s="262" t="s">
        <v>25</v>
      </c>
      <c r="T5" s="14" t="s">
        <v>57</v>
      </c>
      <c r="U5" s="14" t="s">
        <v>58</v>
      </c>
      <c r="V5" s="14" t="s">
        <v>59</v>
      </c>
      <c r="W5" s="262" t="s">
        <v>26</v>
      </c>
      <c r="X5" s="14" t="s">
        <v>60</v>
      </c>
      <c r="Y5" s="14" t="s">
        <v>46</v>
      </c>
      <c r="Z5" s="14" t="s">
        <v>61</v>
      </c>
      <c r="AA5" s="262" t="s">
        <v>27</v>
      </c>
      <c r="AB5" s="262" t="s">
        <v>28</v>
      </c>
      <c r="AC5" s="14" t="s">
        <v>62</v>
      </c>
      <c r="AD5" s="14" t="s">
        <v>63</v>
      </c>
      <c r="AE5" s="14" t="s">
        <v>64</v>
      </c>
      <c r="AF5" s="14" t="s">
        <v>65</v>
      </c>
      <c r="AG5" s="14" t="s">
        <v>66</v>
      </c>
      <c r="AH5" s="262" t="s">
        <v>29</v>
      </c>
      <c r="AI5" s="14" t="s">
        <v>67</v>
      </c>
      <c r="AJ5" s="14" t="s">
        <v>46</v>
      </c>
      <c r="AK5" s="14" t="s">
        <v>507</v>
      </c>
      <c r="AL5" s="14" t="s">
        <v>68</v>
      </c>
      <c r="AM5" s="262" t="s">
        <v>30</v>
      </c>
      <c r="AN5" s="14" t="s">
        <v>445</v>
      </c>
      <c r="AO5" s="14" t="s">
        <v>446</v>
      </c>
      <c r="AP5" s="262" t="s">
        <v>447</v>
      </c>
      <c r="AQ5" s="14" t="s">
        <v>69</v>
      </c>
      <c r="AR5" s="14" t="s">
        <v>70</v>
      </c>
      <c r="AS5" s="76" t="s">
        <v>32</v>
      </c>
      <c r="AT5" s="262" t="s">
        <v>33</v>
      </c>
      <c r="AU5" s="14" t="s">
        <v>74</v>
      </c>
      <c r="AV5" s="14" t="s">
        <v>75</v>
      </c>
      <c r="AW5" s="461"/>
      <c r="AX5" s="460"/>
      <c r="AY5" s="460"/>
      <c r="AZ5" s="462"/>
      <c r="BA5" s="458"/>
      <c r="BB5" s="100"/>
      <c r="BC5" s="386"/>
    </row>
    <row r="6" spans="1:55" s="11" customFormat="1" ht="21.65" customHeight="1">
      <c r="A6" s="15"/>
      <c r="B6" s="15" t="s">
        <v>76</v>
      </c>
      <c r="C6" s="15"/>
      <c r="D6" s="15">
        <v>1</v>
      </c>
      <c r="E6" s="15"/>
      <c r="F6" s="15"/>
      <c r="G6" s="15"/>
      <c r="H6" s="15"/>
      <c r="I6" s="15"/>
      <c r="J6" s="15"/>
      <c r="K6" s="15"/>
      <c r="L6" s="15"/>
      <c r="M6" s="15" t="s">
        <v>76</v>
      </c>
      <c r="N6" s="15"/>
      <c r="O6" s="15"/>
      <c r="P6" s="15"/>
      <c r="Q6" s="15"/>
      <c r="R6" s="15">
        <v>2</v>
      </c>
      <c r="S6" s="15">
        <v>3</v>
      </c>
      <c r="T6" s="15"/>
      <c r="U6" s="15"/>
      <c r="V6" s="15"/>
      <c r="W6" s="15">
        <v>4</v>
      </c>
      <c r="X6" s="15"/>
      <c r="Y6" s="15" t="s">
        <v>76</v>
      </c>
      <c r="Z6" s="15"/>
      <c r="AA6" s="15">
        <v>5</v>
      </c>
      <c r="AB6" s="15">
        <v>6</v>
      </c>
      <c r="AC6" s="15"/>
      <c r="AD6" s="15"/>
      <c r="AE6" s="15"/>
      <c r="AF6" s="15"/>
      <c r="AG6" s="15"/>
      <c r="AH6" s="15">
        <v>7</v>
      </c>
      <c r="AI6" s="15"/>
      <c r="AJ6" s="15" t="s">
        <v>76</v>
      </c>
      <c r="AK6" s="15"/>
      <c r="AL6" s="15"/>
      <c r="AM6" s="15">
        <v>8</v>
      </c>
      <c r="AN6" s="15"/>
      <c r="AO6" s="15"/>
      <c r="AP6" s="15">
        <v>9</v>
      </c>
      <c r="AQ6" s="15"/>
      <c r="AR6" s="15"/>
      <c r="AS6" s="15">
        <v>11</v>
      </c>
      <c r="AT6" s="15">
        <v>10</v>
      </c>
      <c r="AU6" s="15"/>
      <c r="AV6" s="15"/>
      <c r="AW6" s="461"/>
      <c r="AX6" s="460"/>
      <c r="AY6" s="460"/>
      <c r="AZ6" s="463"/>
      <c r="BA6" s="459"/>
      <c r="BB6" s="387"/>
      <c r="BC6" s="388"/>
    </row>
    <row r="7" spans="1:55" s="11" customFormat="1" ht="21.65" customHeight="1">
      <c r="A7" s="20" t="s">
        <v>246</v>
      </c>
      <c r="B7" s="15" t="s">
        <v>77</v>
      </c>
      <c r="C7" s="15"/>
      <c r="D7" s="15"/>
      <c r="E7" s="15">
        <v>1</v>
      </c>
      <c r="F7" s="15">
        <v>2</v>
      </c>
      <c r="G7" s="15">
        <v>3</v>
      </c>
      <c r="H7" s="15">
        <v>4</v>
      </c>
      <c r="I7" s="15">
        <v>5</v>
      </c>
      <c r="J7" s="15">
        <v>6</v>
      </c>
      <c r="K7" s="15">
        <v>7</v>
      </c>
      <c r="L7" s="15">
        <v>8</v>
      </c>
      <c r="M7" s="15" t="s">
        <v>77</v>
      </c>
      <c r="N7" s="15">
        <v>9</v>
      </c>
      <c r="O7" s="15">
        <v>10</v>
      </c>
      <c r="P7" s="15">
        <v>11</v>
      </c>
      <c r="Q7" s="15">
        <v>12</v>
      </c>
      <c r="R7" s="15"/>
      <c r="S7" s="15"/>
      <c r="T7" s="15">
        <v>1</v>
      </c>
      <c r="U7" s="15">
        <v>2</v>
      </c>
      <c r="V7" s="15">
        <v>3</v>
      </c>
      <c r="W7" s="15"/>
      <c r="X7" s="15">
        <v>1</v>
      </c>
      <c r="Y7" s="15" t="s">
        <v>77</v>
      </c>
      <c r="Z7" s="15">
        <v>2</v>
      </c>
      <c r="AA7" s="15"/>
      <c r="AB7" s="15"/>
      <c r="AC7" s="15">
        <v>1</v>
      </c>
      <c r="AD7" s="15">
        <v>2</v>
      </c>
      <c r="AE7" s="15">
        <v>3</v>
      </c>
      <c r="AF7" s="15">
        <v>4</v>
      </c>
      <c r="AG7" s="15">
        <v>5</v>
      </c>
      <c r="AH7" s="15"/>
      <c r="AI7" s="15">
        <v>1</v>
      </c>
      <c r="AJ7" s="15" t="s">
        <v>77</v>
      </c>
      <c r="AK7" s="15">
        <v>2</v>
      </c>
      <c r="AL7" s="15">
        <v>3</v>
      </c>
      <c r="AM7" s="15"/>
      <c r="AN7" s="15">
        <v>1</v>
      </c>
      <c r="AO7" s="15">
        <v>2</v>
      </c>
      <c r="AP7" s="15"/>
      <c r="AQ7" s="15">
        <v>1</v>
      </c>
      <c r="AR7" s="15">
        <v>2</v>
      </c>
      <c r="AS7" s="15"/>
      <c r="AT7" s="15"/>
      <c r="AU7" s="15">
        <v>1</v>
      </c>
      <c r="AV7" s="15">
        <v>2</v>
      </c>
      <c r="AW7" s="389"/>
      <c r="AX7" s="388"/>
      <c r="AY7" s="388"/>
      <c r="AZ7" s="388"/>
      <c r="BA7" s="388"/>
      <c r="BB7" s="390"/>
      <c r="BC7" s="359"/>
    </row>
    <row r="8" spans="1:55" s="11" customFormat="1" ht="22.25" customHeight="1">
      <c r="A8" s="19">
        <v>1</v>
      </c>
      <c r="B8" s="9" t="s">
        <v>22</v>
      </c>
      <c r="C8" s="325">
        <v>1303234323</v>
      </c>
      <c r="D8" s="325">
        <v>687349268</v>
      </c>
      <c r="E8" s="325">
        <v>14794286</v>
      </c>
      <c r="F8" s="325">
        <v>8491951</v>
      </c>
      <c r="G8" s="325">
        <v>13212029</v>
      </c>
      <c r="H8" s="325">
        <v>66453504</v>
      </c>
      <c r="I8" s="325">
        <v>187605032</v>
      </c>
      <c r="J8" s="325">
        <v>76396697</v>
      </c>
      <c r="K8" s="325">
        <v>13837143</v>
      </c>
      <c r="L8" s="325">
        <v>1210155</v>
      </c>
      <c r="M8" s="9" t="s">
        <v>22</v>
      </c>
      <c r="N8" s="325">
        <v>304596141</v>
      </c>
      <c r="O8" s="325">
        <v>752330</v>
      </c>
      <c r="P8" s="325">
        <v>0</v>
      </c>
      <c r="Q8" s="328">
        <v>0</v>
      </c>
      <c r="R8" s="328">
        <v>2</v>
      </c>
      <c r="S8" s="325">
        <v>18532863</v>
      </c>
      <c r="T8" s="325">
        <v>18067979</v>
      </c>
      <c r="U8" s="325">
        <v>26647</v>
      </c>
      <c r="V8" s="325">
        <v>438237</v>
      </c>
      <c r="W8" s="325">
        <v>38582368</v>
      </c>
      <c r="X8" s="325">
        <v>10979687</v>
      </c>
      <c r="Y8" s="9" t="s">
        <v>22</v>
      </c>
      <c r="Z8" s="325">
        <v>27602681</v>
      </c>
      <c r="AA8" s="325">
        <v>182</v>
      </c>
      <c r="AB8" s="325">
        <v>19476083</v>
      </c>
      <c r="AC8" s="325">
        <v>10500967</v>
      </c>
      <c r="AD8" s="325">
        <v>5184566</v>
      </c>
      <c r="AE8" s="325">
        <v>2619380</v>
      </c>
      <c r="AF8" s="325">
        <v>651024</v>
      </c>
      <c r="AG8" s="325">
        <v>520146</v>
      </c>
      <c r="AH8" s="325">
        <v>45179786</v>
      </c>
      <c r="AI8" s="325">
        <v>1386691</v>
      </c>
      <c r="AJ8" s="9" t="s">
        <v>22</v>
      </c>
      <c r="AK8" s="325">
        <v>38633502</v>
      </c>
      <c r="AL8" s="325">
        <v>5159593</v>
      </c>
      <c r="AM8" s="325">
        <v>455410066</v>
      </c>
      <c r="AN8" s="325">
        <v>455303028</v>
      </c>
      <c r="AO8" s="325">
        <v>107038</v>
      </c>
      <c r="AP8" s="325">
        <v>7582458</v>
      </c>
      <c r="AQ8" s="325">
        <v>7582456</v>
      </c>
      <c r="AR8" s="325">
        <v>2</v>
      </c>
      <c r="AS8" s="325">
        <v>0</v>
      </c>
      <c r="AT8" s="325">
        <v>31121247</v>
      </c>
      <c r="AU8" s="325">
        <v>49108</v>
      </c>
      <c r="AV8" s="325">
        <v>31072139</v>
      </c>
      <c r="AW8" s="391"/>
      <c r="AX8" s="101"/>
      <c r="AY8" s="101"/>
      <c r="AZ8" s="101"/>
      <c r="BA8" s="101"/>
      <c r="BB8" s="390"/>
      <c r="BC8" s="359"/>
    </row>
    <row r="9" spans="1:55" ht="22.25" customHeight="1">
      <c r="A9" s="10"/>
      <c r="B9" s="10" t="s">
        <v>448</v>
      </c>
      <c r="C9" s="325">
        <v>885702771</v>
      </c>
      <c r="D9" s="325">
        <v>537309875</v>
      </c>
      <c r="E9" s="325">
        <v>14065776</v>
      </c>
      <c r="F9" s="325">
        <v>5343517</v>
      </c>
      <c r="G9" s="325">
        <v>10897551</v>
      </c>
      <c r="H9" s="325">
        <v>45946593</v>
      </c>
      <c r="I9" s="325">
        <v>162977009</v>
      </c>
      <c r="J9" s="325">
        <v>67608816</v>
      </c>
      <c r="K9" s="325">
        <v>13228724</v>
      </c>
      <c r="L9" s="325">
        <v>1137355</v>
      </c>
      <c r="M9" s="10" t="s">
        <v>448</v>
      </c>
      <c r="N9" s="325">
        <v>215961534</v>
      </c>
      <c r="O9" s="325">
        <v>143000</v>
      </c>
      <c r="P9" s="325">
        <v>0</v>
      </c>
      <c r="Q9" s="328">
        <v>0</v>
      </c>
      <c r="R9" s="328">
        <v>0</v>
      </c>
      <c r="S9" s="325">
        <v>14222450</v>
      </c>
      <c r="T9" s="325">
        <v>13865074</v>
      </c>
      <c r="U9" s="325">
        <v>20840</v>
      </c>
      <c r="V9" s="325">
        <v>336536</v>
      </c>
      <c r="W9" s="325">
        <v>33848756</v>
      </c>
      <c r="X9" s="325">
        <v>8383115</v>
      </c>
      <c r="Y9" s="10" t="s">
        <v>448</v>
      </c>
      <c r="Z9" s="325">
        <v>25465641</v>
      </c>
      <c r="AA9" s="328">
        <v>0</v>
      </c>
      <c r="AB9" s="325">
        <v>16034111</v>
      </c>
      <c r="AC9" s="325">
        <v>9270261</v>
      </c>
      <c r="AD9" s="325">
        <v>3134608</v>
      </c>
      <c r="AE9" s="325">
        <v>2619380</v>
      </c>
      <c r="AF9" s="325">
        <v>648000</v>
      </c>
      <c r="AG9" s="325">
        <v>361862</v>
      </c>
      <c r="AH9" s="325">
        <v>41509034</v>
      </c>
      <c r="AI9" s="325">
        <v>923171</v>
      </c>
      <c r="AJ9" s="10" t="s">
        <v>448</v>
      </c>
      <c r="AK9" s="325">
        <v>35429418</v>
      </c>
      <c r="AL9" s="325">
        <v>5156445</v>
      </c>
      <c r="AM9" s="325">
        <v>212133854</v>
      </c>
      <c r="AN9" s="325">
        <v>212133854</v>
      </c>
      <c r="AO9" s="328">
        <v>0</v>
      </c>
      <c r="AP9" s="325">
        <v>4912911</v>
      </c>
      <c r="AQ9" s="325">
        <v>4912911</v>
      </c>
      <c r="AR9" s="328">
        <v>0</v>
      </c>
      <c r="AS9" s="328">
        <v>0</v>
      </c>
      <c r="AT9" s="325">
        <v>25731780</v>
      </c>
      <c r="AU9" s="325">
        <v>200</v>
      </c>
      <c r="AV9" s="325">
        <v>25731580</v>
      </c>
      <c r="AW9" s="391"/>
      <c r="AX9" s="101"/>
      <c r="AY9" s="101"/>
      <c r="AZ9" s="101"/>
      <c r="BA9" s="101"/>
      <c r="BB9" s="101"/>
      <c r="BC9" s="359"/>
    </row>
    <row r="10" spans="1:55" ht="22.25" customHeight="1">
      <c r="A10" s="7" t="s">
        <v>449</v>
      </c>
      <c r="B10" s="7" t="s">
        <v>449</v>
      </c>
      <c r="C10" s="326">
        <v>183878216</v>
      </c>
      <c r="D10" s="326">
        <v>114211473</v>
      </c>
      <c r="E10" s="327">
        <v>2634776</v>
      </c>
      <c r="F10" s="327">
        <v>1321504</v>
      </c>
      <c r="G10" s="327">
        <v>1338000</v>
      </c>
      <c r="H10" s="327">
        <v>9185000</v>
      </c>
      <c r="I10" s="327">
        <v>36816000</v>
      </c>
      <c r="J10" s="327">
        <v>13701000</v>
      </c>
      <c r="K10" s="327">
        <v>3367000</v>
      </c>
      <c r="L10" s="327">
        <v>290000</v>
      </c>
      <c r="M10" s="7" t="s">
        <v>449</v>
      </c>
      <c r="N10" s="327">
        <v>45558193</v>
      </c>
      <c r="O10" s="329">
        <v>0</v>
      </c>
      <c r="P10" s="329">
        <v>0</v>
      </c>
      <c r="Q10" s="329">
        <v>0</v>
      </c>
      <c r="R10" s="329">
        <v>0</v>
      </c>
      <c r="S10" s="326">
        <v>3641273</v>
      </c>
      <c r="T10" s="327">
        <v>3501987</v>
      </c>
      <c r="U10" s="327">
        <v>13090</v>
      </c>
      <c r="V10" s="327">
        <v>126196</v>
      </c>
      <c r="W10" s="326">
        <v>6924246</v>
      </c>
      <c r="X10" s="327">
        <v>2005942</v>
      </c>
      <c r="Y10" s="7" t="s">
        <v>449</v>
      </c>
      <c r="Z10" s="327">
        <v>4918304</v>
      </c>
      <c r="AA10" s="327">
        <v>0</v>
      </c>
      <c r="AB10" s="326">
        <v>2750408</v>
      </c>
      <c r="AC10" s="327">
        <v>837783</v>
      </c>
      <c r="AD10" s="327">
        <v>30000</v>
      </c>
      <c r="AE10" s="327">
        <v>1851000</v>
      </c>
      <c r="AF10" s="327">
        <v>0</v>
      </c>
      <c r="AG10" s="327">
        <v>31625</v>
      </c>
      <c r="AH10" s="326">
        <v>4513007</v>
      </c>
      <c r="AI10" s="329">
        <v>0</v>
      </c>
      <c r="AJ10" s="7" t="s">
        <v>449</v>
      </c>
      <c r="AK10" s="327">
        <v>4433387</v>
      </c>
      <c r="AL10" s="327">
        <v>79620</v>
      </c>
      <c r="AM10" s="326">
        <v>45875181</v>
      </c>
      <c r="AN10" s="327">
        <v>45875181</v>
      </c>
      <c r="AO10" s="329">
        <v>0</v>
      </c>
      <c r="AP10" s="326">
        <v>889704</v>
      </c>
      <c r="AQ10" s="327">
        <v>889704</v>
      </c>
      <c r="AR10" s="327">
        <v>0</v>
      </c>
      <c r="AS10" s="327">
        <v>0</v>
      </c>
      <c r="AT10" s="326">
        <v>5072924</v>
      </c>
      <c r="AU10" s="329">
        <v>0</v>
      </c>
      <c r="AV10" s="329">
        <v>5072924</v>
      </c>
      <c r="AW10" s="385"/>
      <c r="AX10" s="385"/>
      <c r="AY10" s="385"/>
      <c r="AZ10" s="385"/>
      <c r="BA10" s="392"/>
      <c r="BB10" s="385"/>
      <c r="BC10" s="385"/>
    </row>
    <row r="11" spans="1:55" ht="22.25" customHeight="1">
      <c r="A11" s="7" t="s">
        <v>450</v>
      </c>
      <c r="B11" s="7" t="s">
        <v>450</v>
      </c>
      <c r="C11" s="326">
        <v>175021639</v>
      </c>
      <c r="D11" s="326">
        <v>130164190</v>
      </c>
      <c r="E11" s="327">
        <v>6458000</v>
      </c>
      <c r="F11" s="327">
        <v>832311</v>
      </c>
      <c r="G11" s="327">
        <v>5200000</v>
      </c>
      <c r="H11" s="327">
        <v>7340000</v>
      </c>
      <c r="I11" s="327">
        <v>46000000</v>
      </c>
      <c r="J11" s="327">
        <v>16100000</v>
      </c>
      <c r="K11" s="327">
        <v>1900000</v>
      </c>
      <c r="L11" s="327">
        <v>180000</v>
      </c>
      <c r="M11" s="7" t="s">
        <v>450</v>
      </c>
      <c r="N11" s="327">
        <v>46153879</v>
      </c>
      <c r="O11" s="329">
        <v>0</v>
      </c>
      <c r="P11" s="329">
        <v>0</v>
      </c>
      <c r="Q11" s="329">
        <v>0</v>
      </c>
      <c r="R11" s="329">
        <v>0</v>
      </c>
      <c r="S11" s="326">
        <v>3312214</v>
      </c>
      <c r="T11" s="327">
        <v>3211992</v>
      </c>
      <c r="U11" s="327">
        <v>4379</v>
      </c>
      <c r="V11" s="327">
        <v>95843</v>
      </c>
      <c r="W11" s="326">
        <v>8241421</v>
      </c>
      <c r="X11" s="327">
        <v>1740018</v>
      </c>
      <c r="Y11" s="7" t="s">
        <v>450</v>
      </c>
      <c r="Z11" s="327">
        <v>6501403</v>
      </c>
      <c r="AA11" s="327">
        <v>0</v>
      </c>
      <c r="AB11" s="326">
        <v>8369350</v>
      </c>
      <c r="AC11" s="327">
        <v>6339361</v>
      </c>
      <c r="AD11" s="327">
        <v>1309252</v>
      </c>
      <c r="AE11" s="327">
        <v>0</v>
      </c>
      <c r="AF11" s="327">
        <v>648000</v>
      </c>
      <c r="AG11" s="327">
        <v>72737</v>
      </c>
      <c r="AH11" s="326">
        <v>9911144</v>
      </c>
      <c r="AI11" s="329">
        <v>920239</v>
      </c>
      <c r="AJ11" s="7" t="s">
        <v>450</v>
      </c>
      <c r="AK11" s="327">
        <v>4100000</v>
      </c>
      <c r="AL11" s="327">
        <v>4890905</v>
      </c>
      <c r="AM11" s="326">
        <v>13226371</v>
      </c>
      <c r="AN11" s="327">
        <v>13226371</v>
      </c>
      <c r="AO11" s="329">
        <v>0</v>
      </c>
      <c r="AP11" s="326">
        <v>0</v>
      </c>
      <c r="AQ11" s="327">
        <v>0</v>
      </c>
      <c r="AR11" s="327">
        <v>0</v>
      </c>
      <c r="AS11" s="327">
        <v>0</v>
      </c>
      <c r="AT11" s="326">
        <v>1796949</v>
      </c>
      <c r="AU11" s="329">
        <v>200</v>
      </c>
      <c r="AV11" s="329">
        <v>1796749</v>
      </c>
      <c r="AW11" s="385"/>
      <c r="AX11" s="385"/>
      <c r="AY11" s="385"/>
      <c r="AZ11" s="385"/>
      <c r="BA11" s="385"/>
      <c r="BB11" s="385"/>
      <c r="BC11" s="250"/>
    </row>
    <row r="12" spans="1:55" ht="22.25" customHeight="1">
      <c r="A12" s="7" t="s">
        <v>274</v>
      </c>
      <c r="B12" s="7" t="s">
        <v>274</v>
      </c>
      <c r="C12" s="326">
        <v>132740000</v>
      </c>
      <c r="D12" s="326">
        <v>72463141</v>
      </c>
      <c r="E12" s="327">
        <v>1219000</v>
      </c>
      <c r="F12" s="327">
        <v>749224</v>
      </c>
      <c r="G12" s="327">
        <v>1100000</v>
      </c>
      <c r="H12" s="327">
        <v>6900000</v>
      </c>
      <c r="I12" s="327">
        <v>21500000</v>
      </c>
      <c r="J12" s="327">
        <v>9400000</v>
      </c>
      <c r="K12" s="327">
        <v>1900000</v>
      </c>
      <c r="L12" s="327">
        <v>210000</v>
      </c>
      <c r="M12" s="7" t="s">
        <v>274</v>
      </c>
      <c r="N12" s="327">
        <v>29400917</v>
      </c>
      <c r="O12" s="329">
        <v>84000</v>
      </c>
      <c r="P12" s="329">
        <v>0</v>
      </c>
      <c r="Q12" s="329">
        <v>0</v>
      </c>
      <c r="R12" s="329">
        <v>0</v>
      </c>
      <c r="S12" s="326">
        <v>2292436</v>
      </c>
      <c r="T12" s="327">
        <v>2230567</v>
      </c>
      <c r="U12" s="327">
        <v>1965</v>
      </c>
      <c r="V12" s="327">
        <v>59904</v>
      </c>
      <c r="W12" s="326">
        <v>3923512</v>
      </c>
      <c r="X12" s="327">
        <v>1255935</v>
      </c>
      <c r="Y12" s="7" t="s">
        <v>274</v>
      </c>
      <c r="Z12" s="327">
        <v>2667577</v>
      </c>
      <c r="AA12" s="327">
        <v>0</v>
      </c>
      <c r="AB12" s="326">
        <v>432661</v>
      </c>
      <c r="AC12" s="327">
        <v>382892</v>
      </c>
      <c r="AD12" s="327">
        <v>24000</v>
      </c>
      <c r="AE12" s="327">
        <v>0</v>
      </c>
      <c r="AF12" s="327">
        <v>0</v>
      </c>
      <c r="AG12" s="327">
        <v>25769</v>
      </c>
      <c r="AH12" s="326">
        <v>11010000</v>
      </c>
      <c r="AI12" s="329">
        <v>0</v>
      </c>
      <c r="AJ12" s="7" t="s">
        <v>274</v>
      </c>
      <c r="AK12" s="327">
        <v>11010000</v>
      </c>
      <c r="AL12" s="327">
        <v>0</v>
      </c>
      <c r="AM12" s="326">
        <v>37919980</v>
      </c>
      <c r="AN12" s="327">
        <v>37919980</v>
      </c>
      <c r="AO12" s="329">
        <v>0</v>
      </c>
      <c r="AP12" s="326">
        <v>792979</v>
      </c>
      <c r="AQ12" s="327">
        <v>792979</v>
      </c>
      <c r="AR12" s="327">
        <v>0</v>
      </c>
      <c r="AS12" s="327">
        <v>0</v>
      </c>
      <c r="AT12" s="326">
        <v>3905291</v>
      </c>
      <c r="AU12" s="329">
        <v>0</v>
      </c>
      <c r="AV12" s="329">
        <v>3905291</v>
      </c>
      <c r="AW12" s="385"/>
      <c r="AX12" s="385"/>
      <c r="AY12" s="385"/>
      <c r="AZ12" s="385"/>
      <c r="BA12" s="385"/>
      <c r="BB12" s="385"/>
      <c r="BC12" s="385"/>
    </row>
    <row r="13" spans="1:55" ht="22.25" customHeight="1">
      <c r="A13" s="7" t="s">
        <v>451</v>
      </c>
      <c r="B13" s="7" t="s">
        <v>451</v>
      </c>
      <c r="C13" s="326">
        <v>140980589</v>
      </c>
      <c r="D13" s="326">
        <v>81082194</v>
      </c>
      <c r="E13" s="327">
        <v>1523000</v>
      </c>
      <c r="F13" s="327">
        <v>922595</v>
      </c>
      <c r="G13" s="327">
        <v>1450000</v>
      </c>
      <c r="H13" s="327">
        <v>9400000</v>
      </c>
      <c r="I13" s="327">
        <v>24920000</v>
      </c>
      <c r="J13" s="327">
        <v>10502000</v>
      </c>
      <c r="K13" s="327">
        <v>2537000</v>
      </c>
      <c r="L13" s="327">
        <v>150000</v>
      </c>
      <c r="M13" s="7" t="s">
        <v>451</v>
      </c>
      <c r="N13" s="327">
        <v>29677599</v>
      </c>
      <c r="O13" s="329">
        <v>0</v>
      </c>
      <c r="P13" s="329">
        <v>0</v>
      </c>
      <c r="Q13" s="329">
        <v>0</v>
      </c>
      <c r="R13" s="329">
        <v>0</v>
      </c>
      <c r="S13" s="326">
        <v>2024884</v>
      </c>
      <c r="T13" s="327">
        <v>2014404</v>
      </c>
      <c r="U13" s="327">
        <v>603</v>
      </c>
      <c r="V13" s="327">
        <v>9877</v>
      </c>
      <c r="W13" s="326">
        <v>5100160</v>
      </c>
      <c r="X13" s="327">
        <v>1463108</v>
      </c>
      <c r="Y13" s="7" t="s">
        <v>451</v>
      </c>
      <c r="Z13" s="327">
        <v>3637052</v>
      </c>
      <c r="AA13" s="327">
        <v>0</v>
      </c>
      <c r="AB13" s="326">
        <v>734973</v>
      </c>
      <c r="AC13" s="327">
        <v>550882</v>
      </c>
      <c r="AD13" s="327">
        <v>50000</v>
      </c>
      <c r="AE13" s="327">
        <v>28934</v>
      </c>
      <c r="AF13" s="327">
        <v>0</v>
      </c>
      <c r="AG13" s="327">
        <v>105157</v>
      </c>
      <c r="AH13" s="326">
        <v>10804807</v>
      </c>
      <c r="AI13" s="329">
        <v>0</v>
      </c>
      <c r="AJ13" s="7" t="s">
        <v>451</v>
      </c>
      <c r="AK13" s="327">
        <v>10804807</v>
      </c>
      <c r="AL13" s="327">
        <v>0</v>
      </c>
      <c r="AM13" s="326">
        <v>31758143</v>
      </c>
      <c r="AN13" s="327">
        <v>31758143</v>
      </c>
      <c r="AO13" s="329">
        <v>0</v>
      </c>
      <c r="AP13" s="326">
        <v>355489</v>
      </c>
      <c r="AQ13" s="327">
        <v>355489</v>
      </c>
      <c r="AR13" s="327">
        <v>0</v>
      </c>
      <c r="AS13" s="327">
        <v>0</v>
      </c>
      <c r="AT13" s="326">
        <v>9119939</v>
      </c>
      <c r="AU13" s="329">
        <v>0</v>
      </c>
      <c r="AV13" s="329">
        <v>9119939</v>
      </c>
      <c r="AW13" s="385"/>
      <c r="AX13" s="385"/>
      <c r="AY13" s="385"/>
      <c r="AZ13" s="385"/>
      <c r="BA13" s="392"/>
      <c r="BB13" s="385"/>
      <c r="BC13" s="385"/>
    </row>
    <row r="14" spans="1:55" ht="22.25" customHeight="1">
      <c r="A14" s="7" t="s">
        <v>452</v>
      </c>
      <c r="B14" s="7" t="s">
        <v>452</v>
      </c>
      <c r="C14" s="326">
        <v>98023206</v>
      </c>
      <c r="D14" s="326">
        <v>52429154</v>
      </c>
      <c r="E14" s="327">
        <v>931000</v>
      </c>
      <c r="F14" s="327">
        <v>613229</v>
      </c>
      <c r="G14" s="327">
        <v>623551</v>
      </c>
      <c r="H14" s="327">
        <v>5591593</v>
      </c>
      <c r="I14" s="327">
        <v>12811009</v>
      </c>
      <c r="J14" s="327">
        <v>6375816</v>
      </c>
      <c r="K14" s="327">
        <v>1104724</v>
      </c>
      <c r="L14" s="327">
        <v>114355</v>
      </c>
      <c r="M14" s="7" t="s">
        <v>452</v>
      </c>
      <c r="N14" s="327">
        <v>24263877</v>
      </c>
      <c r="O14" s="329">
        <v>0</v>
      </c>
      <c r="P14" s="329">
        <v>0</v>
      </c>
      <c r="Q14" s="329">
        <v>0</v>
      </c>
      <c r="R14" s="329">
        <v>0</v>
      </c>
      <c r="S14" s="326">
        <v>869806</v>
      </c>
      <c r="T14" s="327">
        <v>844454</v>
      </c>
      <c r="U14" s="327">
        <v>10</v>
      </c>
      <c r="V14" s="327">
        <v>25342</v>
      </c>
      <c r="W14" s="326">
        <v>3654840</v>
      </c>
      <c r="X14" s="327">
        <v>784528</v>
      </c>
      <c r="Y14" s="7" t="s">
        <v>452</v>
      </c>
      <c r="Z14" s="327">
        <v>2870312</v>
      </c>
      <c r="AA14" s="327">
        <v>0</v>
      </c>
      <c r="AB14" s="326">
        <v>691040</v>
      </c>
      <c r="AC14" s="327">
        <v>253389</v>
      </c>
      <c r="AD14" s="327">
        <v>337177</v>
      </c>
      <c r="AE14" s="327">
        <v>0</v>
      </c>
      <c r="AF14" s="327">
        <v>0</v>
      </c>
      <c r="AG14" s="327">
        <v>100474</v>
      </c>
      <c r="AH14" s="326">
        <v>265746</v>
      </c>
      <c r="AI14" s="329">
        <v>2932</v>
      </c>
      <c r="AJ14" s="7" t="s">
        <v>452</v>
      </c>
      <c r="AK14" s="327">
        <v>262794</v>
      </c>
      <c r="AL14" s="327">
        <v>20</v>
      </c>
      <c r="AM14" s="326">
        <v>38342649</v>
      </c>
      <c r="AN14" s="327">
        <v>38342649</v>
      </c>
      <c r="AO14" s="329">
        <v>0</v>
      </c>
      <c r="AP14" s="326">
        <v>204628</v>
      </c>
      <c r="AQ14" s="327">
        <v>204628</v>
      </c>
      <c r="AR14" s="327">
        <v>0</v>
      </c>
      <c r="AS14" s="327">
        <v>0</v>
      </c>
      <c r="AT14" s="326">
        <v>1565343</v>
      </c>
      <c r="AU14" s="329">
        <v>0</v>
      </c>
      <c r="AV14" s="329">
        <v>1565343</v>
      </c>
      <c r="AW14" s="385"/>
      <c r="AX14" s="385"/>
      <c r="AY14" s="385"/>
      <c r="AZ14" s="385"/>
      <c r="BA14" s="392"/>
      <c r="BB14" s="385"/>
      <c r="BC14" s="385"/>
    </row>
    <row r="15" spans="1:55" ht="22.25" customHeight="1">
      <c r="A15" s="7" t="s">
        <v>453</v>
      </c>
      <c r="B15" s="7" t="s">
        <v>453</v>
      </c>
      <c r="C15" s="326">
        <v>155059121</v>
      </c>
      <c r="D15" s="326">
        <v>86959723</v>
      </c>
      <c r="E15" s="327">
        <v>1300000</v>
      </c>
      <c r="F15" s="327">
        <v>904654</v>
      </c>
      <c r="G15" s="327">
        <v>1186000</v>
      </c>
      <c r="H15" s="327">
        <v>7530000</v>
      </c>
      <c r="I15" s="327">
        <v>20930000</v>
      </c>
      <c r="J15" s="327">
        <v>11530000</v>
      </c>
      <c r="K15" s="327">
        <v>2420000</v>
      </c>
      <c r="L15" s="327">
        <v>193000</v>
      </c>
      <c r="M15" s="7" t="s">
        <v>453</v>
      </c>
      <c r="N15" s="327">
        <v>40907069</v>
      </c>
      <c r="O15" s="329">
        <v>59000</v>
      </c>
      <c r="P15" s="329">
        <v>0</v>
      </c>
      <c r="Q15" s="329">
        <v>0</v>
      </c>
      <c r="R15" s="329">
        <v>0</v>
      </c>
      <c r="S15" s="326">
        <v>2081837</v>
      </c>
      <c r="T15" s="327">
        <v>2061670</v>
      </c>
      <c r="U15" s="327">
        <v>793</v>
      </c>
      <c r="V15" s="327">
        <v>19374</v>
      </c>
      <c r="W15" s="326">
        <v>6004577</v>
      </c>
      <c r="X15" s="327">
        <v>1133584</v>
      </c>
      <c r="Y15" s="7" t="s">
        <v>453</v>
      </c>
      <c r="Z15" s="327">
        <v>4870993</v>
      </c>
      <c r="AA15" s="327">
        <v>0</v>
      </c>
      <c r="AB15" s="326">
        <v>3055679</v>
      </c>
      <c r="AC15" s="327">
        <v>905954</v>
      </c>
      <c r="AD15" s="327">
        <v>1384179</v>
      </c>
      <c r="AE15" s="327">
        <v>739446</v>
      </c>
      <c r="AF15" s="327">
        <v>0</v>
      </c>
      <c r="AG15" s="327">
        <v>26100</v>
      </c>
      <c r="AH15" s="326">
        <v>5004330</v>
      </c>
      <c r="AI15" s="329">
        <v>0</v>
      </c>
      <c r="AJ15" s="7" t="s">
        <v>453</v>
      </c>
      <c r="AK15" s="327">
        <v>4818430</v>
      </c>
      <c r="AL15" s="327">
        <v>185900</v>
      </c>
      <c r="AM15" s="326">
        <v>45011530</v>
      </c>
      <c r="AN15" s="327">
        <v>45011530</v>
      </c>
      <c r="AO15" s="329">
        <v>0</v>
      </c>
      <c r="AP15" s="326">
        <v>2670111</v>
      </c>
      <c r="AQ15" s="327">
        <v>2670111</v>
      </c>
      <c r="AR15" s="327">
        <v>0</v>
      </c>
      <c r="AS15" s="327">
        <v>0</v>
      </c>
      <c r="AT15" s="326">
        <v>4271334</v>
      </c>
      <c r="AU15" s="329">
        <v>0</v>
      </c>
      <c r="AV15" s="329">
        <v>4271334</v>
      </c>
      <c r="AW15" s="385"/>
      <c r="AX15" s="385"/>
      <c r="AY15" s="385"/>
      <c r="AZ15" s="385"/>
      <c r="BA15" s="385"/>
      <c r="BB15" s="385"/>
      <c r="BC15" s="385"/>
    </row>
    <row r="16" spans="1:55" ht="22.25" customHeight="1">
      <c r="A16" s="6"/>
      <c r="B16" s="6" t="s">
        <v>454</v>
      </c>
      <c r="C16" s="325">
        <v>417531552</v>
      </c>
      <c r="D16" s="325">
        <v>150039393</v>
      </c>
      <c r="E16" s="325">
        <v>728510</v>
      </c>
      <c r="F16" s="325">
        <v>3148434</v>
      </c>
      <c r="G16" s="325">
        <v>2314478</v>
      </c>
      <c r="H16" s="325">
        <v>20506911</v>
      </c>
      <c r="I16" s="325">
        <v>24628023</v>
      </c>
      <c r="J16" s="325">
        <v>8787881</v>
      </c>
      <c r="K16" s="325">
        <v>608419</v>
      </c>
      <c r="L16" s="325">
        <v>72800</v>
      </c>
      <c r="M16" s="6" t="s">
        <v>454</v>
      </c>
      <c r="N16" s="325">
        <v>88634607</v>
      </c>
      <c r="O16" s="325">
        <v>609330</v>
      </c>
      <c r="P16" s="328">
        <v>0</v>
      </c>
      <c r="Q16" s="328">
        <v>0</v>
      </c>
      <c r="R16" s="328">
        <v>2</v>
      </c>
      <c r="S16" s="325">
        <v>4310413</v>
      </c>
      <c r="T16" s="325">
        <v>4202905</v>
      </c>
      <c r="U16" s="325">
        <v>5807</v>
      </c>
      <c r="V16" s="325">
        <v>101701</v>
      </c>
      <c r="W16" s="325">
        <v>4733612</v>
      </c>
      <c r="X16" s="325">
        <v>2596572</v>
      </c>
      <c r="Y16" s="6" t="s">
        <v>454</v>
      </c>
      <c r="Z16" s="325">
        <v>2137040</v>
      </c>
      <c r="AA16" s="325">
        <v>182</v>
      </c>
      <c r="AB16" s="325">
        <v>3441972</v>
      </c>
      <c r="AC16" s="325">
        <v>1230706</v>
      </c>
      <c r="AD16" s="325">
        <v>2049958</v>
      </c>
      <c r="AE16" s="328">
        <v>0</v>
      </c>
      <c r="AF16" s="325">
        <v>3024</v>
      </c>
      <c r="AG16" s="325">
        <v>158284</v>
      </c>
      <c r="AH16" s="325">
        <v>3670752</v>
      </c>
      <c r="AI16" s="325">
        <v>463520</v>
      </c>
      <c r="AJ16" s="6" t="s">
        <v>454</v>
      </c>
      <c r="AK16" s="325">
        <v>3204084</v>
      </c>
      <c r="AL16" s="325">
        <v>3148</v>
      </c>
      <c r="AM16" s="325">
        <v>243276212</v>
      </c>
      <c r="AN16" s="325">
        <v>243169174</v>
      </c>
      <c r="AO16" s="325">
        <v>107038</v>
      </c>
      <c r="AP16" s="325">
        <v>2669547</v>
      </c>
      <c r="AQ16" s="325">
        <v>2669545</v>
      </c>
      <c r="AR16" s="325">
        <v>2</v>
      </c>
      <c r="AS16" s="328">
        <v>0</v>
      </c>
      <c r="AT16" s="325">
        <v>5389467</v>
      </c>
      <c r="AU16" s="330">
        <v>48908</v>
      </c>
      <c r="AV16" s="325">
        <v>5340559</v>
      </c>
      <c r="AW16" s="101"/>
      <c r="AX16" s="101"/>
      <c r="AY16" s="101"/>
      <c r="AZ16" s="101"/>
      <c r="BA16" s="101"/>
      <c r="BB16" s="385"/>
      <c r="BC16" s="385"/>
    </row>
    <row r="17" spans="1:55" ht="22.25" customHeight="1">
      <c r="A17" s="7" t="s">
        <v>127</v>
      </c>
      <c r="B17" s="7" t="s">
        <v>127</v>
      </c>
      <c r="C17" s="326">
        <v>27914943</v>
      </c>
      <c r="D17" s="326">
        <v>9296742</v>
      </c>
      <c r="E17" s="327">
        <v>0</v>
      </c>
      <c r="F17" s="327">
        <v>148597</v>
      </c>
      <c r="G17" s="327">
        <v>150818</v>
      </c>
      <c r="H17" s="327">
        <v>1256298</v>
      </c>
      <c r="I17" s="327">
        <v>2165636</v>
      </c>
      <c r="J17" s="327">
        <v>626902</v>
      </c>
      <c r="K17" s="327">
        <v>0</v>
      </c>
      <c r="L17" s="327">
        <v>0</v>
      </c>
      <c r="M17" s="7" t="s">
        <v>127</v>
      </c>
      <c r="N17" s="327">
        <v>4896829</v>
      </c>
      <c r="O17" s="329">
        <v>51662</v>
      </c>
      <c r="P17" s="329">
        <v>0</v>
      </c>
      <c r="Q17" s="329">
        <v>0</v>
      </c>
      <c r="R17" s="329">
        <v>0</v>
      </c>
      <c r="S17" s="326">
        <v>323446</v>
      </c>
      <c r="T17" s="327">
        <v>315117</v>
      </c>
      <c r="U17" s="327">
        <v>140</v>
      </c>
      <c r="V17" s="327">
        <v>8189</v>
      </c>
      <c r="W17" s="326">
        <v>388842</v>
      </c>
      <c r="X17" s="327">
        <v>181801</v>
      </c>
      <c r="Y17" s="7" t="s">
        <v>127</v>
      </c>
      <c r="Z17" s="327">
        <v>207041</v>
      </c>
      <c r="AA17" s="327">
        <v>0</v>
      </c>
      <c r="AB17" s="326">
        <v>78387</v>
      </c>
      <c r="AC17" s="327">
        <v>49525</v>
      </c>
      <c r="AD17" s="327">
        <v>28000</v>
      </c>
      <c r="AE17" s="327">
        <v>0</v>
      </c>
      <c r="AF17" s="327">
        <v>0</v>
      </c>
      <c r="AG17" s="327">
        <v>862</v>
      </c>
      <c r="AH17" s="326">
        <v>122984</v>
      </c>
      <c r="AI17" s="329">
        <v>0</v>
      </c>
      <c r="AJ17" s="7" t="s">
        <v>127</v>
      </c>
      <c r="AK17" s="327">
        <v>122984</v>
      </c>
      <c r="AL17" s="327">
        <v>0</v>
      </c>
      <c r="AM17" s="326">
        <v>16838138</v>
      </c>
      <c r="AN17" s="327">
        <v>16832257</v>
      </c>
      <c r="AO17" s="329">
        <v>5881</v>
      </c>
      <c r="AP17" s="326">
        <v>55250</v>
      </c>
      <c r="AQ17" s="327">
        <v>55250</v>
      </c>
      <c r="AR17" s="327">
        <v>0</v>
      </c>
      <c r="AS17" s="327">
        <v>0</v>
      </c>
      <c r="AT17" s="326">
        <v>811154</v>
      </c>
      <c r="AU17" s="329">
        <v>0</v>
      </c>
      <c r="AV17" s="329">
        <v>811154</v>
      </c>
      <c r="AW17" s="385"/>
      <c r="AX17" s="385"/>
      <c r="AY17" s="385"/>
      <c r="AZ17" s="385"/>
      <c r="BA17" s="393"/>
      <c r="BB17" s="385"/>
      <c r="BC17" s="385"/>
    </row>
    <row r="18" spans="1:55" ht="22.25" customHeight="1">
      <c r="A18" s="7" t="s">
        <v>128</v>
      </c>
      <c r="B18" s="7" t="s">
        <v>128</v>
      </c>
      <c r="C18" s="326">
        <v>34823604</v>
      </c>
      <c r="D18" s="326">
        <v>13311882</v>
      </c>
      <c r="E18" s="327">
        <v>0</v>
      </c>
      <c r="F18" s="327">
        <v>186683</v>
      </c>
      <c r="G18" s="327">
        <v>400000</v>
      </c>
      <c r="H18" s="327">
        <v>1900000</v>
      </c>
      <c r="I18" s="327">
        <v>4197950</v>
      </c>
      <c r="J18" s="327">
        <v>907600</v>
      </c>
      <c r="K18" s="327">
        <v>0</v>
      </c>
      <c r="L18" s="327">
        <v>0</v>
      </c>
      <c r="M18" s="7" t="s">
        <v>128</v>
      </c>
      <c r="N18" s="327">
        <v>5719649</v>
      </c>
      <c r="O18" s="329">
        <v>0</v>
      </c>
      <c r="P18" s="329">
        <v>0</v>
      </c>
      <c r="Q18" s="329">
        <v>0</v>
      </c>
      <c r="R18" s="329">
        <v>0</v>
      </c>
      <c r="S18" s="326">
        <v>615719</v>
      </c>
      <c r="T18" s="327">
        <v>613162</v>
      </c>
      <c r="U18" s="327">
        <v>11</v>
      </c>
      <c r="V18" s="327">
        <v>2546</v>
      </c>
      <c r="W18" s="326">
        <v>488279</v>
      </c>
      <c r="X18" s="327">
        <v>369255</v>
      </c>
      <c r="Y18" s="7" t="s">
        <v>128</v>
      </c>
      <c r="Z18" s="327">
        <v>119024</v>
      </c>
      <c r="AA18" s="327">
        <v>1</v>
      </c>
      <c r="AB18" s="326">
        <v>630709</v>
      </c>
      <c r="AC18" s="327">
        <v>104854</v>
      </c>
      <c r="AD18" s="327">
        <v>500011</v>
      </c>
      <c r="AE18" s="327">
        <v>0</v>
      </c>
      <c r="AF18" s="327">
        <v>0</v>
      </c>
      <c r="AG18" s="327">
        <v>25844</v>
      </c>
      <c r="AH18" s="326">
        <v>1790913</v>
      </c>
      <c r="AI18" s="329">
        <v>140256</v>
      </c>
      <c r="AJ18" s="7" t="s">
        <v>128</v>
      </c>
      <c r="AK18" s="327">
        <v>1650657</v>
      </c>
      <c r="AL18" s="327">
        <v>0</v>
      </c>
      <c r="AM18" s="326">
        <v>17649698</v>
      </c>
      <c r="AN18" s="327">
        <v>17613564</v>
      </c>
      <c r="AO18" s="329">
        <v>36134</v>
      </c>
      <c r="AP18" s="326">
        <v>2342</v>
      </c>
      <c r="AQ18" s="327">
        <v>2341</v>
      </c>
      <c r="AR18" s="327">
        <v>1</v>
      </c>
      <c r="AS18" s="327">
        <v>0</v>
      </c>
      <c r="AT18" s="326">
        <v>334061</v>
      </c>
      <c r="AU18" s="329">
        <v>0</v>
      </c>
      <c r="AV18" s="329">
        <v>334061</v>
      </c>
      <c r="AW18" s="385"/>
      <c r="AX18" s="385"/>
      <c r="AY18" s="385"/>
      <c r="AZ18" s="385"/>
      <c r="BA18" s="393"/>
      <c r="BB18" s="385"/>
      <c r="BC18" s="385"/>
    </row>
    <row r="19" spans="1:55" ht="22.25" customHeight="1">
      <c r="A19" s="7" t="s">
        <v>129</v>
      </c>
      <c r="B19" s="7" t="s">
        <v>129</v>
      </c>
      <c r="C19" s="326">
        <v>23218013</v>
      </c>
      <c r="D19" s="326">
        <v>10740026</v>
      </c>
      <c r="E19" s="327">
        <v>0</v>
      </c>
      <c r="F19" s="327">
        <v>177441</v>
      </c>
      <c r="G19" s="327">
        <v>130000</v>
      </c>
      <c r="H19" s="327">
        <v>1700000</v>
      </c>
      <c r="I19" s="327">
        <v>1835000</v>
      </c>
      <c r="J19" s="327">
        <v>600000</v>
      </c>
      <c r="K19" s="327">
        <v>0</v>
      </c>
      <c r="L19" s="327">
        <v>0</v>
      </c>
      <c r="M19" s="7" t="s">
        <v>129</v>
      </c>
      <c r="N19" s="327">
        <v>6296925</v>
      </c>
      <c r="O19" s="329">
        <v>660</v>
      </c>
      <c r="P19" s="329">
        <v>0</v>
      </c>
      <c r="Q19" s="329">
        <v>0</v>
      </c>
      <c r="R19" s="329">
        <v>0</v>
      </c>
      <c r="S19" s="326">
        <v>301743</v>
      </c>
      <c r="T19" s="327">
        <v>297661</v>
      </c>
      <c r="U19" s="327">
        <v>0</v>
      </c>
      <c r="V19" s="327">
        <v>4082</v>
      </c>
      <c r="W19" s="326">
        <v>248759</v>
      </c>
      <c r="X19" s="327">
        <v>182249</v>
      </c>
      <c r="Y19" s="7" t="s">
        <v>129</v>
      </c>
      <c r="Z19" s="327">
        <v>66510</v>
      </c>
      <c r="AA19" s="327">
        <v>0</v>
      </c>
      <c r="AB19" s="326">
        <v>42396</v>
      </c>
      <c r="AC19" s="327">
        <v>38596</v>
      </c>
      <c r="AD19" s="327">
        <v>0</v>
      </c>
      <c r="AE19" s="327">
        <v>0</v>
      </c>
      <c r="AF19" s="327">
        <v>0</v>
      </c>
      <c r="AG19" s="327">
        <v>3800</v>
      </c>
      <c r="AH19" s="326">
        <v>5</v>
      </c>
      <c r="AI19" s="329">
        <v>5</v>
      </c>
      <c r="AJ19" s="7" t="s">
        <v>129</v>
      </c>
      <c r="AK19" s="327">
        <v>0</v>
      </c>
      <c r="AL19" s="327">
        <v>0</v>
      </c>
      <c r="AM19" s="326">
        <v>11619628</v>
      </c>
      <c r="AN19" s="327">
        <v>11619628</v>
      </c>
      <c r="AO19" s="329">
        <v>0</v>
      </c>
      <c r="AP19" s="326">
        <v>0</v>
      </c>
      <c r="AQ19" s="327">
        <v>0</v>
      </c>
      <c r="AR19" s="327">
        <v>0</v>
      </c>
      <c r="AS19" s="327">
        <v>0</v>
      </c>
      <c r="AT19" s="326">
        <v>265456</v>
      </c>
      <c r="AU19" s="329">
        <v>0</v>
      </c>
      <c r="AV19" s="329">
        <v>265456</v>
      </c>
      <c r="AW19" s="16"/>
      <c r="AX19" s="16"/>
      <c r="AY19" s="16"/>
      <c r="AZ19" s="16"/>
      <c r="BA19" s="256"/>
    </row>
    <row r="20" spans="1:55" ht="22.25" customHeight="1">
      <c r="A20" s="7" t="s">
        <v>130</v>
      </c>
      <c r="B20" s="7" t="s">
        <v>130</v>
      </c>
      <c r="C20" s="326">
        <v>56970573</v>
      </c>
      <c r="D20" s="326">
        <v>20837035</v>
      </c>
      <c r="E20" s="327">
        <v>0</v>
      </c>
      <c r="F20" s="327">
        <v>413892</v>
      </c>
      <c r="G20" s="327">
        <v>300000</v>
      </c>
      <c r="H20" s="327">
        <v>3890000</v>
      </c>
      <c r="I20" s="327">
        <v>2717000</v>
      </c>
      <c r="J20" s="327">
        <v>1112967</v>
      </c>
      <c r="K20" s="327">
        <v>0</v>
      </c>
      <c r="L20" s="327">
        <v>0</v>
      </c>
      <c r="M20" s="7" t="s">
        <v>130</v>
      </c>
      <c r="N20" s="327">
        <v>12403176</v>
      </c>
      <c r="O20" s="329">
        <v>0</v>
      </c>
      <c r="P20" s="329">
        <v>0</v>
      </c>
      <c r="Q20" s="329">
        <v>0</v>
      </c>
      <c r="R20" s="329">
        <v>0</v>
      </c>
      <c r="S20" s="326">
        <v>531768</v>
      </c>
      <c r="T20" s="327">
        <v>525708</v>
      </c>
      <c r="U20" s="327">
        <v>240</v>
      </c>
      <c r="V20" s="327">
        <v>5820</v>
      </c>
      <c r="W20" s="326">
        <v>450758</v>
      </c>
      <c r="X20" s="327">
        <v>383366</v>
      </c>
      <c r="Y20" s="7" t="s">
        <v>130</v>
      </c>
      <c r="Z20" s="327">
        <v>67392</v>
      </c>
      <c r="AA20" s="327">
        <v>0</v>
      </c>
      <c r="AB20" s="326">
        <v>203184</v>
      </c>
      <c r="AC20" s="327">
        <v>137111</v>
      </c>
      <c r="AD20" s="327">
        <v>0</v>
      </c>
      <c r="AE20" s="327">
        <v>0</v>
      </c>
      <c r="AF20" s="327">
        <v>0</v>
      </c>
      <c r="AG20" s="327">
        <v>66073</v>
      </c>
      <c r="AH20" s="326">
        <v>226733</v>
      </c>
      <c r="AI20" s="329">
        <v>9004</v>
      </c>
      <c r="AJ20" s="7" t="s">
        <v>130</v>
      </c>
      <c r="AK20" s="327">
        <v>217729</v>
      </c>
      <c r="AL20" s="327">
        <v>0</v>
      </c>
      <c r="AM20" s="326">
        <v>34581597</v>
      </c>
      <c r="AN20" s="327">
        <v>34572707</v>
      </c>
      <c r="AO20" s="329">
        <v>8890</v>
      </c>
      <c r="AP20" s="326">
        <v>34528</v>
      </c>
      <c r="AQ20" s="327">
        <v>34528</v>
      </c>
      <c r="AR20" s="327">
        <v>0</v>
      </c>
      <c r="AS20" s="327">
        <v>0</v>
      </c>
      <c r="AT20" s="326">
        <v>104970</v>
      </c>
      <c r="AU20" s="329">
        <v>6853</v>
      </c>
      <c r="AV20" s="329">
        <v>98117</v>
      </c>
      <c r="AW20" s="16"/>
      <c r="AX20" s="16"/>
      <c r="AY20" s="16"/>
      <c r="AZ20" s="16"/>
      <c r="BA20" s="256"/>
    </row>
    <row r="21" spans="1:55" ht="21.65" customHeight="1">
      <c r="A21" s="7" t="s">
        <v>131</v>
      </c>
      <c r="B21" s="7" t="s">
        <v>131</v>
      </c>
      <c r="C21" s="326">
        <v>25478000</v>
      </c>
      <c r="D21" s="326">
        <v>10160776</v>
      </c>
      <c r="E21" s="327">
        <v>0</v>
      </c>
      <c r="F21" s="327">
        <v>159874</v>
      </c>
      <c r="G21" s="327">
        <v>78340</v>
      </c>
      <c r="H21" s="327">
        <v>1538844</v>
      </c>
      <c r="I21" s="327">
        <v>825000</v>
      </c>
      <c r="J21" s="327">
        <v>322116</v>
      </c>
      <c r="K21" s="327">
        <v>0</v>
      </c>
      <c r="L21" s="327">
        <v>0</v>
      </c>
      <c r="M21" s="7" t="s">
        <v>131</v>
      </c>
      <c r="N21" s="327">
        <v>7156602</v>
      </c>
      <c r="O21" s="329">
        <v>80000</v>
      </c>
      <c r="P21" s="329">
        <v>0</v>
      </c>
      <c r="Q21" s="329">
        <v>0</v>
      </c>
      <c r="R21" s="329">
        <v>0</v>
      </c>
      <c r="S21" s="326">
        <v>233188</v>
      </c>
      <c r="T21" s="327">
        <v>231155</v>
      </c>
      <c r="U21" s="327">
        <v>1</v>
      </c>
      <c r="V21" s="327">
        <v>2032</v>
      </c>
      <c r="W21" s="326">
        <v>188908</v>
      </c>
      <c r="X21" s="327">
        <v>131242</v>
      </c>
      <c r="Y21" s="7" t="s">
        <v>131</v>
      </c>
      <c r="Z21" s="327">
        <v>57666</v>
      </c>
      <c r="AA21" s="327">
        <v>0</v>
      </c>
      <c r="AB21" s="326">
        <v>53546</v>
      </c>
      <c r="AC21" s="327">
        <v>37046</v>
      </c>
      <c r="AD21" s="327">
        <v>1500</v>
      </c>
      <c r="AE21" s="327">
        <v>0</v>
      </c>
      <c r="AF21" s="327">
        <v>0</v>
      </c>
      <c r="AG21" s="327">
        <v>15000</v>
      </c>
      <c r="AH21" s="326">
        <v>234759</v>
      </c>
      <c r="AI21" s="329">
        <v>100</v>
      </c>
      <c r="AJ21" s="7" t="s">
        <v>131</v>
      </c>
      <c r="AK21" s="327">
        <v>234659</v>
      </c>
      <c r="AL21" s="327">
        <v>0</v>
      </c>
      <c r="AM21" s="326">
        <v>14475036</v>
      </c>
      <c r="AN21" s="327">
        <v>14475036</v>
      </c>
      <c r="AO21" s="329">
        <v>0</v>
      </c>
      <c r="AP21" s="326">
        <v>1</v>
      </c>
      <c r="AQ21" s="327">
        <v>1</v>
      </c>
      <c r="AR21" s="327">
        <v>0</v>
      </c>
      <c r="AS21" s="327">
        <v>0</v>
      </c>
      <c r="AT21" s="326">
        <v>131786</v>
      </c>
      <c r="AU21" s="329">
        <v>42055</v>
      </c>
      <c r="AV21" s="329">
        <v>89731</v>
      </c>
      <c r="AW21" s="16"/>
      <c r="AX21" s="16"/>
      <c r="AY21" s="16"/>
      <c r="AZ21" s="16"/>
      <c r="BA21" s="256"/>
    </row>
    <row r="22" spans="1:55" ht="22.25" customHeight="1">
      <c r="A22" s="7" t="s">
        <v>132</v>
      </c>
      <c r="B22" s="7" t="s">
        <v>132</v>
      </c>
      <c r="C22" s="326">
        <v>35659008</v>
      </c>
      <c r="D22" s="326">
        <v>13787106</v>
      </c>
      <c r="E22" s="327">
        <v>0</v>
      </c>
      <c r="F22" s="327">
        <v>220948</v>
      </c>
      <c r="G22" s="327">
        <v>176136</v>
      </c>
      <c r="H22" s="327">
        <v>2080600</v>
      </c>
      <c r="I22" s="327">
        <v>1793000</v>
      </c>
      <c r="J22" s="327">
        <v>713522</v>
      </c>
      <c r="K22" s="327">
        <v>0</v>
      </c>
      <c r="L22" s="327">
        <v>0</v>
      </c>
      <c r="M22" s="7" t="s">
        <v>132</v>
      </c>
      <c r="N22" s="327">
        <v>8752900</v>
      </c>
      <c r="O22" s="329">
        <v>50000</v>
      </c>
      <c r="P22" s="329">
        <v>0</v>
      </c>
      <c r="Q22" s="329">
        <v>0</v>
      </c>
      <c r="R22" s="329">
        <v>0</v>
      </c>
      <c r="S22" s="326">
        <v>334078</v>
      </c>
      <c r="T22" s="327">
        <v>314525</v>
      </c>
      <c r="U22" s="327">
        <v>0</v>
      </c>
      <c r="V22" s="327">
        <v>19553</v>
      </c>
      <c r="W22" s="326">
        <v>226319</v>
      </c>
      <c r="X22" s="327">
        <v>176386</v>
      </c>
      <c r="Y22" s="7" t="s">
        <v>132</v>
      </c>
      <c r="Z22" s="327">
        <v>49933</v>
      </c>
      <c r="AA22" s="327">
        <v>0</v>
      </c>
      <c r="AB22" s="326">
        <v>17735</v>
      </c>
      <c r="AC22" s="327">
        <v>17735</v>
      </c>
      <c r="AD22" s="327">
        <v>0</v>
      </c>
      <c r="AE22" s="327">
        <v>0</v>
      </c>
      <c r="AF22" s="327">
        <v>0</v>
      </c>
      <c r="AG22" s="327">
        <v>0</v>
      </c>
      <c r="AH22" s="326">
        <v>540500</v>
      </c>
      <c r="AI22" s="329">
        <v>10500</v>
      </c>
      <c r="AJ22" s="7" t="s">
        <v>132</v>
      </c>
      <c r="AK22" s="327">
        <v>530000</v>
      </c>
      <c r="AL22" s="327">
        <v>0</v>
      </c>
      <c r="AM22" s="326">
        <v>19818098</v>
      </c>
      <c r="AN22" s="327">
        <v>19776098</v>
      </c>
      <c r="AO22" s="329">
        <v>42000</v>
      </c>
      <c r="AP22" s="326">
        <v>135038</v>
      </c>
      <c r="AQ22" s="327">
        <v>135038</v>
      </c>
      <c r="AR22" s="327">
        <v>0</v>
      </c>
      <c r="AS22" s="327">
        <v>0</v>
      </c>
      <c r="AT22" s="326">
        <v>800134</v>
      </c>
      <c r="AU22" s="329">
        <v>0</v>
      </c>
      <c r="AV22" s="329">
        <v>800134</v>
      </c>
      <c r="AW22" s="16"/>
      <c r="AX22" s="16"/>
      <c r="AY22" s="16"/>
      <c r="AZ22" s="16"/>
      <c r="BA22" s="256"/>
    </row>
    <row r="23" spans="1:55" ht="22.25" customHeight="1">
      <c r="A23" s="8" t="s">
        <v>133</v>
      </c>
      <c r="B23" s="8" t="s">
        <v>133</v>
      </c>
      <c r="C23" s="326">
        <v>27413000</v>
      </c>
      <c r="D23" s="326">
        <v>8649999</v>
      </c>
      <c r="E23" s="327">
        <v>0</v>
      </c>
      <c r="F23" s="327">
        <v>162650</v>
      </c>
      <c r="G23" s="327">
        <v>70000</v>
      </c>
      <c r="H23" s="327">
        <v>1415000</v>
      </c>
      <c r="I23" s="327">
        <v>902800</v>
      </c>
      <c r="J23" s="327">
        <v>370000</v>
      </c>
      <c r="K23" s="327">
        <v>0</v>
      </c>
      <c r="L23" s="327">
        <v>0</v>
      </c>
      <c r="M23" s="8" t="s">
        <v>133</v>
      </c>
      <c r="N23" s="327">
        <v>5722541</v>
      </c>
      <c r="O23" s="329">
        <v>7008</v>
      </c>
      <c r="P23" s="329">
        <v>0</v>
      </c>
      <c r="Q23" s="329">
        <v>0</v>
      </c>
      <c r="R23" s="329">
        <v>0</v>
      </c>
      <c r="S23" s="326">
        <v>207227</v>
      </c>
      <c r="T23" s="327">
        <v>194758</v>
      </c>
      <c r="U23" s="327">
        <v>3</v>
      </c>
      <c r="V23" s="327">
        <v>12466</v>
      </c>
      <c r="W23" s="326">
        <v>343955</v>
      </c>
      <c r="X23" s="327">
        <v>110720</v>
      </c>
      <c r="Y23" s="8" t="s">
        <v>133</v>
      </c>
      <c r="Z23" s="327">
        <v>233235</v>
      </c>
      <c r="AA23" s="327">
        <v>180</v>
      </c>
      <c r="AB23" s="326">
        <v>108601</v>
      </c>
      <c r="AC23" s="327">
        <v>44201</v>
      </c>
      <c r="AD23" s="327">
        <v>60000</v>
      </c>
      <c r="AE23" s="327">
        <v>0</v>
      </c>
      <c r="AF23" s="327">
        <v>0</v>
      </c>
      <c r="AG23" s="327">
        <v>4400</v>
      </c>
      <c r="AH23" s="326">
        <v>107367</v>
      </c>
      <c r="AI23" s="329">
        <v>0</v>
      </c>
      <c r="AJ23" s="8" t="s">
        <v>133</v>
      </c>
      <c r="AK23" s="327">
        <v>107367</v>
      </c>
      <c r="AL23" s="327">
        <v>0</v>
      </c>
      <c r="AM23" s="326">
        <v>17406240</v>
      </c>
      <c r="AN23" s="327">
        <v>17406240</v>
      </c>
      <c r="AO23" s="329">
        <v>0</v>
      </c>
      <c r="AP23" s="326">
        <v>500</v>
      </c>
      <c r="AQ23" s="327">
        <v>500</v>
      </c>
      <c r="AR23" s="327">
        <v>0</v>
      </c>
      <c r="AS23" s="327">
        <v>0</v>
      </c>
      <c r="AT23" s="326">
        <v>588931</v>
      </c>
      <c r="AU23" s="329">
        <v>0</v>
      </c>
      <c r="AV23" s="329">
        <v>588931</v>
      </c>
      <c r="AW23" s="16"/>
      <c r="AX23" s="16"/>
      <c r="AY23" s="16"/>
      <c r="AZ23" s="16"/>
      <c r="BA23" s="255"/>
    </row>
    <row r="24" spans="1:55" ht="22.25" customHeight="1">
      <c r="A24" s="7" t="s">
        <v>134</v>
      </c>
      <c r="B24" s="7" t="s">
        <v>134</v>
      </c>
      <c r="C24" s="326">
        <v>50333000</v>
      </c>
      <c r="D24" s="326">
        <v>14710974</v>
      </c>
      <c r="E24" s="327">
        <v>0</v>
      </c>
      <c r="F24" s="327">
        <v>265230</v>
      </c>
      <c r="G24" s="327">
        <v>147000</v>
      </c>
      <c r="H24" s="327">
        <v>2150000</v>
      </c>
      <c r="I24" s="327">
        <v>1850000</v>
      </c>
      <c r="J24" s="327">
        <v>510000</v>
      </c>
      <c r="K24" s="327">
        <v>0</v>
      </c>
      <c r="L24" s="327">
        <v>0</v>
      </c>
      <c r="M24" s="7" t="s">
        <v>134</v>
      </c>
      <c r="N24" s="327">
        <v>9528744</v>
      </c>
      <c r="O24" s="329">
        <v>260000</v>
      </c>
      <c r="P24" s="329">
        <v>0</v>
      </c>
      <c r="Q24" s="329">
        <v>0</v>
      </c>
      <c r="R24" s="329">
        <v>0</v>
      </c>
      <c r="S24" s="326">
        <v>725059</v>
      </c>
      <c r="T24" s="327">
        <v>704620</v>
      </c>
      <c r="U24" s="327">
        <v>2702</v>
      </c>
      <c r="V24" s="327">
        <v>17737</v>
      </c>
      <c r="W24" s="326">
        <v>599729</v>
      </c>
      <c r="X24" s="327">
        <v>365122</v>
      </c>
      <c r="Y24" s="7" t="s">
        <v>134</v>
      </c>
      <c r="Z24" s="327">
        <v>234607</v>
      </c>
      <c r="AA24" s="327">
        <v>0</v>
      </c>
      <c r="AB24" s="326">
        <v>897355</v>
      </c>
      <c r="AC24" s="327">
        <v>147104</v>
      </c>
      <c r="AD24" s="327">
        <v>721716</v>
      </c>
      <c r="AE24" s="327">
        <v>0</v>
      </c>
      <c r="AF24" s="327">
        <v>0</v>
      </c>
      <c r="AG24" s="327">
        <v>28535</v>
      </c>
      <c r="AH24" s="326">
        <v>30783</v>
      </c>
      <c r="AI24" s="329">
        <v>0</v>
      </c>
      <c r="AJ24" s="7" t="s">
        <v>134</v>
      </c>
      <c r="AK24" s="327">
        <v>30000</v>
      </c>
      <c r="AL24" s="327">
        <v>783</v>
      </c>
      <c r="AM24" s="326">
        <v>33075142</v>
      </c>
      <c r="AN24" s="327">
        <v>33075142</v>
      </c>
      <c r="AO24" s="329">
        <v>0</v>
      </c>
      <c r="AP24" s="326">
        <v>26682</v>
      </c>
      <c r="AQ24" s="327">
        <v>26682</v>
      </c>
      <c r="AR24" s="327">
        <v>0</v>
      </c>
      <c r="AS24" s="327">
        <v>0</v>
      </c>
      <c r="AT24" s="326">
        <v>267276</v>
      </c>
      <c r="AU24" s="329">
        <v>0</v>
      </c>
      <c r="AV24" s="329">
        <v>267276</v>
      </c>
      <c r="AW24" s="16"/>
      <c r="AX24" s="16"/>
      <c r="AY24" s="16"/>
      <c r="AZ24" s="16"/>
      <c r="BA24" s="256"/>
    </row>
    <row r="25" spans="1:55" ht="22.25" customHeight="1">
      <c r="A25" s="7" t="s">
        <v>135</v>
      </c>
      <c r="B25" s="7" t="s">
        <v>135</v>
      </c>
      <c r="C25" s="326">
        <v>19059900</v>
      </c>
      <c r="D25" s="326">
        <v>4874148</v>
      </c>
      <c r="E25" s="327">
        <v>0</v>
      </c>
      <c r="F25" s="327">
        <v>68806</v>
      </c>
      <c r="G25" s="327">
        <v>40675</v>
      </c>
      <c r="H25" s="327">
        <v>491757</v>
      </c>
      <c r="I25" s="327">
        <v>442793</v>
      </c>
      <c r="J25" s="327">
        <v>101430</v>
      </c>
      <c r="K25" s="327">
        <v>0</v>
      </c>
      <c r="L25" s="327">
        <v>0</v>
      </c>
      <c r="M25" s="7" t="s">
        <v>135</v>
      </c>
      <c r="N25" s="327">
        <v>3718687</v>
      </c>
      <c r="O25" s="329">
        <v>10000</v>
      </c>
      <c r="P25" s="329">
        <v>0</v>
      </c>
      <c r="Q25" s="329">
        <v>0</v>
      </c>
      <c r="R25" s="329">
        <v>0</v>
      </c>
      <c r="S25" s="326">
        <v>145988</v>
      </c>
      <c r="T25" s="327">
        <v>144954</v>
      </c>
      <c r="U25" s="327">
        <v>0</v>
      </c>
      <c r="V25" s="327">
        <v>1034</v>
      </c>
      <c r="W25" s="326">
        <v>180238</v>
      </c>
      <c r="X25" s="327">
        <v>121520</v>
      </c>
      <c r="Y25" s="7" t="s">
        <v>135</v>
      </c>
      <c r="Z25" s="327">
        <v>58718</v>
      </c>
      <c r="AA25" s="327">
        <v>0</v>
      </c>
      <c r="AB25" s="326">
        <v>67104</v>
      </c>
      <c r="AC25" s="327">
        <v>44843</v>
      </c>
      <c r="AD25" s="327">
        <v>20001</v>
      </c>
      <c r="AE25" s="327">
        <v>0</v>
      </c>
      <c r="AF25" s="327">
        <v>0</v>
      </c>
      <c r="AG25" s="327">
        <v>2260</v>
      </c>
      <c r="AH25" s="326">
        <v>10934</v>
      </c>
      <c r="AI25" s="329">
        <v>3000</v>
      </c>
      <c r="AJ25" s="7" t="s">
        <v>135</v>
      </c>
      <c r="AK25" s="327">
        <v>7934</v>
      </c>
      <c r="AL25" s="327">
        <v>0</v>
      </c>
      <c r="AM25" s="326">
        <v>13699705</v>
      </c>
      <c r="AN25" s="327">
        <v>13685572</v>
      </c>
      <c r="AO25" s="329">
        <v>14133</v>
      </c>
      <c r="AP25" s="326">
        <v>7017</v>
      </c>
      <c r="AQ25" s="327">
        <v>7017</v>
      </c>
      <c r="AR25" s="327">
        <v>0</v>
      </c>
      <c r="AS25" s="327">
        <v>0</v>
      </c>
      <c r="AT25" s="326">
        <v>74766</v>
      </c>
      <c r="AU25" s="329">
        <v>0</v>
      </c>
      <c r="AV25" s="329">
        <v>74766</v>
      </c>
      <c r="AW25" s="16"/>
      <c r="AX25" s="16"/>
      <c r="AY25" s="16"/>
      <c r="AZ25" s="16"/>
      <c r="BA25" s="263"/>
    </row>
    <row r="26" spans="1:55" ht="22.25" customHeight="1">
      <c r="A26" s="7" t="s">
        <v>136</v>
      </c>
      <c r="B26" s="7" t="s">
        <v>136</v>
      </c>
      <c r="C26" s="326">
        <v>26204962</v>
      </c>
      <c r="D26" s="326">
        <v>7976924</v>
      </c>
      <c r="E26" s="327">
        <v>0</v>
      </c>
      <c r="F26" s="327">
        <v>105954</v>
      </c>
      <c r="G26" s="327">
        <v>82315</v>
      </c>
      <c r="H26" s="327">
        <v>893123</v>
      </c>
      <c r="I26" s="327">
        <v>855725</v>
      </c>
      <c r="J26" s="327">
        <v>198069</v>
      </c>
      <c r="K26" s="327">
        <v>0</v>
      </c>
      <c r="L26" s="327">
        <v>0</v>
      </c>
      <c r="M26" s="7" t="s">
        <v>136</v>
      </c>
      <c r="N26" s="327">
        <v>5691738</v>
      </c>
      <c r="O26" s="329">
        <v>150000</v>
      </c>
      <c r="P26" s="329">
        <v>0</v>
      </c>
      <c r="Q26" s="329">
        <v>0</v>
      </c>
      <c r="R26" s="329">
        <v>0</v>
      </c>
      <c r="S26" s="326">
        <v>240261</v>
      </c>
      <c r="T26" s="327">
        <v>232699</v>
      </c>
      <c r="U26" s="327">
        <v>2201</v>
      </c>
      <c r="V26" s="327">
        <v>5361</v>
      </c>
      <c r="W26" s="326">
        <v>152648</v>
      </c>
      <c r="X26" s="327">
        <v>103890</v>
      </c>
      <c r="Y26" s="7" t="s">
        <v>136</v>
      </c>
      <c r="Z26" s="327">
        <v>48758</v>
      </c>
      <c r="AA26" s="327">
        <v>0</v>
      </c>
      <c r="AB26" s="326">
        <v>71364</v>
      </c>
      <c r="AC26" s="327">
        <v>57420</v>
      </c>
      <c r="AD26" s="327">
        <v>10200</v>
      </c>
      <c r="AE26" s="327">
        <v>0</v>
      </c>
      <c r="AF26" s="327">
        <v>3024</v>
      </c>
      <c r="AG26" s="327">
        <v>720</v>
      </c>
      <c r="AH26" s="326">
        <v>7851</v>
      </c>
      <c r="AI26" s="329">
        <v>0</v>
      </c>
      <c r="AJ26" s="7" t="s">
        <v>136</v>
      </c>
      <c r="AK26" s="327">
        <v>7851</v>
      </c>
      <c r="AL26" s="327">
        <v>0</v>
      </c>
      <c r="AM26" s="326">
        <v>17549321</v>
      </c>
      <c r="AN26" s="327">
        <v>17549321</v>
      </c>
      <c r="AO26" s="329">
        <v>0</v>
      </c>
      <c r="AP26" s="326">
        <v>49232</v>
      </c>
      <c r="AQ26" s="327">
        <v>49232</v>
      </c>
      <c r="AR26" s="327">
        <v>0</v>
      </c>
      <c r="AS26" s="327">
        <v>0</v>
      </c>
      <c r="AT26" s="326">
        <v>157361</v>
      </c>
      <c r="AU26" s="329">
        <v>0</v>
      </c>
      <c r="AV26" s="329">
        <v>157361</v>
      </c>
      <c r="AW26" s="16"/>
      <c r="AX26" s="16"/>
      <c r="AY26" s="16"/>
      <c r="AZ26" s="16"/>
      <c r="BA26" s="256"/>
    </row>
    <row r="27" spans="1:55" ht="22.25" customHeight="1">
      <c r="A27" s="7" t="s">
        <v>137</v>
      </c>
      <c r="B27" s="7" t="s">
        <v>137</v>
      </c>
      <c r="C27" s="326">
        <v>10890827</v>
      </c>
      <c r="D27" s="326">
        <v>2720294</v>
      </c>
      <c r="E27" s="327">
        <v>0</v>
      </c>
      <c r="F27" s="327">
        <v>31188</v>
      </c>
      <c r="G27" s="327">
        <v>13000</v>
      </c>
      <c r="H27" s="327">
        <v>73000</v>
      </c>
      <c r="I27" s="327">
        <v>213000</v>
      </c>
      <c r="J27" s="327">
        <v>46800</v>
      </c>
      <c r="K27" s="327">
        <v>0</v>
      </c>
      <c r="L27" s="327">
        <v>0</v>
      </c>
      <c r="M27" s="7" t="s">
        <v>137</v>
      </c>
      <c r="N27" s="327">
        <v>2343306</v>
      </c>
      <c r="O27" s="329">
        <v>0</v>
      </c>
      <c r="P27" s="329">
        <v>0</v>
      </c>
      <c r="Q27" s="329">
        <v>0</v>
      </c>
      <c r="R27" s="329">
        <v>0</v>
      </c>
      <c r="S27" s="326">
        <v>20543</v>
      </c>
      <c r="T27" s="327">
        <v>19612</v>
      </c>
      <c r="U27" s="327">
        <v>1</v>
      </c>
      <c r="V27" s="327">
        <v>930</v>
      </c>
      <c r="W27" s="326">
        <v>185352</v>
      </c>
      <c r="X27" s="327">
        <v>57352</v>
      </c>
      <c r="Y27" s="7" t="s">
        <v>137</v>
      </c>
      <c r="Z27" s="327">
        <v>128000</v>
      </c>
      <c r="AA27" s="327">
        <v>0</v>
      </c>
      <c r="AB27" s="326">
        <v>28926</v>
      </c>
      <c r="AC27" s="327">
        <v>17822</v>
      </c>
      <c r="AD27" s="327">
        <v>10000</v>
      </c>
      <c r="AE27" s="327">
        <v>0</v>
      </c>
      <c r="AF27" s="327">
        <v>0</v>
      </c>
      <c r="AG27" s="327">
        <v>1104</v>
      </c>
      <c r="AH27" s="326">
        <v>5500</v>
      </c>
      <c r="AI27" s="329">
        <v>0</v>
      </c>
      <c r="AJ27" s="7" t="s">
        <v>137</v>
      </c>
      <c r="AK27" s="327">
        <v>5500</v>
      </c>
      <c r="AL27" s="327">
        <v>0</v>
      </c>
      <c r="AM27" s="326">
        <v>7678145</v>
      </c>
      <c r="AN27" s="327">
        <v>7678145</v>
      </c>
      <c r="AO27" s="329">
        <v>0</v>
      </c>
      <c r="AP27" s="326">
        <v>13746</v>
      </c>
      <c r="AQ27" s="327">
        <v>13746</v>
      </c>
      <c r="AR27" s="327">
        <v>0</v>
      </c>
      <c r="AS27" s="327">
        <v>0</v>
      </c>
      <c r="AT27" s="326">
        <v>238321</v>
      </c>
      <c r="AU27" s="329">
        <v>0</v>
      </c>
      <c r="AV27" s="329">
        <v>238321</v>
      </c>
      <c r="AW27" s="16"/>
      <c r="AX27" s="16"/>
      <c r="AY27" s="16"/>
      <c r="AZ27" s="16"/>
      <c r="BA27" s="264"/>
    </row>
    <row r="28" spans="1:55" ht="22.25" customHeight="1">
      <c r="A28" s="7" t="s">
        <v>138</v>
      </c>
      <c r="B28" s="7" t="s">
        <v>138</v>
      </c>
      <c r="C28" s="326">
        <v>19635200</v>
      </c>
      <c r="D28" s="326">
        <v>7865530</v>
      </c>
      <c r="E28" s="327">
        <v>115000</v>
      </c>
      <c r="F28" s="327">
        <v>120000</v>
      </c>
      <c r="G28" s="327">
        <v>71194</v>
      </c>
      <c r="H28" s="327">
        <v>789289</v>
      </c>
      <c r="I28" s="327">
        <v>1655041</v>
      </c>
      <c r="J28" s="327">
        <v>756651</v>
      </c>
      <c r="K28" s="327">
        <v>133445</v>
      </c>
      <c r="L28" s="327">
        <v>18000</v>
      </c>
      <c r="M28" s="7" t="s">
        <v>138</v>
      </c>
      <c r="N28" s="327">
        <v>4206910</v>
      </c>
      <c r="O28" s="329">
        <v>0</v>
      </c>
      <c r="P28" s="329">
        <v>0</v>
      </c>
      <c r="Q28" s="329">
        <v>0</v>
      </c>
      <c r="R28" s="329">
        <v>0</v>
      </c>
      <c r="S28" s="326">
        <v>311289</v>
      </c>
      <c r="T28" s="327">
        <v>306259</v>
      </c>
      <c r="U28" s="327">
        <v>0</v>
      </c>
      <c r="V28" s="327">
        <v>5030</v>
      </c>
      <c r="W28" s="326">
        <v>360975</v>
      </c>
      <c r="X28" s="327">
        <v>108574</v>
      </c>
      <c r="Y28" s="7" t="s">
        <v>138</v>
      </c>
      <c r="Z28" s="327">
        <v>252401</v>
      </c>
      <c r="AA28" s="327">
        <v>0</v>
      </c>
      <c r="AB28" s="326">
        <v>258468</v>
      </c>
      <c r="AC28" s="327">
        <v>231937</v>
      </c>
      <c r="AD28" s="327">
        <v>21752</v>
      </c>
      <c r="AE28" s="327">
        <v>0</v>
      </c>
      <c r="AF28" s="327">
        <v>0</v>
      </c>
      <c r="AG28" s="327">
        <v>4779</v>
      </c>
      <c r="AH28" s="326">
        <v>10230</v>
      </c>
      <c r="AI28" s="329">
        <v>0</v>
      </c>
      <c r="AJ28" s="7" t="s">
        <v>138</v>
      </c>
      <c r="AK28" s="327">
        <v>10230</v>
      </c>
      <c r="AL28" s="327">
        <v>0</v>
      </c>
      <c r="AM28" s="326">
        <v>10372196</v>
      </c>
      <c r="AN28" s="327">
        <v>10372196</v>
      </c>
      <c r="AO28" s="329">
        <v>0</v>
      </c>
      <c r="AP28" s="326">
        <v>59760</v>
      </c>
      <c r="AQ28" s="327">
        <v>59760</v>
      </c>
      <c r="AR28" s="327">
        <v>0</v>
      </c>
      <c r="AS28" s="327">
        <v>0</v>
      </c>
      <c r="AT28" s="326">
        <v>396752</v>
      </c>
      <c r="AU28" s="329">
        <v>0</v>
      </c>
      <c r="AV28" s="329">
        <v>396752</v>
      </c>
      <c r="AW28" s="16"/>
      <c r="AX28" s="16"/>
      <c r="AY28" s="16"/>
      <c r="AZ28" s="16"/>
      <c r="BA28" s="256"/>
    </row>
    <row r="29" spans="1:55" ht="22.25" customHeight="1">
      <c r="A29" s="7" t="s">
        <v>139</v>
      </c>
      <c r="B29" s="7" t="s">
        <v>139</v>
      </c>
      <c r="C29" s="326">
        <v>25268689</v>
      </c>
      <c r="D29" s="326">
        <v>14998725</v>
      </c>
      <c r="E29" s="327">
        <v>459000</v>
      </c>
      <c r="F29" s="327">
        <v>149239</v>
      </c>
      <c r="G29" s="327">
        <v>552000</v>
      </c>
      <c r="H29" s="327">
        <v>1402000</v>
      </c>
      <c r="I29" s="327">
        <v>3815758</v>
      </c>
      <c r="J29" s="327">
        <v>1855000</v>
      </c>
      <c r="K29" s="327">
        <v>384974</v>
      </c>
      <c r="L29" s="327">
        <v>26800</v>
      </c>
      <c r="M29" s="7" t="s">
        <v>139</v>
      </c>
      <c r="N29" s="327">
        <v>6353954</v>
      </c>
      <c r="O29" s="329">
        <v>0</v>
      </c>
      <c r="P29" s="329">
        <v>0</v>
      </c>
      <c r="Q29" s="329">
        <v>0</v>
      </c>
      <c r="R29" s="329">
        <v>1</v>
      </c>
      <c r="S29" s="326">
        <v>258899</v>
      </c>
      <c r="T29" s="327">
        <v>252881</v>
      </c>
      <c r="U29" s="327">
        <v>1</v>
      </c>
      <c r="V29" s="327">
        <v>6017</v>
      </c>
      <c r="W29" s="326">
        <v>448870</v>
      </c>
      <c r="X29" s="327">
        <v>187666</v>
      </c>
      <c r="Y29" s="7" t="s">
        <v>139</v>
      </c>
      <c r="Z29" s="327">
        <v>261204</v>
      </c>
      <c r="AA29" s="327">
        <v>0</v>
      </c>
      <c r="AB29" s="326">
        <v>795244</v>
      </c>
      <c r="AC29" s="327">
        <v>132947</v>
      </c>
      <c r="AD29" s="327">
        <v>659001</v>
      </c>
      <c r="AE29" s="327">
        <v>0</v>
      </c>
      <c r="AF29" s="327">
        <v>0</v>
      </c>
      <c r="AG29" s="327">
        <v>3296</v>
      </c>
      <c r="AH29" s="326">
        <v>49173</v>
      </c>
      <c r="AI29" s="329">
        <v>0</v>
      </c>
      <c r="AJ29" s="7" t="s">
        <v>139</v>
      </c>
      <c r="AK29" s="327">
        <v>49173</v>
      </c>
      <c r="AL29" s="327">
        <v>0</v>
      </c>
      <c r="AM29" s="326">
        <v>8032787</v>
      </c>
      <c r="AN29" s="327">
        <v>8032787</v>
      </c>
      <c r="AO29" s="329">
        <v>0</v>
      </c>
      <c r="AP29" s="326">
        <v>400</v>
      </c>
      <c r="AQ29" s="327">
        <v>400</v>
      </c>
      <c r="AR29" s="327">
        <v>0</v>
      </c>
      <c r="AS29" s="327">
        <v>0</v>
      </c>
      <c r="AT29" s="326">
        <v>684590</v>
      </c>
      <c r="AU29" s="329">
        <v>0</v>
      </c>
      <c r="AV29" s="329">
        <v>684590</v>
      </c>
      <c r="AW29" s="16"/>
      <c r="AX29" s="16"/>
      <c r="AY29" s="16"/>
      <c r="AZ29" s="16"/>
      <c r="BA29" s="256"/>
    </row>
    <row r="30" spans="1:55" ht="22.25" customHeight="1">
      <c r="A30" s="7" t="s">
        <v>140</v>
      </c>
      <c r="B30" s="7" t="s">
        <v>140</v>
      </c>
      <c r="C30" s="326">
        <v>17050550</v>
      </c>
      <c r="D30" s="326">
        <v>6130264</v>
      </c>
      <c r="E30" s="327">
        <v>154510</v>
      </c>
      <c r="F30" s="327">
        <v>87282</v>
      </c>
      <c r="G30" s="327">
        <v>80000</v>
      </c>
      <c r="H30" s="327">
        <v>740000</v>
      </c>
      <c r="I30" s="327">
        <v>1149520</v>
      </c>
      <c r="J30" s="327">
        <v>630000</v>
      </c>
      <c r="K30" s="327">
        <v>90000</v>
      </c>
      <c r="L30" s="327">
        <v>28000</v>
      </c>
      <c r="M30" s="7" t="s">
        <v>140</v>
      </c>
      <c r="N30" s="327">
        <v>3170952</v>
      </c>
      <c r="O30" s="329">
        <v>0</v>
      </c>
      <c r="P30" s="329">
        <v>0</v>
      </c>
      <c r="Q30" s="329">
        <v>0</v>
      </c>
      <c r="R30" s="329">
        <v>1</v>
      </c>
      <c r="S30" s="326">
        <v>21498</v>
      </c>
      <c r="T30" s="327">
        <v>21190</v>
      </c>
      <c r="U30" s="327">
        <v>7</v>
      </c>
      <c r="V30" s="327">
        <v>301</v>
      </c>
      <c r="W30" s="326">
        <v>211819</v>
      </c>
      <c r="X30" s="327">
        <v>80911</v>
      </c>
      <c r="Y30" s="7" t="s">
        <v>140</v>
      </c>
      <c r="Z30" s="327">
        <v>130908</v>
      </c>
      <c r="AA30" s="327">
        <v>1</v>
      </c>
      <c r="AB30" s="326">
        <v>54834</v>
      </c>
      <c r="AC30" s="327">
        <v>44333</v>
      </c>
      <c r="AD30" s="327">
        <v>10000</v>
      </c>
      <c r="AE30" s="327">
        <v>0</v>
      </c>
      <c r="AF30" s="327">
        <v>0</v>
      </c>
      <c r="AG30" s="327">
        <v>501</v>
      </c>
      <c r="AH30" s="326">
        <v>222416</v>
      </c>
      <c r="AI30" s="329">
        <v>51</v>
      </c>
      <c r="AJ30" s="7" t="s">
        <v>140</v>
      </c>
      <c r="AK30" s="327">
        <v>220000</v>
      </c>
      <c r="AL30" s="327">
        <v>2365</v>
      </c>
      <c r="AM30" s="326">
        <v>9961452</v>
      </c>
      <c r="AN30" s="327">
        <v>9961452</v>
      </c>
      <c r="AO30" s="329">
        <v>0</v>
      </c>
      <c r="AP30" s="326">
        <v>51</v>
      </c>
      <c r="AQ30" s="327">
        <v>50</v>
      </c>
      <c r="AR30" s="327">
        <v>1</v>
      </c>
      <c r="AS30" s="327">
        <v>0</v>
      </c>
      <c r="AT30" s="326">
        <v>448214</v>
      </c>
      <c r="AU30" s="329">
        <v>0</v>
      </c>
      <c r="AV30" s="329">
        <v>448214</v>
      </c>
      <c r="AW30" s="16"/>
      <c r="AX30" s="16"/>
      <c r="AY30" s="16"/>
      <c r="AZ30" s="16"/>
      <c r="BA30" s="256"/>
    </row>
    <row r="31" spans="1:55" ht="22.25" customHeight="1">
      <c r="A31" s="7" t="s">
        <v>141</v>
      </c>
      <c r="B31" s="7" t="s">
        <v>141</v>
      </c>
      <c r="C31" s="326">
        <v>13020812</v>
      </c>
      <c r="D31" s="326">
        <v>3313736</v>
      </c>
      <c r="E31" s="327">
        <v>0</v>
      </c>
      <c r="F31" s="327">
        <v>775854</v>
      </c>
      <c r="G31" s="327">
        <v>19000</v>
      </c>
      <c r="H31" s="327">
        <v>178000</v>
      </c>
      <c r="I31" s="327">
        <v>202500</v>
      </c>
      <c r="J31" s="327">
        <v>33824</v>
      </c>
      <c r="K31" s="327">
        <v>0</v>
      </c>
      <c r="L31" s="327">
        <v>0</v>
      </c>
      <c r="M31" s="7" t="s">
        <v>141</v>
      </c>
      <c r="N31" s="327">
        <v>2104558</v>
      </c>
      <c r="O31" s="329">
        <v>0</v>
      </c>
      <c r="P31" s="329">
        <v>0</v>
      </c>
      <c r="Q31" s="329">
        <v>0</v>
      </c>
      <c r="R31" s="329">
        <v>0</v>
      </c>
      <c r="S31" s="326">
        <v>34587</v>
      </c>
      <c r="T31" s="327">
        <v>26534</v>
      </c>
      <c r="U31" s="327">
        <v>500</v>
      </c>
      <c r="V31" s="327">
        <v>7553</v>
      </c>
      <c r="W31" s="326">
        <v>221381</v>
      </c>
      <c r="X31" s="327">
        <v>28533</v>
      </c>
      <c r="Y31" s="7" t="s">
        <v>141</v>
      </c>
      <c r="Z31" s="327">
        <v>192848</v>
      </c>
      <c r="AA31" s="327">
        <v>0</v>
      </c>
      <c r="AB31" s="326">
        <v>118129</v>
      </c>
      <c r="AC31" s="327">
        <v>109242</v>
      </c>
      <c r="AD31" s="327">
        <v>7777</v>
      </c>
      <c r="AE31" s="327">
        <v>0</v>
      </c>
      <c r="AF31" s="327">
        <v>0</v>
      </c>
      <c r="AG31" s="327">
        <v>1110</v>
      </c>
      <c r="AH31" s="326">
        <v>300000</v>
      </c>
      <c r="AI31" s="329">
        <v>300000</v>
      </c>
      <c r="AJ31" s="7" t="s">
        <v>141</v>
      </c>
      <c r="AK31" s="327">
        <v>0</v>
      </c>
      <c r="AL31" s="327">
        <v>0</v>
      </c>
      <c r="AM31" s="326">
        <v>6858206</v>
      </c>
      <c r="AN31" s="327">
        <v>6858206</v>
      </c>
      <c r="AO31" s="329">
        <v>0</v>
      </c>
      <c r="AP31" s="326">
        <v>2100000</v>
      </c>
      <c r="AQ31" s="327">
        <v>2100000</v>
      </c>
      <c r="AR31" s="327">
        <v>0</v>
      </c>
      <c r="AS31" s="327">
        <v>0</v>
      </c>
      <c r="AT31" s="326">
        <v>74773</v>
      </c>
      <c r="AU31" s="329">
        <v>0</v>
      </c>
      <c r="AV31" s="329">
        <v>74773</v>
      </c>
      <c r="AW31" s="16"/>
      <c r="AX31" s="16"/>
      <c r="AY31" s="16"/>
      <c r="AZ31" s="16"/>
      <c r="BA31" s="256"/>
    </row>
    <row r="32" spans="1:55" ht="22.25" customHeight="1">
      <c r="A32" s="7" t="s">
        <v>455</v>
      </c>
      <c r="B32" s="7" t="s">
        <v>455</v>
      </c>
      <c r="C32" s="326">
        <v>4590471</v>
      </c>
      <c r="D32" s="326">
        <v>665232</v>
      </c>
      <c r="E32" s="327">
        <v>0</v>
      </c>
      <c r="F32" s="327">
        <v>74796</v>
      </c>
      <c r="G32" s="327">
        <v>4000</v>
      </c>
      <c r="H32" s="327">
        <v>9000</v>
      </c>
      <c r="I32" s="327">
        <v>7300</v>
      </c>
      <c r="J32" s="327">
        <v>3000</v>
      </c>
      <c r="K32" s="327">
        <v>0</v>
      </c>
      <c r="L32" s="327">
        <v>0</v>
      </c>
      <c r="M32" s="7" t="s">
        <v>455</v>
      </c>
      <c r="N32" s="327">
        <v>567136</v>
      </c>
      <c r="O32" s="329">
        <v>0</v>
      </c>
      <c r="P32" s="329">
        <v>0</v>
      </c>
      <c r="Q32" s="329">
        <v>0</v>
      </c>
      <c r="R32" s="329">
        <v>0</v>
      </c>
      <c r="S32" s="326">
        <v>5120</v>
      </c>
      <c r="T32" s="327">
        <v>2070</v>
      </c>
      <c r="U32" s="327">
        <v>0</v>
      </c>
      <c r="V32" s="327">
        <v>3050</v>
      </c>
      <c r="W32" s="326">
        <v>36780</v>
      </c>
      <c r="X32" s="327">
        <v>7985</v>
      </c>
      <c r="Y32" s="7" t="s">
        <v>455</v>
      </c>
      <c r="Z32" s="327">
        <v>28795</v>
      </c>
      <c r="AA32" s="327">
        <v>0</v>
      </c>
      <c r="AB32" s="326">
        <v>15990</v>
      </c>
      <c r="AC32" s="327">
        <v>15990</v>
      </c>
      <c r="AD32" s="327">
        <v>0</v>
      </c>
      <c r="AE32" s="327">
        <v>0</v>
      </c>
      <c r="AF32" s="327">
        <v>0</v>
      </c>
      <c r="AG32" s="327">
        <v>0</v>
      </c>
      <c r="AH32" s="326">
        <v>10604</v>
      </c>
      <c r="AI32" s="329">
        <v>604</v>
      </c>
      <c r="AJ32" s="7" t="s">
        <v>455</v>
      </c>
      <c r="AK32" s="327">
        <v>10000</v>
      </c>
      <c r="AL32" s="327">
        <v>0</v>
      </c>
      <c r="AM32" s="326">
        <v>3660823</v>
      </c>
      <c r="AN32" s="327">
        <v>3660823</v>
      </c>
      <c r="AO32" s="329">
        <v>0</v>
      </c>
      <c r="AP32" s="326">
        <v>185000</v>
      </c>
      <c r="AQ32" s="327">
        <v>185000</v>
      </c>
      <c r="AR32" s="327">
        <v>0</v>
      </c>
      <c r="AS32" s="327">
        <v>0</v>
      </c>
      <c r="AT32" s="326">
        <v>10922</v>
      </c>
      <c r="AU32" s="329">
        <v>0</v>
      </c>
      <c r="AV32" s="329">
        <v>10922</v>
      </c>
      <c r="AW32" s="16"/>
      <c r="AX32" s="16"/>
      <c r="AY32" s="16"/>
      <c r="AZ32" s="16"/>
      <c r="BA32" s="256"/>
    </row>
  </sheetData>
  <sheetProtection formatCells="0"/>
  <dataConsolidate>
    <dataRefs count="22">
      <dataRef ref="E10:AV32" sheet="4-來源別" r:id="rId1"/>
      <dataRef ref="E10:AV32" sheet="4-來源別" r:id="rId2"/>
      <dataRef ref="E10:AV32" sheet="4-來源別" r:id="rId3"/>
      <dataRef ref="E10:AV32" sheet="4-來源別" r:id="rId4"/>
      <dataRef ref="E10:AV32" sheet="4-來源別" r:id="rId5"/>
      <dataRef ref="E10:AV32" sheet="4-來源別" r:id="rId6"/>
      <dataRef ref="E10:AV32" sheet="4-來源別" r:id="rId7"/>
      <dataRef ref="E10:AV32" sheet="4-來源別" r:id="rId8"/>
      <dataRef ref="E10:AV32" sheet="4-來源別" r:id="rId9"/>
      <dataRef ref="E10:AV32" sheet="4-來源別" r:id="rId10"/>
      <dataRef ref="E10:AV32" sheet="4-來源別" r:id="rId11"/>
      <dataRef ref="E10:AV32" sheet="4-來源別" r:id="rId12"/>
      <dataRef ref="E10:AV32" sheet="4-來源別" r:id="rId13"/>
      <dataRef ref="E10:AV32" sheet="4-來源別" r:id="rId14"/>
      <dataRef ref="E10:AV32" sheet="4-來源別" r:id="rId15"/>
      <dataRef ref="E10:AV32" sheet="4-來源別" r:id="rId16"/>
      <dataRef ref="E10:AV32" sheet="4-來源別" r:id="rId17"/>
      <dataRef ref="E10:AV32" sheet="4-來源別" r:id="rId18"/>
      <dataRef ref="E10:AV32" sheet="4-來源別" r:id="rId19"/>
      <dataRef ref="E10:AV32" sheet="4-來源別" r:id="rId20"/>
      <dataRef ref="E10:AV32" sheet="4-來源別" r:id="rId21"/>
      <dataRef ref="E10:AV32" sheet="4-來源別" r:id="rId22"/>
    </dataRefs>
  </dataConsolidate>
  <mergeCells count="17">
    <mergeCell ref="BA5:BA6"/>
    <mergeCell ref="AX5:AX6"/>
    <mergeCell ref="AW5:AW6"/>
    <mergeCell ref="AY5:AY6"/>
    <mergeCell ref="AZ5:AZ6"/>
    <mergeCell ref="AA3:AG3"/>
    <mergeCell ref="AJ1:AV1"/>
    <mergeCell ref="B1:L1"/>
    <mergeCell ref="B2:L2"/>
    <mergeCell ref="C3:K3"/>
    <mergeCell ref="O3:V3"/>
    <mergeCell ref="AJ2:AV2"/>
    <mergeCell ref="AL3:AT3"/>
    <mergeCell ref="M1:X1"/>
    <mergeCell ref="M2:X2"/>
    <mergeCell ref="Y1:AI1"/>
    <mergeCell ref="Y2:AI2"/>
  </mergeCells>
  <phoneticPr fontId="2" type="noConversion"/>
  <dataValidations count="1">
    <dataValidation type="whole" allowBlank="1" showInputMessage="1" showErrorMessage="1" errorTitle="需為整數！" error="資料需為整數值！" sqref="R10:R32 AM10:AM30 AH10:AH30 AI10:AI32 Z10:AA32 AK10:AL32 AC10:AG32 W10:W30 S10:S30 T10:V32 X10:X32 AN10:AO32 AB10:AB30 AU10:AV15 AU17:AV32 N10:N32 E17:L32 O17:Q32 O10:Q15 F16:L16 E10:L15" xr:uid="{00000000-0002-0000-0800-000000000000}">
      <formula1>0</formula1>
      <formula2>9999999999999990</formula2>
    </dataValidation>
  </dataValidations>
  <printOptions horizontalCentered="1"/>
  <pageMargins left="0.19685039370078741" right="0.19685039370078741" top="0.39370078740157483" bottom="0.39370078740157483" header="0.51181102362204722" footer="0.39370078740157483"/>
  <pageSetup paperSize="9" scale="64" firstPageNumber="17" fitToWidth="4" orientation="landscape" blackAndWhite="1" useFirstPageNumber="1" r:id="rId23"/>
  <headerFooter alignWithMargins="0">
    <oddFooter>&amp;C-&amp;P--</oddFooter>
  </headerFooter>
  <colBreaks count="1" manualBreakCount="1">
    <brk id="12" max="31" man="1"/>
  </colBreaks>
  <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23</vt:i4>
      </vt:variant>
      <vt:variant>
        <vt:lpstr>具名範圍</vt:lpstr>
      </vt:variant>
      <vt:variant>
        <vt:i4>18</vt:i4>
      </vt:variant>
    </vt:vector>
  </HeadingPairs>
  <TitlesOfParts>
    <vt:vector size="41" baseType="lpstr">
      <vt:lpstr>啟用巨集說明</vt:lpstr>
      <vt:lpstr>封面</vt:lpstr>
      <vt:lpstr>目錄</vt:lpstr>
      <vt:lpstr>簡明總</vt:lpstr>
      <vt:lpstr>收支總</vt:lpstr>
      <vt:lpstr>收支總(明細)</vt:lpstr>
      <vt:lpstr>融資總</vt:lpstr>
      <vt:lpstr>融資總(明細)</vt:lpstr>
      <vt:lpstr>來源別</vt:lpstr>
      <vt:lpstr>政事別-經資</vt:lpstr>
      <vt:lpstr>政事別-經</vt:lpstr>
      <vt:lpstr>政事別-資</vt:lpstr>
      <vt:lpstr>機關別</vt:lpstr>
      <vt:lpstr>用途別</vt:lpstr>
      <vt:lpstr>資本支出</vt:lpstr>
      <vt:lpstr>人事費-員額</vt:lpstr>
      <vt:lpstr>人事費彙計</vt:lpstr>
      <vt:lpstr>上簡明</vt:lpstr>
      <vt:lpstr>前簡明</vt:lpstr>
      <vt:lpstr>上收支</vt:lpstr>
      <vt:lpstr>前收支</vt:lpstr>
      <vt:lpstr>上融資</vt:lpstr>
      <vt:lpstr>前融資</vt:lpstr>
      <vt:lpstr>'人事費-員額'!Print_Area</vt:lpstr>
      <vt:lpstr>人事費彙計!Print_Area</vt:lpstr>
      <vt:lpstr>用途別!Print_Area</vt:lpstr>
      <vt:lpstr>收支總!Print_Area</vt:lpstr>
      <vt:lpstr>'收支總(明細)'!Print_Area</vt:lpstr>
      <vt:lpstr>來源別!Print_Area</vt:lpstr>
      <vt:lpstr>'政事別-經'!Print_Area</vt:lpstr>
      <vt:lpstr>'政事別-經資'!Print_Area</vt:lpstr>
      <vt:lpstr>'政事別-資'!Print_Area</vt:lpstr>
      <vt:lpstr>資本支出!Print_Area</vt:lpstr>
      <vt:lpstr>機關別!Print_Area</vt:lpstr>
      <vt:lpstr>融資總!Print_Area</vt:lpstr>
      <vt:lpstr>'融資總(明細)'!Print_Area</vt:lpstr>
      <vt:lpstr>簡明總!Print_Area</vt:lpstr>
      <vt:lpstr>來源別!Print_Titles</vt:lpstr>
      <vt:lpstr>'政事別-經'!Print_Titles</vt:lpstr>
      <vt:lpstr>'政事別-經資'!Print_Titles</vt:lpstr>
      <vt:lpstr>'政事別-資'!Print_Titles</vt:lpstr>
    </vt:vector>
  </TitlesOfParts>
  <Company>dgbas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傅仁郁</cp:lastModifiedBy>
  <cp:lastPrinted>2023-05-22T10:48:57Z</cp:lastPrinted>
  <dcterms:created xsi:type="dcterms:W3CDTF">2011-04-06T05:56:24Z</dcterms:created>
  <dcterms:modified xsi:type="dcterms:W3CDTF">2023-05-22T10:52:33Z</dcterms:modified>
</cp:coreProperties>
</file>