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7380" activeTab="0"/>
  </bookViews>
  <sheets>
    <sheet name="表2ok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'表2ok'!$A$1:$V$61</definedName>
    <definedName name="Print_Area_MI">#REF!</definedName>
    <definedName name="_xlnm.Print_Titles" localSheetId="0">'表2ok'!$1:$6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<sst xmlns="http://schemas.openxmlformats.org/spreadsheetml/2006/main" count="92" uniqueCount="77">
  <si>
    <t>表Q01-A3</t>
  </si>
  <si>
    <t>單位：百萬元</t>
  </si>
  <si>
    <t>經常門</t>
  </si>
  <si>
    <t>資本門</t>
  </si>
  <si>
    <t>合                        計</t>
  </si>
  <si>
    <t>1.總統府主管</t>
  </si>
  <si>
    <t xml:space="preserve">  行政院</t>
  </si>
  <si>
    <t xml:space="preserve">  主計總處</t>
  </si>
  <si>
    <t xml:space="preserve">  人事行政總處</t>
  </si>
  <si>
    <t xml:space="preserve">  公務人力發展中心</t>
  </si>
  <si>
    <t xml:space="preserve">  地方行政研習中心</t>
  </si>
  <si>
    <t xml:space="preserve">  國立故宮博物院</t>
  </si>
  <si>
    <t xml:space="preserve">  客家委員會及所屬</t>
  </si>
  <si>
    <t xml:space="preserve">  中央選舉委員會及所屬</t>
  </si>
  <si>
    <t xml:space="preserve"> - </t>
  </si>
  <si>
    <t xml:space="preserve">  檔案管理局</t>
  </si>
  <si>
    <t xml:space="preserve">  公平交易委員會</t>
  </si>
  <si>
    <t xml:space="preserve">  國家通訊傳播委員會</t>
  </si>
  <si>
    <t xml:space="preserve">  大陸委員會</t>
  </si>
  <si>
    <t xml:space="preserve">  飛航安全調查委員會</t>
  </si>
  <si>
    <t xml:space="preserve">  公共工程委員會</t>
  </si>
  <si>
    <t xml:space="preserve">  原住民族委員會</t>
  </si>
  <si>
    <t xml:space="preserve">  文化園區管理局</t>
  </si>
  <si>
    <t>103年度中央政府各機關歲出預算截至第2季（6月底）執行情形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</si>
  <si>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</si>
  <si>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</si>
  <si>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</si>
  <si>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</si>
  <si>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</si>
  <si>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</si>
  <si>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</si>
  <si>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</si>
  <si>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</si>
  <si>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</si>
  <si>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</si>
  <si>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</si>
  <si>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</si>
  <si>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</si>
  <si>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</si>
  <si>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</si>
  <si>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</si>
  <si>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t>2.行政院主管</t>
  </si>
  <si>
    <t xml:space="preserve">  經濟建設委員會（國家發展委員會）</t>
  </si>
  <si>
    <t xml:space="preserve">  研究發展考核委員會（國家發展委員會）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</si>
  <si>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</si>
  <si>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</si>
  <si>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</si>
  <si>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</si>
  <si>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</si>
  <si>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</si>
  <si>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</si>
  <si>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</si>
  <si>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</si>
  <si>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</si>
  <si>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</si>
  <si>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</si>
  <si>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</si>
  <si>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</si>
  <si>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t>17.國家科學委員會（科技部）主管</t>
  </si>
  <si>
    <t>18.原子能委員會主管</t>
  </si>
  <si>
    <t>19.農業委員會主管</t>
  </si>
  <si>
    <t>20.勞工委員會（勞動部）主管</t>
  </si>
  <si>
    <t>21.衛生福利部主管</t>
  </si>
  <si>
    <t>22.環境保護署主管</t>
  </si>
  <si>
    <t>23.文化部主管</t>
  </si>
  <si>
    <t>24.海岸巡防署主管</t>
  </si>
  <si>
    <t>25.金融監督管理委員會主管</t>
  </si>
  <si>
    <t>26.國軍退除役官兵輔導委員會主管</t>
  </si>
  <si>
    <t>27.省市地方政府</t>
  </si>
  <si>
    <t>　 台灣省政府</t>
  </si>
  <si>
    <t>　 台灣省諮議會</t>
  </si>
  <si>
    <t>　 補助直轄市及縣市政府</t>
  </si>
  <si>
    <t>　 福建省政府</t>
  </si>
  <si>
    <t>28.災害準備金</t>
  </si>
  <si>
    <t>29.第二預備金</t>
  </si>
  <si>
    <t>註：1.表列累計執行數含暫付數。</t>
  </si>
  <si>
    <t xml:space="preserve">    2.表列第二預備金74億元為尚未動支之預算數，該預備金原預算數75億元，截至6月底止衛生福利部主管動支1億元，尚可動支74億及災害準備金尚未動支。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</si>
</sst>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10" fillId="0" borderId="0" xfId="20" applyFont="1" applyFill="1">
      <alignment/>
      <protection/>
    </xf>
    <xf numFmtId="37" fontId="11" fillId="0" borderId="0" xfId="19" applyFont="1" applyFill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Fill="1" applyAlignment="1" applyProtection="1" quotePrefix="1">
      <alignment horizontal="centerContinuous" vertical="top"/>
      <protection locked="0"/>
    </xf>
    <xf numFmtId="37" fontId="13" fillId="0" borderId="0" xfId="19" applyFont="1" applyFill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Alignment="1" applyProtection="1">
      <alignment horizontal="centerContinuous" vertical="center"/>
      <protection/>
    </xf>
    <xf numFmtId="37" fontId="14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Fill="1" applyAlignment="1" applyProtection="1" quotePrefix="1">
      <alignment horizontal="right" vertical="center"/>
      <protection locked="0"/>
    </xf>
    <xf numFmtId="37" fontId="15" fillId="0" borderId="2" xfId="19" applyFont="1" applyFill="1" applyBorder="1" applyAlignment="1" applyProtection="1">
      <alignment vertical="center"/>
      <protection locked="0"/>
    </xf>
    <xf numFmtId="37" fontId="16" fillId="0" borderId="1" xfId="19" applyFont="1" applyFill="1" applyBorder="1" applyAlignment="1" applyProtection="1" quotePrefix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3" xfId="19" applyFont="1" applyFill="1" applyBorder="1" applyAlignment="1" applyProtection="1" quotePrefix="1">
      <alignment horizontal="center" vertical="center"/>
      <protection locked="0"/>
    </xf>
    <xf numFmtId="37" fontId="16" fillId="0" borderId="3" xfId="19" applyFont="1" applyFill="1" applyBorder="1" applyAlignment="1" applyProtection="1">
      <alignment horizontal="centerContinuous"/>
      <protection/>
    </xf>
    <xf numFmtId="37" fontId="16" fillId="0" borderId="3" xfId="19" applyFont="1" applyFill="1" applyBorder="1" applyAlignment="1" applyProtection="1">
      <alignment horizontal="centerContinuous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/>
    </xf>
    <xf numFmtId="37" fontId="15" fillId="0" borderId="4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/>
    </xf>
    <xf numFmtId="37" fontId="10" fillId="0" borderId="5" xfId="19" applyFont="1" applyFill="1" applyBorder="1" applyAlignment="1" applyProtection="1">
      <alignment horizontal="center" vertical="center"/>
      <protection locked="0"/>
    </xf>
    <xf numFmtId="37" fontId="20" fillId="0" borderId="5" xfId="19" applyFont="1" applyFill="1" applyBorder="1" applyAlignment="1" applyProtection="1">
      <alignment horizontal="center" vertical="center"/>
      <protection/>
    </xf>
    <xf numFmtId="37" fontId="16" fillId="0" borderId="5" xfId="19" applyFont="1" applyFill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Fill="1" applyBorder="1" applyProtection="1">
      <alignment/>
      <protection locked="0"/>
    </xf>
    <xf numFmtId="37" fontId="22" fillId="0" borderId="1" xfId="19" applyFont="1" applyFill="1" applyBorder="1" applyAlignment="1" applyProtection="1">
      <alignment horizontal="center"/>
      <protection locked="0"/>
    </xf>
    <xf numFmtId="178" fontId="23" fillId="0" borderId="1" xfId="19" applyNumberFormat="1" applyFont="1" applyFill="1" applyBorder="1" applyAlignment="1" applyProtection="1">
      <alignment/>
      <protection locked="0"/>
    </xf>
    <xf numFmtId="41" fontId="23" fillId="0" borderId="1" xfId="22" applyNumberFormat="1" applyFont="1" applyFill="1" applyBorder="1" applyAlignment="1" applyProtection="1">
      <alignment horizontal="right"/>
      <protection/>
    </xf>
    <xf numFmtId="37" fontId="11" fillId="0" borderId="0" xfId="19" applyFont="1" applyFill="1" applyBorder="1" applyAlignment="1" applyProtection="1">
      <alignment/>
      <protection locked="0"/>
    </xf>
    <xf numFmtId="37" fontId="24" fillId="0" borderId="0" xfId="19" applyFont="1" applyFill="1" applyBorder="1" applyAlignment="1" applyProtection="1">
      <alignment/>
      <protection locked="0"/>
    </xf>
    <xf numFmtId="37" fontId="16" fillId="0" borderId="1" xfId="19" applyFont="1" applyFill="1" applyBorder="1" applyAlignment="1" applyProtection="1">
      <alignment horizontal="left" indent="1"/>
      <protection locked="0"/>
    </xf>
    <xf numFmtId="178" fontId="17" fillId="0" borderId="1" xfId="19" applyNumberFormat="1" applyFont="1" applyFill="1" applyBorder="1" applyAlignment="1" applyProtection="1">
      <alignment/>
      <protection/>
    </xf>
    <xf numFmtId="178" fontId="17" fillId="0" borderId="1" xfId="19" applyNumberFormat="1" applyFont="1" applyFill="1" applyBorder="1" applyAlignment="1" applyProtection="1">
      <alignment/>
      <protection locked="0"/>
    </xf>
    <xf numFmtId="41" fontId="17" fillId="0" borderId="1" xfId="22" applyNumberFormat="1" applyFont="1" applyFill="1" applyBorder="1" applyAlignment="1" applyProtection="1">
      <alignment horizontal="right"/>
      <protection/>
    </xf>
    <xf numFmtId="37" fontId="16" fillId="0" borderId="1" xfId="19" applyFont="1" applyFill="1" applyBorder="1" applyAlignment="1" applyProtection="1" quotePrefix="1">
      <alignment horizontal="left" indent="1"/>
      <protection locked="0"/>
    </xf>
    <xf numFmtId="37" fontId="25" fillId="0" borderId="0" xfId="19" applyFont="1" applyFill="1" applyBorder="1" applyAlignment="1" applyProtection="1">
      <alignment/>
      <protection locked="0"/>
    </xf>
    <xf numFmtId="41" fontId="17" fillId="0" borderId="1" xfId="21" applyNumberFormat="1" applyFont="1" applyFill="1" applyBorder="1" applyAlignment="1" applyProtection="1">
      <alignment horizontal="right"/>
      <protection/>
    </xf>
    <xf numFmtId="178" fontId="17" fillId="0" borderId="1" xfId="19" applyNumberFormat="1" applyFont="1" applyFill="1" applyBorder="1" applyAlignment="1" applyProtection="1" quotePrefix="1">
      <alignment horizontal="right"/>
      <protection locked="0"/>
    </xf>
    <xf numFmtId="178" fontId="17" fillId="0" borderId="5" xfId="19" applyNumberFormat="1" applyFont="1" applyFill="1" applyBorder="1" applyAlignment="1" applyProtection="1">
      <alignment/>
      <protection locked="0"/>
    </xf>
    <xf numFmtId="37" fontId="21" fillId="0" borderId="0" xfId="19" applyFont="1" applyFill="1" applyBorder="1" applyAlignment="1" applyProtection="1">
      <alignment horizontal="left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21" fillId="0" borderId="0" xfId="19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37" fontId="10" fillId="0" borderId="0" xfId="19" applyFont="1" applyFill="1" applyProtection="1">
      <alignment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showGridLines="0" tabSelected="1" view="pageBreakPreview" zoomScale="85" zoomScaleNormal="85" zoomScaleSheetLayoutView="85" workbookViewId="0" topLeftCell="A2">
      <pane xSplit="1" ySplit="5" topLeftCell="B7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D13" sqref="D13"/>
    </sheetView>
  </sheetViews>
  <sheetFormatPr defaultColWidth="9.00390625" defaultRowHeight="16.5"/>
  <cols>
    <col min="1" max="1" width="46.125" style="50" customWidth="1"/>
    <col min="2" max="2" width="12.50390625" style="2" customWidth="1"/>
    <col min="3" max="3" width="12.375" style="3" customWidth="1"/>
    <col min="4" max="4" width="11.375" style="3" customWidth="1"/>
    <col min="5" max="5" width="12.375" style="2" customWidth="1"/>
    <col min="6" max="6" width="12.375" style="3" customWidth="1"/>
    <col min="7" max="7" width="10.875" style="3" customWidth="1"/>
    <col min="8" max="8" width="12.375" style="2" customWidth="1"/>
    <col min="9" max="10" width="6.625" style="2" customWidth="1"/>
    <col min="11" max="11" width="11.75390625" style="3" customWidth="1"/>
    <col min="12" max="12" width="9.75390625" style="3" hidden="1" customWidth="1"/>
    <col min="13" max="13" width="10.00390625" style="3" hidden="1" customWidth="1"/>
    <col min="14" max="14" width="6.375" style="3" customWidth="1"/>
    <col min="15" max="15" width="6.375" style="2" customWidth="1"/>
    <col min="16" max="16" width="10.25390625" style="3" customWidth="1"/>
    <col min="17" max="17" width="9.625" style="3" hidden="1" customWidth="1"/>
    <col min="18" max="18" width="9.00390625" style="3" hidden="1" customWidth="1"/>
    <col min="19" max="19" width="9.75390625" style="3" hidden="1" customWidth="1"/>
    <col min="20" max="20" width="8.125" style="3" hidden="1" customWidth="1"/>
    <col min="21" max="21" width="6.25390625" style="3" customWidth="1"/>
    <col min="22" max="22" width="6.125" style="2" customWidth="1"/>
    <col min="23" max="23" width="10.875" style="49" customWidth="1"/>
    <col min="24" max="24" width="10.125" style="49" customWidth="1"/>
    <col min="25" max="16384" width="9.00390625" style="49" customWidth="1"/>
  </cols>
  <sheetData>
    <row r="1" spans="1:22" s="3" customFormat="1" ht="35.25" customHeight="1" hidden="1">
      <c r="A1" s="1" t="s">
        <v>0</v>
      </c>
      <c r="B1" s="2"/>
      <c r="E1" s="2"/>
      <c r="H1" s="2"/>
      <c r="I1" s="2"/>
      <c r="J1" s="2"/>
      <c r="O1" s="2"/>
      <c r="V1" s="2"/>
    </row>
    <row r="2" spans="1:22" s="7" customFormat="1" ht="34.5" customHeight="1">
      <c r="A2" s="4" t="s">
        <v>23</v>
      </c>
      <c r="B2" s="5"/>
      <c r="C2" s="6"/>
      <c r="D2" s="6"/>
      <c r="E2" s="5"/>
      <c r="F2" s="6"/>
      <c r="G2" s="6"/>
      <c r="H2" s="5"/>
      <c r="I2" s="5"/>
      <c r="J2" s="5"/>
      <c r="K2" s="6"/>
      <c r="L2" s="6"/>
      <c r="M2" s="6"/>
      <c r="N2" s="6"/>
      <c r="O2" s="5"/>
      <c r="P2" s="6"/>
      <c r="Q2" s="6"/>
      <c r="R2" s="6"/>
      <c r="S2" s="6"/>
      <c r="T2" s="6"/>
      <c r="U2" s="6"/>
      <c r="V2" s="5"/>
    </row>
    <row r="3" spans="1:22" s="11" customFormat="1" ht="22.5" customHeight="1">
      <c r="A3" s="8"/>
      <c r="B3" s="9"/>
      <c r="C3" s="10"/>
      <c r="D3" s="10"/>
      <c r="E3" s="9"/>
      <c r="F3" s="10"/>
      <c r="G3" s="10"/>
      <c r="H3" s="9"/>
      <c r="I3" s="9"/>
      <c r="K3" s="10"/>
      <c r="L3" s="10"/>
      <c r="M3" s="10"/>
      <c r="N3" s="10"/>
      <c r="O3" s="9"/>
      <c r="P3" s="10"/>
      <c r="Q3" s="10"/>
      <c r="R3" s="10"/>
      <c r="S3" s="10"/>
      <c r="T3" s="10"/>
      <c r="U3" s="10"/>
      <c r="V3" s="12" t="s">
        <v>1</v>
      </c>
    </row>
    <row r="4" spans="1:22" s="18" customFormat="1" ht="21" customHeight="1">
      <c r="A4" s="13"/>
      <c r="B4" s="14" t="s">
        <v>24</v>
      </c>
      <c r="C4" s="14"/>
      <c r="D4" s="15"/>
      <c r="E4" s="16" t="s">
        <v>25</v>
      </c>
      <c r="F4" s="16"/>
      <c r="G4" s="15"/>
      <c r="H4" s="16" t="s">
        <v>26</v>
      </c>
      <c r="I4" s="17"/>
      <c r="J4" s="17"/>
      <c r="K4" s="16"/>
      <c r="L4" s="15"/>
      <c r="M4" s="15"/>
      <c r="N4" s="15"/>
      <c r="O4" s="17"/>
      <c r="P4" s="15"/>
      <c r="Q4" s="15"/>
      <c r="R4" s="15"/>
      <c r="S4" s="15"/>
      <c r="T4" s="15"/>
      <c r="U4" s="15"/>
      <c r="V4" s="17"/>
    </row>
    <row r="5" spans="1:22" s="24" customFormat="1" ht="27" customHeight="1">
      <c r="A5" s="19" t="s">
        <v>27</v>
      </c>
      <c r="B5" s="20" t="s">
        <v>28</v>
      </c>
      <c r="C5" s="21" t="s">
        <v>2</v>
      </c>
      <c r="D5" s="21" t="s">
        <v>3</v>
      </c>
      <c r="E5" s="20" t="s">
        <v>29</v>
      </c>
      <c r="F5" s="21" t="s">
        <v>2</v>
      </c>
      <c r="G5" s="21" t="s">
        <v>3</v>
      </c>
      <c r="H5" s="22" t="s">
        <v>30</v>
      </c>
      <c r="I5" s="23"/>
      <c r="J5" s="17"/>
      <c r="K5" s="16" t="s">
        <v>31</v>
      </c>
      <c r="L5" s="15"/>
      <c r="M5" s="15"/>
      <c r="N5" s="15"/>
      <c r="O5" s="17"/>
      <c r="P5" s="16" t="s">
        <v>32</v>
      </c>
      <c r="Q5" s="15"/>
      <c r="R5" s="15"/>
      <c r="S5" s="15"/>
      <c r="T5" s="15"/>
      <c r="U5" s="15"/>
      <c r="V5" s="17"/>
    </row>
    <row r="6" spans="1:25" s="31" customFormat="1" ht="20.25" customHeight="1">
      <c r="A6" s="25"/>
      <c r="B6" s="26"/>
      <c r="C6" s="25"/>
      <c r="D6" s="25"/>
      <c r="E6" s="26"/>
      <c r="F6" s="25"/>
      <c r="G6" s="25"/>
      <c r="H6" s="27" t="s">
        <v>33</v>
      </c>
      <c r="I6" s="28" t="s">
        <v>34</v>
      </c>
      <c r="J6" s="28" t="s">
        <v>35</v>
      </c>
      <c r="K6" s="29" t="s">
        <v>36</v>
      </c>
      <c r="L6" s="29" t="s">
        <v>37</v>
      </c>
      <c r="M6" s="29" t="s">
        <v>38</v>
      </c>
      <c r="N6" s="28" t="s">
        <v>34</v>
      </c>
      <c r="O6" s="28" t="s">
        <v>35</v>
      </c>
      <c r="P6" s="29" t="s">
        <v>36</v>
      </c>
      <c r="Q6" s="29" t="s">
        <v>37</v>
      </c>
      <c r="R6" s="29" t="s">
        <v>38</v>
      </c>
      <c r="S6" s="29" t="s">
        <v>39</v>
      </c>
      <c r="T6" s="29" t="s">
        <v>40</v>
      </c>
      <c r="U6" s="28" t="s">
        <v>34</v>
      </c>
      <c r="V6" s="28" t="s">
        <v>35</v>
      </c>
      <c r="W6" s="30"/>
      <c r="X6" s="30"/>
      <c r="Y6" s="30"/>
    </row>
    <row r="7" spans="1:24" s="35" customFormat="1" ht="20.25" customHeight="1">
      <c r="A7" s="32" t="s">
        <v>4</v>
      </c>
      <c r="B7" s="33">
        <f aca="true" t="shared" si="0" ref="B7:B38">C7+D7</f>
        <v>1916228</v>
      </c>
      <c r="C7" s="33">
        <f>C8+C9+C28+C29+C30+C31+C32+C33+C34+C35+C36+C37+C38+C39+C40+C41+C42+C43+C44+C45+C46+C47+C48+C49+C50+C51+C52+C57+C58</f>
        <v>1613600</v>
      </c>
      <c r="D7" s="33">
        <f>D8+D9+D28+D29+D30+D31+D32+D33+D34+D35+D36+D37+D38+D39+D40+D41+D42+D43+D44+D45+D46+D47+D48+D49+D50+D51+D52+D57+D58</f>
        <v>302628</v>
      </c>
      <c r="E7" s="33">
        <f aca="true" t="shared" si="1" ref="E7:E38">F7+G7</f>
        <v>1030252</v>
      </c>
      <c r="F7" s="33">
        <f>F8+F9+F28+F29+F30+F31+F32+F33+F34+F35+F36+F37+F38+F39+F40+F41+F42+F43+F44+F45+F46+F47+F48+F49+F50+F51+F52+F57+F58</f>
        <v>898921</v>
      </c>
      <c r="G7" s="33">
        <f>G8+G9+G28+G29+G30+G31+G32+G33+G34+G35+G36+G37+G38+G39+G40+G41+G42+G43+G44+G45+G46+G47+G48+G49+G50+G51+G52+G57+G58</f>
        <v>131331</v>
      </c>
      <c r="H7" s="33">
        <f>H8+H9+H28+H29+H30+H31+H32+H33+H34+H35+H36+H37+H38+H39+H40+H41+H42+H43+H44+H45+H46+H47+H48+H49+H50+H51+H52+H57+H58</f>
        <v>946218</v>
      </c>
      <c r="I7" s="33">
        <f aca="true" t="shared" si="2" ref="I7:I38">H7/B7*100</f>
        <v>49.37919704753296</v>
      </c>
      <c r="J7" s="34">
        <f aca="true" t="shared" si="3" ref="J7:J38">H7/E7*100</f>
        <v>91.84335482969215</v>
      </c>
      <c r="K7" s="33">
        <f>K8+K9+K28+K29+K30+K31+K32+K33+K34+K35+K36+K37+K38+K39+K40+K41+K42+K43+K44+K45+K46+K47+K48+K49+K50+K51+K52+K57+K58</f>
        <v>836145</v>
      </c>
      <c r="L7" s="33">
        <f>L8+L9+L28+L29+L30+L31+L32+L33+L34+L35+L36+L37+L38+L39+L40+L41+L42+L43+L44+L45+L46+L47+L48+L49+L50+L51+L52+L57+L58</f>
        <v>353816183</v>
      </c>
      <c r="M7" s="33">
        <f>M8+M9+M28+M29+M30+M31+M32+M33+M34+M35+M36+M37+M38+M39+M40+M41+M42+M43+M44+M45+M46+M47+M48+M49+M50+M51+M52+M57+M58</f>
        <v>157121996.462</v>
      </c>
      <c r="N7" s="33">
        <f aca="true" t="shared" si="4" ref="N7:N38">K7/C7*100</f>
        <v>51.818604362915224</v>
      </c>
      <c r="O7" s="33">
        <f aca="true" t="shared" si="5" ref="O7:O38">K7/F7*100</f>
        <v>93.01651646807673</v>
      </c>
      <c r="P7" s="33">
        <f>P8+P9+P28+P29+P30+P31+P32+P33+P34+P35+P36+P37+P38+P39+P40+P41+P42+P43+P44+P45+P46+P47+P48+P49+P50+P51+P52+P57+P58</f>
        <v>110073</v>
      </c>
      <c r="Q7" s="33">
        <f>Q8+Q9+Q28+Q29+Q30+Q31+Q32+Q33+Q34+Q35+Q36+Q37+Q38+Q39+Q40+Q41+Q42+Q43+Q44+Q45+Q46+Q47+Q48+Q49+Q50+Q51+Q52+Q57+Q58</f>
        <v>128407104.678</v>
      </c>
      <c r="R7" s="33">
        <f>R8+R9+R28+R29+R30+R31+R32+R33+R34+R35+R36+R37+R38+R39+R40+R41+R42+R43+R44+R45+R46+R47+R48+R49+R50+R51+R52+R57+R58</f>
        <v>353813</v>
      </c>
      <c r="S7" s="33">
        <f>S8+S9+S28+S29+S30+S31+S32+S33+S34+S35+S36+S37+S38+S39+S40+S41+S42+S43+S44+S45+S46+S47+S48+S49+S50+S51+S52+S57+S58</f>
        <v>157122</v>
      </c>
      <c r="T7" s="33">
        <f>T8+T9+T28+T29+T30+T31+T32+T33+T34+T35+T36+T37+T38+T39+T40+T41+T42+T43+T44+T45+T46+T47+T48+T49+T50+T51+T52+T57+T58</f>
        <v>128407</v>
      </c>
      <c r="U7" s="33">
        <f aca="true" t="shared" si="6" ref="U7:U21">P7/D7*100</f>
        <v>36.37237796899163</v>
      </c>
      <c r="V7" s="33">
        <f aca="true" t="shared" si="7" ref="V7:V17">P7/G7*100</f>
        <v>83.8134180048884</v>
      </c>
      <c r="X7" s="36"/>
    </row>
    <row r="8" spans="1:25" s="35" customFormat="1" ht="17.25" customHeight="1">
      <c r="A8" s="37" t="s">
        <v>5</v>
      </c>
      <c r="B8" s="38">
        <f t="shared" si="0"/>
        <v>16538</v>
      </c>
      <c r="C8" s="39">
        <v>10812</v>
      </c>
      <c r="D8" s="39">
        <v>5726</v>
      </c>
      <c r="E8" s="38">
        <f t="shared" si="1"/>
        <v>8285</v>
      </c>
      <c r="F8" s="39">
        <f>5618</f>
        <v>5618</v>
      </c>
      <c r="G8" s="39">
        <v>2667</v>
      </c>
      <c r="H8" s="38">
        <f aca="true" t="shared" si="8" ref="H8:H39">K8+P8</f>
        <v>7101</v>
      </c>
      <c r="I8" s="39">
        <f t="shared" si="2"/>
        <v>42.9374773249486</v>
      </c>
      <c r="J8" s="40">
        <f t="shared" si="3"/>
        <v>85.70911285455642</v>
      </c>
      <c r="K8" s="39">
        <v>5026</v>
      </c>
      <c r="L8" s="39">
        <v>5725711</v>
      </c>
      <c r="M8" s="39">
        <v>2666607</v>
      </c>
      <c r="N8" s="39">
        <f t="shared" si="4"/>
        <v>46.48538660747318</v>
      </c>
      <c r="O8" s="39">
        <f t="shared" si="5"/>
        <v>89.4624421502314</v>
      </c>
      <c r="P8" s="39">
        <v>2075</v>
      </c>
      <c r="Q8" s="39">
        <v>2074902</v>
      </c>
      <c r="R8" s="39">
        <v>5726</v>
      </c>
      <c r="S8" s="39">
        <v>2667</v>
      </c>
      <c r="T8" s="39">
        <v>2075</v>
      </c>
      <c r="U8" s="39">
        <f t="shared" si="6"/>
        <v>36.238211666084524</v>
      </c>
      <c r="V8" s="39">
        <f t="shared" si="7"/>
        <v>77.80277465316836</v>
      </c>
      <c r="W8" s="36"/>
      <c r="X8" s="36"/>
      <c r="Y8" s="36"/>
    </row>
    <row r="9" spans="1:25" s="35" customFormat="1" ht="17.25" customHeight="1">
      <c r="A9" s="37" t="s">
        <v>41</v>
      </c>
      <c r="B9" s="38">
        <f t="shared" si="0"/>
        <v>24913</v>
      </c>
      <c r="C9" s="39">
        <f>SUM(C10:C27)</f>
        <v>17707</v>
      </c>
      <c r="D9" s="39">
        <f>SUM(D10:D27)</f>
        <v>7206</v>
      </c>
      <c r="E9" s="38">
        <f t="shared" si="1"/>
        <v>12314</v>
      </c>
      <c r="F9" s="39">
        <f>SUM(F10:F27)</f>
        <v>9685</v>
      </c>
      <c r="G9" s="39">
        <f>SUM(G10:G27)</f>
        <v>2629</v>
      </c>
      <c r="H9" s="38">
        <f t="shared" si="8"/>
        <v>11429</v>
      </c>
      <c r="I9" s="39">
        <f t="shared" si="2"/>
        <v>45.87564725243848</v>
      </c>
      <c r="J9" s="40">
        <f t="shared" si="3"/>
        <v>92.81305830761735</v>
      </c>
      <c r="K9" s="39">
        <f>SUM(K10:K27)</f>
        <v>9015</v>
      </c>
      <c r="L9" s="39">
        <v>65229074</v>
      </c>
      <c r="M9" s="39">
        <v>29568364</v>
      </c>
      <c r="N9" s="39">
        <f t="shared" si="4"/>
        <v>50.912068673406</v>
      </c>
      <c r="O9" s="39">
        <f t="shared" si="5"/>
        <v>93.08208569953537</v>
      </c>
      <c r="P9" s="39">
        <v>2414</v>
      </c>
      <c r="Q9" s="39">
        <v>21487537</v>
      </c>
      <c r="R9" s="39">
        <v>65228</v>
      </c>
      <c r="S9" s="39">
        <v>29568</v>
      </c>
      <c r="T9" s="39">
        <v>21486</v>
      </c>
      <c r="U9" s="39">
        <f t="shared" si="6"/>
        <v>33.499861226755485</v>
      </c>
      <c r="V9" s="39">
        <f t="shared" si="7"/>
        <v>91.82198554583492</v>
      </c>
      <c r="W9" s="36"/>
      <c r="X9" s="36"/>
      <c r="Y9" s="36"/>
    </row>
    <row r="10" spans="1:25" s="35" customFormat="1" ht="17.25" customHeight="1">
      <c r="A10" s="41" t="s">
        <v>6</v>
      </c>
      <c r="B10" s="38">
        <f t="shared" si="0"/>
        <v>1204</v>
      </c>
      <c r="C10" s="39">
        <v>1134</v>
      </c>
      <c r="D10" s="39">
        <v>70</v>
      </c>
      <c r="E10" s="38">
        <f t="shared" si="1"/>
        <v>652</v>
      </c>
      <c r="F10" s="39">
        <v>626</v>
      </c>
      <c r="G10" s="39">
        <v>26</v>
      </c>
      <c r="H10" s="38">
        <f t="shared" si="8"/>
        <v>575</v>
      </c>
      <c r="I10" s="39">
        <f t="shared" si="2"/>
        <v>47.75747508305648</v>
      </c>
      <c r="J10" s="40">
        <f t="shared" si="3"/>
        <v>88.19018404907976</v>
      </c>
      <c r="K10" s="39">
        <v>564</v>
      </c>
      <c r="L10" s="39">
        <v>70148</v>
      </c>
      <c r="M10" s="39">
        <v>25836</v>
      </c>
      <c r="N10" s="39">
        <f t="shared" si="4"/>
        <v>49.735449735449734</v>
      </c>
      <c r="O10" s="39">
        <f t="shared" si="5"/>
        <v>90.09584664536742</v>
      </c>
      <c r="P10" s="39">
        <v>11</v>
      </c>
      <c r="Q10" s="39">
        <v>11184</v>
      </c>
      <c r="R10" s="39">
        <v>70</v>
      </c>
      <c r="S10" s="39">
        <v>26</v>
      </c>
      <c r="T10" s="39">
        <v>11</v>
      </c>
      <c r="U10" s="39">
        <f t="shared" si="6"/>
        <v>15.714285714285714</v>
      </c>
      <c r="V10" s="39">
        <f t="shared" si="7"/>
        <v>42.30769230769231</v>
      </c>
      <c r="W10" s="36"/>
      <c r="X10" s="36"/>
      <c r="Y10" s="36"/>
    </row>
    <row r="11" spans="1:25" s="35" customFormat="1" ht="17.25" customHeight="1">
      <c r="A11" s="41" t="s">
        <v>7</v>
      </c>
      <c r="B11" s="38">
        <f t="shared" si="0"/>
        <v>1036</v>
      </c>
      <c r="C11" s="39">
        <v>985</v>
      </c>
      <c r="D11" s="39">
        <v>51</v>
      </c>
      <c r="E11" s="38">
        <f t="shared" si="1"/>
        <v>574</v>
      </c>
      <c r="F11" s="39">
        <v>570</v>
      </c>
      <c r="G11" s="39">
        <v>4</v>
      </c>
      <c r="H11" s="38">
        <f t="shared" si="8"/>
        <v>556</v>
      </c>
      <c r="I11" s="39">
        <f t="shared" si="2"/>
        <v>53.66795366795367</v>
      </c>
      <c r="J11" s="40">
        <f t="shared" si="3"/>
        <v>96.86411149825784</v>
      </c>
      <c r="K11" s="39">
        <v>553</v>
      </c>
      <c r="L11" s="39">
        <v>51237</v>
      </c>
      <c r="M11" s="39">
        <v>3642</v>
      </c>
      <c r="N11" s="39">
        <f t="shared" si="4"/>
        <v>56.14213197969543</v>
      </c>
      <c r="O11" s="39">
        <f t="shared" si="5"/>
        <v>97.01754385964912</v>
      </c>
      <c r="P11" s="39">
        <v>3</v>
      </c>
      <c r="Q11" s="39">
        <v>3221</v>
      </c>
      <c r="R11" s="39">
        <v>51</v>
      </c>
      <c r="S11" s="39">
        <v>4</v>
      </c>
      <c r="T11" s="39">
        <v>3</v>
      </c>
      <c r="U11" s="39">
        <f t="shared" si="6"/>
        <v>5.88235294117647</v>
      </c>
      <c r="V11" s="39">
        <f t="shared" si="7"/>
        <v>75</v>
      </c>
      <c r="W11" s="36"/>
      <c r="X11" s="36"/>
      <c r="Y11" s="36"/>
    </row>
    <row r="12" spans="1:25" s="35" customFormat="1" ht="17.25" customHeight="1">
      <c r="A12" s="41" t="s">
        <v>8</v>
      </c>
      <c r="B12" s="38">
        <f t="shared" si="0"/>
        <v>2517</v>
      </c>
      <c r="C12" s="39">
        <f>2477</f>
        <v>2477</v>
      </c>
      <c r="D12" s="39">
        <v>40</v>
      </c>
      <c r="E12" s="38">
        <f t="shared" si="1"/>
        <v>1270</v>
      </c>
      <c r="F12" s="39">
        <v>1262</v>
      </c>
      <c r="G12" s="39">
        <v>8</v>
      </c>
      <c r="H12" s="38">
        <f t="shared" si="8"/>
        <v>1172</v>
      </c>
      <c r="I12" s="39">
        <f t="shared" si="2"/>
        <v>46.56336909018673</v>
      </c>
      <c r="J12" s="40">
        <f t="shared" si="3"/>
        <v>92.28346456692913</v>
      </c>
      <c r="K12" s="39">
        <v>1165</v>
      </c>
      <c r="L12" s="39">
        <v>39895</v>
      </c>
      <c r="M12" s="39">
        <v>7954</v>
      </c>
      <c r="N12" s="39">
        <f t="shared" si="4"/>
        <v>47.03270084779976</v>
      </c>
      <c r="O12" s="39">
        <f t="shared" si="5"/>
        <v>92.31378763866877</v>
      </c>
      <c r="P12" s="39">
        <v>7</v>
      </c>
      <c r="Q12" s="39">
        <v>7057</v>
      </c>
      <c r="R12" s="39">
        <v>40</v>
      </c>
      <c r="S12" s="39">
        <v>8</v>
      </c>
      <c r="T12" s="39">
        <v>7</v>
      </c>
      <c r="U12" s="39">
        <f t="shared" si="6"/>
        <v>17.5</v>
      </c>
      <c r="V12" s="39">
        <f t="shared" si="7"/>
        <v>87.5</v>
      </c>
      <c r="W12" s="36"/>
      <c r="X12" s="42"/>
      <c r="Y12" s="42"/>
    </row>
    <row r="13" spans="1:25" s="35" customFormat="1" ht="17.25" customHeight="1">
      <c r="A13" s="41" t="s">
        <v>9</v>
      </c>
      <c r="B13" s="38">
        <f t="shared" si="0"/>
        <v>122</v>
      </c>
      <c r="C13" s="39">
        <f>115-1</f>
        <v>114</v>
      </c>
      <c r="D13" s="39">
        <v>8</v>
      </c>
      <c r="E13" s="38">
        <f t="shared" si="1"/>
        <v>62</v>
      </c>
      <c r="F13" s="39">
        <v>59</v>
      </c>
      <c r="G13" s="39">
        <v>3</v>
      </c>
      <c r="H13" s="38">
        <f t="shared" si="8"/>
        <v>58</v>
      </c>
      <c r="I13" s="39">
        <f t="shared" si="2"/>
        <v>47.540983606557376</v>
      </c>
      <c r="J13" s="40">
        <f t="shared" si="3"/>
        <v>93.54838709677419</v>
      </c>
      <c r="K13" s="39">
        <v>55</v>
      </c>
      <c r="L13" s="39">
        <v>7697</v>
      </c>
      <c r="M13" s="39">
        <v>2546</v>
      </c>
      <c r="N13" s="39">
        <f t="shared" si="4"/>
        <v>48.24561403508772</v>
      </c>
      <c r="O13" s="39">
        <f t="shared" si="5"/>
        <v>93.22033898305084</v>
      </c>
      <c r="P13" s="39">
        <v>3</v>
      </c>
      <c r="Q13" s="39">
        <v>2544</v>
      </c>
      <c r="R13" s="39">
        <v>8</v>
      </c>
      <c r="S13" s="39">
        <v>3</v>
      </c>
      <c r="T13" s="39">
        <v>3</v>
      </c>
      <c r="U13" s="39">
        <f t="shared" si="6"/>
        <v>37.5</v>
      </c>
      <c r="V13" s="39">
        <f t="shared" si="7"/>
        <v>100</v>
      </c>
      <c r="W13" s="36"/>
      <c r="X13" s="36"/>
      <c r="Y13" s="36"/>
    </row>
    <row r="14" spans="1:25" s="35" customFormat="1" ht="17.25" customHeight="1">
      <c r="A14" s="41" t="s">
        <v>10</v>
      </c>
      <c r="B14" s="38">
        <f t="shared" si="0"/>
        <v>130</v>
      </c>
      <c r="C14" s="39">
        <v>118</v>
      </c>
      <c r="D14" s="39">
        <v>12</v>
      </c>
      <c r="E14" s="38">
        <f t="shared" si="1"/>
        <v>75</v>
      </c>
      <c r="F14" s="39">
        <v>67</v>
      </c>
      <c r="G14" s="39">
        <v>8</v>
      </c>
      <c r="H14" s="38">
        <f t="shared" si="8"/>
        <v>64</v>
      </c>
      <c r="I14" s="39">
        <f t="shared" si="2"/>
        <v>49.23076923076923</v>
      </c>
      <c r="J14" s="40">
        <f t="shared" si="3"/>
        <v>85.33333333333334</v>
      </c>
      <c r="K14" s="39">
        <v>63</v>
      </c>
      <c r="L14" s="39">
        <v>11525</v>
      </c>
      <c r="M14" s="39">
        <v>7716</v>
      </c>
      <c r="N14" s="39">
        <f t="shared" si="4"/>
        <v>53.38983050847458</v>
      </c>
      <c r="O14" s="39">
        <f t="shared" si="5"/>
        <v>94.02985074626866</v>
      </c>
      <c r="P14" s="39">
        <v>1</v>
      </c>
      <c r="Q14" s="39">
        <v>1138</v>
      </c>
      <c r="R14" s="39">
        <v>12</v>
      </c>
      <c r="S14" s="39">
        <v>8</v>
      </c>
      <c r="T14" s="39">
        <v>1</v>
      </c>
      <c r="U14" s="39">
        <f t="shared" si="6"/>
        <v>8.333333333333332</v>
      </c>
      <c r="V14" s="39">
        <f t="shared" si="7"/>
        <v>12.5</v>
      </c>
      <c r="W14" s="36"/>
      <c r="X14" s="36"/>
      <c r="Y14" s="36"/>
    </row>
    <row r="15" spans="1:25" s="35" customFormat="1" ht="17.25" customHeight="1">
      <c r="A15" s="41" t="s">
        <v>11</v>
      </c>
      <c r="B15" s="38">
        <f t="shared" si="0"/>
        <v>2366</v>
      </c>
      <c r="C15" s="39">
        <v>647</v>
      </c>
      <c r="D15" s="39">
        <v>1719</v>
      </c>
      <c r="E15" s="38">
        <f t="shared" si="1"/>
        <v>821</v>
      </c>
      <c r="F15" s="39">
        <v>369</v>
      </c>
      <c r="G15" s="39">
        <v>452</v>
      </c>
      <c r="H15" s="38">
        <f t="shared" si="8"/>
        <v>692</v>
      </c>
      <c r="I15" s="39">
        <f t="shared" si="2"/>
        <v>29.247675401521555</v>
      </c>
      <c r="J15" s="40">
        <f t="shared" si="3"/>
        <v>84.28745432399512</v>
      </c>
      <c r="K15" s="39">
        <v>348</v>
      </c>
      <c r="L15" s="39">
        <v>1719127</v>
      </c>
      <c r="M15" s="39">
        <v>452239</v>
      </c>
      <c r="N15" s="39">
        <f t="shared" si="4"/>
        <v>53.78670788253478</v>
      </c>
      <c r="O15" s="39">
        <f t="shared" si="5"/>
        <v>94.3089430894309</v>
      </c>
      <c r="P15" s="39">
        <v>344</v>
      </c>
      <c r="Q15" s="39">
        <v>343729</v>
      </c>
      <c r="R15" s="39">
        <v>1719</v>
      </c>
      <c r="S15" s="39">
        <v>452</v>
      </c>
      <c r="T15" s="39">
        <v>344</v>
      </c>
      <c r="U15" s="39">
        <f t="shared" si="6"/>
        <v>20.011634671320536</v>
      </c>
      <c r="V15" s="39">
        <f t="shared" si="7"/>
        <v>76.10619469026548</v>
      </c>
      <c r="W15" s="36"/>
      <c r="X15" s="42"/>
      <c r="Y15" s="42"/>
    </row>
    <row r="16" spans="1:25" s="35" customFormat="1" ht="17.25" customHeight="1">
      <c r="A16" s="41" t="s">
        <v>42</v>
      </c>
      <c r="B16" s="38">
        <f t="shared" si="0"/>
        <v>3030</v>
      </c>
      <c r="C16" s="39">
        <v>722</v>
      </c>
      <c r="D16" s="39">
        <v>2308</v>
      </c>
      <c r="E16" s="38">
        <f t="shared" si="1"/>
        <v>1594</v>
      </c>
      <c r="F16" s="39">
        <v>339</v>
      </c>
      <c r="G16" s="39">
        <v>1255</v>
      </c>
      <c r="H16" s="38">
        <f t="shared" si="8"/>
        <v>1549</v>
      </c>
      <c r="I16" s="39">
        <f t="shared" si="2"/>
        <v>51.12211221122113</v>
      </c>
      <c r="J16" s="40">
        <f t="shared" si="3"/>
        <v>97.17691342534505</v>
      </c>
      <c r="K16" s="39">
        <v>296</v>
      </c>
      <c r="L16" s="39">
        <v>1719127</v>
      </c>
      <c r="M16" s="39">
        <v>452239</v>
      </c>
      <c r="N16" s="39">
        <f t="shared" si="4"/>
        <v>40.99722991689751</v>
      </c>
      <c r="O16" s="39">
        <f t="shared" si="5"/>
        <v>87.31563421828909</v>
      </c>
      <c r="P16" s="39">
        <v>1253</v>
      </c>
      <c r="Q16" s="39">
        <v>343729</v>
      </c>
      <c r="R16" s="39">
        <v>1719</v>
      </c>
      <c r="S16" s="39">
        <v>452</v>
      </c>
      <c r="T16" s="39">
        <v>344</v>
      </c>
      <c r="U16" s="39">
        <f t="shared" si="6"/>
        <v>54.2894280762565</v>
      </c>
      <c r="V16" s="39">
        <f t="shared" si="7"/>
        <v>99.8406374501992</v>
      </c>
      <c r="W16" s="36"/>
      <c r="X16" s="36"/>
      <c r="Y16" s="36"/>
    </row>
    <row r="17" spans="1:25" s="35" customFormat="1" ht="17.25" customHeight="1">
      <c r="A17" s="41" t="s">
        <v>12</v>
      </c>
      <c r="B17" s="38">
        <f t="shared" si="0"/>
        <v>2869</v>
      </c>
      <c r="C17" s="39">
        <v>2139</v>
      </c>
      <c r="D17" s="39">
        <v>730</v>
      </c>
      <c r="E17" s="38">
        <f t="shared" si="1"/>
        <v>1132</v>
      </c>
      <c r="F17" s="39">
        <v>922</v>
      </c>
      <c r="G17" s="39">
        <v>210</v>
      </c>
      <c r="H17" s="38">
        <f t="shared" si="8"/>
        <v>1051</v>
      </c>
      <c r="I17" s="39">
        <f t="shared" si="2"/>
        <v>36.63297316138027</v>
      </c>
      <c r="J17" s="40">
        <f t="shared" si="3"/>
        <v>92.84452296819788</v>
      </c>
      <c r="K17" s="39">
        <v>858</v>
      </c>
      <c r="L17" s="39">
        <v>2308138</v>
      </c>
      <c r="M17" s="39">
        <v>1254987</v>
      </c>
      <c r="N17" s="39">
        <f t="shared" si="4"/>
        <v>40.11220196353436</v>
      </c>
      <c r="O17" s="39">
        <f t="shared" si="5"/>
        <v>93.058568329718</v>
      </c>
      <c r="P17" s="39">
        <v>193</v>
      </c>
      <c r="Q17" s="39">
        <v>1253349</v>
      </c>
      <c r="R17" s="39">
        <v>2308</v>
      </c>
      <c r="S17" s="39">
        <v>1255</v>
      </c>
      <c r="T17" s="39">
        <v>1253</v>
      </c>
      <c r="U17" s="39">
        <f t="shared" si="6"/>
        <v>26.438356164383563</v>
      </c>
      <c r="V17" s="39">
        <f t="shared" si="7"/>
        <v>91.9047619047619</v>
      </c>
      <c r="W17" s="36"/>
      <c r="X17" s="36"/>
      <c r="Y17" s="36"/>
    </row>
    <row r="18" spans="1:25" s="35" customFormat="1" ht="17.25" customHeight="1">
      <c r="A18" s="41" t="s">
        <v>13</v>
      </c>
      <c r="B18" s="38">
        <f t="shared" si="0"/>
        <v>1075</v>
      </c>
      <c r="C18" s="39">
        <v>1064</v>
      </c>
      <c r="D18" s="39">
        <v>11</v>
      </c>
      <c r="E18" s="38">
        <f t="shared" si="1"/>
        <v>890</v>
      </c>
      <c r="F18" s="39">
        <v>890</v>
      </c>
      <c r="G18" s="39">
        <v>0</v>
      </c>
      <c r="H18" s="38">
        <f t="shared" si="8"/>
        <v>858</v>
      </c>
      <c r="I18" s="39">
        <f t="shared" si="2"/>
        <v>79.81395348837209</v>
      </c>
      <c r="J18" s="40">
        <f t="shared" si="3"/>
        <v>96.40449438202248</v>
      </c>
      <c r="K18" s="39">
        <v>858</v>
      </c>
      <c r="L18" s="39">
        <v>11155</v>
      </c>
      <c r="M18" s="39">
        <v>247</v>
      </c>
      <c r="N18" s="39">
        <f t="shared" si="4"/>
        <v>80.6390977443609</v>
      </c>
      <c r="O18" s="39">
        <f t="shared" si="5"/>
        <v>96.40449438202248</v>
      </c>
      <c r="P18" s="39">
        <v>0</v>
      </c>
      <c r="Q18" s="39">
        <v>81</v>
      </c>
      <c r="R18" s="39">
        <v>11</v>
      </c>
      <c r="S18" s="39">
        <v>0</v>
      </c>
      <c r="T18" s="39">
        <v>0</v>
      </c>
      <c r="U18" s="39">
        <f t="shared" si="6"/>
        <v>0</v>
      </c>
      <c r="V18" s="43" t="s">
        <v>14</v>
      </c>
      <c r="W18" s="36"/>
      <c r="X18" s="36"/>
      <c r="Y18" s="36"/>
    </row>
    <row r="19" spans="1:25" s="35" customFormat="1" ht="17.25" customHeight="1">
      <c r="A19" s="41" t="s">
        <v>43</v>
      </c>
      <c r="B19" s="38">
        <f t="shared" si="0"/>
        <v>830</v>
      </c>
      <c r="C19" s="39">
        <v>712</v>
      </c>
      <c r="D19" s="39">
        <v>118</v>
      </c>
      <c r="E19" s="38">
        <f t="shared" si="1"/>
        <v>348</v>
      </c>
      <c r="F19" s="39">
        <v>326</v>
      </c>
      <c r="G19" s="39">
        <v>22</v>
      </c>
      <c r="H19" s="38">
        <f t="shared" si="8"/>
        <v>319</v>
      </c>
      <c r="I19" s="39">
        <f t="shared" si="2"/>
        <v>38.433734939759034</v>
      </c>
      <c r="J19" s="40">
        <f t="shared" si="3"/>
        <v>91.66666666666666</v>
      </c>
      <c r="K19" s="39">
        <v>301</v>
      </c>
      <c r="L19" s="39">
        <v>118037</v>
      </c>
      <c r="M19" s="39">
        <v>22061</v>
      </c>
      <c r="N19" s="39">
        <f t="shared" si="4"/>
        <v>42.2752808988764</v>
      </c>
      <c r="O19" s="39">
        <f t="shared" si="5"/>
        <v>92.33128834355828</v>
      </c>
      <c r="P19" s="39">
        <v>18</v>
      </c>
      <c r="Q19" s="39">
        <v>18354</v>
      </c>
      <c r="R19" s="39">
        <v>118</v>
      </c>
      <c r="S19" s="39">
        <v>22</v>
      </c>
      <c r="T19" s="39">
        <v>18</v>
      </c>
      <c r="U19" s="39">
        <f t="shared" si="6"/>
        <v>15.254237288135593</v>
      </c>
      <c r="V19" s="39">
        <f>P19/G19*100</f>
        <v>81.81818181818183</v>
      </c>
      <c r="W19" s="36"/>
      <c r="X19" s="36"/>
      <c r="Y19" s="36"/>
    </row>
    <row r="20" spans="1:25" s="35" customFormat="1" ht="17.25" customHeight="1">
      <c r="A20" s="41" t="s">
        <v>15</v>
      </c>
      <c r="B20" s="38">
        <f t="shared" si="0"/>
        <v>356</v>
      </c>
      <c r="C20" s="39">
        <v>218</v>
      </c>
      <c r="D20" s="39">
        <v>138</v>
      </c>
      <c r="E20" s="38">
        <f t="shared" si="1"/>
        <v>137</v>
      </c>
      <c r="F20" s="39">
        <v>112</v>
      </c>
      <c r="G20" s="39">
        <v>25</v>
      </c>
      <c r="H20" s="38">
        <f t="shared" si="8"/>
        <v>131</v>
      </c>
      <c r="I20" s="39">
        <f t="shared" si="2"/>
        <v>36.79775280898877</v>
      </c>
      <c r="J20" s="40">
        <f t="shared" si="3"/>
        <v>95.62043795620438</v>
      </c>
      <c r="K20" s="39">
        <v>107</v>
      </c>
      <c r="L20" s="39">
        <v>137994</v>
      </c>
      <c r="M20" s="39">
        <v>25455</v>
      </c>
      <c r="N20" s="39">
        <f t="shared" si="4"/>
        <v>49.08256880733945</v>
      </c>
      <c r="O20" s="39">
        <f t="shared" si="5"/>
        <v>95.53571428571429</v>
      </c>
      <c r="P20" s="39">
        <v>24</v>
      </c>
      <c r="Q20" s="39">
        <v>24054</v>
      </c>
      <c r="R20" s="39">
        <v>138</v>
      </c>
      <c r="S20" s="39">
        <v>25</v>
      </c>
      <c r="T20" s="39">
        <v>24</v>
      </c>
      <c r="U20" s="39">
        <f t="shared" si="6"/>
        <v>17.391304347826086</v>
      </c>
      <c r="V20" s="39">
        <f>P20/G20*100</f>
        <v>96</v>
      </c>
      <c r="W20" s="36"/>
      <c r="X20" s="36"/>
      <c r="Y20" s="36"/>
    </row>
    <row r="21" spans="1:25" s="35" customFormat="1" ht="17.25" customHeight="1">
      <c r="A21" s="37" t="s">
        <v>16</v>
      </c>
      <c r="B21" s="38">
        <f t="shared" si="0"/>
        <v>345</v>
      </c>
      <c r="C21" s="39">
        <f>337+1</f>
        <v>338</v>
      </c>
      <c r="D21" s="39">
        <v>7</v>
      </c>
      <c r="E21" s="38">
        <f t="shared" si="1"/>
        <v>206</v>
      </c>
      <c r="F21" s="39">
        <v>204</v>
      </c>
      <c r="G21" s="39">
        <v>2</v>
      </c>
      <c r="H21" s="38">
        <f t="shared" si="8"/>
        <v>190</v>
      </c>
      <c r="I21" s="39">
        <f t="shared" si="2"/>
        <v>55.072463768115945</v>
      </c>
      <c r="J21" s="40">
        <f t="shared" si="3"/>
        <v>92.23300970873787</v>
      </c>
      <c r="K21" s="39">
        <v>189</v>
      </c>
      <c r="L21" s="39">
        <v>6956</v>
      </c>
      <c r="M21" s="39">
        <v>1700</v>
      </c>
      <c r="N21" s="39">
        <f t="shared" si="4"/>
        <v>55.917159763313606</v>
      </c>
      <c r="O21" s="39">
        <f t="shared" si="5"/>
        <v>92.64705882352942</v>
      </c>
      <c r="P21" s="39">
        <v>1</v>
      </c>
      <c r="Q21" s="39">
        <v>1232</v>
      </c>
      <c r="R21" s="39">
        <v>7</v>
      </c>
      <c r="S21" s="39">
        <v>2</v>
      </c>
      <c r="T21" s="39">
        <v>1</v>
      </c>
      <c r="U21" s="39">
        <f t="shared" si="6"/>
        <v>14.285714285714285</v>
      </c>
      <c r="V21" s="39">
        <f>P21/G21*100</f>
        <v>50</v>
      </c>
      <c r="W21" s="36"/>
      <c r="X21" s="42"/>
      <c r="Y21" s="42"/>
    </row>
    <row r="22" spans="1:25" s="35" customFormat="1" ht="17.25" customHeight="1">
      <c r="A22" s="41" t="s">
        <v>17</v>
      </c>
      <c r="B22" s="38">
        <f t="shared" si="0"/>
        <v>602</v>
      </c>
      <c r="C22" s="39">
        <v>602</v>
      </c>
      <c r="D22" s="39">
        <v>0</v>
      </c>
      <c r="E22" s="38">
        <f t="shared" si="1"/>
        <v>366</v>
      </c>
      <c r="F22" s="39">
        <v>366</v>
      </c>
      <c r="G22" s="39">
        <v>0</v>
      </c>
      <c r="H22" s="38">
        <f t="shared" si="8"/>
        <v>347</v>
      </c>
      <c r="I22" s="39">
        <f t="shared" si="2"/>
        <v>57.64119601328903</v>
      </c>
      <c r="J22" s="40">
        <f t="shared" si="3"/>
        <v>94.80874316939891</v>
      </c>
      <c r="K22" s="39">
        <v>347</v>
      </c>
      <c r="L22" s="39">
        <v>0</v>
      </c>
      <c r="M22" s="39">
        <v>0</v>
      </c>
      <c r="N22" s="39">
        <f t="shared" si="4"/>
        <v>57.64119601328903</v>
      </c>
      <c r="O22" s="39">
        <f t="shared" si="5"/>
        <v>94.80874316939891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43" t="s">
        <v>14</v>
      </c>
      <c r="V22" s="43" t="s">
        <v>14</v>
      </c>
      <c r="W22" s="36"/>
      <c r="X22" s="42"/>
      <c r="Y22" s="42"/>
    </row>
    <row r="23" spans="1:25" s="35" customFormat="1" ht="17.25" customHeight="1">
      <c r="A23" s="41" t="s">
        <v>18</v>
      </c>
      <c r="B23" s="38">
        <f t="shared" si="0"/>
        <v>980</v>
      </c>
      <c r="C23" s="39">
        <v>968</v>
      </c>
      <c r="D23" s="44">
        <v>12</v>
      </c>
      <c r="E23" s="38">
        <f t="shared" si="1"/>
        <v>507</v>
      </c>
      <c r="F23" s="39">
        <v>502</v>
      </c>
      <c r="G23" s="44">
        <v>5</v>
      </c>
      <c r="H23" s="38">
        <f t="shared" si="8"/>
        <v>456</v>
      </c>
      <c r="I23" s="39">
        <f t="shared" si="2"/>
        <v>46.53061224489796</v>
      </c>
      <c r="J23" s="40">
        <f t="shared" si="3"/>
        <v>89.94082840236686</v>
      </c>
      <c r="K23" s="39">
        <f>453</f>
        <v>453</v>
      </c>
      <c r="L23" s="39">
        <v>12116</v>
      </c>
      <c r="M23" s="39">
        <v>5141</v>
      </c>
      <c r="N23" s="39">
        <f t="shared" si="4"/>
        <v>46.79752066115703</v>
      </c>
      <c r="O23" s="39">
        <f t="shared" si="5"/>
        <v>90.2390438247012</v>
      </c>
      <c r="P23" s="39">
        <v>3</v>
      </c>
      <c r="Q23" s="39">
        <v>2686</v>
      </c>
      <c r="R23" s="39">
        <v>12</v>
      </c>
      <c r="S23" s="39">
        <v>5</v>
      </c>
      <c r="T23" s="39">
        <v>3</v>
      </c>
      <c r="U23" s="39">
        <f aca="true" t="shared" si="9" ref="U23:U58">P23/D23*100</f>
        <v>25</v>
      </c>
      <c r="V23" s="39">
        <f>P23/G23*100</f>
        <v>60</v>
      </c>
      <c r="X23" s="36"/>
      <c r="Y23" s="36"/>
    </row>
    <row r="24" spans="1:25" s="35" customFormat="1" ht="17.25" customHeight="1">
      <c r="A24" s="37" t="s">
        <v>19</v>
      </c>
      <c r="B24" s="38">
        <f t="shared" si="0"/>
        <v>53</v>
      </c>
      <c r="C24" s="39">
        <v>51</v>
      </c>
      <c r="D24" s="44">
        <v>2</v>
      </c>
      <c r="E24" s="38">
        <f t="shared" si="1"/>
        <v>30</v>
      </c>
      <c r="F24" s="39">
        <v>29</v>
      </c>
      <c r="G24" s="44">
        <v>1</v>
      </c>
      <c r="H24" s="38">
        <f t="shared" si="8"/>
        <v>27</v>
      </c>
      <c r="I24" s="39">
        <f t="shared" si="2"/>
        <v>50.943396226415096</v>
      </c>
      <c r="J24" s="40">
        <f t="shared" si="3"/>
        <v>90</v>
      </c>
      <c r="K24" s="39">
        <f>26</f>
        <v>26</v>
      </c>
      <c r="L24" s="39">
        <v>2331</v>
      </c>
      <c r="M24" s="39">
        <v>560</v>
      </c>
      <c r="N24" s="39">
        <f t="shared" si="4"/>
        <v>50.98039215686274</v>
      </c>
      <c r="O24" s="39">
        <f t="shared" si="5"/>
        <v>89.65517241379311</v>
      </c>
      <c r="P24" s="39">
        <v>1</v>
      </c>
      <c r="Q24" s="39">
        <v>498</v>
      </c>
      <c r="R24" s="39">
        <v>2</v>
      </c>
      <c r="S24" s="39">
        <v>1</v>
      </c>
      <c r="T24" s="39">
        <v>0</v>
      </c>
      <c r="U24" s="39">
        <f t="shared" si="9"/>
        <v>50</v>
      </c>
      <c r="V24" s="39">
        <f>P24/G24*100</f>
        <v>100</v>
      </c>
      <c r="W24" s="36"/>
      <c r="X24" s="36"/>
      <c r="Y24" s="36"/>
    </row>
    <row r="25" spans="1:25" s="35" customFormat="1" ht="17.25" customHeight="1">
      <c r="A25" s="37" t="s">
        <v>20</v>
      </c>
      <c r="B25" s="38">
        <f t="shared" si="0"/>
        <v>375</v>
      </c>
      <c r="C25" s="39">
        <f>366+1</f>
        <v>367</v>
      </c>
      <c r="D25" s="39">
        <v>8</v>
      </c>
      <c r="E25" s="38">
        <f t="shared" si="1"/>
        <v>217</v>
      </c>
      <c r="F25" s="39">
        <v>217</v>
      </c>
      <c r="G25" s="39">
        <v>0</v>
      </c>
      <c r="H25" s="38">
        <f t="shared" si="8"/>
        <v>190</v>
      </c>
      <c r="I25" s="39">
        <f t="shared" si="2"/>
        <v>50.66666666666667</v>
      </c>
      <c r="J25" s="40">
        <f t="shared" si="3"/>
        <v>87.55760368663594</v>
      </c>
      <c r="K25" s="39">
        <v>190</v>
      </c>
      <c r="L25" s="39">
        <v>8112</v>
      </c>
      <c r="M25" s="39">
        <v>479</v>
      </c>
      <c r="N25" s="39">
        <f t="shared" si="4"/>
        <v>51.771117166212534</v>
      </c>
      <c r="O25" s="39">
        <f t="shared" si="5"/>
        <v>87.55760368663594</v>
      </c>
      <c r="P25" s="39">
        <v>0</v>
      </c>
      <c r="Q25" s="39">
        <v>295</v>
      </c>
      <c r="R25" s="39">
        <v>8</v>
      </c>
      <c r="S25" s="39">
        <v>0</v>
      </c>
      <c r="T25" s="39">
        <v>0</v>
      </c>
      <c r="U25" s="39">
        <f t="shared" si="9"/>
        <v>0</v>
      </c>
      <c r="V25" s="43" t="s">
        <v>14</v>
      </c>
      <c r="W25" s="36"/>
      <c r="X25" s="36"/>
      <c r="Y25" s="36"/>
    </row>
    <row r="26" spans="1:25" s="35" customFormat="1" ht="17.25" customHeight="1">
      <c r="A26" s="41" t="s">
        <v>21</v>
      </c>
      <c r="B26" s="38">
        <f t="shared" si="0"/>
        <v>6898</v>
      </c>
      <c r="C26" s="39">
        <f>4951-1</f>
        <v>4950</v>
      </c>
      <c r="D26" s="39">
        <v>1948</v>
      </c>
      <c r="E26" s="38">
        <f t="shared" si="1"/>
        <v>3360</v>
      </c>
      <c r="F26" s="39">
        <v>2763</v>
      </c>
      <c r="G26" s="39">
        <v>597</v>
      </c>
      <c r="H26" s="38">
        <f t="shared" si="8"/>
        <v>3136</v>
      </c>
      <c r="I26" s="39">
        <f t="shared" si="2"/>
        <v>45.46245288489417</v>
      </c>
      <c r="J26" s="40">
        <f t="shared" si="3"/>
        <v>93.33333333333333</v>
      </c>
      <c r="K26" s="39">
        <v>2590</v>
      </c>
      <c r="L26" s="39">
        <v>1947686</v>
      </c>
      <c r="M26" s="39">
        <v>597163</v>
      </c>
      <c r="N26" s="39">
        <f t="shared" si="4"/>
        <v>52.323232323232325</v>
      </c>
      <c r="O26" s="39">
        <f t="shared" si="5"/>
        <v>93.73868982989504</v>
      </c>
      <c r="P26" s="39">
        <v>546</v>
      </c>
      <c r="Q26" s="39">
        <v>545981</v>
      </c>
      <c r="R26" s="39">
        <v>1948</v>
      </c>
      <c r="S26" s="39">
        <v>597</v>
      </c>
      <c r="T26" s="39">
        <v>546</v>
      </c>
      <c r="U26" s="39">
        <f t="shared" si="9"/>
        <v>28.02874743326489</v>
      </c>
      <c r="V26" s="39">
        <f aca="true" t="shared" si="10" ref="V26:V39">P26/G26*100</f>
        <v>91.4572864321608</v>
      </c>
      <c r="W26" s="36"/>
      <c r="X26" s="36"/>
      <c r="Y26" s="36"/>
    </row>
    <row r="27" spans="1:25" s="35" customFormat="1" ht="17.25" customHeight="1">
      <c r="A27" s="41" t="s">
        <v>22</v>
      </c>
      <c r="B27" s="38">
        <f t="shared" si="0"/>
        <v>125</v>
      </c>
      <c r="C27" s="39">
        <f>102-1</f>
        <v>101</v>
      </c>
      <c r="D27" s="39">
        <v>24</v>
      </c>
      <c r="E27" s="38">
        <f t="shared" si="1"/>
        <v>73</v>
      </c>
      <c r="F27" s="39">
        <v>62</v>
      </c>
      <c r="G27" s="39">
        <v>11</v>
      </c>
      <c r="H27" s="38">
        <f t="shared" si="8"/>
        <v>58</v>
      </c>
      <c r="I27" s="39">
        <f t="shared" si="2"/>
        <v>46.400000000000006</v>
      </c>
      <c r="J27" s="40">
        <f t="shared" si="3"/>
        <v>79.45205479452055</v>
      </c>
      <c r="K27" s="39">
        <v>52</v>
      </c>
      <c r="L27" s="39">
        <v>23441</v>
      </c>
      <c r="M27" s="39">
        <v>11192</v>
      </c>
      <c r="N27" s="39">
        <f t="shared" si="4"/>
        <v>51.48514851485149</v>
      </c>
      <c r="O27" s="39">
        <f t="shared" si="5"/>
        <v>83.87096774193549</v>
      </c>
      <c r="P27" s="39">
        <v>6</v>
      </c>
      <c r="Q27" s="44">
        <v>6289</v>
      </c>
      <c r="R27" s="44">
        <v>23</v>
      </c>
      <c r="S27" s="44">
        <v>11</v>
      </c>
      <c r="T27" s="44">
        <v>6</v>
      </c>
      <c r="U27" s="39">
        <f t="shared" si="9"/>
        <v>25</v>
      </c>
      <c r="V27" s="39">
        <f t="shared" si="10"/>
        <v>54.54545454545454</v>
      </c>
      <c r="W27" s="36"/>
      <c r="X27" s="36"/>
      <c r="Y27" s="36"/>
    </row>
    <row r="28" spans="1:25" s="35" customFormat="1" ht="17.25" customHeight="1">
      <c r="A28" s="41" t="s">
        <v>44</v>
      </c>
      <c r="B28" s="38">
        <f t="shared" si="0"/>
        <v>3542</v>
      </c>
      <c r="C28" s="39">
        <v>3184</v>
      </c>
      <c r="D28" s="39">
        <v>358</v>
      </c>
      <c r="E28" s="38">
        <f t="shared" si="1"/>
        <v>1781</v>
      </c>
      <c r="F28" s="39">
        <v>1700</v>
      </c>
      <c r="G28" s="39">
        <v>81</v>
      </c>
      <c r="H28" s="38">
        <f t="shared" si="8"/>
        <v>1617</v>
      </c>
      <c r="I28" s="39">
        <f t="shared" si="2"/>
        <v>45.65217391304348</v>
      </c>
      <c r="J28" s="40">
        <f t="shared" si="3"/>
        <v>90.79169006176305</v>
      </c>
      <c r="K28" s="39">
        <v>1594</v>
      </c>
      <c r="L28" s="39">
        <v>23441</v>
      </c>
      <c r="M28" s="39">
        <v>11192</v>
      </c>
      <c r="N28" s="39">
        <f t="shared" si="4"/>
        <v>50.062814070351756</v>
      </c>
      <c r="O28" s="39">
        <f t="shared" si="5"/>
        <v>93.76470588235294</v>
      </c>
      <c r="P28" s="39">
        <v>23</v>
      </c>
      <c r="Q28" s="39">
        <v>6289</v>
      </c>
      <c r="R28" s="39">
        <v>23</v>
      </c>
      <c r="S28" s="39">
        <v>11</v>
      </c>
      <c r="T28" s="39">
        <v>6</v>
      </c>
      <c r="U28" s="39">
        <f t="shared" si="9"/>
        <v>6.424581005586592</v>
      </c>
      <c r="V28" s="39">
        <f t="shared" si="10"/>
        <v>28.39506172839506</v>
      </c>
      <c r="W28" s="36"/>
      <c r="X28" s="36"/>
      <c r="Y28" s="36"/>
    </row>
    <row r="29" spans="1:25" s="35" customFormat="1" ht="17.25" customHeight="1">
      <c r="A29" s="41" t="s">
        <v>45</v>
      </c>
      <c r="B29" s="38">
        <f t="shared" si="0"/>
        <v>22263</v>
      </c>
      <c r="C29" s="39">
        <v>18945</v>
      </c>
      <c r="D29" s="39">
        <v>3318</v>
      </c>
      <c r="E29" s="38">
        <f t="shared" si="1"/>
        <v>12170</v>
      </c>
      <c r="F29" s="39">
        <v>11013</v>
      </c>
      <c r="G29" s="39">
        <v>1157</v>
      </c>
      <c r="H29" s="38">
        <f t="shared" si="8"/>
        <v>11343</v>
      </c>
      <c r="I29" s="39">
        <f t="shared" si="2"/>
        <v>50.950006737636436</v>
      </c>
      <c r="J29" s="40">
        <f t="shared" si="3"/>
        <v>93.20460147904683</v>
      </c>
      <c r="K29" s="39">
        <f>10600</f>
        <v>10600</v>
      </c>
      <c r="L29" s="39">
        <v>23441</v>
      </c>
      <c r="M29" s="39">
        <v>11192</v>
      </c>
      <c r="N29" s="39">
        <f t="shared" si="4"/>
        <v>55.95143837424123</v>
      </c>
      <c r="O29" s="39">
        <f t="shared" si="5"/>
        <v>96.24988649777536</v>
      </c>
      <c r="P29" s="39">
        <v>743</v>
      </c>
      <c r="Q29" s="39">
        <v>6289</v>
      </c>
      <c r="R29" s="39">
        <v>23</v>
      </c>
      <c r="S29" s="39">
        <v>11</v>
      </c>
      <c r="T29" s="39">
        <v>6</v>
      </c>
      <c r="U29" s="39">
        <f t="shared" si="9"/>
        <v>22.39300783604581</v>
      </c>
      <c r="V29" s="39">
        <f t="shared" si="10"/>
        <v>64.21780466724287</v>
      </c>
      <c r="W29" s="36"/>
      <c r="X29" s="36"/>
      <c r="Y29" s="36"/>
    </row>
    <row r="30" spans="1:25" s="35" customFormat="1" ht="17.25" customHeight="1">
      <c r="A30" s="41" t="s">
        <v>46</v>
      </c>
      <c r="B30" s="38">
        <f t="shared" si="0"/>
        <v>26186</v>
      </c>
      <c r="C30" s="39">
        <f>26119</f>
        <v>26119</v>
      </c>
      <c r="D30" s="39">
        <v>67</v>
      </c>
      <c r="E30" s="38">
        <f t="shared" si="1"/>
        <v>17338</v>
      </c>
      <c r="F30" s="39">
        <f>17322+2</f>
        <v>17324</v>
      </c>
      <c r="G30" s="39">
        <v>14</v>
      </c>
      <c r="H30" s="38">
        <f t="shared" si="8"/>
        <v>16234</v>
      </c>
      <c r="I30" s="39">
        <f t="shared" si="2"/>
        <v>61.99495913847094</v>
      </c>
      <c r="J30" s="40">
        <f t="shared" si="3"/>
        <v>93.6324835621179</v>
      </c>
      <c r="K30" s="39">
        <f>16209+14+3</f>
        <v>16226</v>
      </c>
      <c r="L30" s="39">
        <v>358118</v>
      </c>
      <c r="M30" s="39">
        <v>80927</v>
      </c>
      <c r="N30" s="39">
        <f t="shared" si="4"/>
        <v>62.12335847467361</v>
      </c>
      <c r="O30" s="39">
        <f t="shared" si="5"/>
        <v>93.66197183098592</v>
      </c>
      <c r="P30" s="39">
        <v>8</v>
      </c>
      <c r="Q30" s="44">
        <v>23071</v>
      </c>
      <c r="R30" s="44">
        <v>358</v>
      </c>
      <c r="S30" s="44">
        <v>81</v>
      </c>
      <c r="T30" s="44">
        <v>23</v>
      </c>
      <c r="U30" s="39">
        <f t="shared" si="9"/>
        <v>11.940298507462686</v>
      </c>
      <c r="V30" s="39">
        <f t="shared" si="10"/>
        <v>57.14285714285714</v>
      </c>
      <c r="W30" s="36"/>
      <c r="X30" s="36"/>
      <c r="Y30" s="36"/>
    </row>
    <row r="31" spans="1:25" s="35" customFormat="1" ht="17.25" customHeight="1">
      <c r="A31" s="41" t="s">
        <v>47</v>
      </c>
      <c r="B31" s="38">
        <f t="shared" si="0"/>
        <v>2121</v>
      </c>
      <c r="C31" s="39">
        <v>1999</v>
      </c>
      <c r="D31" s="39">
        <v>122</v>
      </c>
      <c r="E31" s="38">
        <f t="shared" si="1"/>
        <v>1300</v>
      </c>
      <c r="F31" s="39">
        <v>1253</v>
      </c>
      <c r="G31" s="39">
        <v>47</v>
      </c>
      <c r="H31" s="38">
        <f t="shared" si="8"/>
        <v>1186</v>
      </c>
      <c r="I31" s="39">
        <f t="shared" si="2"/>
        <v>55.91702027345592</v>
      </c>
      <c r="J31" s="40">
        <f t="shared" si="3"/>
        <v>91.23076923076923</v>
      </c>
      <c r="K31" s="39">
        <v>1162</v>
      </c>
      <c r="L31" s="39">
        <v>122001</v>
      </c>
      <c r="M31" s="39">
        <v>47131</v>
      </c>
      <c r="N31" s="39">
        <f t="shared" si="4"/>
        <v>58.12906453226613</v>
      </c>
      <c r="O31" s="39">
        <f t="shared" si="5"/>
        <v>92.73743016759776</v>
      </c>
      <c r="P31" s="39">
        <v>24</v>
      </c>
      <c r="Q31" s="39">
        <v>24067</v>
      </c>
      <c r="R31" s="39">
        <v>122</v>
      </c>
      <c r="S31" s="39">
        <v>47</v>
      </c>
      <c r="T31" s="39">
        <v>24</v>
      </c>
      <c r="U31" s="39">
        <f t="shared" si="9"/>
        <v>19.672131147540984</v>
      </c>
      <c r="V31" s="39">
        <f t="shared" si="10"/>
        <v>51.06382978723404</v>
      </c>
      <c r="W31" s="36"/>
      <c r="X31" s="42"/>
      <c r="Y31" s="42"/>
    </row>
    <row r="32" spans="1:25" s="35" customFormat="1" ht="17.25" customHeight="1">
      <c r="A32" s="41" t="s">
        <v>48</v>
      </c>
      <c r="B32" s="38">
        <f t="shared" si="0"/>
        <v>91525</v>
      </c>
      <c r="C32" s="39">
        <v>67069</v>
      </c>
      <c r="D32" s="39">
        <v>24456</v>
      </c>
      <c r="E32" s="38">
        <f t="shared" si="1"/>
        <v>45527</v>
      </c>
      <c r="F32" s="39">
        <v>36483</v>
      </c>
      <c r="G32" s="39">
        <v>9044</v>
      </c>
      <c r="H32" s="38">
        <f t="shared" si="8"/>
        <v>42175</v>
      </c>
      <c r="I32" s="39">
        <f t="shared" si="2"/>
        <v>46.08030592734226</v>
      </c>
      <c r="J32" s="40">
        <f t="shared" si="3"/>
        <v>92.63733608627848</v>
      </c>
      <c r="K32" s="39">
        <v>34265</v>
      </c>
      <c r="L32" s="39">
        <v>24456462</v>
      </c>
      <c r="M32" s="39">
        <v>9044324</v>
      </c>
      <c r="N32" s="39">
        <f t="shared" si="4"/>
        <v>51.08917681790395</v>
      </c>
      <c r="O32" s="39">
        <f t="shared" si="5"/>
        <v>93.92045610284242</v>
      </c>
      <c r="P32" s="39">
        <v>7910</v>
      </c>
      <c r="Q32" s="44">
        <v>7910394</v>
      </c>
      <c r="R32" s="44">
        <v>24456</v>
      </c>
      <c r="S32" s="44">
        <v>9044</v>
      </c>
      <c r="T32" s="44">
        <v>7910</v>
      </c>
      <c r="U32" s="39">
        <f t="shared" si="9"/>
        <v>32.343801112201504</v>
      </c>
      <c r="V32" s="39">
        <f t="shared" si="10"/>
        <v>87.46130030959752</v>
      </c>
      <c r="W32" s="36"/>
      <c r="X32" s="36"/>
      <c r="Y32" s="36"/>
    </row>
    <row r="33" spans="1:25" s="35" customFormat="1" ht="17.25" customHeight="1">
      <c r="A33" s="41" t="s">
        <v>49</v>
      </c>
      <c r="B33" s="38">
        <f t="shared" si="0"/>
        <v>24228</v>
      </c>
      <c r="C33" s="39">
        <f>23679+1</f>
        <v>23680</v>
      </c>
      <c r="D33" s="39">
        <v>548</v>
      </c>
      <c r="E33" s="38">
        <f t="shared" si="1"/>
        <v>12567</v>
      </c>
      <c r="F33" s="39">
        <v>12193</v>
      </c>
      <c r="G33" s="39">
        <v>374</v>
      </c>
      <c r="H33" s="38">
        <f t="shared" si="8"/>
        <v>10738</v>
      </c>
      <c r="I33" s="39">
        <f t="shared" si="2"/>
        <v>44.32062076935777</v>
      </c>
      <c r="J33" s="40">
        <f t="shared" si="3"/>
        <v>85.44600938967136</v>
      </c>
      <c r="K33" s="39">
        <v>10633</v>
      </c>
      <c r="L33" s="39">
        <v>548169</v>
      </c>
      <c r="M33" s="39">
        <v>374414</v>
      </c>
      <c r="N33" s="39">
        <f t="shared" si="4"/>
        <v>44.90287162162162</v>
      </c>
      <c r="O33" s="39">
        <f t="shared" si="5"/>
        <v>87.205773804642</v>
      </c>
      <c r="P33" s="39">
        <v>105</v>
      </c>
      <c r="Q33" s="39">
        <v>104745</v>
      </c>
      <c r="R33" s="39">
        <v>548</v>
      </c>
      <c r="S33" s="39">
        <v>374</v>
      </c>
      <c r="T33" s="39">
        <v>105</v>
      </c>
      <c r="U33" s="39">
        <f t="shared" si="9"/>
        <v>19.16058394160584</v>
      </c>
      <c r="V33" s="39">
        <f t="shared" si="10"/>
        <v>28.07486631016043</v>
      </c>
      <c r="W33" s="36"/>
      <c r="X33" s="36"/>
      <c r="Y33" s="36"/>
    </row>
    <row r="34" spans="1:25" s="35" customFormat="1" ht="17.25" customHeight="1">
      <c r="A34" s="41" t="s">
        <v>50</v>
      </c>
      <c r="B34" s="38">
        <f t="shared" si="0"/>
        <v>311100</v>
      </c>
      <c r="C34" s="39">
        <v>306226</v>
      </c>
      <c r="D34" s="39">
        <v>4874</v>
      </c>
      <c r="E34" s="38">
        <f t="shared" si="1"/>
        <v>141445</v>
      </c>
      <c r="F34" s="39">
        <f>140637</f>
        <v>140637</v>
      </c>
      <c r="G34" s="39">
        <v>808</v>
      </c>
      <c r="H34" s="38">
        <f t="shared" si="8"/>
        <v>126201</v>
      </c>
      <c r="I34" s="39">
        <f t="shared" si="2"/>
        <v>40.56605593056895</v>
      </c>
      <c r="J34" s="40">
        <f t="shared" si="3"/>
        <v>89.22266605394323</v>
      </c>
      <c r="K34" s="39">
        <f>125503</f>
        <v>125503</v>
      </c>
      <c r="L34" s="39">
        <v>4873895</v>
      </c>
      <c r="M34" s="39">
        <v>807659</v>
      </c>
      <c r="N34" s="39">
        <f t="shared" si="4"/>
        <v>40.98378321892981</v>
      </c>
      <c r="O34" s="39">
        <f t="shared" si="5"/>
        <v>89.2389627196257</v>
      </c>
      <c r="P34" s="39">
        <v>698</v>
      </c>
      <c r="Q34" s="39">
        <v>698439</v>
      </c>
      <c r="R34" s="39">
        <v>4874</v>
      </c>
      <c r="S34" s="39">
        <v>808</v>
      </c>
      <c r="T34" s="39">
        <v>698</v>
      </c>
      <c r="U34" s="39">
        <f t="shared" si="9"/>
        <v>14.320886335658598</v>
      </c>
      <c r="V34" s="39">
        <f t="shared" si="10"/>
        <v>86.38613861386139</v>
      </c>
      <c r="W34" s="36"/>
      <c r="X34" s="36"/>
      <c r="Y34" s="36"/>
    </row>
    <row r="35" spans="1:25" s="35" customFormat="1" ht="17.25" customHeight="1">
      <c r="A35" s="41" t="s">
        <v>51</v>
      </c>
      <c r="B35" s="38">
        <f t="shared" si="0"/>
        <v>196597</v>
      </c>
      <c r="C35" s="39">
        <v>195601</v>
      </c>
      <c r="D35" s="39">
        <v>996</v>
      </c>
      <c r="E35" s="38">
        <f t="shared" si="1"/>
        <v>109243</v>
      </c>
      <c r="F35" s="39">
        <v>108824</v>
      </c>
      <c r="G35" s="39">
        <v>419</v>
      </c>
      <c r="H35" s="38">
        <f t="shared" si="8"/>
        <v>101947</v>
      </c>
      <c r="I35" s="39">
        <f t="shared" si="2"/>
        <v>51.85582689461182</v>
      </c>
      <c r="J35" s="40">
        <f t="shared" si="3"/>
        <v>93.32131120529462</v>
      </c>
      <c r="K35" s="39">
        <v>101563</v>
      </c>
      <c r="L35" s="39">
        <v>995701</v>
      </c>
      <c r="M35" s="39">
        <v>419249</v>
      </c>
      <c r="N35" s="39">
        <f t="shared" si="4"/>
        <v>51.92355867301291</v>
      </c>
      <c r="O35" s="39">
        <f t="shared" si="5"/>
        <v>93.32775858266558</v>
      </c>
      <c r="P35" s="39">
        <v>384</v>
      </c>
      <c r="Q35" s="44">
        <v>383593</v>
      </c>
      <c r="R35" s="44">
        <v>996</v>
      </c>
      <c r="S35" s="44">
        <v>419</v>
      </c>
      <c r="T35" s="44">
        <v>384</v>
      </c>
      <c r="U35" s="39">
        <f t="shared" si="9"/>
        <v>38.55421686746988</v>
      </c>
      <c r="V35" s="39">
        <f t="shared" si="10"/>
        <v>91.64677804295943</v>
      </c>
      <c r="W35" s="36"/>
      <c r="X35" s="36"/>
      <c r="Y35" s="36"/>
    </row>
    <row r="36" spans="1:25" s="35" customFormat="1" ht="17.25" customHeight="1">
      <c r="A36" s="41" t="s">
        <v>52</v>
      </c>
      <c r="B36" s="38">
        <f t="shared" si="0"/>
        <v>206783</v>
      </c>
      <c r="C36" s="39">
        <v>180623</v>
      </c>
      <c r="D36" s="39">
        <v>26160</v>
      </c>
      <c r="E36" s="38">
        <f t="shared" si="1"/>
        <v>125295</v>
      </c>
      <c r="F36" s="39">
        <v>109243</v>
      </c>
      <c r="G36" s="39">
        <v>16052</v>
      </c>
      <c r="H36" s="38">
        <f t="shared" si="8"/>
        <v>107102</v>
      </c>
      <c r="I36" s="39">
        <f t="shared" si="2"/>
        <v>51.79439315611051</v>
      </c>
      <c r="J36" s="40">
        <f t="shared" si="3"/>
        <v>85.4798675126701</v>
      </c>
      <c r="K36" s="39">
        <v>97277</v>
      </c>
      <c r="L36" s="39">
        <v>26160125</v>
      </c>
      <c r="M36" s="39">
        <v>16051561</v>
      </c>
      <c r="N36" s="39">
        <f t="shared" si="4"/>
        <v>53.856374880275496</v>
      </c>
      <c r="O36" s="39">
        <f t="shared" si="5"/>
        <v>89.04643775802569</v>
      </c>
      <c r="P36" s="39">
        <v>9825</v>
      </c>
      <c r="Q36" s="39">
        <v>9824945</v>
      </c>
      <c r="R36" s="39">
        <v>26160</v>
      </c>
      <c r="S36" s="39">
        <v>16052</v>
      </c>
      <c r="T36" s="39">
        <v>9825</v>
      </c>
      <c r="U36" s="39">
        <f t="shared" si="9"/>
        <v>37.55733944954128</v>
      </c>
      <c r="V36" s="39">
        <f t="shared" si="10"/>
        <v>61.207326189882885</v>
      </c>
      <c r="W36" s="36"/>
      <c r="X36" s="42"/>
      <c r="Y36" s="42"/>
    </row>
    <row r="37" spans="1:25" s="35" customFormat="1" ht="17.25" customHeight="1">
      <c r="A37" s="41" t="s">
        <v>53</v>
      </c>
      <c r="B37" s="38">
        <f t="shared" si="0"/>
        <v>29026</v>
      </c>
      <c r="C37" s="39">
        <v>27701</v>
      </c>
      <c r="D37" s="39">
        <v>1325</v>
      </c>
      <c r="E37" s="38">
        <f t="shared" si="1"/>
        <v>16671</v>
      </c>
      <c r="F37" s="39">
        <v>16387</v>
      </c>
      <c r="G37" s="39">
        <v>284</v>
      </c>
      <c r="H37" s="38">
        <f t="shared" si="8"/>
        <v>15867</v>
      </c>
      <c r="I37" s="39">
        <f t="shared" si="2"/>
        <v>54.66478329773307</v>
      </c>
      <c r="J37" s="40">
        <f t="shared" si="3"/>
        <v>95.17725391398237</v>
      </c>
      <c r="K37" s="39">
        <f>15619-1</f>
        <v>15618</v>
      </c>
      <c r="L37" s="39">
        <v>1325194</v>
      </c>
      <c r="M37" s="39">
        <v>284070</v>
      </c>
      <c r="N37" s="39">
        <f t="shared" si="4"/>
        <v>56.38063607811993</v>
      </c>
      <c r="O37" s="39">
        <f t="shared" si="5"/>
        <v>95.30725575151034</v>
      </c>
      <c r="P37" s="39">
        <v>249</v>
      </c>
      <c r="Q37" s="39">
        <v>248589</v>
      </c>
      <c r="R37" s="39">
        <v>1325</v>
      </c>
      <c r="S37" s="39">
        <v>284</v>
      </c>
      <c r="T37" s="39">
        <v>249</v>
      </c>
      <c r="U37" s="39">
        <f t="shared" si="9"/>
        <v>18.79245283018868</v>
      </c>
      <c r="V37" s="39">
        <f t="shared" si="10"/>
        <v>87.67605633802818</v>
      </c>
      <c r="W37" s="36"/>
      <c r="X37" s="36"/>
      <c r="Y37" s="36"/>
    </row>
    <row r="38" spans="1:25" s="35" customFormat="1" ht="17.25" customHeight="1">
      <c r="A38" s="41" t="s">
        <v>54</v>
      </c>
      <c r="B38" s="38">
        <f t="shared" si="0"/>
        <v>57290</v>
      </c>
      <c r="C38" s="39">
        <v>37470</v>
      </c>
      <c r="D38" s="39">
        <v>19820</v>
      </c>
      <c r="E38" s="38">
        <f t="shared" si="1"/>
        <v>24453</v>
      </c>
      <c r="F38" s="39">
        <v>14573</v>
      </c>
      <c r="G38" s="39">
        <v>9880</v>
      </c>
      <c r="H38" s="38">
        <f t="shared" si="8"/>
        <v>22643</v>
      </c>
      <c r="I38" s="39">
        <f t="shared" si="2"/>
        <v>39.523477046604995</v>
      </c>
      <c r="J38" s="40">
        <f t="shared" si="3"/>
        <v>92.59804522962418</v>
      </c>
      <c r="K38" s="39">
        <f>14169+1</f>
        <v>14170</v>
      </c>
      <c r="L38" s="39">
        <v>19819945</v>
      </c>
      <c r="M38" s="39">
        <v>9879826.462000001</v>
      </c>
      <c r="N38" s="39">
        <f t="shared" si="4"/>
        <v>37.81692020282893</v>
      </c>
      <c r="O38" s="39">
        <f t="shared" si="5"/>
        <v>97.23461195361284</v>
      </c>
      <c r="P38" s="39">
        <v>8473</v>
      </c>
      <c r="Q38" s="39">
        <v>8473421.678</v>
      </c>
      <c r="R38" s="39">
        <v>19820</v>
      </c>
      <c r="S38" s="39">
        <v>9880</v>
      </c>
      <c r="T38" s="39">
        <v>8473</v>
      </c>
      <c r="U38" s="39">
        <f t="shared" si="9"/>
        <v>42.749747729566096</v>
      </c>
      <c r="V38" s="39">
        <f t="shared" si="10"/>
        <v>85.75910931174089</v>
      </c>
      <c r="W38" s="36"/>
      <c r="X38" s="36"/>
      <c r="Y38" s="42"/>
    </row>
    <row r="39" spans="1:25" s="35" customFormat="1" ht="17.25" customHeight="1">
      <c r="A39" s="41" t="s">
        <v>55</v>
      </c>
      <c r="B39" s="38">
        <f aca="true" t="shared" si="11" ref="B39:B70">C39+D39</f>
        <v>110045</v>
      </c>
      <c r="C39" s="39">
        <v>15990</v>
      </c>
      <c r="D39" s="39">
        <v>94055</v>
      </c>
      <c r="E39" s="38">
        <f aca="true" t="shared" si="12" ref="E39:E70">F39+G39</f>
        <v>46784</v>
      </c>
      <c r="F39" s="39">
        <v>7813</v>
      </c>
      <c r="G39" s="39">
        <v>38971</v>
      </c>
      <c r="H39" s="38">
        <f t="shared" si="8"/>
        <v>36616</v>
      </c>
      <c r="I39" s="39">
        <f aca="true" t="shared" si="13" ref="I39:I70">H39/B39*100</f>
        <v>33.273660775137444</v>
      </c>
      <c r="J39" s="40">
        <f aca="true" t="shared" si="14" ref="J39:J56">H39/E39*100</f>
        <v>78.26607387140902</v>
      </c>
      <c r="K39" s="39">
        <v>6416</v>
      </c>
      <c r="L39" s="39">
        <v>94055176</v>
      </c>
      <c r="M39" s="39">
        <v>38971274</v>
      </c>
      <c r="N39" s="39">
        <f aca="true" t="shared" si="15" ref="N39:N58">K39/C39*100</f>
        <v>40.12507817385866</v>
      </c>
      <c r="O39" s="39">
        <f aca="true" t="shared" si="16" ref="O39:O56">K39/F39*100</f>
        <v>82.11954434916166</v>
      </c>
      <c r="P39" s="39">
        <v>30200</v>
      </c>
      <c r="Q39" s="39">
        <v>30199826</v>
      </c>
      <c r="R39" s="39">
        <v>94055</v>
      </c>
      <c r="S39" s="39">
        <v>38971</v>
      </c>
      <c r="T39" s="39">
        <v>30200</v>
      </c>
      <c r="U39" s="39">
        <f t="shared" si="9"/>
        <v>32.10887246823667</v>
      </c>
      <c r="V39" s="39">
        <f t="shared" si="10"/>
        <v>77.49352082317621</v>
      </c>
      <c r="W39" s="36"/>
      <c r="X39" s="36"/>
      <c r="Y39" s="42"/>
    </row>
    <row r="40" spans="1:25" s="35" customFormat="1" ht="17.25" customHeight="1">
      <c r="A40" s="41" t="s">
        <v>56</v>
      </c>
      <c r="B40" s="38">
        <f t="shared" si="11"/>
        <v>126</v>
      </c>
      <c r="C40" s="39">
        <v>124</v>
      </c>
      <c r="D40" s="39">
        <v>2</v>
      </c>
      <c r="E40" s="38">
        <f t="shared" si="12"/>
        <v>64</v>
      </c>
      <c r="F40" s="39">
        <f>63+1</f>
        <v>64</v>
      </c>
      <c r="G40" s="39">
        <v>0</v>
      </c>
      <c r="H40" s="38">
        <f aca="true" t="shared" si="17" ref="H40:H58">K40+P40</f>
        <v>55</v>
      </c>
      <c r="I40" s="39">
        <f t="shared" si="13"/>
        <v>43.65079365079365</v>
      </c>
      <c r="J40" s="40">
        <f t="shared" si="14"/>
        <v>85.9375</v>
      </c>
      <c r="K40" s="39">
        <v>54</v>
      </c>
      <c r="L40" s="39">
        <v>2274</v>
      </c>
      <c r="M40" s="39">
        <v>1261</v>
      </c>
      <c r="N40" s="39">
        <f t="shared" si="15"/>
        <v>43.54838709677419</v>
      </c>
      <c r="O40" s="39">
        <f t="shared" si="16"/>
        <v>84.375</v>
      </c>
      <c r="P40" s="39">
        <v>1</v>
      </c>
      <c r="Q40" s="39">
        <v>861</v>
      </c>
      <c r="R40" s="39">
        <v>2</v>
      </c>
      <c r="S40" s="39">
        <v>1</v>
      </c>
      <c r="T40" s="39">
        <v>1</v>
      </c>
      <c r="U40" s="39">
        <f t="shared" si="9"/>
        <v>50</v>
      </c>
      <c r="V40" s="43" t="s">
        <v>14</v>
      </c>
      <c r="W40" s="36"/>
      <c r="X40" s="36"/>
      <c r="Y40" s="36"/>
    </row>
    <row r="41" spans="1:25" s="35" customFormat="1" ht="17.25" customHeight="1">
      <c r="A41" s="41" t="s">
        <v>57</v>
      </c>
      <c r="B41" s="38">
        <f t="shared" si="11"/>
        <v>1462</v>
      </c>
      <c r="C41" s="39">
        <v>1274</v>
      </c>
      <c r="D41" s="39">
        <v>188</v>
      </c>
      <c r="E41" s="38">
        <f t="shared" si="12"/>
        <v>606</v>
      </c>
      <c r="F41" s="39">
        <v>593</v>
      </c>
      <c r="G41" s="39">
        <v>13</v>
      </c>
      <c r="H41" s="38">
        <f t="shared" si="17"/>
        <v>572</v>
      </c>
      <c r="I41" s="39">
        <f t="shared" si="13"/>
        <v>39.12448700410397</v>
      </c>
      <c r="J41" s="40">
        <f t="shared" si="14"/>
        <v>94.38943894389439</v>
      </c>
      <c r="K41" s="39">
        <f>565+1</f>
        <v>566</v>
      </c>
      <c r="L41" s="39">
        <v>188140</v>
      </c>
      <c r="M41" s="39">
        <v>12938</v>
      </c>
      <c r="N41" s="39">
        <f t="shared" si="15"/>
        <v>44.42700156985872</v>
      </c>
      <c r="O41" s="39">
        <f t="shared" si="16"/>
        <v>95.4468802698145</v>
      </c>
      <c r="P41" s="39">
        <v>6</v>
      </c>
      <c r="Q41" s="39">
        <v>6366</v>
      </c>
      <c r="R41" s="39">
        <v>188</v>
      </c>
      <c r="S41" s="39">
        <v>13</v>
      </c>
      <c r="T41" s="39">
        <v>6</v>
      </c>
      <c r="U41" s="39">
        <f t="shared" si="9"/>
        <v>3.1914893617021276</v>
      </c>
      <c r="V41" s="39">
        <f aca="true" t="shared" si="18" ref="V41:V56">P41/G41*100</f>
        <v>46.15384615384615</v>
      </c>
      <c r="W41" s="36"/>
      <c r="X41" s="36"/>
      <c r="Y41" s="36"/>
    </row>
    <row r="42" spans="1:25" s="35" customFormat="1" ht="17.25" customHeight="1">
      <c r="A42" s="41" t="s">
        <v>58</v>
      </c>
      <c r="B42" s="38">
        <f t="shared" si="11"/>
        <v>44043</v>
      </c>
      <c r="C42" s="45">
        <v>8692</v>
      </c>
      <c r="D42" s="45">
        <v>35351</v>
      </c>
      <c r="E42" s="38">
        <f t="shared" si="12"/>
        <v>20308</v>
      </c>
      <c r="F42" s="45">
        <v>3914</v>
      </c>
      <c r="G42" s="45">
        <v>16394</v>
      </c>
      <c r="H42" s="38">
        <f t="shared" si="17"/>
        <v>20149</v>
      </c>
      <c r="I42" s="39">
        <f t="shared" si="13"/>
        <v>45.74847308312331</v>
      </c>
      <c r="J42" s="40">
        <f t="shared" si="14"/>
        <v>99.21705731731338</v>
      </c>
      <c r="K42" s="45">
        <f>3794-1</f>
        <v>3793</v>
      </c>
      <c r="L42" s="45">
        <v>35350570</v>
      </c>
      <c r="M42" s="45">
        <v>16393909</v>
      </c>
      <c r="N42" s="39">
        <f t="shared" si="15"/>
        <v>43.63782788771284</v>
      </c>
      <c r="O42" s="39">
        <f t="shared" si="16"/>
        <v>96.90853346959632</v>
      </c>
      <c r="P42" s="45">
        <v>16356</v>
      </c>
      <c r="Q42" s="45">
        <v>16355615</v>
      </c>
      <c r="R42" s="45">
        <v>35351</v>
      </c>
      <c r="S42" s="45">
        <v>16394</v>
      </c>
      <c r="T42" s="45">
        <v>16356</v>
      </c>
      <c r="U42" s="39">
        <f t="shared" si="9"/>
        <v>46.267432321575065</v>
      </c>
      <c r="V42" s="39">
        <f t="shared" si="18"/>
        <v>99.76820788093205</v>
      </c>
      <c r="W42" s="36"/>
      <c r="X42" s="36"/>
      <c r="Y42" s="42"/>
    </row>
    <row r="43" spans="1:25" s="35" customFormat="1" ht="17.25" customHeight="1">
      <c r="A43" s="41" t="s">
        <v>59</v>
      </c>
      <c r="B43" s="38">
        <f t="shared" si="11"/>
        <v>2935</v>
      </c>
      <c r="C43" s="45">
        <v>2611</v>
      </c>
      <c r="D43" s="45">
        <v>324</v>
      </c>
      <c r="E43" s="38">
        <f t="shared" si="12"/>
        <v>1497</v>
      </c>
      <c r="F43" s="45">
        <v>1397</v>
      </c>
      <c r="G43" s="45">
        <v>100</v>
      </c>
      <c r="H43" s="38">
        <f t="shared" si="17"/>
        <v>1408</v>
      </c>
      <c r="I43" s="39">
        <f t="shared" si="13"/>
        <v>47.97274275979557</v>
      </c>
      <c r="J43" s="40">
        <f t="shared" si="14"/>
        <v>94.05477621910488</v>
      </c>
      <c r="K43" s="45">
        <v>1317</v>
      </c>
      <c r="L43" s="45">
        <v>324090</v>
      </c>
      <c r="M43" s="45">
        <v>100240</v>
      </c>
      <c r="N43" s="39">
        <f t="shared" si="15"/>
        <v>50.44044427422444</v>
      </c>
      <c r="O43" s="39">
        <f t="shared" si="16"/>
        <v>94.27344309234073</v>
      </c>
      <c r="P43" s="45">
        <v>91</v>
      </c>
      <c r="Q43" s="45">
        <v>90518</v>
      </c>
      <c r="R43" s="45">
        <v>324</v>
      </c>
      <c r="S43" s="45">
        <v>100</v>
      </c>
      <c r="T43" s="45">
        <v>91</v>
      </c>
      <c r="U43" s="39">
        <f t="shared" si="9"/>
        <v>28.08641975308642</v>
      </c>
      <c r="V43" s="39">
        <f t="shared" si="18"/>
        <v>91</v>
      </c>
      <c r="W43" s="36"/>
      <c r="X43" s="36"/>
      <c r="Y43" s="42"/>
    </row>
    <row r="44" spans="1:25" s="35" customFormat="1" ht="17.25" customHeight="1">
      <c r="A44" s="37" t="s">
        <v>60</v>
      </c>
      <c r="B44" s="38">
        <f t="shared" si="11"/>
        <v>121655</v>
      </c>
      <c r="C44" s="39">
        <v>104990</v>
      </c>
      <c r="D44" s="39">
        <v>16665</v>
      </c>
      <c r="E44" s="38">
        <f t="shared" si="12"/>
        <v>68367</v>
      </c>
      <c r="F44" s="39">
        <v>60519</v>
      </c>
      <c r="G44" s="39">
        <v>7848</v>
      </c>
      <c r="H44" s="38">
        <f t="shared" si="17"/>
        <v>66061</v>
      </c>
      <c r="I44" s="39">
        <f t="shared" si="13"/>
        <v>54.30191936213061</v>
      </c>
      <c r="J44" s="40">
        <f t="shared" si="14"/>
        <v>96.62702765954336</v>
      </c>
      <c r="K44" s="39">
        <f>59158-1</f>
        <v>59157</v>
      </c>
      <c r="L44" s="39">
        <v>16664977</v>
      </c>
      <c r="M44" s="39">
        <v>7848306</v>
      </c>
      <c r="N44" s="39">
        <f t="shared" si="15"/>
        <v>56.345366225354795</v>
      </c>
      <c r="O44" s="39">
        <f t="shared" si="16"/>
        <v>97.7494671095028</v>
      </c>
      <c r="P44" s="39">
        <v>6904</v>
      </c>
      <c r="Q44" s="39">
        <v>6903604</v>
      </c>
      <c r="R44" s="39">
        <v>16665</v>
      </c>
      <c r="S44" s="39">
        <v>7848</v>
      </c>
      <c r="T44" s="39">
        <v>6904</v>
      </c>
      <c r="U44" s="39">
        <f t="shared" si="9"/>
        <v>41.42814281428143</v>
      </c>
      <c r="V44" s="39">
        <f t="shared" si="18"/>
        <v>87.97145769622834</v>
      </c>
      <c r="W44" s="36"/>
      <c r="X44" s="36"/>
      <c r="Y44" s="42"/>
    </row>
    <row r="45" spans="1:25" s="35" customFormat="1" ht="17.25" customHeight="1">
      <c r="A45" s="37" t="s">
        <v>61</v>
      </c>
      <c r="B45" s="38">
        <f t="shared" si="11"/>
        <v>128084</v>
      </c>
      <c r="C45" s="39">
        <f>127835+1</f>
        <v>127836</v>
      </c>
      <c r="D45" s="39">
        <v>248</v>
      </c>
      <c r="E45" s="38">
        <f t="shared" si="12"/>
        <v>56033</v>
      </c>
      <c r="F45" s="39">
        <v>55976</v>
      </c>
      <c r="G45" s="39">
        <v>57</v>
      </c>
      <c r="H45" s="38">
        <f t="shared" si="17"/>
        <v>50128</v>
      </c>
      <c r="I45" s="39">
        <f t="shared" si="13"/>
        <v>39.13681646419537</v>
      </c>
      <c r="J45" s="40">
        <f t="shared" si="14"/>
        <v>89.4615672907037</v>
      </c>
      <c r="K45" s="39">
        <f>50100-1</f>
        <v>50099</v>
      </c>
      <c r="L45" s="39">
        <v>248201</v>
      </c>
      <c r="M45" s="39">
        <v>56570</v>
      </c>
      <c r="N45" s="39">
        <f t="shared" si="15"/>
        <v>39.190056009261866</v>
      </c>
      <c r="O45" s="39">
        <f t="shared" si="16"/>
        <v>89.50085751036158</v>
      </c>
      <c r="P45" s="39">
        <v>29</v>
      </c>
      <c r="Q45" s="39">
        <v>28901</v>
      </c>
      <c r="R45" s="39">
        <v>248</v>
      </c>
      <c r="S45" s="39">
        <v>57</v>
      </c>
      <c r="T45" s="39">
        <v>29</v>
      </c>
      <c r="U45" s="39">
        <f t="shared" si="9"/>
        <v>11.693548387096774</v>
      </c>
      <c r="V45" s="39">
        <f t="shared" si="18"/>
        <v>50.877192982456144</v>
      </c>
      <c r="W45" s="36"/>
      <c r="X45" s="36"/>
      <c r="Y45" s="42"/>
    </row>
    <row r="46" spans="1:25" s="35" customFormat="1" ht="17.25" customHeight="1">
      <c r="A46" s="37" t="s">
        <v>62</v>
      </c>
      <c r="B46" s="38">
        <f t="shared" si="11"/>
        <v>140258</v>
      </c>
      <c r="C46" s="39">
        <v>138732</v>
      </c>
      <c r="D46" s="39">
        <v>1526</v>
      </c>
      <c r="E46" s="38">
        <f t="shared" si="12"/>
        <v>87727</v>
      </c>
      <c r="F46" s="39">
        <v>87113</v>
      </c>
      <c r="G46" s="39">
        <v>614</v>
      </c>
      <c r="H46" s="38">
        <f t="shared" si="17"/>
        <v>78342</v>
      </c>
      <c r="I46" s="39">
        <f t="shared" si="13"/>
        <v>55.85563746809451</v>
      </c>
      <c r="J46" s="40">
        <f t="shared" si="14"/>
        <v>89.30203928095113</v>
      </c>
      <c r="K46" s="39">
        <v>77991</v>
      </c>
      <c r="L46" s="39">
        <v>1526257</v>
      </c>
      <c r="M46" s="39">
        <v>614271</v>
      </c>
      <c r="N46" s="39">
        <f t="shared" si="15"/>
        <v>56.21702274889715</v>
      </c>
      <c r="O46" s="39">
        <f t="shared" si="16"/>
        <v>89.52854338617658</v>
      </c>
      <c r="P46" s="39">
        <v>351</v>
      </c>
      <c r="Q46" s="39">
        <v>350675</v>
      </c>
      <c r="R46" s="39">
        <v>1526</v>
      </c>
      <c r="S46" s="39">
        <v>614</v>
      </c>
      <c r="T46" s="39">
        <v>351</v>
      </c>
      <c r="U46" s="39">
        <f t="shared" si="9"/>
        <v>23.001310615989514</v>
      </c>
      <c r="V46" s="39">
        <f t="shared" si="18"/>
        <v>57.16612377850163</v>
      </c>
      <c r="W46" s="36"/>
      <c r="X46" s="36"/>
      <c r="Y46" s="36"/>
    </row>
    <row r="47" spans="1:25" s="35" customFormat="1" ht="17.25" customHeight="1">
      <c r="A47" s="37" t="s">
        <v>63</v>
      </c>
      <c r="B47" s="38">
        <f t="shared" si="11"/>
        <v>4511</v>
      </c>
      <c r="C47" s="45">
        <v>2916</v>
      </c>
      <c r="D47" s="45">
        <v>1595</v>
      </c>
      <c r="E47" s="38">
        <f t="shared" si="12"/>
        <v>1973</v>
      </c>
      <c r="F47" s="45">
        <v>1447</v>
      </c>
      <c r="G47" s="45">
        <v>526</v>
      </c>
      <c r="H47" s="38">
        <f t="shared" si="17"/>
        <v>1779</v>
      </c>
      <c r="I47" s="39">
        <f t="shared" si="13"/>
        <v>39.43693194413655</v>
      </c>
      <c r="J47" s="40">
        <f t="shared" si="14"/>
        <v>90.16725798276735</v>
      </c>
      <c r="K47" s="45">
        <f>1322-1</f>
        <v>1321</v>
      </c>
      <c r="L47" s="45">
        <v>1594851</v>
      </c>
      <c r="M47" s="45">
        <v>526071</v>
      </c>
      <c r="N47" s="39">
        <f t="shared" si="15"/>
        <v>45.30178326474623</v>
      </c>
      <c r="O47" s="39">
        <f t="shared" si="16"/>
        <v>91.29232895646165</v>
      </c>
      <c r="P47" s="45">
        <v>458</v>
      </c>
      <c r="Q47" s="45">
        <v>457682</v>
      </c>
      <c r="R47" s="45">
        <v>1595</v>
      </c>
      <c r="S47" s="45">
        <v>526</v>
      </c>
      <c r="T47" s="45">
        <v>458</v>
      </c>
      <c r="U47" s="39">
        <f t="shared" si="9"/>
        <v>28.71473354231975</v>
      </c>
      <c r="V47" s="39">
        <f t="shared" si="18"/>
        <v>87.07224334600761</v>
      </c>
      <c r="W47" s="36"/>
      <c r="X47" s="36"/>
      <c r="Y47" s="36"/>
    </row>
    <row r="48" spans="1:25" s="35" customFormat="1" ht="17.25" customHeight="1">
      <c r="A48" s="37" t="s">
        <v>64</v>
      </c>
      <c r="B48" s="38">
        <f t="shared" si="11"/>
        <v>15997</v>
      </c>
      <c r="C48" s="45">
        <v>9874</v>
      </c>
      <c r="D48" s="45">
        <v>6123</v>
      </c>
      <c r="E48" s="38">
        <f t="shared" si="12"/>
        <v>6050</v>
      </c>
      <c r="F48" s="45">
        <v>4492</v>
      </c>
      <c r="G48" s="45">
        <v>1558</v>
      </c>
      <c r="H48" s="38">
        <f t="shared" si="17"/>
        <v>4913</v>
      </c>
      <c r="I48" s="39">
        <f t="shared" si="13"/>
        <v>30.712008501594052</v>
      </c>
      <c r="J48" s="40">
        <f t="shared" si="14"/>
        <v>81.20661157024793</v>
      </c>
      <c r="K48" s="45">
        <v>3891</v>
      </c>
      <c r="L48" s="45">
        <v>6123179</v>
      </c>
      <c r="M48" s="45">
        <v>1557684</v>
      </c>
      <c r="N48" s="39">
        <f t="shared" si="15"/>
        <v>39.40652217946121</v>
      </c>
      <c r="O48" s="39">
        <f t="shared" si="16"/>
        <v>86.62065894924311</v>
      </c>
      <c r="P48" s="45">
        <v>1022</v>
      </c>
      <c r="Q48" s="45">
        <v>1022489</v>
      </c>
      <c r="R48" s="45">
        <v>6123</v>
      </c>
      <c r="S48" s="45">
        <v>1558</v>
      </c>
      <c r="T48" s="45">
        <v>1022</v>
      </c>
      <c r="U48" s="39">
        <f t="shared" si="9"/>
        <v>16.6911644618651</v>
      </c>
      <c r="V48" s="39">
        <f t="shared" si="18"/>
        <v>65.59691912708601</v>
      </c>
      <c r="W48" s="36"/>
      <c r="X48" s="36"/>
      <c r="Y48" s="36"/>
    </row>
    <row r="49" spans="1:25" s="35" customFormat="1" ht="17.25" customHeight="1">
      <c r="A49" s="37" t="s">
        <v>65</v>
      </c>
      <c r="B49" s="38">
        <f t="shared" si="11"/>
        <v>14440</v>
      </c>
      <c r="C49" s="45">
        <v>10672</v>
      </c>
      <c r="D49" s="45">
        <v>3768</v>
      </c>
      <c r="E49" s="38">
        <f t="shared" si="12"/>
        <v>7157</v>
      </c>
      <c r="F49" s="45">
        <v>6148</v>
      </c>
      <c r="G49" s="45">
        <v>1009</v>
      </c>
      <c r="H49" s="38">
        <f t="shared" si="17"/>
        <v>6749</v>
      </c>
      <c r="I49" s="39">
        <f t="shared" si="13"/>
        <v>46.7382271468144</v>
      </c>
      <c r="J49" s="40">
        <f t="shared" si="14"/>
        <v>94.29928741092637</v>
      </c>
      <c r="K49" s="45">
        <v>5759</v>
      </c>
      <c r="L49" s="45">
        <v>3767935</v>
      </c>
      <c r="M49" s="45">
        <v>1008529</v>
      </c>
      <c r="N49" s="39">
        <f t="shared" si="15"/>
        <v>53.96364317841079</v>
      </c>
      <c r="O49" s="39">
        <f t="shared" si="16"/>
        <v>93.67273910214703</v>
      </c>
      <c r="P49" s="45">
        <v>990</v>
      </c>
      <c r="Q49" s="45">
        <v>989961</v>
      </c>
      <c r="R49" s="45">
        <v>3768</v>
      </c>
      <c r="S49" s="45">
        <v>1009</v>
      </c>
      <c r="T49" s="45">
        <v>990</v>
      </c>
      <c r="U49" s="39">
        <f t="shared" si="9"/>
        <v>26.273885350318473</v>
      </c>
      <c r="V49" s="39">
        <f t="shared" si="18"/>
        <v>98.1169474727453</v>
      </c>
      <c r="W49" s="36"/>
      <c r="X49" s="36"/>
      <c r="Y49" s="36"/>
    </row>
    <row r="50" spans="1:25" s="35" customFormat="1" ht="17.25" customHeight="1">
      <c r="A50" s="37" t="s">
        <v>66</v>
      </c>
      <c r="B50" s="38">
        <f t="shared" si="11"/>
        <v>1449</v>
      </c>
      <c r="C50" s="45">
        <v>1408</v>
      </c>
      <c r="D50" s="45">
        <v>41</v>
      </c>
      <c r="E50" s="38">
        <f t="shared" si="12"/>
        <v>837</v>
      </c>
      <c r="F50" s="45">
        <f>825-1</f>
        <v>824</v>
      </c>
      <c r="G50" s="45">
        <v>13</v>
      </c>
      <c r="H50" s="38">
        <f t="shared" si="17"/>
        <v>787</v>
      </c>
      <c r="I50" s="39">
        <f t="shared" si="13"/>
        <v>54.313319530710835</v>
      </c>
      <c r="J50" s="40">
        <f t="shared" si="14"/>
        <v>94.02628434886499</v>
      </c>
      <c r="K50" s="45">
        <v>780</v>
      </c>
      <c r="L50" s="45">
        <v>40821</v>
      </c>
      <c r="M50" s="45">
        <v>12560</v>
      </c>
      <c r="N50" s="39">
        <f t="shared" si="15"/>
        <v>55.39772727272727</v>
      </c>
      <c r="O50" s="39">
        <f t="shared" si="16"/>
        <v>94.66019417475728</v>
      </c>
      <c r="P50" s="45">
        <v>7</v>
      </c>
      <c r="Q50" s="45">
        <v>6740</v>
      </c>
      <c r="R50" s="45">
        <v>41</v>
      </c>
      <c r="S50" s="45">
        <v>13</v>
      </c>
      <c r="T50" s="45">
        <v>7</v>
      </c>
      <c r="U50" s="39">
        <f t="shared" si="9"/>
        <v>17.073170731707318</v>
      </c>
      <c r="V50" s="39">
        <f t="shared" si="18"/>
        <v>53.84615384615385</v>
      </c>
      <c r="W50" s="36"/>
      <c r="X50" s="36"/>
      <c r="Y50" s="36"/>
    </row>
    <row r="51" spans="1:25" s="35" customFormat="1" ht="17.25" customHeight="1">
      <c r="A51" s="41" t="s">
        <v>67</v>
      </c>
      <c r="B51" s="38">
        <f t="shared" si="11"/>
        <v>125193</v>
      </c>
      <c r="C51" s="45">
        <v>124977</v>
      </c>
      <c r="D51" s="45">
        <v>216</v>
      </c>
      <c r="E51" s="38">
        <f t="shared" si="12"/>
        <v>105792</v>
      </c>
      <c r="F51" s="45">
        <f>105728-1</f>
        <v>105727</v>
      </c>
      <c r="G51" s="45">
        <v>65</v>
      </c>
      <c r="H51" s="38">
        <f t="shared" si="17"/>
        <v>104906</v>
      </c>
      <c r="I51" s="39">
        <f t="shared" si="13"/>
        <v>83.79541987171807</v>
      </c>
      <c r="J51" s="40">
        <f t="shared" si="14"/>
        <v>99.16250756200847</v>
      </c>
      <c r="K51" s="45">
        <v>104880</v>
      </c>
      <c r="L51" s="45">
        <v>216156</v>
      </c>
      <c r="M51" s="45">
        <v>64665</v>
      </c>
      <c r="N51" s="39">
        <f t="shared" si="15"/>
        <v>83.9194411771766</v>
      </c>
      <c r="O51" s="39">
        <f t="shared" si="16"/>
        <v>99.1988801346865</v>
      </c>
      <c r="P51" s="45">
        <v>26</v>
      </c>
      <c r="Q51" s="45">
        <v>25831</v>
      </c>
      <c r="R51" s="45">
        <v>216</v>
      </c>
      <c r="S51" s="45">
        <v>65</v>
      </c>
      <c r="T51" s="45">
        <v>26</v>
      </c>
      <c r="U51" s="39">
        <f t="shared" si="9"/>
        <v>12.037037037037036</v>
      </c>
      <c r="V51" s="39">
        <f t="shared" si="18"/>
        <v>40</v>
      </c>
      <c r="W51" s="36"/>
      <c r="X51" s="36"/>
      <c r="Y51" s="36"/>
    </row>
    <row r="52" spans="1:25" s="35" customFormat="1" ht="17.25" customHeight="1">
      <c r="A52" s="37" t="s">
        <v>68</v>
      </c>
      <c r="B52" s="38">
        <f t="shared" si="11"/>
        <v>184493</v>
      </c>
      <c r="C52" s="39">
        <v>140441</v>
      </c>
      <c r="D52" s="39">
        <v>44052</v>
      </c>
      <c r="E52" s="38">
        <f t="shared" si="12"/>
        <v>98668</v>
      </c>
      <c r="F52" s="39">
        <f>77962-1</f>
        <v>77961</v>
      </c>
      <c r="G52" s="39">
        <v>20707</v>
      </c>
      <c r="H52" s="38">
        <f t="shared" si="17"/>
        <v>98170</v>
      </c>
      <c r="I52" s="39">
        <f t="shared" si="13"/>
        <v>53.21069092052273</v>
      </c>
      <c r="J52" s="40">
        <f t="shared" si="14"/>
        <v>99.49527709085012</v>
      </c>
      <c r="K52" s="39">
        <f>K53+K54+K55+K56</f>
        <v>77469</v>
      </c>
      <c r="L52" s="39">
        <v>44052279</v>
      </c>
      <c r="M52" s="39">
        <v>20707202</v>
      </c>
      <c r="N52" s="39">
        <f t="shared" si="15"/>
        <v>55.16124208742461</v>
      </c>
      <c r="O52" s="39">
        <f t="shared" si="16"/>
        <v>99.3689152268442</v>
      </c>
      <c r="P52" s="39">
        <v>20701</v>
      </c>
      <c r="Q52" s="39">
        <v>20701754</v>
      </c>
      <c r="R52" s="39">
        <v>44052</v>
      </c>
      <c r="S52" s="39">
        <v>20707</v>
      </c>
      <c r="T52" s="39">
        <v>20702</v>
      </c>
      <c r="U52" s="39">
        <f t="shared" si="9"/>
        <v>46.99219104694452</v>
      </c>
      <c r="V52" s="39">
        <f t="shared" si="18"/>
        <v>99.97102429130246</v>
      </c>
      <c r="W52" s="36"/>
      <c r="X52" s="36"/>
      <c r="Y52" s="42"/>
    </row>
    <row r="53" spans="1:25" s="35" customFormat="1" ht="17.25" customHeight="1">
      <c r="A53" s="37" t="s">
        <v>69</v>
      </c>
      <c r="B53" s="38">
        <f t="shared" si="11"/>
        <v>159</v>
      </c>
      <c r="C53" s="39">
        <v>154</v>
      </c>
      <c r="D53" s="39">
        <v>5</v>
      </c>
      <c r="E53" s="38">
        <f t="shared" si="12"/>
        <v>93</v>
      </c>
      <c r="F53" s="39">
        <v>90</v>
      </c>
      <c r="G53" s="39">
        <v>3</v>
      </c>
      <c r="H53" s="38">
        <f t="shared" si="17"/>
        <v>72</v>
      </c>
      <c r="I53" s="39">
        <f t="shared" si="13"/>
        <v>45.28301886792453</v>
      </c>
      <c r="J53" s="40">
        <f t="shared" si="14"/>
        <v>77.41935483870968</v>
      </c>
      <c r="K53" s="39">
        <v>72</v>
      </c>
      <c r="L53" s="39">
        <v>5244</v>
      </c>
      <c r="M53" s="39">
        <v>2897</v>
      </c>
      <c r="N53" s="39">
        <f t="shared" si="15"/>
        <v>46.75324675324675</v>
      </c>
      <c r="O53" s="39">
        <f t="shared" si="16"/>
        <v>80</v>
      </c>
      <c r="P53" s="39">
        <v>0</v>
      </c>
      <c r="Q53" s="39">
        <v>494</v>
      </c>
      <c r="R53" s="39">
        <v>5</v>
      </c>
      <c r="S53" s="39">
        <v>3</v>
      </c>
      <c r="T53" s="39">
        <v>0</v>
      </c>
      <c r="U53" s="39">
        <f t="shared" si="9"/>
        <v>0</v>
      </c>
      <c r="V53" s="39">
        <f t="shared" si="18"/>
        <v>0</v>
      </c>
      <c r="W53" s="36"/>
      <c r="X53" s="36"/>
      <c r="Y53" s="42"/>
    </row>
    <row r="54" spans="1:25" s="35" customFormat="1" ht="17.25" customHeight="1">
      <c r="A54" s="37" t="s">
        <v>70</v>
      </c>
      <c r="B54" s="38">
        <f t="shared" si="11"/>
        <v>71</v>
      </c>
      <c r="C54" s="39">
        <v>66</v>
      </c>
      <c r="D54" s="39">
        <v>5</v>
      </c>
      <c r="E54" s="38">
        <f t="shared" si="12"/>
        <v>42</v>
      </c>
      <c r="F54" s="39">
        <v>38</v>
      </c>
      <c r="G54" s="39">
        <v>4</v>
      </c>
      <c r="H54" s="38">
        <f t="shared" si="17"/>
        <v>36</v>
      </c>
      <c r="I54" s="39">
        <f t="shared" si="13"/>
        <v>50.70422535211267</v>
      </c>
      <c r="J54" s="40">
        <f t="shared" si="14"/>
        <v>85.71428571428571</v>
      </c>
      <c r="K54" s="39">
        <v>35</v>
      </c>
      <c r="L54" s="39">
        <v>5130</v>
      </c>
      <c r="M54" s="39">
        <v>3919</v>
      </c>
      <c r="N54" s="39">
        <f t="shared" si="15"/>
        <v>53.03030303030303</v>
      </c>
      <c r="O54" s="39">
        <f t="shared" si="16"/>
        <v>92.10526315789474</v>
      </c>
      <c r="P54" s="39">
        <v>1</v>
      </c>
      <c r="Q54" s="39">
        <v>1104</v>
      </c>
      <c r="R54" s="39">
        <v>5</v>
      </c>
      <c r="S54" s="39">
        <v>4</v>
      </c>
      <c r="T54" s="39">
        <v>1</v>
      </c>
      <c r="U54" s="39">
        <f t="shared" si="9"/>
        <v>20</v>
      </c>
      <c r="V54" s="39">
        <f t="shared" si="18"/>
        <v>25</v>
      </c>
      <c r="W54" s="36"/>
      <c r="X54" s="36"/>
      <c r="Y54" s="36"/>
    </row>
    <row r="55" spans="1:25" s="35" customFormat="1" ht="17.25" customHeight="1">
      <c r="A55" s="37" t="s">
        <v>71</v>
      </c>
      <c r="B55" s="38">
        <f t="shared" si="11"/>
        <v>184155</v>
      </c>
      <c r="C55" s="39">
        <v>140155</v>
      </c>
      <c r="D55" s="39">
        <v>44000</v>
      </c>
      <c r="E55" s="38">
        <f t="shared" si="12"/>
        <v>98470</v>
      </c>
      <c r="F55" s="39">
        <v>77791</v>
      </c>
      <c r="G55" s="39">
        <v>20679</v>
      </c>
      <c r="H55" s="38">
        <f t="shared" si="17"/>
        <v>98006</v>
      </c>
      <c r="I55" s="39">
        <f t="shared" si="13"/>
        <v>53.219298960115125</v>
      </c>
      <c r="J55" s="40">
        <f t="shared" si="14"/>
        <v>99.52879049456688</v>
      </c>
      <c r="K55" s="39">
        <v>77327</v>
      </c>
      <c r="L55" s="39">
        <v>44000000</v>
      </c>
      <c r="M55" s="39">
        <v>20679399</v>
      </c>
      <c r="N55" s="39">
        <f t="shared" si="15"/>
        <v>55.17248760301096</v>
      </c>
      <c r="O55" s="39">
        <f t="shared" si="16"/>
        <v>99.40352997133346</v>
      </c>
      <c r="P55" s="39">
        <v>20679</v>
      </c>
      <c r="Q55" s="39">
        <v>20679399</v>
      </c>
      <c r="R55" s="39">
        <v>44000</v>
      </c>
      <c r="S55" s="39">
        <v>20679</v>
      </c>
      <c r="T55" s="39">
        <v>20679</v>
      </c>
      <c r="U55" s="39">
        <f t="shared" si="9"/>
        <v>46.997727272727275</v>
      </c>
      <c r="V55" s="39">
        <f t="shared" si="18"/>
        <v>100</v>
      </c>
      <c r="W55" s="36"/>
      <c r="X55" s="36"/>
      <c r="Y55" s="36"/>
    </row>
    <row r="56" spans="1:25" s="35" customFormat="1" ht="17.25" customHeight="1">
      <c r="A56" s="37" t="s">
        <v>72</v>
      </c>
      <c r="B56" s="38">
        <f t="shared" si="11"/>
        <v>108</v>
      </c>
      <c r="C56" s="39">
        <v>66</v>
      </c>
      <c r="D56" s="39">
        <v>42</v>
      </c>
      <c r="E56" s="38">
        <f t="shared" si="12"/>
        <v>64</v>
      </c>
      <c r="F56" s="39">
        <v>43</v>
      </c>
      <c r="G56" s="39">
        <v>21</v>
      </c>
      <c r="H56" s="38">
        <f t="shared" si="17"/>
        <v>56</v>
      </c>
      <c r="I56" s="39">
        <f t="shared" si="13"/>
        <v>51.85185185185185</v>
      </c>
      <c r="J56" s="40">
        <f t="shared" si="14"/>
        <v>87.5</v>
      </c>
      <c r="K56" s="39">
        <v>35</v>
      </c>
      <c r="L56" s="39">
        <v>41905</v>
      </c>
      <c r="M56" s="39">
        <v>20987</v>
      </c>
      <c r="N56" s="39">
        <f t="shared" si="15"/>
        <v>53.03030303030303</v>
      </c>
      <c r="O56" s="39">
        <f t="shared" si="16"/>
        <v>81.3953488372093</v>
      </c>
      <c r="P56" s="39">
        <v>21</v>
      </c>
      <c r="Q56" s="39">
        <v>20757</v>
      </c>
      <c r="R56" s="39">
        <v>42</v>
      </c>
      <c r="S56" s="39">
        <v>21</v>
      </c>
      <c r="T56" s="39">
        <v>21</v>
      </c>
      <c r="U56" s="39">
        <f t="shared" si="9"/>
        <v>50</v>
      </c>
      <c r="V56" s="39">
        <f t="shared" si="18"/>
        <v>100</v>
      </c>
      <c r="W56" s="36"/>
      <c r="X56" s="36"/>
      <c r="Y56" s="36"/>
    </row>
    <row r="57" spans="1:25" s="35" customFormat="1" ht="17.25" customHeight="1">
      <c r="A57" s="37" t="s">
        <v>73</v>
      </c>
      <c r="B57" s="38">
        <f t="shared" si="11"/>
        <v>2000</v>
      </c>
      <c r="C57" s="39">
        <v>500</v>
      </c>
      <c r="D57" s="39">
        <v>1500</v>
      </c>
      <c r="E57" s="38">
        <f t="shared" si="12"/>
        <v>0</v>
      </c>
      <c r="F57" s="39">
        <v>0</v>
      </c>
      <c r="G57" s="39">
        <v>0</v>
      </c>
      <c r="H57" s="38">
        <f t="shared" si="17"/>
        <v>0</v>
      </c>
      <c r="I57" s="39">
        <f t="shared" si="13"/>
        <v>0</v>
      </c>
      <c r="J57" s="39">
        <f>I57/C57*100</f>
        <v>0</v>
      </c>
      <c r="K57" s="39">
        <v>0</v>
      </c>
      <c r="L57" s="39">
        <v>0</v>
      </c>
      <c r="M57" s="39">
        <v>0</v>
      </c>
      <c r="N57" s="39">
        <f t="shared" si="15"/>
        <v>0</v>
      </c>
      <c r="O57" s="39">
        <f>L57/D57*100</f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f t="shared" si="9"/>
        <v>0</v>
      </c>
      <c r="V57" s="43" t="s">
        <v>14</v>
      </c>
      <c r="W57" s="36"/>
      <c r="X57" s="36"/>
      <c r="Y57" s="42"/>
    </row>
    <row r="58" spans="1:25" s="35" customFormat="1" ht="17.25" customHeight="1">
      <c r="A58" s="37" t="s">
        <v>74</v>
      </c>
      <c r="B58" s="38">
        <f t="shared" si="11"/>
        <v>7425</v>
      </c>
      <c r="C58" s="39">
        <f>5427</f>
        <v>5427</v>
      </c>
      <c r="D58" s="39">
        <v>1998</v>
      </c>
      <c r="E58" s="38">
        <f t="shared" si="12"/>
        <v>0</v>
      </c>
      <c r="F58" s="39">
        <v>0</v>
      </c>
      <c r="G58" s="39">
        <v>0</v>
      </c>
      <c r="H58" s="38">
        <f t="shared" si="17"/>
        <v>0</v>
      </c>
      <c r="I58" s="39">
        <f t="shared" si="13"/>
        <v>0</v>
      </c>
      <c r="J58" s="39">
        <f>I58/C58*100</f>
        <v>0</v>
      </c>
      <c r="K58" s="39">
        <v>0</v>
      </c>
      <c r="L58" s="39">
        <v>0</v>
      </c>
      <c r="M58" s="39">
        <v>0</v>
      </c>
      <c r="N58" s="39">
        <f t="shared" si="15"/>
        <v>0</v>
      </c>
      <c r="O58" s="39">
        <f>L58/D58*100</f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f t="shared" si="9"/>
        <v>0</v>
      </c>
      <c r="V58" s="43" t="s">
        <v>14</v>
      </c>
      <c r="W58" s="36"/>
      <c r="X58" s="36"/>
      <c r="Y58" s="36"/>
    </row>
    <row r="59" spans="1:22" s="47" customFormat="1" ht="15.75" customHeight="1">
      <c r="A59" s="46" t="s">
        <v>75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4.25" customHeight="1">
      <c r="A60" s="46" t="s">
        <v>76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6"/>
      <c r="R60" s="46"/>
      <c r="S60" s="46"/>
      <c r="T60" s="46"/>
      <c r="U60" s="46"/>
      <c r="V60" s="46"/>
    </row>
    <row r="61" spans="1:22" ht="14.25" customHeight="1">
      <c r="A61" s="46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6"/>
      <c r="R61" s="46"/>
      <c r="S61" s="46"/>
      <c r="T61" s="46"/>
      <c r="U61" s="46"/>
      <c r="V61" s="46"/>
    </row>
  </sheetData>
  <printOptions horizontalCentered="1"/>
  <pageMargins left="0.1968503937007874" right="0.1968503937007874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2014-09-04T03:49:13Z</dcterms:created>
  <dcterms:modified xsi:type="dcterms:W3CDTF">2014-09-04T03:49:22Z</dcterms:modified>
  <cp:category/>
  <cp:version/>
  <cp:contentType/>
  <cp:contentStatus/>
</cp:coreProperties>
</file>