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ltan\Desktop\未結案專區-公務科\秀玲檔-每月例行公事\收支月報執行檔\立法院季報\10603第1季\掛網\"/>
    </mc:Choice>
  </mc:AlternateContent>
  <bookViews>
    <workbookView xWindow="0" yWindow="0" windowWidth="25200" windowHeight="11145"/>
  </bookViews>
  <sheets>
    <sheet name="表5國資" sheetId="1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e">[1]主管明細!#REF!</definedName>
    <definedName name="\q">#REF!</definedName>
    <definedName name="\w">#REF!</definedName>
    <definedName name="_2">#REF!</definedName>
    <definedName name="_Fill" hidden="1">#REF!</definedName>
    <definedName name="_Parse_Out" hidden="1">#REF!</definedName>
    <definedName name="A">#REF!</definedName>
    <definedName name="A1_">#N/A</definedName>
    <definedName name="B">#N/A</definedName>
    <definedName name="BECAUSE">#REF!</definedName>
    <definedName name="C_">#REF!</definedName>
    <definedName name="CHEN">#REF!</definedName>
    <definedName name="D">#REF!</definedName>
    <definedName name="G土地全年預算數">[2]DATA!#REF!</definedName>
    <definedName name="HH">#REF!</definedName>
    <definedName name="HWA">#REF!</definedName>
    <definedName name="I">#REF!</definedName>
    <definedName name="I累計土地預算數8507">[2]DATA!#REF!</definedName>
    <definedName name="K累計土地實支數8507">[2]DATA!#REF!</definedName>
    <definedName name="L累計契約責任數8507">[2]DATA!#REF!</definedName>
    <definedName name="NAME">[3]機關明細!#REF!</definedName>
    <definedName name="NEW">#REF!</definedName>
    <definedName name="ONE">#REF!</definedName>
    <definedName name="_xlnm.Print_Area" localSheetId="0">表5國資!$A$1:$I$27</definedName>
    <definedName name="Print_Area_MI">#REF!</definedName>
    <definedName name="_xlnm.Print_Titles" localSheetId="0">表5國資!$1:$4</definedName>
    <definedName name="T">#REF!</definedName>
    <definedName name="TT">#REF!</definedName>
    <definedName name="非營業">#REF!</definedName>
    <definedName name="新併計" hidden="1">#REF!</definedName>
    <definedName name="調整">#REF!</definedName>
    <definedName name="調整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I25" i="1" s="1"/>
  <c r="M25" i="1"/>
  <c r="P25" i="1" s="1"/>
  <c r="H25" i="1" s="1"/>
  <c r="E25" i="1"/>
  <c r="E24" i="1" s="1"/>
  <c r="O24" i="1"/>
  <c r="Q24" i="1" s="1"/>
  <c r="I24" i="1" s="1"/>
  <c r="N24" i="1"/>
  <c r="L24" i="1"/>
  <c r="K24" i="1"/>
  <c r="J24" i="1"/>
  <c r="G24" i="1"/>
  <c r="F24" i="1"/>
  <c r="D24" i="1"/>
  <c r="D5" i="1" s="1"/>
  <c r="C24" i="1"/>
  <c r="B24" i="1"/>
  <c r="O23" i="1"/>
  <c r="N23" i="1"/>
  <c r="N19" i="1" s="1"/>
  <c r="K23" i="1"/>
  <c r="M23" i="1" s="1"/>
  <c r="P23" i="1" s="1"/>
  <c r="H23" i="1" s="1"/>
  <c r="E23" i="1"/>
  <c r="Q22" i="1"/>
  <c r="I22" i="1" s="1"/>
  <c r="O22" i="1"/>
  <c r="N22" i="1"/>
  <c r="K22" i="1"/>
  <c r="J22" i="1"/>
  <c r="M22" i="1" s="1"/>
  <c r="E22" i="1"/>
  <c r="Q21" i="1"/>
  <c r="I21" i="1" s="1"/>
  <c r="M21" i="1"/>
  <c r="P21" i="1" s="1"/>
  <c r="H21" i="1" s="1"/>
  <c r="E21" i="1"/>
  <c r="Q20" i="1"/>
  <c r="I20" i="1" s="1"/>
  <c r="M20" i="1"/>
  <c r="P20" i="1" s="1"/>
  <c r="H20" i="1" s="1"/>
  <c r="E20" i="1"/>
  <c r="O19" i="1"/>
  <c r="G19" i="1"/>
  <c r="F19" i="1"/>
  <c r="C19" i="1"/>
  <c r="B19" i="1"/>
  <c r="E19" i="1" s="1"/>
  <c r="Q18" i="1"/>
  <c r="I18" i="1" s="1"/>
  <c r="P18" i="1"/>
  <c r="H18" i="1" s="1"/>
  <c r="M18" i="1"/>
  <c r="E18" i="1"/>
  <c r="Q17" i="1"/>
  <c r="M17" i="1"/>
  <c r="P17" i="1" s="1"/>
  <c r="H17" i="1" s="1"/>
  <c r="I17" i="1"/>
  <c r="E17" i="1"/>
  <c r="O16" i="1"/>
  <c r="Q16" i="1" s="1"/>
  <c r="I16" i="1" s="1"/>
  <c r="N16" i="1"/>
  <c r="K16" i="1"/>
  <c r="J16" i="1"/>
  <c r="M16" i="1" s="1"/>
  <c r="E16" i="1"/>
  <c r="O15" i="1"/>
  <c r="N15" i="1"/>
  <c r="K15" i="1"/>
  <c r="J15" i="1"/>
  <c r="E15" i="1"/>
  <c r="Q14" i="1"/>
  <c r="M14" i="1"/>
  <c r="P14" i="1" s="1"/>
  <c r="H14" i="1" s="1"/>
  <c r="I14" i="1"/>
  <c r="G14" i="1"/>
  <c r="G13" i="1" s="1"/>
  <c r="G5" i="1" s="1"/>
  <c r="F14" i="1"/>
  <c r="F13" i="1" s="1"/>
  <c r="E14" i="1"/>
  <c r="O13" i="1"/>
  <c r="N13" i="1"/>
  <c r="K13" i="1"/>
  <c r="C13" i="1"/>
  <c r="B13" i="1"/>
  <c r="E13" i="1" s="1"/>
  <c r="Q12" i="1"/>
  <c r="M12" i="1"/>
  <c r="P12" i="1" s="1"/>
  <c r="H12" i="1" s="1"/>
  <c r="I12" i="1"/>
  <c r="E12" i="1"/>
  <c r="Q11" i="1"/>
  <c r="I11" i="1" s="1"/>
  <c r="M11" i="1"/>
  <c r="P11" i="1" s="1"/>
  <c r="H11" i="1" s="1"/>
  <c r="E11" i="1"/>
  <c r="Q10" i="1"/>
  <c r="M10" i="1"/>
  <c r="P10" i="1" s="1"/>
  <c r="H10" i="1" s="1"/>
  <c r="I10" i="1"/>
  <c r="E10" i="1"/>
  <c r="Q9" i="1"/>
  <c r="I9" i="1" s="1"/>
  <c r="M9" i="1"/>
  <c r="P9" i="1" s="1"/>
  <c r="H9" i="1" s="1"/>
  <c r="E9" i="1"/>
  <c r="O8" i="1"/>
  <c r="P8" i="1" s="1"/>
  <c r="H8" i="1" s="1"/>
  <c r="N8" i="1"/>
  <c r="L8" i="1"/>
  <c r="K8" i="1"/>
  <c r="J8" i="1"/>
  <c r="M8" i="1" s="1"/>
  <c r="G8" i="1"/>
  <c r="F8" i="1"/>
  <c r="D8" i="1"/>
  <c r="C8" i="1"/>
  <c r="C5" i="1" s="1"/>
  <c r="B8" i="1"/>
  <c r="B5" i="1" s="1"/>
  <c r="O7" i="1"/>
  <c r="N7" i="1"/>
  <c r="Q7" i="1" s="1"/>
  <c r="I7" i="1" s="1"/>
  <c r="M7" i="1"/>
  <c r="M6" i="1" s="1"/>
  <c r="K7" i="1"/>
  <c r="E7" i="1"/>
  <c r="O6" i="1"/>
  <c r="K6" i="1"/>
  <c r="J6" i="1"/>
  <c r="G6" i="1"/>
  <c r="F6" i="1"/>
  <c r="E6" i="1"/>
  <c r="C6" i="1"/>
  <c r="B6" i="1"/>
  <c r="L5" i="1"/>
  <c r="Q13" i="1" l="1"/>
  <c r="I13" i="1" s="1"/>
  <c r="P24" i="1"/>
  <c r="H24" i="1" s="1"/>
  <c r="K19" i="1"/>
  <c r="K5" i="1" s="1"/>
  <c r="J13" i="1"/>
  <c r="F5" i="1"/>
  <c r="Q23" i="1"/>
  <c r="I23" i="1" s="1"/>
  <c r="P7" i="1"/>
  <c r="H7" i="1" s="1"/>
  <c r="Q15" i="1"/>
  <c r="I15" i="1" s="1"/>
  <c r="E8" i="1"/>
  <c r="E5" i="1" s="1"/>
  <c r="Q8" i="1"/>
  <c r="I8" i="1" s="1"/>
  <c r="O5" i="1"/>
  <c r="M24" i="1"/>
  <c r="M13" i="1"/>
  <c r="P13" i="1" s="1"/>
  <c r="H13" i="1" s="1"/>
  <c r="P16" i="1"/>
  <c r="H16" i="1" s="1"/>
  <c r="P22" i="1"/>
  <c r="H22" i="1" s="1"/>
  <c r="Q5" i="1"/>
  <c r="I5" i="1" s="1"/>
  <c r="N6" i="1"/>
  <c r="N5" i="1" s="1"/>
  <c r="M15" i="1"/>
  <c r="P15" i="1" s="1"/>
  <c r="H15" i="1" s="1"/>
  <c r="Q19" i="1"/>
  <c r="I19" i="1" s="1"/>
  <c r="P6" i="1"/>
  <c r="H6" i="1" s="1"/>
  <c r="J19" i="1"/>
  <c r="M19" i="1" s="1"/>
  <c r="P19" i="1" s="1"/>
  <c r="H19" i="1" s="1"/>
  <c r="J5" i="1" l="1"/>
  <c r="M5" i="1"/>
  <c r="P5" i="1" s="1"/>
  <c r="H5" i="1" s="1"/>
  <c r="Q6" i="1"/>
  <c r="I6" i="1" s="1"/>
</calcChain>
</file>

<file path=xl/comments1.xml><?xml version="1.0" encoding="utf-8"?>
<comments xmlns="http://schemas.openxmlformats.org/spreadsheetml/2006/main">
  <authors>
    <author>會計決算處基金會計科吳昌益</author>
  </authors>
  <commentList>
    <comment ref="G1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會計決算處基金會計科吳昌益:</t>
        </r>
        <r>
          <rPr>
            <sz val="9"/>
            <color indexed="81"/>
            <rFont val="新細明體"/>
            <family val="1"/>
            <charset val="136"/>
          </rPr>
          <t xml:space="preserve">
調整尾差</t>
        </r>
      </text>
    </comment>
  </commentList>
</comments>
</file>

<file path=xl/sharedStrings.xml><?xml version="1.0" encoding="utf-8"?>
<sst xmlns="http://schemas.openxmlformats.org/spreadsheetml/2006/main" count="49" uniqueCount="45">
  <si>
    <t>106年度營業基金截至第1季(3月底)固定資產投資計畫執行情形表</t>
    <phoneticPr fontId="4" type="noConversion"/>
  </si>
  <si>
    <t>單位：百萬元</t>
  </si>
  <si>
    <r>
      <t>主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管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機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關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及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國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營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事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業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名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稱</t>
    </r>
    <phoneticPr fontId="10" type="noConversion"/>
  </si>
  <si>
    <t>可  支  用  預  算  數</t>
    <phoneticPr fontId="4" type="noConversion"/>
  </si>
  <si>
    <r>
      <t xml:space="preserve">分配預算數
</t>
    </r>
    <r>
      <rPr>
        <sz val="14"/>
        <color indexed="8"/>
        <rFont val="Times New Roman"/>
        <family val="1"/>
      </rPr>
      <t>(5)</t>
    </r>
    <phoneticPr fontId="10" type="noConversion"/>
  </si>
  <si>
    <r>
      <t xml:space="preserve">累計執行數
</t>
    </r>
    <r>
      <rPr>
        <sz val="14"/>
        <color indexed="8"/>
        <rFont val="Times New Roman"/>
        <family val="1"/>
      </rPr>
      <t>(6)</t>
    </r>
    <phoneticPr fontId="10" type="noConversion"/>
  </si>
  <si>
    <r>
      <t xml:space="preserve">占可支用
預算數％
</t>
    </r>
    <r>
      <rPr>
        <sz val="14"/>
        <color indexed="8"/>
        <rFont val="Times New Roman"/>
        <family val="1"/>
      </rPr>
      <t>(7)=(6)/(4)</t>
    </r>
    <phoneticPr fontId="10" type="noConversion"/>
  </si>
  <si>
    <r>
      <t xml:space="preserve">占分配預算
數％
</t>
    </r>
    <r>
      <rPr>
        <sz val="14"/>
        <color indexed="8"/>
        <rFont val="Times New Roman"/>
        <family val="1"/>
      </rPr>
      <t>(8)=(6)/(5)</t>
    </r>
    <phoneticPr fontId="10" type="noConversion"/>
  </si>
  <si>
    <t>可  支  用  預  算  數</t>
    <phoneticPr fontId="4" type="noConversion"/>
  </si>
  <si>
    <r>
      <t xml:space="preserve">分配預算數
</t>
    </r>
    <r>
      <rPr>
        <sz val="14"/>
        <color indexed="8"/>
        <rFont val="Times New Roman"/>
        <family val="1"/>
      </rPr>
      <t>(5)</t>
    </r>
    <phoneticPr fontId="10" type="noConversion"/>
  </si>
  <si>
    <r>
      <t xml:space="preserve">累計執行數
</t>
    </r>
    <r>
      <rPr>
        <sz val="14"/>
        <color indexed="8"/>
        <rFont val="Times New Roman"/>
        <family val="1"/>
      </rPr>
      <t>(6)</t>
    </r>
    <phoneticPr fontId="10" type="noConversion"/>
  </si>
  <si>
    <r>
      <t xml:space="preserve">占可支用
預算數％
</t>
    </r>
    <r>
      <rPr>
        <sz val="14"/>
        <color indexed="8"/>
        <rFont val="Times New Roman"/>
        <family val="1"/>
      </rPr>
      <t>(7)=(6)/(4)</t>
    </r>
    <phoneticPr fontId="10" type="noConversion"/>
  </si>
  <si>
    <r>
      <t xml:space="preserve">以前年度
保留數
</t>
    </r>
    <r>
      <rPr>
        <sz val="14"/>
        <color indexed="8"/>
        <rFont val="Times New Roman"/>
        <family val="1"/>
      </rPr>
      <t>(1)</t>
    </r>
    <phoneticPr fontId="10" type="noConversion"/>
  </si>
  <si>
    <r>
      <t xml:space="preserve">本年度
預算案數
</t>
    </r>
    <r>
      <rPr>
        <sz val="14"/>
        <color indexed="8"/>
        <rFont val="Times New Roman"/>
        <family val="1"/>
      </rPr>
      <t>(2)</t>
    </r>
    <phoneticPr fontId="10" type="noConversion"/>
  </si>
  <si>
    <r>
      <t xml:space="preserve">本年度奉准
先行辦理數
</t>
    </r>
    <r>
      <rPr>
        <sz val="14"/>
        <color indexed="8"/>
        <rFont val="Times New Roman"/>
        <family val="1"/>
      </rPr>
      <t>(3)</t>
    </r>
    <phoneticPr fontId="10" type="noConversion"/>
  </si>
  <si>
    <r>
      <t>合</t>
    </r>
    <r>
      <rPr>
        <sz val="14"/>
        <color indexed="8"/>
        <rFont val="Times New Roman"/>
        <family val="1"/>
      </rPr>
      <t xml:space="preserve">           </t>
    </r>
    <r>
      <rPr>
        <sz val="14"/>
        <color indexed="8"/>
        <rFont val="標楷體"/>
        <family val="4"/>
        <charset val="136"/>
      </rPr>
      <t xml:space="preserve">計
</t>
    </r>
    <r>
      <rPr>
        <sz val="14"/>
        <color indexed="8"/>
        <rFont val="Times New Roman"/>
        <family val="1"/>
      </rPr>
      <t>(4)=(1)+(2)+(3)</t>
    </r>
    <phoneticPr fontId="10" type="noConversion"/>
  </si>
  <si>
    <r>
      <t xml:space="preserve">以前年度
保留數
</t>
    </r>
    <r>
      <rPr>
        <sz val="14"/>
        <color indexed="8"/>
        <rFont val="Times New Roman"/>
        <family val="1"/>
      </rPr>
      <t>(1)</t>
    </r>
    <phoneticPr fontId="10" type="noConversion"/>
  </si>
  <si>
    <r>
      <t xml:space="preserve">本年度奉准
先行辦理數
</t>
    </r>
    <r>
      <rPr>
        <sz val="12"/>
        <color indexed="8"/>
        <rFont val="Times New Roman"/>
        <family val="1"/>
      </rPr>
      <t>(3)</t>
    </r>
    <phoneticPr fontId="10" type="noConversion"/>
  </si>
  <si>
    <r>
      <t>合</t>
    </r>
    <r>
      <rPr>
        <sz val="17"/>
        <color indexed="8"/>
        <rFont val="Times New Roman"/>
        <family val="1"/>
      </rPr>
      <t xml:space="preserve">           </t>
    </r>
    <r>
      <rPr>
        <sz val="17"/>
        <color indexed="8"/>
        <rFont val="標楷體"/>
        <family val="4"/>
        <charset val="136"/>
      </rPr>
      <t xml:space="preserve">計
</t>
    </r>
    <r>
      <rPr>
        <sz val="14"/>
        <color indexed="8"/>
        <rFont val="Times New Roman"/>
        <family val="1"/>
      </rPr>
      <t>(4)=(1)+(2)+(3)</t>
    </r>
    <phoneticPr fontId="10" type="noConversion"/>
  </si>
  <si>
    <t>合         計</t>
    <phoneticPr fontId="4" type="noConversion"/>
  </si>
  <si>
    <t>行政院主管</t>
  </si>
  <si>
    <t xml:space="preserve">  1.中央銀行</t>
  </si>
  <si>
    <t>經濟部主管</t>
  </si>
  <si>
    <t xml:space="preserve">  2.台灣糖業股份有限公司</t>
    <phoneticPr fontId="4" type="noConversion"/>
  </si>
  <si>
    <t xml:space="preserve">  3.台灣中油股份有限公司</t>
    <phoneticPr fontId="4" type="noConversion"/>
  </si>
  <si>
    <t xml:space="preserve">  4.台灣電力股份有限公司(註1)</t>
    <phoneticPr fontId="4" type="noConversion"/>
  </si>
  <si>
    <t xml:space="preserve">  5.台灣自來水股份有限公司(註1)</t>
    <phoneticPr fontId="4" type="noConversion"/>
  </si>
  <si>
    <t>財政部主管</t>
  </si>
  <si>
    <t xml:space="preserve">  6.中國輸出入銀行</t>
    <phoneticPr fontId="4" type="noConversion"/>
  </si>
  <si>
    <t xml:space="preserve">  7.臺灣金融控股股份有限公司</t>
    <phoneticPr fontId="4" type="noConversion"/>
  </si>
  <si>
    <t xml:space="preserve">  8.臺灣土地銀行股份有限公司</t>
    <phoneticPr fontId="4" type="noConversion"/>
  </si>
  <si>
    <t xml:space="preserve">  9.財政部印刷廠</t>
    <phoneticPr fontId="4" type="noConversion"/>
  </si>
  <si>
    <t xml:space="preserve">  10.臺灣菸酒股份有限公司</t>
    <phoneticPr fontId="4" type="noConversion"/>
  </si>
  <si>
    <t>交通部主管</t>
  </si>
  <si>
    <t xml:space="preserve">  11.中華郵政股份有限公司</t>
    <phoneticPr fontId="4" type="noConversion"/>
  </si>
  <si>
    <t xml:space="preserve">  12.交通部臺灣鐵路管理局</t>
    <phoneticPr fontId="4" type="noConversion"/>
  </si>
  <si>
    <t xml:space="preserve">  13.臺灣港務股份有限公司</t>
    <phoneticPr fontId="4" type="noConversion"/>
  </si>
  <si>
    <t xml:space="preserve">  14.桃園國際機場股份有限公司</t>
    <phoneticPr fontId="4" type="noConversion"/>
  </si>
  <si>
    <t>金融監督管理委員會主管</t>
    <phoneticPr fontId="4" type="noConversion"/>
  </si>
  <si>
    <t xml:space="preserve">  15.中央存款保險股份有限公司 </t>
    <phoneticPr fontId="4" type="noConversion"/>
  </si>
  <si>
    <t>-</t>
    <phoneticPr fontId="4" type="noConversion"/>
  </si>
  <si>
    <t>註：1.本表本年度預算數已扣除台灣電力股份有限公司、台灣自來水股份有限公司奉准提前於上（105）年度先行辦理數13.04億元及0.78億元。</t>
    <phoneticPr fontId="4" type="noConversion"/>
  </si>
  <si>
    <t xml:space="preserve">    2.本表數據係以新臺幣百萬元為單位及經四捨五入處理後列計，若有數據但未達百萬元者，則以”-“符號表示；另百分比欄位係以採計至元為單位核算，未達1％者，則以"0"表示。</t>
    <phoneticPr fontId="4" type="noConversion"/>
  </si>
  <si>
    <t xml:space="preserve">      </t>
    <phoneticPr fontId="4" type="noConversion"/>
  </si>
  <si>
    <t xml:space="preserve">     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</si>
</sst>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#"/>
  </numFmts>
  <fonts count="38">
    <font>
      <sz val="12"/>
      <name val="新細明體"/>
      <family val="1"/>
      <charset val="136"/>
    </font>
    <font>
      <sz val="10"/>
      <color indexed="8"/>
      <name val="ARIAL"/>
      <family val="2"/>
    </font>
    <font>
      <b/>
      <sz val="16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name val="標楷體"/>
      <family val="4"/>
      <charset val="136"/>
    </font>
    <font>
      <b/>
      <sz val="23"/>
      <color indexed="8"/>
      <name val="標楷體"/>
      <family val="4"/>
      <charset val="136"/>
    </font>
    <font>
      <b/>
      <sz val="10"/>
      <color indexed="8"/>
      <name val="ARIAL"/>
      <family val="2"/>
    </font>
    <font>
      <sz val="15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7"/>
      <name val="標楷體"/>
      <family val="4"/>
      <charset val="136"/>
    </font>
    <font>
      <sz val="17"/>
      <color indexed="8"/>
      <name val="標楷體"/>
      <family val="4"/>
      <charset val="136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sz val="17"/>
      <color indexed="8"/>
      <name val="Times New Roman"/>
      <family val="1"/>
    </font>
    <font>
      <b/>
      <sz val="14"/>
      <color indexed="12"/>
      <name val="標楷體"/>
      <family val="4"/>
      <charset val="136"/>
    </font>
    <font>
      <b/>
      <sz val="14"/>
      <color indexed="12"/>
      <name val="Times New Roman"/>
      <family val="1"/>
    </font>
    <font>
      <b/>
      <sz val="17"/>
      <color indexed="12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17"/>
      <name val="Times New Roman"/>
      <family val="1"/>
    </font>
    <font>
      <b/>
      <sz val="11"/>
      <color indexed="8"/>
      <name val="ARIAL"/>
      <family val="2"/>
    </font>
    <font>
      <sz val="14"/>
      <color indexed="12"/>
      <name val="標楷體"/>
      <family val="4"/>
      <charset val="136"/>
    </font>
    <font>
      <sz val="14"/>
      <color indexed="12"/>
      <name val="Times New Roman"/>
      <family val="1"/>
    </font>
    <font>
      <sz val="17"/>
      <color indexed="12"/>
      <name val="Times New Roman"/>
      <family val="1"/>
    </font>
    <font>
      <sz val="11"/>
      <color indexed="8"/>
      <name val="Arial"/>
      <family val="2"/>
    </font>
    <font>
      <sz val="14"/>
      <name val="Times New Roman"/>
      <family val="1"/>
    </font>
    <font>
      <sz val="17"/>
      <name val="Times New Roman"/>
      <family val="1"/>
    </font>
    <font>
      <sz val="12"/>
      <name val="標楷體"/>
      <family val="4"/>
      <charset val="136"/>
    </font>
    <font>
      <b/>
      <sz val="12"/>
      <color indexed="8"/>
      <name val="ARIAL"/>
      <family val="2"/>
    </font>
    <font>
      <sz val="10"/>
      <color indexed="8"/>
      <name val="標楷體"/>
      <family val="4"/>
      <charset val="136"/>
    </font>
    <font>
      <sz val="13"/>
      <name val="標楷體"/>
      <family val="4"/>
      <charset val="136"/>
    </font>
    <font>
      <sz val="14"/>
      <color indexed="8"/>
      <name val="Arial"/>
      <family val="2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11" fillId="0" borderId="0"/>
  </cellStyleXfs>
  <cellXfs count="73">
    <xf numFmtId="0" fontId="0" fillId="0" borderId="0" xfId="0"/>
    <xf numFmtId="0" fontId="5" fillId="0" borderId="0" xfId="1" applyFont="1" applyBorder="1" applyAlignment="1">
      <alignment horizontal="center" vertical="top"/>
    </xf>
    <xf numFmtId="0" fontId="6" fillId="0" borderId="0" xfId="1" applyFont="1">
      <alignment vertical="top"/>
    </xf>
    <xf numFmtId="0" fontId="1" fillId="0" borderId="0" xfId="1">
      <alignment vertical="top"/>
    </xf>
    <xf numFmtId="0" fontId="7" fillId="0" borderId="0" xfId="1" applyFont="1" applyBorder="1" applyAlignment="1">
      <alignment horizontal="right"/>
    </xf>
    <xf numFmtId="0" fontId="15" fillId="0" borderId="0" xfId="1" applyFont="1" applyBorder="1">
      <alignment vertical="top"/>
    </xf>
    <xf numFmtId="0" fontId="15" fillId="0" borderId="0" xfId="1" applyFont="1">
      <alignment vertical="top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176" fontId="19" fillId="0" borderId="2" xfId="2" quotePrefix="1" applyNumberFormat="1" applyFont="1" applyFill="1" applyBorder="1" applyAlignment="1" applyProtection="1">
      <alignment horizontal="right" vertical="center" wrapText="1"/>
      <protection locked="0"/>
    </xf>
    <xf numFmtId="41" fontId="19" fillId="0" borderId="2" xfId="2" quotePrefix="1" applyNumberFormat="1" applyFont="1" applyFill="1" applyBorder="1" applyAlignment="1" applyProtection="1">
      <alignment horizontal="right" vertical="center" wrapText="1"/>
      <protection locked="0"/>
    </xf>
    <xf numFmtId="176" fontId="20" fillId="2" borderId="2" xfId="2" quotePrefix="1" applyNumberFormat="1" applyFont="1" applyFill="1" applyBorder="1" applyAlignment="1" applyProtection="1">
      <alignment horizontal="right" vertical="center" wrapText="1"/>
      <protection locked="0"/>
    </xf>
    <xf numFmtId="41" fontId="20" fillId="2" borderId="2" xfId="2" quotePrefix="1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1" applyFont="1" applyFill="1" applyBorder="1">
      <alignment vertical="top"/>
    </xf>
    <xf numFmtId="0" fontId="15" fillId="0" borderId="0" xfId="1" applyFont="1" applyFill="1">
      <alignment vertical="top"/>
    </xf>
    <xf numFmtId="0" fontId="21" fillId="0" borderId="2" xfId="1" applyFont="1" applyFill="1" applyBorder="1" applyAlignment="1">
      <alignment vertical="top" wrapText="1"/>
    </xf>
    <xf numFmtId="176" fontId="22" fillId="0" borderId="2" xfId="2" quotePrefix="1" applyNumberFormat="1" applyFont="1" applyFill="1" applyBorder="1" applyAlignment="1" applyProtection="1">
      <alignment horizontal="right" vertical="center" wrapText="1"/>
      <protection locked="0"/>
    </xf>
    <xf numFmtId="176" fontId="23" fillId="2" borderId="2" xfId="2" quotePrefix="1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1" applyFont="1" applyFill="1" applyBorder="1">
      <alignment vertical="top"/>
    </xf>
    <xf numFmtId="0" fontId="24" fillId="0" borderId="0" xfId="1" applyFont="1" applyFill="1">
      <alignment vertical="top"/>
    </xf>
    <xf numFmtId="0" fontId="24" fillId="0" borderId="0" xfId="1" applyFont="1">
      <alignment vertical="top"/>
    </xf>
    <xf numFmtId="0" fontId="25" fillId="0" borderId="2" xfId="1" applyFont="1" applyFill="1" applyBorder="1" applyAlignment="1">
      <alignment vertical="top" wrapText="1"/>
    </xf>
    <xf numFmtId="176" fontId="26" fillId="0" borderId="2" xfId="0" applyNumberFormat="1" applyFont="1" applyFill="1" applyBorder="1" applyAlignment="1">
      <alignment horizontal="right" vertical="center"/>
    </xf>
    <xf numFmtId="3" fontId="26" fillId="0" borderId="2" xfId="0" applyNumberFormat="1" applyFont="1" applyFill="1" applyBorder="1" applyAlignment="1">
      <alignment horizontal="right" vertical="center"/>
    </xf>
    <xf numFmtId="176" fontId="27" fillId="2" borderId="2" xfId="0" applyNumberFormat="1" applyFont="1" applyFill="1" applyBorder="1" applyAlignment="1">
      <alignment horizontal="right" vertical="center"/>
    </xf>
    <xf numFmtId="3" fontId="27" fillId="2" borderId="2" xfId="0" applyNumberFormat="1" applyFont="1" applyFill="1" applyBorder="1" applyAlignment="1">
      <alignment horizontal="right" vertical="center"/>
    </xf>
    <xf numFmtId="0" fontId="28" fillId="0" borderId="0" xfId="1" applyFont="1" applyFill="1" applyBorder="1">
      <alignment vertical="top"/>
    </xf>
    <xf numFmtId="0" fontId="28" fillId="0" borderId="0" xfId="1" applyFont="1" applyFill="1">
      <alignment vertical="top"/>
    </xf>
    <xf numFmtId="0" fontId="28" fillId="0" borderId="0" xfId="1" applyFont="1">
      <alignment vertical="top"/>
    </xf>
    <xf numFmtId="41" fontId="22" fillId="0" borderId="2" xfId="2" quotePrefix="1" applyNumberFormat="1" applyFont="1" applyFill="1" applyBorder="1" applyAlignment="1" applyProtection="1">
      <alignment horizontal="right" vertical="center" wrapText="1"/>
      <protection locked="0"/>
    </xf>
    <xf numFmtId="41" fontId="23" fillId="2" borderId="2" xfId="2" quotePrefix="1" applyNumberFormat="1" applyFont="1" applyFill="1" applyBorder="1" applyAlignment="1" applyProtection="1">
      <alignment horizontal="right" vertical="center" wrapText="1"/>
      <protection locked="0"/>
    </xf>
    <xf numFmtId="0" fontId="12" fillId="0" borderId="2" xfId="1" applyFont="1" applyFill="1" applyBorder="1" applyAlignment="1">
      <alignment vertical="top" wrapText="1"/>
    </xf>
    <xf numFmtId="3" fontId="29" fillId="0" borderId="2" xfId="0" applyNumberFormat="1" applyFont="1" applyFill="1" applyBorder="1" applyAlignment="1">
      <alignment horizontal="right" vertical="center"/>
    </xf>
    <xf numFmtId="176" fontId="29" fillId="0" borderId="2" xfId="0" applyNumberFormat="1" applyFont="1" applyFill="1" applyBorder="1" applyAlignment="1">
      <alignment horizontal="right" vertical="center"/>
    </xf>
    <xf numFmtId="3" fontId="30" fillId="2" borderId="2" xfId="0" applyNumberFormat="1" applyFont="1" applyFill="1" applyBorder="1" applyAlignment="1">
      <alignment horizontal="right" vertical="center"/>
    </xf>
    <xf numFmtId="176" fontId="30" fillId="2" borderId="2" xfId="0" applyNumberFormat="1" applyFont="1" applyFill="1" applyBorder="1" applyAlignment="1">
      <alignment horizontal="right" vertical="center"/>
    </xf>
    <xf numFmtId="0" fontId="18" fillId="0" borderId="2" xfId="1" applyFont="1" applyFill="1" applyBorder="1" applyAlignment="1">
      <alignment vertical="top" wrapText="1"/>
    </xf>
    <xf numFmtId="41" fontId="29" fillId="0" borderId="2" xfId="2" quotePrefix="1" applyNumberFormat="1" applyFont="1" applyFill="1" applyBorder="1" applyAlignment="1" applyProtection="1">
      <alignment horizontal="right" vertical="center" wrapText="1"/>
      <protection locked="0"/>
    </xf>
    <xf numFmtId="176" fontId="29" fillId="0" borderId="2" xfId="2" quotePrefix="1" applyNumberFormat="1" applyFont="1" applyFill="1" applyBorder="1" applyAlignment="1" applyProtection="1">
      <alignment horizontal="right" vertical="center" wrapText="1"/>
      <protection locked="0"/>
    </xf>
    <xf numFmtId="41" fontId="30" fillId="2" borderId="2" xfId="2" quotePrefix="1" applyNumberFormat="1" applyFont="1" applyFill="1" applyBorder="1" applyAlignment="1" applyProtection="1">
      <alignment horizontal="right" vertical="center" wrapText="1"/>
      <protection locked="0"/>
    </xf>
    <xf numFmtId="176" fontId="30" fillId="2" borderId="2" xfId="2" quotePrefix="1" applyNumberFormat="1" applyFont="1" applyFill="1" applyBorder="1" applyAlignment="1" applyProtection="1">
      <alignment horizontal="right" vertical="center" wrapText="1"/>
      <protection locked="0"/>
    </xf>
    <xf numFmtId="41" fontId="26" fillId="0" borderId="2" xfId="2" quotePrefix="1" applyNumberFormat="1" applyFont="1" applyFill="1" applyBorder="1" applyAlignment="1" applyProtection="1">
      <alignment horizontal="right" vertical="center" wrapText="1"/>
      <protection locked="0"/>
    </xf>
    <xf numFmtId="41" fontId="27" fillId="2" borderId="2" xfId="2" quotePrefix="1" applyNumberFormat="1" applyFont="1" applyFill="1" applyBorder="1" applyAlignment="1" applyProtection="1">
      <alignment horizontal="right" vertical="center" wrapText="1"/>
      <protection locked="0"/>
    </xf>
    <xf numFmtId="0" fontId="25" fillId="0" borderId="2" xfId="1" applyFont="1" applyFill="1" applyBorder="1" applyAlignment="1">
      <alignment vertical="center" wrapText="1"/>
    </xf>
    <xf numFmtId="0" fontId="21" fillId="0" borderId="2" xfId="1" applyFont="1" applyFill="1" applyBorder="1" applyAlignment="1">
      <alignment vertical="center" wrapText="1"/>
    </xf>
    <xf numFmtId="0" fontId="12" fillId="0" borderId="2" xfId="1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vertical="top"/>
    </xf>
    <xf numFmtId="0" fontId="32" fillId="0" borderId="0" xfId="1" applyFont="1" applyAlignment="1"/>
    <xf numFmtId="0" fontId="11" fillId="0" borderId="0" xfId="0" applyFont="1" applyFill="1" applyBorder="1" applyAlignment="1">
      <alignment vertical="top" wrapText="1"/>
    </xf>
    <xf numFmtId="0" fontId="33" fillId="0" borderId="0" xfId="1" applyFont="1" applyFill="1">
      <alignment vertical="top"/>
    </xf>
    <xf numFmtId="0" fontId="33" fillId="0" borderId="0" xfId="1" applyFont="1">
      <alignment vertical="top"/>
    </xf>
    <xf numFmtId="49" fontId="12" fillId="0" borderId="0" xfId="0" applyNumberFormat="1" applyFont="1" applyProtection="1">
      <protection locked="0"/>
    </xf>
    <xf numFmtId="49" fontId="34" fillId="0" borderId="0" xfId="0" applyNumberFormat="1" applyFont="1" applyProtection="1">
      <protection locked="0"/>
    </xf>
    <xf numFmtId="0" fontId="35" fillId="0" borderId="0" xfId="1" applyFont="1">
      <alignment vertical="top"/>
    </xf>
    <xf numFmtId="0" fontId="31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/>
    </xf>
    <xf numFmtId="49" fontId="31" fillId="0" borderId="0" xfId="0" applyNumberFormat="1" applyFont="1" applyFill="1" applyAlignment="1" applyProtection="1">
      <alignment vertical="top" wrapText="1"/>
      <protection locked="0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3" fillId="0" borderId="2" xfId="2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top" wrapText="1"/>
    </xf>
    <xf numFmtId="0" fontId="2" fillId="0" borderId="0" xfId="1" applyFont="1" applyBorder="1" applyAlignment="1">
      <alignment horizontal="center" vertical="top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</cellXfs>
  <cellStyles count="3">
    <cellStyle name="一般" xfId="0" builtinId="0"/>
    <cellStyle name="一般_九十三第二季--附表(附屬單位)" xfId="1"/>
    <cellStyle name="一般_表五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4157;&#20809;&#36066;-7452\91MONRH\89month\86DATA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\Q108\kai1\mon88\8708\87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4157;&#20809;&#36066;-7452\91MONRH\89month\86month\86DATA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ltan/Desktop/&#26410;&#32080;&#26696;&#23560;&#21312;-&#20844;&#21209;&#31185;/&#31168;&#29618;&#27284;-&#27599;&#26376;&#20363;&#34892;&#20844;&#20107;/&#25910;&#25903;&#26376;&#22577;&#22519;&#34892;&#27284;/&#31435;&#27861;&#38498;&#23395;&#22577;/10603&#31532;1&#23395;/106Q1&#22522;&#37329;&#31185;4&#34920;&#20840;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6年度總表"/>
      <sheetName val="主管明細"/>
      <sheetName val="0000"/>
      <sheetName val="經資併計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本支出－報院"/>
      <sheetName val="收支總"/>
      <sheetName val="DAT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月執行總表"/>
      <sheetName val="主管明細"/>
      <sheetName val="機關明細"/>
      <sheetName val="85年度總表無以前"/>
      <sheetName val="85年度執行總表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4國損"/>
      <sheetName val="表5國資"/>
      <sheetName val="表6非營業餘絀"/>
      <sheetName val="表7非營業資"/>
      <sheetName val="營業基金執行情形表 "/>
      <sheetName val="3月國營事業盈虧"/>
      <sheetName val="3月國營事業固資"/>
      <sheetName val="3月營業基金購建固定資產計畫  "/>
      <sheetName val="03營業基金購建固定資產計畫"/>
      <sheetName val="03非營業特種基金餘絀情形表"/>
      <sheetName val="03非營業特種基金購建固定資產計畫"/>
      <sheetName val="營業基金購建固定資產計畫- 元"/>
      <sheetName val="非營業特種基金餘絀情形表-元"/>
      <sheetName val="非營業特種基金購建固定資產計畫-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E19">
            <v>1</v>
          </cell>
          <cell r="F19">
            <v>1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S31"/>
  <sheetViews>
    <sheetView showGridLines="0" tabSelected="1" showOutlineSymbols="0" view="pageBreakPreview" zoomScaleNormal="75" zoomScaleSheetLayoutView="75" workbookViewId="0">
      <pane xSplit="1" ySplit="4" topLeftCell="B5" activePane="bottomRight" state="frozen"/>
      <selection activeCell="A35" sqref="A35:C35"/>
      <selection pane="topRight" activeCell="A35" sqref="A35:C35"/>
      <selection pane="bottomLeft" activeCell="A35" sqref="A35:C35"/>
      <selection pane="bottomRight" activeCell="B8" sqref="B8"/>
    </sheetView>
  </sheetViews>
  <sheetFormatPr defaultColWidth="5.875" defaultRowHeight="12.75" customHeight="1"/>
  <cols>
    <col min="1" max="1" width="47.875" style="3" customWidth="1"/>
    <col min="2" max="2" width="16.25" style="3" customWidth="1"/>
    <col min="3" max="3" width="15.375" style="3" customWidth="1"/>
    <col min="4" max="4" width="17.875" style="3" customWidth="1"/>
    <col min="5" max="5" width="16.875" style="3" customWidth="1"/>
    <col min="6" max="6" width="18.5" style="3" customWidth="1"/>
    <col min="7" max="7" width="18.625" style="3" customWidth="1"/>
    <col min="8" max="8" width="14.75" style="3" customWidth="1"/>
    <col min="9" max="9" width="16.625" style="3" customWidth="1"/>
    <col min="10" max="10" width="23.25" style="3" hidden="1" customWidth="1"/>
    <col min="11" max="11" width="38.375" style="3" hidden="1" customWidth="1"/>
    <col min="12" max="12" width="20.5" style="3" hidden="1" customWidth="1"/>
    <col min="13" max="13" width="25.75" style="3" hidden="1" customWidth="1"/>
    <col min="14" max="15" width="24" style="3" hidden="1" customWidth="1"/>
    <col min="16" max="16" width="14.75" style="3" hidden="1" customWidth="1"/>
    <col min="17" max="17" width="16.625" style="3" hidden="1" customWidth="1"/>
    <col min="18" max="19" width="0" style="3" hidden="1" customWidth="1"/>
    <col min="20" max="16384" width="5.875" style="3"/>
  </cols>
  <sheetData>
    <row r="1" spans="1:19" s="2" customFormat="1" ht="31.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1"/>
      <c r="K1" s="1"/>
      <c r="L1" s="1"/>
      <c r="M1" s="1"/>
      <c r="N1" s="1"/>
      <c r="O1" s="1"/>
      <c r="P1" s="1"/>
      <c r="Q1" s="1"/>
    </row>
    <row r="2" spans="1:19" ht="20.25">
      <c r="I2" s="4" t="s">
        <v>1</v>
      </c>
      <c r="Q2" s="4" t="s">
        <v>1</v>
      </c>
    </row>
    <row r="3" spans="1:19" s="6" customFormat="1" ht="29.25" customHeight="1">
      <c r="A3" s="68" t="s">
        <v>2</v>
      </c>
      <c r="B3" s="70" t="s">
        <v>3</v>
      </c>
      <c r="C3" s="70"/>
      <c r="D3" s="70"/>
      <c r="E3" s="70"/>
      <c r="F3" s="71" t="s">
        <v>4</v>
      </c>
      <c r="G3" s="71" t="s">
        <v>5</v>
      </c>
      <c r="H3" s="71" t="s">
        <v>6</v>
      </c>
      <c r="I3" s="71" t="s">
        <v>7</v>
      </c>
      <c r="J3" s="63" t="s">
        <v>8</v>
      </c>
      <c r="K3" s="63"/>
      <c r="L3" s="63"/>
      <c r="M3" s="63"/>
      <c r="N3" s="64" t="s">
        <v>9</v>
      </c>
      <c r="O3" s="64" t="s">
        <v>10</v>
      </c>
      <c r="P3" s="64" t="s">
        <v>11</v>
      </c>
      <c r="Q3" s="64" t="s">
        <v>7</v>
      </c>
      <c r="R3" s="5"/>
    </row>
    <row r="4" spans="1:19" s="6" customFormat="1" ht="72" customHeight="1">
      <c r="A4" s="69"/>
      <c r="B4" s="7" t="s">
        <v>12</v>
      </c>
      <c r="C4" s="8" t="s">
        <v>13</v>
      </c>
      <c r="D4" s="8" t="s">
        <v>14</v>
      </c>
      <c r="E4" s="7" t="s">
        <v>15</v>
      </c>
      <c r="F4" s="72"/>
      <c r="G4" s="72"/>
      <c r="H4" s="72"/>
      <c r="I4" s="72"/>
      <c r="J4" s="9" t="s">
        <v>16</v>
      </c>
      <c r="K4" s="10" t="s">
        <v>13</v>
      </c>
      <c r="L4" s="10" t="s">
        <v>17</v>
      </c>
      <c r="M4" s="9" t="s">
        <v>18</v>
      </c>
      <c r="N4" s="65"/>
      <c r="O4" s="65"/>
      <c r="P4" s="65"/>
      <c r="Q4" s="65"/>
      <c r="R4" s="5"/>
    </row>
    <row r="5" spans="1:19" s="6" customFormat="1" ht="21.75">
      <c r="A5" s="11" t="s">
        <v>19</v>
      </c>
      <c r="B5" s="12">
        <f t="shared" ref="B5:G5" si="0">SUM(B6,B8,B13,B19,B24)</f>
        <v>19202</v>
      </c>
      <c r="C5" s="12">
        <f t="shared" si="0"/>
        <v>189500</v>
      </c>
      <c r="D5" s="12">
        <f t="shared" si="0"/>
        <v>8200</v>
      </c>
      <c r="E5" s="12">
        <f t="shared" si="0"/>
        <v>216902</v>
      </c>
      <c r="F5" s="12">
        <f t="shared" si="0"/>
        <v>25134</v>
      </c>
      <c r="G5" s="12">
        <f t="shared" si="0"/>
        <v>24866</v>
      </c>
      <c r="H5" s="13">
        <f>P5</f>
        <v>11.464118218322948</v>
      </c>
      <c r="I5" s="13">
        <f>Q5</f>
        <v>98.932928300021018</v>
      </c>
      <c r="J5" s="14">
        <f t="shared" ref="J5:O5" si="1">SUM(J6,J8,J13,J19,J24)</f>
        <v>19201757863</v>
      </c>
      <c r="K5" s="14">
        <f t="shared" si="1"/>
        <v>189500003358</v>
      </c>
      <c r="L5" s="14">
        <f t="shared" si="1"/>
        <v>8200000000</v>
      </c>
      <c r="M5" s="14">
        <f t="shared" si="1"/>
        <v>216901761221</v>
      </c>
      <c r="N5" s="14">
        <f t="shared" si="1"/>
        <v>25134072903</v>
      </c>
      <c r="O5" s="14">
        <f t="shared" si="1"/>
        <v>24865874324</v>
      </c>
      <c r="P5" s="15">
        <f>O5/M5*100</f>
        <v>11.464118218322948</v>
      </c>
      <c r="Q5" s="15">
        <f>O5/N5*100</f>
        <v>98.932928300021018</v>
      </c>
      <c r="R5" s="16"/>
      <c r="S5" s="17"/>
    </row>
    <row r="6" spans="1:19" s="23" customFormat="1" ht="21.75">
      <c r="A6" s="18" t="s">
        <v>20</v>
      </c>
      <c r="B6" s="19">
        <f>B7</f>
        <v>0</v>
      </c>
      <c r="C6" s="19">
        <f>C7</f>
        <v>235</v>
      </c>
      <c r="D6" s="19">
        <v>0</v>
      </c>
      <c r="E6" s="19">
        <f t="shared" ref="E6:K6" si="2">E7</f>
        <v>235</v>
      </c>
      <c r="F6" s="19">
        <f t="shared" si="2"/>
        <v>2</v>
      </c>
      <c r="G6" s="19">
        <f t="shared" si="2"/>
        <v>3</v>
      </c>
      <c r="H6" s="19">
        <f t="shared" ref="H6:I25" si="3">P6</f>
        <v>1.1210775727977431</v>
      </c>
      <c r="I6" s="19">
        <f t="shared" si="3"/>
        <v>147.46003363228698</v>
      </c>
      <c r="J6" s="20">
        <f t="shared" si="2"/>
        <v>0</v>
      </c>
      <c r="K6" s="20">
        <f t="shared" si="2"/>
        <v>234657000</v>
      </c>
      <c r="L6" s="20">
        <v>0</v>
      </c>
      <c r="M6" s="20">
        <f>M7</f>
        <v>234657000</v>
      </c>
      <c r="N6" s="20">
        <f>N7</f>
        <v>1784000</v>
      </c>
      <c r="O6" s="20">
        <f>O7</f>
        <v>2630687</v>
      </c>
      <c r="P6" s="15">
        <f t="shared" ref="P6:P25" si="4">O6/M6*100</f>
        <v>1.1210775727977431</v>
      </c>
      <c r="Q6" s="15">
        <f t="shared" ref="Q6:Q25" si="5">O6/N6*100</f>
        <v>147.46003363228698</v>
      </c>
      <c r="R6" s="21"/>
      <c r="S6" s="22"/>
    </row>
    <row r="7" spans="1:19" s="31" customFormat="1" ht="22.5">
      <c r="A7" s="24" t="s">
        <v>21</v>
      </c>
      <c r="B7" s="25">
        <v>0</v>
      </c>
      <c r="C7" s="26">
        <v>235</v>
      </c>
      <c r="D7" s="25">
        <v>0</v>
      </c>
      <c r="E7" s="26">
        <f>B7+C7+D7</f>
        <v>235</v>
      </c>
      <c r="F7" s="26">
        <v>2</v>
      </c>
      <c r="G7" s="26">
        <v>3</v>
      </c>
      <c r="H7" s="26">
        <f t="shared" si="3"/>
        <v>1.1210775727977431</v>
      </c>
      <c r="I7" s="26">
        <f t="shared" si="3"/>
        <v>147.46003363228698</v>
      </c>
      <c r="J7" s="27">
        <v>0</v>
      </c>
      <c r="K7" s="28">
        <f>43335000+95584000+95738000</f>
        <v>234657000</v>
      </c>
      <c r="L7" s="27">
        <v>0</v>
      </c>
      <c r="M7" s="28">
        <f>J7+K7+L7</f>
        <v>234657000</v>
      </c>
      <c r="N7" s="28">
        <f>372000+1099000+313000</f>
        <v>1784000</v>
      </c>
      <c r="O7" s="28">
        <f>383570+820628+1426489</f>
        <v>2630687</v>
      </c>
      <c r="P7" s="15">
        <f t="shared" si="4"/>
        <v>1.1210775727977431</v>
      </c>
      <c r="Q7" s="15">
        <f t="shared" si="5"/>
        <v>147.46003363228698</v>
      </c>
      <c r="R7" s="29"/>
      <c r="S7" s="30"/>
    </row>
    <row r="8" spans="1:19" s="23" customFormat="1" ht="21.75">
      <c r="A8" s="18" t="s">
        <v>22</v>
      </c>
      <c r="B8" s="32">
        <f>SUM(B9:B12)</f>
        <v>2435</v>
      </c>
      <c r="C8" s="32">
        <f>SUM(C9:C12)</f>
        <v>146025</v>
      </c>
      <c r="D8" s="32">
        <f>SUM(D9:D12)</f>
        <v>8200</v>
      </c>
      <c r="E8" s="32">
        <f t="shared" ref="E8:E25" si="6">B8+C8+D8</f>
        <v>156660</v>
      </c>
      <c r="F8" s="32">
        <f>SUM(F9:F12)</f>
        <v>22053</v>
      </c>
      <c r="G8" s="32">
        <f>SUM(G9:G12)</f>
        <v>23057</v>
      </c>
      <c r="H8" s="32">
        <f t="shared" si="3"/>
        <v>14.717976508788915</v>
      </c>
      <c r="I8" s="32">
        <f t="shared" si="3"/>
        <v>104.55306565932064</v>
      </c>
      <c r="J8" s="33">
        <f>SUM(J9:J12)</f>
        <v>2434552573</v>
      </c>
      <c r="K8" s="33">
        <f>SUM(K9:K12)</f>
        <v>146025715000</v>
      </c>
      <c r="L8" s="33">
        <f>SUM(L9:L12)</f>
        <v>8200000000</v>
      </c>
      <c r="M8" s="33">
        <f t="shared" ref="M8:M23" si="7">J8+K8+L8</f>
        <v>156660267573</v>
      </c>
      <c r="N8" s="33">
        <f>SUM(N9:N12)</f>
        <v>22053127983</v>
      </c>
      <c r="O8" s="33">
        <f>SUM(O9:O12)</f>
        <v>23057221380</v>
      </c>
      <c r="P8" s="15">
        <f t="shared" si="4"/>
        <v>14.717976508788915</v>
      </c>
      <c r="Q8" s="15">
        <f t="shared" si="5"/>
        <v>104.55306565932064</v>
      </c>
      <c r="R8" s="22"/>
      <c r="S8" s="22"/>
    </row>
    <row r="9" spans="1:19" s="31" customFormat="1" ht="22.5">
      <c r="A9" s="34" t="s">
        <v>23</v>
      </c>
      <c r="B9" s="35">
        <v>145</v>
      </c>
      <c r="C9" s="35">
        <v>896</v>
      </c>
      <c r="D9" s="36">
        <v>0</v>
      </c>
      <c r="E9" s="35">
        <f t="shared" si="6"/>
        <v>1041</v>
      </c>
      <c r="F9" s="35">
        <v>104</v>
      </c>
      <c r="G9" s="35">
        <v>145</v>
      </c>
      <c r="H9" s="35">
        <f t="shared" si="3"/>
        <v>13.901800782588353</v>
      </c>
      <c r="I9" s="35">
        <f t="shared" si="3"/>
        <v>139.10934038461536</v>
      </c>
      <c r="J9" s="37">
        <v>144953263</v>
      </c>
      <c r="K9" s="37">
        <v>895730000</v>
      </c>
      <c r="L9" s="38">
        <v>0</v>
      </c>
      <c r="M9" s="37">
        <f t="shared" si="7"/>
        <v>1040683263</v>
      </c>
      <c r="N9" s="37">
        <v>104000000</v>
      </c>
      <c r="O9" s="37">
        <v>144673714</v>
      </c>
      <c r="P9" s="15">
        <f t="shared" si="4"/>
        <v>13.901800782588353</v>
      </c>
      <c r="Q9" s="15">
        <f t="shared" si="5"/>
        <v>139.10934038461536</v>
      </c>
      <c r="R9" s="30"/>
      <c r="S9" s="30"/>
    </row>
    <row r="10" spans="1:19" s="31" customFormat="1" ht="22.5">
      <c r="A10" s="34" t="s">
        <v>24</v>
      </c>
      <c r="B10" s="35">
        <v>1305</v>
      </c>
      <c r="C10" s="35">
        <v>24585</v>
      </c>
      <c r="D10" s="36">
        <v>0</v>
      </c>
      <c r="E10" s="35">
        <f t="shared" si="6"/>
        <v>25890</v>
      </c>
      <c r="F10" s="35">
        <v>2547</v>
      </c>
      <c r="G10" s="35">
        <v>2712</v>
      </c>
      <c r="H10" s="35">
        <f t="shared" si="3"/>
        <v>10.473851500549083</v>
      </c>
      <c r="I10" s="35">
        <f t="shared" si="3"/>
        <v>106.46165736468683</v>
      </c>
      <c r="J10" s="37">
        <v>1304912683</v>
      </c>
      <c r="K10" s="37">
        <v>24585417000</v>
      </c>
      <c r="L10" s="38">
        <v>0</v>
      </c>
      <c r="M10" s="37">
        <f t="shared" si="7"/>
        <v>25890329683</v>
      </c>
      <c r="N10" s="37">
        <v>2547128000</v>
      </c>
      <c r="O10" s="37">
        <v>2711714684</v>
      </c>
      <c r="P10" s="15">
        <f t="shared" si="4"/>
        <v>10.473851500549083</v>
      </c>
      <c r="Q10" s="15">
        <f t="shared" si="5"/>
        <v>106.46165736468683</v>
      </c>
      <c r="R10" s="30"/>
      <c r="S10" s="30"/>
    </row>
    <row r="11" spans="1:19" s="31" customFormat="1" ht="22.5">
      <c r="A11" s="34" t="s">
        <v>25</v>
      </c>
      <c r="B11" s="35">
        <v>399</v>
      </c>
      <c r="C11" s="35">
        <v>101052</v>
      </c>
      <c r="D11" s="36">
        <v>8200</v>
      </c>
      <c r="E11" s="35">
        <f t="shared" si="6"/>
        <v>109651</v>
      </c>
      <c r="F11" s="35">
        <v>17529</v>
      </c>
      <c r="G11" s="35">
        <v>17790</v>
      </c>
      <c r="H11" s="35">
        <f t="shared" si="3"/>
        <v>16.224980236937657</v>
      </c>
      <c r="I11" s="35">
        <f t="shared" si="3"/>
        <v>101.49591242278416</v>
      </c>
      <c r="J11" s="37">
        <v>398822802</v>
      </c>
      <c r="K11" s="37">
        <v>101052071000</v>
      </c>
      <c r="L11" s="38">
        <v>8200000000</v>
      </c>
      <c r="M11" s="37">
        <f>J11+K11+L11</f>
        <v>109650893802</v>
      </c>
      <c r="N11" s="37">
        <v>17528623000</v>
      </c>
      <c r="O11" s="37">
        <v>17790835849</v>
      </c>
      <c r="P11" s="15">
        <f t="shared" si="4"/>
        <v>16.224980236937657</v>
      </c>
      <c r="Q11" s="15">
        <f t="shared" si="5"/>
        <v>101.49591242278416</v>
      </c>
      <c r="R11" s="30"/>
      <c r="S11" s="30"/>
    </row>
    <row r="12" spans="1:19" s="31" customFormat="1" ht="22.5">
      <c r="A12" s="34" t="s">
        <v>26</v>
      </c>
      <c r="B12" s="35">
        <v>586</v>
      </c>
      <c r="C12" s="35">
        <v>19492</v>
      </c>
      <c r="D12" s="36">
        <v>0</v>
      </c>
      <c r="E12" s="35">
        <f t="shared" si="6"/>
        <v>20078</v>
      </c>
      <c r="F12" s="35">
        <v>1873</v>
      </c>
      <c r="G12" s="35">
        <v>2410</v>
      </c>
      <c r="H12" s="35">
        <f t="shared" si="3"/>
        <v>12.002957582071444</v>
      </c>
      <c r="I12" s="35">
        <f t="shared" si="3"/>
        <v>128.64453630366825</v>
      </c>
      <c r="J12" s="37">
        <v>585863825</v>
      </c>
      <c r="K12" s="37">
        <v>19492497000</v>
      </c>
      <c r="L12" s="38">
        <v>0</v>
      </c>
      <c r="M12" s="37">
        <f t="shared" si="7"/>
        <v>20078360825</v>
      </c>
      <c r="N12" s="37">
        <v>1873376983</v>
      </c>
      <c r="O12" s="37">
        <v>2409997133</v>
      </c>
      <c r="P12" s="15">
        <f t="shared" si="4"/>
        <v>12.002957582071444</v>
      </c>
      <c r="Q12" s="15">
        <f t="shared" si="5"/>
        <v>128.64453630366825</v>
      </c>
      <c r="R12" s="30"/>
      <c r="S12" s="30"/>
    </row>
    <row r="13" spans="1:19" s="23" customFormat="1" ht="21.75">
      <c r="A13" s="39" t="s">
        <v>27</v>
      </c>
      <c r="B13" s="13">
        <f>SUM(B14:B18)</f>
        <v>467</v>
      </c>
      <c r="C13" s="13">
        <f>SUM(C14:C18)</f>
        <v>3026</v>
      </c>
      <c r="D13" s="12">
        <v>0</v>
      </c>
      <c r="E13" s="13">
        <f t="shared" si="6"/>
        <v>3493</v>
      </c>
      <c r="F13" s="13">
        <f>SUM(F14:F18)</f>
        <v>449</v>
      </c>
      <c r="G13" s="13">
        <f>SUM(G14:G18)</f>
        <v>285</v>
      </c>
      <c r="H13" s="13">
        <f t="shared" si="3"/>
        <v>8.1484356972706227</v>
      </c>
      <c r="I13" s="13">
        <f t="shared" si="3"/>
        <v>63.461489267764051</v>
      </c>
      <c r="J13" s="15">
        <f>SUM(J14:J18)</f>
        <v>467335715</v>
      </c>
      <c r="K13" s="15">
        <f>SUM(K14:K18)</f>
        <v>3025367358</v>
      </c>
      <c r="L13" s="14">
        <v>0</v>
      </c>
      <c r="M13" s="15">
        <f t="shared" si="7"/>
        <v>3492703073</v>
      </c>
      <c r="N13" s="15">
        <f>SUM(N14:N18)</f>
        <v>448462000</v>
      </c>
      <c r="O13" s="15">
        <f>SUM(O14:O18)</f>
        <v>284600664</v>
      </c>
      <c r="P13" s="15">
        <f t="shared" si="4"/>
        <v>8.1484356972706227</v>
      </c>
      <c r="Q13" s="15">
        <f t="shared" si="5"/>
        <v>63.461489267764051</v>
      </c>
      <c r="R13" s="22"/>
      <c r="S13" s="22"/>
    </row>
    <row r="14" spans="1:19" s="23" customFormat="1" ht="22.5">
      <c r="A14" s="34" t="s">
        <v>28</v>
      </c>
      <c r="B14" s="40"/>
      <c r="C14" s="40">
        <v>19</v>
      </c>
      <c r="D14" s="41">
        <v>0</v>
      </c>
      <c r="E14" s="35">
        <f t="shared" si="6"/>
        <v>19</v>
      </c>
      <c r="F14" s="40">
        <f>'[4]03營業基金購建固定資產計畫'!E19</f>
        <v>1</v>
      </c>
      <c r="G14" s="40">
        <f>'[4]03營業基金購建固定資產計畫'!F19</f>
        <v>1</v>
      </c>
      <c r="H14" s="40">
        <f t="shared" si="3"/>
        <v>3.4149512050466382</v>
      </c>
      <c r="I14" s="40">
        <f t="shared" si="3"/>
        <v>84.449466666666666</v>
      </c>
      <c r="J14" s="42">
        <v>0</v>
      </c>
      <c r="K14" s="42">
        <v>18547000</v>
      </c>
      <c r="L14" s="43">
        <v>0</v>
      </c>
      <c r="M14" s="37">
        <f t="shared" si="7"/>
        <v>18547000</v>
      </c>
      <c r="N14" s="42">
        <v>750000</v>
      </c>
      <c r="O14" s="42">
        <v>633371</v>
      </c>
      <c r="P14" s="15">
        <f t="shared" si="4"/>
        <v>3.4149512050466382</v>
      </c>
      <c r="Q14" s="15">
        <f t="shared" si="5"/>
        <v>84.449466666666666</v>
      </c>
      <c r="R14" s="22"/>
      <c r="S14" s="22"/>
    </row>
    <row r="15" spans="1:19" s="31" customFormat="1" ht="22.5">
      <c r="A15" s="24" t="s">
        <v>29</v>
      </c>
      <c r="B15" s="26">
        <v>105</v>
      </c>
      <c r="C15" s="26">
        <v>657</v>
      </c>
      <c r="D15" s="25">
        <v>0</v>
      </c>
      <c r="E15" s="26">
        <f t="shared" si="6"/>
        <v>762</v>
      </c>
      <c r="F15" s="44">
        <v>163</v>
      </c>
      <c r="G15" s="44">
        <v>76</v>
      </c>
      <c r="H15" s="26">
        <f t="shared" si="3"/>
        <v>9.9951305629382912</v>
      </c>
      <c r="I15" s="26">
        <f t="shared" si="3"/>
        <v>46.725765177815667</v>
      </c>
      <c r="J15" s="28">
        <f>91706000+13397611</f>
        <v>105103611</v>
      </c>
      <c r="K15" s="28">
        <f>705000+630069000+19205358+7077000</f>
        <v>657056358</v>
      </c>
      <c r="L15" s="27">
        <v>0</v>
      </c>
      <c r="M15" s="28">
        <f t="shared" si="7"/>
        <v>762159969</v>
      </c>
      <c r="N15" s="45">
        <f>150411000+12173000+450000</f>
        <v>163034000</v>
      </c>
      <c r="O15" s="45">
        <f>99634+67475609+8261440+342201</f>
        <v>76178884</v>
      </c>
      <c r="P15" s="15">
        <f t="shared" si="4"/>
        <v>9.9951305629382912</v>
      </c>
      <c r="Q15" s="15">
        <f t="shared" si="5"/>
        <v>46.725765177815667</v>
      </c>
      <c r="R15" s="30"/>
      <c r="S15" s="30"/>
    </row>
    <row r="16" spans="1:19" s="31" customFormat="1" ht="22.5">
      <c r="A16" s="24" t="s">
        <v>30</v>
      </c>
      <c r="B16" s="26">
        <v>117</v>
      </c>
      <c r="C16" s="26">
        <v>624</v>
      </c>
      <c r="D16" s="25">
        <v>0</v>
      </c>
      <c r="E16" s="26">
        <f t="shared" si="6"/>
        <v>741</v>
      </c>
      <c r="F16" s="44">
        <v>49</v>
      </c>
      <c r="G16" s="44">
        <v>79</v>
      </c>
      <c r="H16" s="26">
        <f t="shared" si="3"/>
        <v>10.684942925469281</v>
      </c>
      <c r="I16" s="26">
        <f t="shared" si="3"/>
        <v>160.46113958151878</v>
      </c>
      <c r="J16" s="28">
        <f>117277000</f>
        <v>117277000</v>
      </c>
      <c r="K16" s="28">
        <f>623472000+650000</f>
        <v>624122000</v>
      </c>
      <c r="L16" s="27">
        <v>0</v>
      </c>
      <c r="M16" s="28">
        <f t="shared" si="7"/>
        <v>741399000</v>
      </c>
      <c r="N16" s="45">
        <f>49207000+162000</f>
        <v>49369000</v>
      </c>
      <c r="O16" s="45">
        <f>79218060</f>
        <v>79218060</v>
      </c>
      <c r="P16" s="15">
        <f t="shared" si="4"/>
        <v>10.684942925469281</v>
      </c>
      <c r="Q16" s="15">
        <f t="shared" si="5"/>
        <v>160.46113958151878</v>
      </c>
      <c r="R16" s="30"/>
      <c r="S16" s="30"/>
    </row>
    <row r="17" spans="1:19" s="31" customFormat="1" ht="22.5">
      <c r="A17" s="34" t="s">
        <v>31</v>
      </c>
      <c r="B17" s="35">
        <v>3</v>
      </c>
      <c r="C17" s="35">
        <v>25</v>
      </c>
      <c r="D17" s="36">
        <v>0</v>
      </c>
      <c r="E17" s="35">
        <f t="shared" si="6"/>
        <v>28</v>
      </c>
      <c r="F17" s="40">
        <v>1</v>
      </c>
      <c r="G17" s="40">
        <v>1</v>
      </c>
      <c r="H17" s="40">
        <f t="shared" si="3"/>
        <v>2.1216168973051714</v>
      </c>
      <c r="I17" s="40">
        <f t="shared" si="3"/>
        <v>90.045749613601231</v>
      </c>
      <c r="J17" s="37">
        <v>2720000</v>
      </c>
      <c r="K17" s="37">
        <v>24740000</v>
      </c>
      <c r="L17" s="38">
        <v>0</v>
      </c>
      <c r="M17" s="37">
        <f t="shared" si="7"/>
        <v>27460000</v>
      </c>
      <c r="N17" s="42">
        <v>647000</v>
      </c>
      <c r="O17" s="42">
        <v>582596</v>
      </c>
      <c r="P17" s="15">
        <f t="shared" si="4"/>
        <v>2.1216168973051714</v>
      </c>
      <c r="Q17" s="15">
        <f t="shared" si="5"/>
        <v>90.045749613601231</v>
      </c>
      <c r="R17" s="30"/>
      <c r="S17" s="30"/>
    </row>
    <row r="18" spans="1:19" s="31" customFormat="1" ht="22.5">
      <c r="A18" s="34" t="s">
        <v>32</v>
      </c>
      <c r="B18" s="35">
        <v>242</v>
      </c>
      <c r="C18" s="35">
        <v>1701</v>
      </c>
      <c r="D18" s="36">
        <v>0</v>
      </c>
      <c r="E18" s="35">
        <f t="shared" si="6"/>
        <v>1943</v>
      </c>
      <c r="F18" s="40">
        <v>235</v>
      </c>
      <c r="G18" s="40">
        <v>128</v>
      </c>
      <c r="H18" s="40">
        <f t="shared" si="3"/>
        <v>6.5866558122190026</v>
      </c>
      <c r="I18" s="40">
        <f t="shared" si="3"/>
        <v>54.541320281937423</v>
      </c>
      <c r="J18" s="37">
        <v>242235104</v>
      </c>
      <c r="K18" s="37">
        <v>1700902000</v>
      </c>
      <c r="L18" s="38">
        <v>0</v>
      </c>
      <c r="M18" s="37">
        <f t="shared" si="7"/>
        <v>1943137104</v>
      </c>
      <c r="N18" s="42">
        <v>234662000</v>
      </c>
      <c r="O18" s="42">
        <v>127987753</v>
      </c>
      <c r="P18" s="15">
        <f t="shared" si="4"/>
        <v>6.5866558122190026</v>
      </c>
      <c r="Q18" s="15">
        <f t="shared" si="5"/>
        <v>54.541320281937423</v>
      </c>
      <c r="R18" s="30"/>
      <c r="S18" s="30"/>
    </row>
    <row r="19" spans="1:19" s="23" customFormat="1" ht="21.75">
      <c r="A19" s="39" t="s">
        <v>33</v>
      </c>
      <c r="B19" s="13">
        <f>SUM(B20:B23)</f>
        <v>16300</v>
      </c>
      <c r="C19" s="13">
        <f>SUM(C20:C23)</f>
        <v>40209</v>
      </c>
      <c r="D19" s="13"/>
      <c r="E19" s="13">
        <f t="shared" si="6"/>
        <v>56509</v>
      </c>
      <c r="F19" s="13">
        <f>SUM(F20:F23)</f>
        <v>2630</v>
      </c>
      <c r="G19" s="13">
        <f>SUM(G20:G23)</f>
        <v>1521</v>
      </c>
      <c r="H19" s="13">
        <f t="shared" si="3"/>
        <v>2.6921627705229869</v>
      </c>
      <c r="I19" s="13">
        <f t="shared" si="3"/>
        <v>57.836483600746</v>
      </c>
      <c r="J19" s="15">
        <f>SUM(J20:J23)</f>
        <v>16299869575</v>
      </c>
      <c r="K19" s="15">
        <f>SUM(K20:K23)</f>
        <v>40209724000</v>
      </c>
      <c r="L19" s="15"/>
      <c r="M19" s="15">
        <f t="shared" si="7"/>
        <v>56509593575</v>
      </c>
      <c r="N19" s="15">
        <f>SUM(N20:N23)</f>
        <v>2630398920</v>
      </c>
      <c r="O19" s="15">
        <f>SUM(O20:O23)</f>
        <v>1521330240</v>
      </c>
      <c r="P19" s="15">
        <f t="shared" si="4"/>
        <v>2.6921627705229869</v>
      </c>
      <c r="Q19" s="15">
        <f t="shared" si="5"/>
        <v>57.836483600746</v>
      </c>
      <c r="R19" s="22"/>
      <c r="S19" s="22"/>
    </row>
    <row r="20" spans="1:19" s="31" customFormat="1" ht="22.5">
      <c r="A20" s="34" t="s">
        <v>34</v>
      </c>
      <c r="B20" s="35">
        <v>565</v>
      </c>
      <c r="C20" s="35">
        <v>8582</v>
      </c>
      <c r="D20" s="36">
        <v>0</v>
      </c>
      <c r="E20" s="35">
        <f t="shared" si="6"/>
        <v>9147</v>
      </c>
      <c r="F20" s="35">
        <v>110</v>
      </c>
      <c r="G20" s="35">
        <v>73</v>
      </c>
      <c r="H20" s="35">
        <f t="shared" si="3"/>
        <v>0.80005399943246758</v>
      </c>
      <c r="I20" s="35">
        <f t="shared" si="3"/>
        <v>66.721782138133918</v>
      </c>
      <c r="J20" s="37">
        <v>564507014</v>
      </c>
      <c r="K20" s="37">
        <v>8581678000</v>
      </c>
      <c r="L20" s="38">
        <v>0</v>
      </c>
      <c r="M20" s="37">
        <f t="shared" si="7"/>
        <v>9146185014</v>
      </c>
      <c r="N20" s="37">
        <v>109670960</v>
      </c>
      <c r="O20" s="37">
        <v>73174419</v>
      </c>
      <c r="P20" s="15">
        <f t="shared" si="4"/>
        <v>0.80005399943246758</v>
      </c>
      <c r="Q20" s="15">
        <f t="shared" si="5"/>
        <v>66.721782138133918</v>
      </c>
      <c r="R20" s="30"/>
      <c r="S20" s="30"/>
    </row>
    <row r="21" spans="1:19" s="31" customFormat="1" ht="22.5">
      <c r="A21" s="34" t="s">
        <v>35</v>
      </c>
      <c r="B21" s="35">
        <v>14258</v>
      </c>
      <c r="C21" s="35">
        <v>15609</v>
      </c>
      <c r="D21" s="36">
        <v>0</v>
      </c>
      <c r="E21" s="35">
        <f t="shared" si="6"/>
        <v>29867</v>
      </c>
      <c r="F21" s="35">
        <v>1513</v>
      </c>
      <c r="G21" s="35">
        <v>1126</v>
      </c>
      <c r="H21" s="35">
        <f t="shared" si="3"/>
        <v>3.7706035815151648</v>
      </c>
      <c r="I21" s="35">
        <f t="shared" si="3"/>
        <v>74.428523436078322</v>
      </c>
      <c r="J21" s="37">
        <v>14257507813</v>
      </c>
      <c r="K21" s="37">
        <v>15609154000</v>
      </c>
      <c r="L21" s="38">
        <v>0</v>
      </c>
      <c r="M21" s="37">
        <f t="shared" si="7"/>
        <v>29866661813</v>
      </c>
      <c r="N21" s="37">
        <v>1513066991</v>
      </c>
      <c r="O21" s="37">
        <v>1126153420</v>
      </c>
      <c r="P21" s="15">
        <f t="shared" si="4"/>
        <v>3.7706035815151648</v>
      </c>
      <c r="Q21" s="15">
        <f t="shared" si="5"/>
        <v>74.428523436078322</v>
      </c>
      <c r="R21" s="30"/>
      <c r="S21" s="30"/>
    </row>
    <row r="22" spans="1:19" s="31" customFormat="1" ht="22.5">
      <c r="A22" s="24" t="s">
        <v>36</v>
      </c>
      <c r="B22" s="26">
        <v>420</v>
      </c>
      <c r="C22" s="26">
        <v>8295</v>
      </c>
      <c r="D22" s="25">
        <v>0</v>
      </c>
      <c r="E22" s="26">
        <f t="shared" si="6"/>
        <v>8715</v>
      </c>
      <c r="F22" s="26">
        <v>948</v>
      </c>
      <c r="G22" s="26">
        <v>297</v>
      </c>
      <c r="H22" s="26">
        <f t="shared" si="3"/>
        <v>3.4087717985124009</v>
      </c>
      <c r="I22" s="26">
        <f t="shared" si="3"/>
        <v>31.330737556183564</v>
      </c>
      <c r="J22" s="28">
        <f>413973748+6400000</f>
        <v>420373748</v>
      </c>
      <c r="K22" s="28">
        <f>7851632000+441720000+2133000</f>
        <v>8295485000</v>
      </c>
      <c r="L22" s="27">
        <v>0</v>
      </c>
      <c r="M22" s="28">
        <f t="shared" si="7"/>
        <v>8715858748</v>
      </c>
      <c r="N22" s="28">
        <f>889164969+56984000+2133000</f>
        <v>948281969</v>
      </c>
      <c r="O22" s="28">
        <f>296971257+132478</f>
        <v>297103735</v>
      </c>
      <c r="P22" s="15">
        <f t="shared" si="4"/>
        <v>3.4087717985124009</v>
      </c>
      <c r="Q22" s="15">
        <f t="shared" si="5"/>
        <v>31.330737556183564</v>
      </c>
      <c r="R22" s="30"/>
      <c r="S22" s="30"/>
    </row>
    <row r="23" spans="1:19" s="31" customFormat="1" ht="22.5">
      <c r="A23" s="46" t="s">
        <v>37</v>
      </c>
      <c r="B23" s="26">
        <v>1057</v>
      </c>
      <c r="C23" s="26">
        <v>7723</v>
      </c>
      <c r="D23" s="25">
        <v>0</v>
      </c>
      <c r="E23" s="26">
        <f t="shared" si="6"/>
        <v>8780</v>
      </c>
      <c r="F23" s="26">
        <v>59</v>
      </c>
      <c r="G23" s="26">
        <v>25</v>
      </c>
      <c r="H23" s="26">
        <f t="shared" si="3"/>
        <v>0.28355521673889933</v>
      </c>
      <c r="I23" s="26">
        <f t="shared" si="3"/>
        <v>41.931770491251115</v>
      </c>
      <c r="J23" s="28">
        <v>1057481000</v>
      </c>
      <c r="K23" s="28">
        <f>7715339000+8068000</f>
        <v>7723407000</v>
      </c>
      <c r="L23" s="27">
        <v>0</v>
      </c>
      <c r="M23" s="28">
        <f t="shared" si="7"/>
        <v>8780888000</v>
      </c>
      <c r="N23" s="28">
        <f>59379000</f>
        <v>59379000</v>
      </c>
      <c r="O23" s="28">
        <f>24898666</f>
        <v>24898666</v>
      </c>
      <c r="P23" s="15">
        <f t="shared" si="4"/>
        <v>0.28355521673889933</v>
      </c>
      <c r="Q23" s="15">
        <f t="shared" si="5"/>
        <v>41.931770491251115</v>
      </c>
      <c r="R23" s="30"/>
      <c r="S23" s="30"/>
    </row>
    <row r="24" spans="1:19" s="23" customFormat="1" ht="21.75">
      <c r="A24" s="47" t="s">
        <v>38</v>
      </c>
      <c r="B24" s="19">
        <f t="shared" ref="B24:G24" si="8">B25</f>
        <v>0</v>
      </c>
      <c r="C24" s="19">
        <f t="shared" si="8"/>
        <v>5</v>
      </c>
      <c r="D24" s="19">
        <f t="shared" si="8"/>
        <v>0</v>
      </c>
      <c r="E24" s="19">
        <f t="shared" si="8"/>
        <v>5</v>
      </c>
      <c r="F24" s="19" t="str">
        <f t="shared" si="8"/>
        <v>-</v>
      </c>
      <c r="G24" s="19" t="str">
        <f t="shared" si="8"/>
        <v>-</v>
      </c>
      <c r="H24" s="19">
        <f t="shared" si="3"/>
        <v>2.0121806167400882</v>
      </c>
      <c r="I24" s="19">
        <f t="shared" si="3"/>
        <v>30.451000000000001</v>
      </c>
      <c r="J24" s="20">
        <f t="shared" ref="J24:O24" si="9">J25</f>
        <v>0</v>
      </c>
      <c r="K24" s="20">
        <f t="shared" si="9"/>
        <v>4540000</v>
      </c>
      <c r="L24" s="20">
        <f t="shared" si="9"/>
        <v>0</v>
      </c>
      <c r="M24" s="20">
        <f t="shared" si="9"/>
        <v>4540000</v>
      </c>
      <c r="N24" s="20">
        <f t="shared" si="9"/>
        <v>300000</v>
      </c>
      <c r="O24" s="20">
        <f t="shared" si="9"/>
        <v>91353</v>
      </c>
      <c r="P24" s="15">
        <f t="shared" si="4"/>
        <v>2.0121806167400882</v>
      </c>
      <c r="Q24" s="15">
        <f t="shared" si="5"/>
        <v>30.451000000000001</v>
      </c>
      <c r="R24" s="22"/>
      <c r="S24" s="22"/>
    </row>
    <row r="25" spans="1:19" s="31" customFormat="1" ht="22.5">
      <c r="A25" s="48" t="s">
        <v>39</v>
      </c>
      <c r="B25" s="36"/>
      <c r="C25" s="36">
        <v>5</v>
      </c>
      <c r="D25" s="36">
        <v>0</v>
      </c>
      <c r="E25" s="35">
        <f t="shared" si="6"/>
        <v>5</v>
      </c>
      <c r="F25" s="35" t="s">
        <v>40</v>
      </c>
      <c r="G25" s="35" t="s">
        <v>40</v>
      </c>
      <c r="H25" s="40">
        <f t="shared" si="3"/>
        <v>2.0121806167400882</v>
      </c>
      <c r="I25" s="35">
        <f t="shared" si="3"/>
        <v>30.451000000000001</v>
      </c>
      <c r="J25" s="38"/>
      <c r="K25" s="38">
        <v>4540000</v>
      </c>
      <c r="L25" s="38">
        <v>0</v>
      </c>
      <c r="M25" s="37">
        <f>J25+K25+L25</f>
        <v>4540000</v>
      </c>
      <c r="N25" s="37">
        <v>300000</v>
      </c>
      <c r="O25" s="37">
        <v>91353</v>
      </c>
      <c r="P25" s="15">
        <f t="shared" si="4"/>
        <v>2.0121806167400882</v>
      </c>
      <c r="Q25" s="15">
        <f t="shared" si="5"/>
        <v>30.451000000000001</v>
      </c>
      <c r="R25" s="30"/>
      <c r="S25" s="30"/>
    </row>
    <row r="26" spans="1:19" s="51" customFormat="1" ht="18.95" customHeight="1">
      <c r="A26" s="66" t="s">
        <v>41</v>
      </c>
      <c r="B26" s="66"/>
      <c r="C26" s="66"/>
      <c r="D26" s="66"/>
      <c r="E26" s="66"/>
      <c r="F26" s="66"/>
      <c r="G26" s="66"/>
      <c r="H26" s="66"/>
      <c r="I26" s="66"/>
      <c r="J26" s="49"/>
      <c r="K26" s="49"/>
      <c r="L26" s="49"/>
      <c r="M26" s="49"/>
      <c r="N26" s="49"/>
      <c r="O26" s="49"/>
      <c r="P26" s="49"/>
      <c r="Q26" s="49"/>
      <c r="R26" s="50"/>
      <c r="S26" s="50"/>
    </row>
    <row r="27" spans="1:19" s="51" customFormat="1" ht="18.95" customHeight="1">
      <c r="A27" s="58" t="s">
        <v>42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28" spans="1:19" s="54" customFormat="1" ht="16.5">
      <c r="A28" s="60"/>
      <c r="B28" s="60"/>
      <c r="C28" s="60"/>
      <c r="D28" s="60"/>
      <c r="E28" s="60"/>
      <c r="F28" s="61"/>
      <c r="G28" s="61"/>
      <c r="H28" s="61"/>
      <c r="I28" s="62"/>
      <c r="J28" s="52"/>
      <c r="K28" s="52"/>
      <c r="L28" s="52"/>
      <c r="M28" s="52"/>
      <c r="N28" s="52"/>
      <c r="O28" s="52"/>
      <c r="P28" s="52"/>
      <c r="Q28" s="52"/>
      <c r="R28" s="53"/>
      <c r="S28" s="53"/>
    </row>
    <row r="29" spans="1:19" s="54" customFormat="1" ht="20.25" customHeight="1">
      <c r="A29" s="55" t="s">
        <v>43</v>
      </c>
      <c r="B29" s="55"/>
      <c r="C29" s="55"/>
      <c r="D29" s="55"/>
      <c r="E29" s="55"/>
      <c r="F29" s="56"/>
      <c r="G29" s="56"/>
      <c r="H29" s="56"/>
      <c r="I29" s="56"/>
      <c r="J29" s="55"/>
      <c r="K29" s="55"/>
      <c r="L29" s="55"/>
      <c r="M29" s="55"/>
      <c r="N29" s="56"/>
      <c r="O29" s="56"/>
      <c r="P29" s="56"/>
      <c r="Q29" s="56"/>
    </row>
    <row r="30" spans="1:19" ht="12.75" customHeight="1">
      <c r="A30" s="57"/>
      <c r="B30" s="57"/>
      <c r="C30" s="57"/>
      <c r="D30" s="57"/>
      <c r="E30" s="57"/>
      <c r="J30" s="57"/>
      <c r="K30" s="57"/>
      <c r="L30" s="57"/>
      <c r="M30" s="57"/>
    </row>
    <row r="31" spans="1:19" ht="22.7" customHeight="1">
      <c r="A31" s="57" t="s">
        <v>44</v>
      </c>
      <c r="B31" s="57"/>
      <c r="C31" s="57"/>
      <c r="D31" s="57"/>
      <c r="E31" s="57"/>
      <c r="J31" s="57"/>
      <c r="K31" s="57"/>
      <c r="L31" s="57"/>
      <c r="M31" s="57"/>
    </row>
  </sheetData>
  <mergeCells count="15">
    <mergeCell ref="A1:I1"/>
    <mergeCell ref="A3:A4"/>
    <mergeCell ref="B3:E3"/>
    <mergeCell ref="F3:F4"/>
    <mergeCell ref="G3:G4"/>
    <mergeCell ref="H3:H4"/>
    <mergeCell ref="I3:I4"/>
    <mergeCell ref="A27:S27"/>
    <mergeCell ref="A28:I28"/>
    <mergeCell ref="J3:M3"/>
    <mergeCell ref="N3:N4"/>
    <mergeCell ref="O3:O4"/>
    <mergeCell ref="P3:P4"/>
    <mergeCell ref="Q3:Q4"/>
    <mergeCell ref="A26:I26"/>
  </mergeCells>
  <phoneticPr fontId="3" type="noConversion"/>
  <printOptions horizontalCentered="1"/>
  <pageMargins left="0.35433070866141736" right="0.35433070866141736" top="0.78740157480314965" bottom="0.27559055118110237" header="0.59055118110236227" footer="0.31496062992125984"/>
  <pageSetup paperSize="9" scale="75" firstPageNumber="13" fitToWidth="0" fitToHeight="0" orientation="landscape" useFirstPageNumber="1" r:id="rId1"/>
  <headerFooter alignWithMargins="0">
    <oddHeader>&amp;L&amp;"標楷體,標準"&amp;20附表5</oddHeader>
    <oddFooter>&amp;C&amp;"Times New Roman,標準"&amp;18&amp;P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表5國資</vt:lpstr>
      <vt:lpstr>表5國資!Print_Area</vt:lpstr>
      <vt:lpstr>表5國資!Print_Titles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2017-05-10T01:19:03Z</dcterms:created>
  <dcterms:modified xsi:type="dcterms:W3CDTF">2017-05-10T01:20:41Z</dcterms:modified>
</cp:coreProperties>
</file>