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1"/>
  </bookViews>
  <sheets>
    <sheet name="收支表" sheetId="1" r:id="rId1"/>
    <sheet name="資產負債表" sheetId="2" r:id="rId2"/>
  </sheets>
  <definedNames>
    <definedName name="_xlnm.Print_Area" localSheetId="0">'收支表'!$A$1:$E$48</definedName>
    <definedName name="_xlnm.Print_Area" localSheetId="1">'資產負債表'!$A$1:$N$50</definedName>
  </definedNames>
  <calcPr fullCalcOnLoad="1"/>
</workbook>
</file>

<file path=xl/sharedStrings.xml><?xml version="1.0" encoding="utf-8"?>
<sst xmlns="http://schemas.openxmlformats.org/spreadsheetml/2006/main" count="127" uniqueCount="105">
  <si>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</si>
  <si>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</si>
  <si>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</si>
  <si>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</si>
  <si>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</si>
  <si>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</si>
  <si>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</si>
  <si>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</si>
  <si>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</si>
  <si>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</si>
  <si>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>其他資產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</si>
  <si>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</si>
  <si>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</si>
  <si>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</si>
  <si>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</si>
  <si>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</si>
  <si>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</si>
  <si>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</si>
  <si>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</si>
  <si>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流動負債</t>
  </si>
  <si>
    <t xml:space="preserve">    應付款項</t>
  </si>
  <si>
    <t>清理收入</t>
  </si>
  <si>
    <r>
      <t xml:space="preserve">    </t>
    </r>
    <r>
      <rPr>
        <sz val="12"/>
        <rFont val="細明體"/>
        <family val="3"/>
      </rPr>
      <t>什項收入</t>
    </r>
  </si>
  <si>
    <t>清理費用</t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</si>
  <si>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</si>
  <si>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</si>
  <si>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 xml:space="preserve"> </t>
  </si>
  <si>
    <t>資產負債清理查核表</t>
  </si>
  <si>
    <t>(資產部分)</t>
  </si>
  <si>
    <t xml:space="preserve">    單位：新臺幣元                                   （負債及業主權益部分）</t>
  </si>
  <si>
    <t>上年度決算數</t>
  </si>
  <si>
    <t>原列決算數</t>
  </si>
  <si>
    <t>修正數</t>
  </si>
  <si>
    <t>決算核定數</t>
  </si>
  <si>
    <t>金　額</t>
  </si>
  <si>
    <t>負     債</t>
  </si>
  <si>
    <t xml:space="preserve">    流動金融資產</t>
  </si>
  <si>
    <t xml:space="preserve">    預付款項</t>
  </si>
  <si>
    <t xml:space="preserve">  12 月 31 日</t>
  </si>
  <si>
    <r>
      <t xml:space="preserve">    </t>
    </r>
    <r>
      <rPr>
        <sz val="12"/>
        <rFont val="細明體"/>
        <family val="3"/>
      </rPr>
      <t>銷貨收入</t>
    </r>
  </si>
  <si>
    <r>
      <t xml:space="preserve">    </t>
    </r>
    <r>
      <rPr>
        <sz val="12"/>
        <rFont val="細明體"/>
        <family val="3"/>
      </rPr>
      <t>營建收入</t>
    </r>
  </si>
  <si>
    <r>
      <t xml:space="preserve">    </t>
    </r>
    <r>
      <rPr>
        <sz val="12"/>
        <rFont val="細明體"/>
        <family val="3"/>
      </rPr>
      <t>其他營業收入</t>
    </r>
  </si>
  <si>
    <r>
      <t xml:space="preserve">    </t>
    </r>
    <r>
      <rPr>
        <sz val="12"/>
        <rFont val="細明體"/>
        <family val="3"/>
      </rPr>
      <t>利息收入</t>
    </r>
  </si>
  <si>
    <r>
      <t xml:space="preserve">    </t>
    </r>
    <r>
      <rPr>
        <sz val="12"/>
        <rFont val="細明體"/>
        <family val="3"/>
      </rPr>
      <t>兌換利益</t>
    </r>
  </si>
  <si>
    <r>
      <t xml:space="preserve">    </t>
    </r>
    <r>
      <rPr>
        <sz val="12"/>
        <rFont val="細明體"/>
        <family val="3"/>
      </rPr>
      <t>租賃收入</t>
    </r>
  </si>
  <si>
    <t xml:space="preserve">  投資收益</t>
  </si>
  <si>
    <r>
      <t xml:space="preserve">    </t>
    </r>
    <r>
      <rPr>
        <sz val="12"/>
        <rFont val="細明體"/>
        <family val="3"/>
      </rPr>
      <t>財產交易利益</t>
    </r>
  </si>
  <si>
    <r>
      <t xml:space="preserve">    </t>
    </r>
    <r>
      <rPr>
        <sz val="12"/>
        <rFont val="細明體"/>
        <family val="3"/>
      </rPr>
      <t>銷貨成本</t>
    </r>
  </si>
  <si>
    <r>
      <t xml:space="preserve">    </t>
    </r>
    <r>
      <rPr>
        <sz val="12"/>
        <rFont val="細明體"/>
        <family val="3"/>
      </rPr>
      <t>營建費用</t>
    </r>
  </si>
  <si>
    <r>
      <t xml:space="preserve">    </t>
    </r>
    <r>
      <rPr>
        <sz val="12"/>
        <rFont val="細明體"/>
        <family val="3"/>
      </rPr>
      <t>其他營業成本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</si>
  <si>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</si>
  <si>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細明體"/>
        <family val="3"/>
      </rPr>
      <t>利息費用</t>
    </r>
  </si>
  <si>
    <r>
      <t xml:space="preserve">    </t>
    </r>
    <r>
      <rPr>
        <sz val="12"/>
        <rFont val="細明體"/>
        <family val="3"/>
      </rPr>
      <t>兌換損失</t>
    </r>
  </si>
  <si>
    <t xml:space="preserve">  投資損失</t>
  </si>
  <si>
    <r>
      <t xml:space="preserve">    </t>
    </r>
    <r>
      <rPr>
        <sz val="12"/>
        <rFont val="細明體"/>
        <family val="3"/>
      </rPr>
      <t>財產交易損失</t>
    </r>
  </si>
  <si>
    <t>榮民工程股份有限公司</t>
  </si>
  <si>
    <t xml:space="preserve">    存貨</t>
  </si>
  <si>
    <t xml:space="preserve">    短期墊款</t>
  </si>
  <si>
    <t>無形資產</t>
  </si>
  <si>
    <t xml:space="preserve">    短期債務</t>
  </si>
  <si>
    <t xml:space="preserve">    預收款項</t>
  </si>
  <si>
    <t>長期負債</t>
  </si>
  <si>
    <r>
      <t xml:space="preserve">    </t>
    </r>
    <r>
      <rPr>
        <sz val="9"/>
        <rFont val="細明體"/>
        <family val="3"/>
      </rPr>
      <t>長期債務</t>
    </r>
  </si>
  <si>
    <t xml:space="preserve">    其他流動資產</t>
  </si>
  <si>
    <t>其他負債</t>
  </si>
  <si>
    <t>基金、投資及長期應收款</t>
  </si>
  <si>
    <t xml:space="preserve">    營業及負債準備</t>
  </si>
  <si>
    <t xml:space="preserve">    長期投資</t>
  </si>
  <si>
    <t xml:space="preserve">    什項負債</t>
  </si>
  <si>
    <t xml:space="preserve">    土地</t>
  </si>
  <si>
    <t xml:space="preserve">    土地改良物</t>
  </si>
  <si>
    <t>業主權益</t>
  </si>
  <si>
    <t xml:space="preserve">    房屋及建築</t>
  </si>
  <si>
    <t xml:space="preserve">    機械及設備</t>
  </si>
  <si>
    <t>資本</t>
  </si>
  <si>
    <t xml:space="preserve">    交通及運輸設備</t>
  </si>
  <si>
    <t>　資本</t>
  </si>
  <si>
    <t xml:space="preserve">    什項設備</t>
  </si>
  <si>
    <t xml:space="preserve">    資本公積</t>
  </si>
  <si>
    <t xml:space="preserve">    購建中固定資產</t>
  </si>
  <si>
    <r>
      <t xml:space="preserve">    </t>
    </r>
    <r>
      <rPr>
        <sz val="9"/>
        <rFont val="細明體"/>
        <family val="3"/>
      </rPr>
      <t>無形資產</t>
    </r>
  </si>
  <si>
    <t>　累積虧損</t>
  </si>
  <si>
    <t>業主權益其他項目</t>
  </si>
  <si>
    <t xml:space="preserve">    非營業資產</t>
  </si>
  <si>
    <t xml:space="preserve">    金融商品未實現損益</t>
  </si>
  <si>
    <t xml:space="preserve">    什項資產</t>
  </si>
  <si>
    <t xml:space="preserve">    累積換算調整數</t>
  </si>
  <si>
    <t xml:space="preserve">    遞延資產</t>
  </si>
  <si>
    <t xml:space="preserve">    未實現重估增值</t>
  </si>
  <si>
    <t>合　　計</t>
  </si>
  <si>
    <t xml:space="preserve">    未認列為退休金成本之淨損失</t>
  </si>
  <si>
    <t>資本公積</t>
  </si>
  <si>
    <t>保留盈餘（累積虧損－）</t>
  </si>
  <si>
    <r>
      <t xml:space="preserve">    </t>
    </r>
    <r>
      <rPr>
        <sz val="12"/>
        <rFont val="細明體"/>
        <family val="3"/>
      </rPr>
      <t>賠償收入</t>
    </r>
  </si>
  <si>
    <t>預算數</t>
  </si>
  <si>
    <r>
      <t xml:space="preserve">    </t>
    </r>
    <r>
      <rPr>
        <sz val="12"/>
        <rFont val="細明體"/>
        <family val="3"/>
      </rPr>
      <t xml:space="preserve">匯費、手續費及
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證券發行費</t>
    </r>
  </si>
  <si>
    <t xml:space="preserve">  災害損失</t>
  </si>
  <si>
    <r>
      <t>稅前純益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</t>
    </r>
    <r>
      <rPr>
        <b/>
        <sz val="12"/>
        <rFont val="Times New Roman"/>
        <family val="1"/>
      </rPr>
      <t>)</t>
    </r>
  </si>
  <si>
    <r>
      <t>所得稅費用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利益</t>
    </r>
    <r>
      <rPr>
        <b/>
        <sz val="12"/>
        <rFont val="Times New Roman"/>
        <family val="1"/>
      </rPr>
      <t>)</t>
    </r>
  </si>
  <si>
    <t>榮民工程股份有限公司清理收支查核表</t>
  </si>
  <si>
    <t>-</t>
  </si>
  <si>
    <r>
      <t>中華民國 108</t>
    </r>
    <r>
      <rPr>
        <sz val="12"/>
        <rFont val="新細明體"/>
        <family val="1"/>
      </rPr>
      <t xml:space="preserve"> 年  </t>
    </r>
  </si>
  <si>
    <t xml:space="preserve">         2.上年度信託代理與保證之或有資產與或有負債各為173,568,719元。 </t>
  </si>
  <si>
    <t>註： 1.本年度信託代理與保證之或有資產與或有負債各為71,514,371元。</t>
  </si>
  <si>
    <r>
      <t>清理利益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損失</t>
    </r>
    <r>
      <rPr>
        <b/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</si>
</sst>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  <numFmt numFmtId="189" formatCode="_-\ #,##0.000_-;\-\ #,##0.000_-;_-\ &quot;&quot;"/>
    <numFmt numFmtId="190" formatCode="_-\ #,##0.0000_-;\-\ #,##0.0000_-;_-\ &quot;&quot;"/>
  </numFmts>
  <fonts count="6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sz val="11"/>
      <name val="Times New Roman"/>
      <family val="1"/>
    </font>
    <font>
      <sz val="9"/>
      <name val="新細明體"/>
      <family val="1"/>
    </font>
    <font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細明體"/>
      <family val="3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9"/>
      <name val="Times New Roman"/>
      <family val="1"/>
    </font>
    <font>
      <b/>
      <sz val="9"/>
      <name val="新細明體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186" fontId="5" fillId="0" borderId="0" xfId="0" applyNumberFormat="1" applyFont="1" applyAlignment="1" quotePrefix="1">
      <alignment horizontal="left"/>
    </xf>
    <xf numFmtId="186" fontId="11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6" fillId="0" borderId="0" xfId="0" applyNumberFormat="1" applyFont="1" applyAlignment="1">
      <alignment horizontal="left" vertical="center"/>
    </xf>
    <xf numFmtId="186" fontId="17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0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distributed"/>
    </xf>
    <xf numFmtId="186" fontId="5" fillId="0" borderId="12" xfId="0" applyNumberFormat="1" applyFont="1" applyBorder="1" applyAlignment="1" quotePrefix="1">
      <alignment horizontal="center" vertical="distributed"/>
    </xf>
    <xf numFmtId="186" fontId="5" fillId="0" borderId="13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7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10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13" fillId="0" borderId="0" xfId="0" applyNumberFormat="1" applyFont="1" applyAlignment="1">
      <alignment horizontal="centerContinuous"/>
    </xf>
    <xf numFmtId="186" fontId="12" fillId="0" borderId="0" xfId="0" applyNumberFormat="1" applyFont="1" applyAlignment="1">
      <alignment horizontal="right"/>
    </xf>
    <xf numFmtId="186" fontId="10" fillId="0" borderId="0" xfId="0" applyNumberFormat="1" applyFont="1" applyBorder="1" applyAlignment="1">
      <alignment/>
    </xf>
    <xf numFmtId="186" fontId="15" fillId="0" borderId="0" xfId="0" applyNumberFormat="1" applyFont="1" applyAlignment="1">
      <alignment/>
    </xf>
    <xf numFmtId="186" fontId="1" fillId="0" borderId="0" xfId="0" applyNumberFormat="1" applyFont="1" applyAlignment="1">
      <alignment horizontal="left"/>
    </xf>
    <xf numFmtId="186" fontId="15" fillId="0" borderId="13" xfId="0" applyNumberFormat="1" applyFont="1" applyBorder="1" applyAlignment="1">
      <alignment/>
    </xf>
    <xf numFmtId="186" fontId="20" fillId="0" borderId="13" xfId="0" applyNumberFormat="1" applyFont="1" applyBorder="1" applyAlignment="1">
      <alignment/>
    </xf>
    <xf numFmtId="186" fontId="14" fillId="0" borderId="0" xfId="0" applyNumberFormat="1" applyFont="1" applyAlignment="1">
      <alignment/>
    </xf>
    <xf numFmtId="186" fontId="5" fillId="0" borderId="11" xfId="0" applyNumberFormat="1" applyFont="1" applyBorder="1" applyAlignment="1">
      <alignment horizontal="distributed" vertical="center"/>
    </xf>
    <xf numFmtId="186" fontId="14" fillId="0" borderId="11" xfId="0" applyNumberFormat="1" applyFont="1" applyBorder="1" applyAlignment="1">
      <alignment horizontal="distributed" vertical="center"/>
    </xf>
    <xf numFmtId="186" fontId="14" fillId="0" borderId="14" xfId="0" applyNumberFormat="1" applyFont="1" applyBorder="1" applyAlignment="1">
      <alignment horizontal="distributed" vertical="center"/>
    </xf>
    <xf numFmtId="186" fontId="0" fillId="0" borderId="0" xfId="0" applyNumberFormat="1" applyFont="1" applyAlignment="1">
      <alignment/>
    </xf>
    <xf numFmtId="186" fontId="7" fillId="0" borderId="0" xfId="0" applyNumberFormat="1" applyFont="1" applyBorder="1" applyAlignment="1">
      <alignment/>
    </xf>
    <xf numFmtId="186" fontId="23" fillId="0" borderId="0" xfId="0" applyNumberFormat="1" applyFont="1" applyAlignment="1">
      <alignment/>
    </xf>
    <xf numFmtId="188" fontId="23" fillId="0" borderId="0" xfId="0" applyNumberFormat="1" applyFont="1" applyAlignment="1">
      <alignment/>
    </xf>
    <xf numFmtId="186" fontId="24" fillId="0" borderId="0" xfId="0" applyNumberFormat="1" applyFont="1" applyAlignment="1" quotePrefix="1">
      <alignment horizontal="center"/>
    </xf>
    <xf numFmtId="186" fontId="24" fillId="0" borderId="0" xfId="0" applyNumberFormat="1" applyFont="1" applyAlignment="1">
      <alignment horizontal="center"/>
    </xf>
    <xf numFmtId="186" fontId="24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23" fillId="0" borderId="0" xfId="0" applyNumberFormat="1" applyFont="1" applyAlignment="1">
      <alignment/>
    </xf>
    <xf numFmtId="186" fontId="24" fillId="0" borderId="0" xfId="0" applyNumberFormat="1" applyFont="1" applyAlignment="1" quotePrefix="1">
      <alignment horizontal="left"/>
    </xf>
    <xf numFmtId="186" fontId="8" fillId="0" borderId="0" xfId="0" applyNumberFormat="1" applyFont="1" applyAlignment="1" quotePrefix="1">
      <alignment horizontal="left"/>
    </xf>
    <xf numFmtId="186" fontId="8" fillId="0" borderId="0" xfId="0" applyNumberFormat="1" applyFont="1" applyAlignment="1">
      <alignment horizontal="left"/>
    </xf>
    <xf numFmtId="186" fontId="24" fillId="0" borderId="0" xfId="0" applyNumberFormat="1" applyFont="1" applyAlignment="1">
      <alignment horizontal="left"/>
    </xf>
    <xf numFmtId="186" fontId="24" fillId="0" borderId="0" xfId="0" applyNumberFormat="1" applyFont="1" applyAlignment="1" quotePrefix="1">
      <alignment horizontal="left" wrapText="1"/>
    </xf>
    <xf numFmtId="186" fontId="8" fillId="0" borderId="0" xfId="0" applyNumberFormat="1" applyFont="1" applyAlignment="1">
      <alignment/>
    </xf>
    <xf numFmtId="186" fontId="25" fillId="0" borderId="0" xfId="0" applyNumberFormat="1" applyFont="1" applyAlignment="1">
      <alignment/>
    </xf>
    <xf numFmtId="186" fontId="25" fillId="0" borderId="0" xfId="0" applyNumberFormat="1" applyFont="1" applyAlignment="1">
      <alignment vertical="top"/>
    </xf>
    <xf numFmtId="186" fontId="8" fillId="0" borderId="0" xfId="0" applyNumberFormat="1" applyFont="1" applyAlignment="1">
      <alignment horizontal="left" wrapText="1"/>
    </xf>
    <xf numFmtId="186" fontId="23" fillId="0" borderId="13" xfId="0" applyNumberFormat="1" applyFont="1" applyBorder="1" applyAlignment="1">
      <alignment/>
    </xf>
    <xf numFmtId="188" fontId="23" fillId="0" borderId="13" xfId="0" applyNumberFormat="1" applyFont="1" applyBorder="1" applyAlignment="1">
      <alignment/>
    </xf>
    <xf numFmtId="186" fontId="24" fillId="0" borderId="13" xfId="0" applyNumberFormat="1" applyFont="1" applyBorder="1" applyAlignment="1">
      <alignment horizontal="distributed"/>
    </xf>
    <xf numFmtId="186" fontId="24" fillId="0" borderId="13" xfId="0" applyNumberFormat="1" applyFont="1" applyBorder="1" applyAlignment="1">
      <alignment horizontal="center"/>
    </xf>
    <xf numFmtId="186" fontId="10" fillId="0" borderId="0" xfId="0" applyNumberFormat="1" applyFont="1" applyAlignment="1">
      <alignment/>
    </xf>
    <xf numFmtId="186" fontId="25" fillId="0" borderId="0" xfId="0" applyNumberFormat="1" applyFont="1" applyAlignment="1">
      <alignment horizontal="right"/>
    </xf>
    <xf numFmtId="186" fontId="10" fillId="0" borderId="0" xfId="0" applyNumberFormat="1" applyFont="1" applyAlignment="1">
      <alignment vertical="center" wrapText="1"/>
    </xf>
    <xf numFmtId="186" fontId="20" fillId="0" borderId="0" xfId="0" applyNumberFormat="1" applyFont="1" applyBorder="1" applyAlignment="1">
      <alignment/>
    </xf>
    <xf numFmtId="186" fontId="23" fillId="0" borderId="0" xfId="0" applyNumberFormat="1" applyFont="1" applyFill="1" applyAlignment="1">
      <alignment/>
    </xf>
    <xf numFmtId="186" fontId="25" fillId="0" borderId="0" xfId="0" applyNumberFormat="1" applyFont="1" applyFill="1" applyAlignment="1">
      <alignment/>
    </xf>
    <xf numFmtId="186" fontId="23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/>
    </xf>
    <xf numFmtId="186" fontId="24" fillId="0" borderId="0" xfId="0" applyNumberFormat="1" applyFont="1" applyFill="1" applyAlignment="1">
      <alignment/>
    </xf>
    <xf numFmtId="186" fontId="26" fillId="0" borderId="0" xfId="0" applyNumberFormat="1" applyFont="1" applyFill="1" applyAlignment="1">
      <alignment/>
    </xf>
    <xf numFmtId="186" fontId="27" fillId="0" borderId="0" xfId="0" applyNumberFormat="1" applyFont="1" applyFill="1" applyAlignment="1">
      <alignment/>
    </xf>
    <xf numFmtId="186" fontId="10" fillId="0" borderId="0" xfId="0" applyNumberFormat="1" applyFont="1" applyFill="1" applyAlignment="1">
      <alignment/>
    </xf>
    <xf numFmtId="186" fontId="15" fillId="0" borderId="0" xfId="0" applyNumberFormat="1" applyFont="1" applyFill="1" applyAlignment="1">
      <alignment/>
    </xf>
    <xf numFmtId="186" fontId="10" fillId="0" borderId="0" xfId="0" applyNumberFormat="1" applyFont="1" applyFill="1" applyAlignment="1">
      <alignment/>
    </xf>
    <xf numFmtId="186" fontId="10" fillId="0" borderId="0" xfId="0" applyNumberFormat="1" applyFont="1" applyFill="1" applyAlignment="1">
      <alignment vertical="top"/>
    </xf>
    <xf numFmtId="186" fontId="23" fillId="0" borderId="0" xfId="0" applyNumberFormat="1" applyFont="1" applyAlignment="1">
      <alignment horizontal="right"/>
    </xf>
    <xf numFmtId="186" fontId="14" fillId="0" borderId="0" xfId="0" applyNumberFormat="1" applyFont="1" applyAlignment="1">
      <alignment/>
    </xf>
    <xf numFmtId="186" fontId="0" fillId="0" borderId="0" xfId="0" applyNumberFormat="1" applyAlignment="1">
      <alignment/>
    </xf>
    <xf numFmtId="186" fontId="18" fillId="0" borderId="0" xfId="0" applyNumberFormat="1" applyFont="1" applyAlignment="1">
      <alignment horizontal="center" vertical="center"/>
    </xf>
    <xf numFmtId="186" fontId="19" fillId="0" borderId="0" xfId="0" applyNumberFormat="1" applyFont="1" applyAlignment="1">
      <alignment horizontal="center" vertical="center"/>
    </xf>
    <xf numFmtId="186" fontId="14" fillId="0" borderId="0" xfId="0" applyNumberFormat="1" applyFont="1" applyAlignment="1">
      <alignment horizontal="center"/>
    </xf>
    <xf numFmtId="186" fontId="9" fillId="0" borderId="15" xfId="0" applyNumberFormat="1" applyFont="1" applyBorder="1" applyAlignment="1">
      <alignment horizontal="center" vertical="center"/>
    </xf>
    <xf numFmtId="186" fontId="0" fillId="0" borderId="12" xfId="0" applyNumberFormat="1" applyBorder="1" applyAlignment="1">
      <alignment horizontal="center" vertical="center"/>
    </xf>
    <xf numFmtId="186" fontId="9" fillId="0" borderId="14" xfId="0" applyNumberFormat="1" applyFon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186" fontId="0" fillId="0" borderId="0" xfId="0" applyNumberFormat="1" applyFont="1" applyBorder="1" applyAlignment="1">
      <alignment horizontal="left"/>
    </xf>
    <xf numFmtId="186" fontId="8" fillId="0" borderId="13" xfId="0" applyNumberFormat="1" applyFont="1" applyBorder="1" applyAlignment="1">
      <alignment horizontal="left" vertical="center" wrapText="1" indent="2"/>
    </xf>
    <xf numFmtId="186" fontId="5" fillId="0" borderId="10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5" fillId="0" borderId="14" xfId="0" applyNumberFormat="1" applyFont="1" applyBorder="1" applyAlignment="1">
      <alignment horizontal="distributed" vertical="center"/>
    </xf>
    <xf numFmtId="186" fontId="0" fillId="0" borderId="13" xfId="0" applyNumberFormat="1" applyBorder="1" applyAlignment="1">
      <alignment horizontal="right"/>
    </xf>
    <xf numFmtId="186" fontId="0" fillId="0" borderId="13" xfId="0" applyNumberFormat="1" applyFon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SheetLayoutView="100" zoomScalePageLayoutView="0" workbookViewId="0" topLeftCell="A22">
      <selection activeCell="C7" sqref="C7:D7"/>
    </sheetView>
  </sheetViews>
  <sheetFormatPr defaultColWidth="8.875" defaultRowHeight="16.5"/>
  <cols>
    <col min="1" max="1" width="20.00390625" style="14" customWidth="1"/>
    <col min="2" max="2" width="20.25390625" style="14" customWidth="1"/>
    <col min="3" max="3" width="20.125" style="14" bestFit="1" customWidth="1"/>
    <col min="4" max="4" width="16.875" style="14" customWidth="1"/>
    <col min="5" max="5" width="19.125" style="14" customWidth="1"/>
    <col min="6" max="16384" width="8.875" style="14" customWidth="1"/>
  </cols>
  <sheetData>
    <row r="1" spans="1:5" s="15" customFormat="1" ht="30" customHeight="1">
      <c r="A1" s="68" t="s">
        <v>99</v>
      </c>
      <c r="B1" s="69"/>
      <c r="C1" s="69"/>
      <c r="D1" s="69"/>
      <c r="E1" s="69"/>
    </row>
    <row r="2" spans="1:5" s="15" customFormat="1" ht="24.75" customHeight="1">
      <c r="A2" s="70"/>
      <c r="B2" s="70"/>
      <c r="C2" s="67"/>
      <c r="D2" s="16"/>
      <c r="E2" s="17" t="s">
        <v>11</v>
      </c>
    </row>
    <row r="3" spans="1:5" ht="20.25" customHeight="1">
      <c r="A3" s="71" t="s">
        <v>12</v>
      </c>
      <c r="B3" s="73" t="s">
        <v>13</v>
      </c>
      <c r="C3" s="74"/>
      <c r="D3" s="74"/>
      <c r="E3" s="74"/>
    </row>
    <row r="4" spans="1:5" s="18" customFormat="1" ht="21" customHeight="1">
      <c r="A4" s="72"/>
      <c r="B4" s="24" t="s">
        <v>94</v>
      </c>
      <c r="C4" s="24" t="s">
        <v>14</v>
      </c>
      <c r="D4" s="25" t="s">
        <v>15</v>
      </c>
      <c r="E4" s="26" t="s">
        <v>16</v>
      </c>
    </row>
    <row r="5" s="19" customFormat="1" ht="15.75">
      <c r="C5" s="14" t="s">
        <v>26</v>
      </c>
    </row>
    <row r="6" spans="4:5" ht="15.75">
      <c r="D6" s="19"/>
      <c r="E6" s="19"/>
    </row>
    <row r="7" spans="1:5" ht="16.5">
      <c r="A7" s="20" t="s">
        <v>21</v>
      </c>
      <c r="B7" s="19">
        <f>SUM(B9:B18)</f>
        <v>0</v>
      </c>
      <c r="C7" s="19">
        <f>SUM(C9:C18)</f>
        <v>1291098410</v>
      </c>
      <c r="D7" s="19">
        <f>SUM(D9:D18)</f>
        <v>175716571</v>
      </c>
      <c r="E7" s="19">
        <f>SUM(E9:E18)</f>
        <v>1466814981</v>
      </c>
    </row>
    <row r="8" spans="1:5" ht="15.75">
      <c r="A8" s="14" t="s">
        <v>17</v>
      </c>
      <c r="C8" s="61" t="s">
        <v>26</v>
      </c>
      <c r="D8" s="61"/>
      <c r="E8" s="14" t="s">
        <v>26</v>
      </c>
    </row>
    <row r="9" spans="1:5" ht="16.5">
      <c r="A9" s="14" t="s">
        <v>39</v>
      </c>
      <c r="C9" s="61">
        <v>0</v>
      </c>
      <c r="D9" s="61">
        <v>0</v>
      </c>
      <c r="E9" s="14">
        <f aca="true" t="shared" si="0" ref="E9:E18">C9+D9</f>
        <v>0</v>
      </c>
    </row>
    <row r="10" spans="1:5" ht="16.5">
      <c r="A10" s="14" t="s">
        <v>40</v>
      </c>
      <c r="C10" s="61">
        <v>0</v>
      </c>
      <c r="D10" s="61"/>
      <c r="E10" s="14">
        <f t="shared" si="0"/>
        <v>0</v>
      </c>
    </row>
    <row r="11" spans="1:5" ht="16.5">
      <c r="A11" s="14" t="s">
        <v>41</v>
      </c>
      <c r="C11" s="61"/>
      <c r="D11" s="61"/>
      <c r="E11" s="14">
        <f t="shared" si="0"/>
        <v>0</v>
      </c>
    </row>
    <row r="12" spans="1:5" ht="16.5">
      <c r="A12" s="14" t="s">
        <v>42</v>
      </c>
      <c r="C12" s="61">
        <v>24197802</v>
      </c>
      <c r="D12" s="61"/>
      <c r="E12" s="14">
        <f>C12+D12</f>
        <v>24197802</v>
      </c>
    </row>
    <row r="13" spans="1:5" ht="16.5">
      <c r="A13" s="14" t="s">
        <v>43</v>
      </c>
      <c r="C13" s="61">
        <v>36024554</v>
      </c>
      <c r="D13" s="61"/>
      <c r="E13" s="14">
        <f t="shared" si="0"/>
        <v>36024554</v>
      </c>
    </row>
    <row r="14" spans="1:5" ht="16.5">
      <c r="A14" s="14" t="s">
        <v>44</v>
      </c>
      <c r="C14" s="61">
        <v>22404901</v>
      </c>
      <c r="D14" s="61"/>
      <c r="E14" s="14">
        <f t="shared" si="0"/>
        <v>22404901</v>
      </c>
    </row>
    <row r="15" spans="1:5" ht="16.5">
      <c r="A15" s="23" t="s">
        <v>45</v>
      </c>
      <c r="C15" s="61">
        <v>4096164</v>
      </c>
      <c r="D15" s="61"/>
      <c r="E15" s="14">
        <f>C15+D15</f>
        <v>4096164</v>
      </c>
    </row>
    <row r="16" spans="1:5" ht="16.5">
      <c r="A16" s="14" t="s">
        <v>46</v>
      </c>
      <c r="C16" s="61">
        <v>942166189</v>
      </c>
      <c r="D16" s="61">
        <v>156964206</v>
      </c>
      <c r="E16" s="14">
        <f t="shared" si="0"/>
        <v>1099130395</v>
      </c>
    </row>
    <row r="17" spans="1:5" ht="16.5">
      <c r="A17" s="14" t="s">
        <v>93</v>
      </c>
      <c r="C17" s="61"/>
      <c r="D17" s="61"/>
      <c r="E17" s="14">
        <f t="shared" si="0"/>
        <v>0</v>
      </c>
    </row>
    <row r="18" spans="1:5" ht="16.5">
      <c r="A18" s="14" t="s">
        <v>22</v>
      </c>
      <c r="C18" s="61">
        <v>262208800</v>
      </c>
      <c r="D18" s="61">
        <v>18752365</v>
      </c>
      <c r="E18" s="14">
        <f t="shared" si="0"/>
        <v>280961165</v>
      </c>
    </row>
    <row r="19" spans="3:4" ht="21.75" customHeight="1">
      <c r="C19" s="61"/>
      <c r="D19" s="61"/>
    </row>
    <row r="20" spans="1:5" ht="21.75" customHeight="1">
      <c r="A20" s="20" t="s">
        <v>23</v>
      </c>
      <c r="B20" s="19">
        <f>SUM(B22:B33)</f>
        <v>0</v>
      </c>
      <c r="C20" s="62">
        <f>SUM(C22:C33)</f>
        <v>563486533</v>
      </c>
      <c r="D20" s="62">
        <f>SUM(D22:D33)</f>
        <v>4050502</v>
      </c>
      <c r="E20" s="19">
        <f>SUM(E22:E33)</f>
        <v>567537035</v>
      </c>
    </row>
    <row r="21" spans="3:4" ht="15.75">
      <c r="C21" s="61"/>
      <c r="D21" s="61"/>
    </row>
    <row r="22" spans="1:5" ht="16.5">
      <c r="A22" s="14" t="s">
        <v>47</v>
      </c>
      <c r="C22" s="61"/>
      <c r="D22" s="61"/>
      <c r="E22" s="14">
        <f aca="true" t="shared" si="1" ref="E22:E33">C22+D22</f>
        <v>0</v>
      </c>
    </row>
    <row r="23" spans="1:5" ht="16.5">
      <c r="A23" s="14" t="s">
        <v>48</v>
      </c>
      <c r="C23" s="61">
        <v>0</v>
      </c>
      <c r="D23" s="61"/>
      <c r="E23" s="14">
        <f t="shared" si="1"/>
        <v>0</v>
      </c>
    </row>
    <row r="24" spans="1:5" ht="16.5">
      <c r="A24" s="14" t="s">
        <v>49</v>
      </c>
      <c r="C24" s="61"/>
      <c r="D24" s="61"/>
      <c r="E24" s="14">
        <f t="shared" si="1"/>
        <v>0</v>
      </c>
    </row>
    <row r="25" spans="1:5" ht="16.5">
      <c r="A25" s="14" t="s">
        <v>50</v>
      </c>
      <c r="C25" s="61">
        <v>152917220</v>
      </c>
      <c r="D25" s="61">
        <v>-239654</v>
      </c>
      <c r="E25" s="14">
        <f t="shared" si="1"/>
        <v>152677566</v>
      </c>
    </row>
    <row r="26" spans="1:5" ht="16.5">
      <c r="A26" s="14" t="s">
        <v>51</v>
      </c>
      <c r="C26" s="61">
        <v>2337594</v>
      </c>
      <c r="D26" s="61"/>
      <c r="E26" s="14">
        <f t="shared" si="1"/>
        <v>2337594</v>
      </c>
    </row>
    <row r="27" spans="1:5" ht="16.5">
      <c r="A27" s="14" t="s">
        <v>52</v>
      </c>
      <c r="C27" s="61">
        <v>42854053</v>
      </c>
      <c r="D27" s="61"/>
      <c r="E27" s="14">
        <f t="shared" si="1"/>
        <v>42854053</v>
      </c>
    </row>
    <row r="28" spans="1:5" ht="35.25" customHeight="1">
      <c r="A28" s="52" t="s">
        <v>95</v>
      </c>
      <c r="C28" s="63"/>
      <c r="D28" s="64"/>
      <c r="E28" s="50">
        <f t="shared" si="1"/>
        <v>0</v>
      </c>
    </row>
    <row r="29" spans="1:5" ht="16.5">
      <c r="A29" s="23" t="s">
        <v>53</v>
      </c>
      <c r="C29" s="61"/>
      <c r="D29" s="61"/>
      <c r="E29" s="14">
        <f t="shared" si="1"/>
        <v>0</v>
      </c>
    </row>
    <row r="30" spans="1:5" ht="16.5">
      <c r="A30" s="14" t="s">
        <v>54</v>
      </c>
      <c r="C30" s="61">
        <v>1486239</v>
      </c>
      <c r="D30" s="61"/>
      <c r="E30" s="14">
        <f t="shared" si="1"/>
        <v>1486239</v>
      </c>
    </row>
    <row r="31" spans="1:5" ht="16.5">
      <c r="A31" s="14" t="s">
        <v>24</v>
      </c>
      <c r="C31" s="61">
        <v>10942</v>
      </c>
      <c r="D31" s="61"/>
      <c r="E31" s="14">
        <f t="shared" si="1"/>
        <v>10942</v>
      </c>
    </row>
    <row r="32" spans="1:5" ht="16.5">
      <c r="A32" s="23" t="s">
        <v>96</v>
      </c>
      <c r="C32" s="61">
        <v>0</v>
      </c>
      <c r="D32" s="61"/>
      <c r="E32" s="14">
        <f t="shared" si="1"/>
        <v>0</v>
      </c>
    </row>
    <row r="33" spans="1:5" ht="16.5">
      <c r="A33" s="14" t="s">
        <v>25</v>
      </c>
      <c r="C33" s="61">
        <v>363880485</v>
      </c>
      <c r="D33" s="61">
        <v>4290156</v>
      </c>
      <c r="E33" s="14">
        <f t="shared" si="1"/>
        <v>368170641</v>
      </c>
    </row>
    <row r="46" spans="1:5" ht="16.5">
      <c r="A46" s="53" t="s">
        <v>97</v>
      </c>
      <c r="C46" s="19">
        <f>+C7-C20</f>
        <v>727611877</v>
      </c>
      <c r="D46" s="19">
        <f>+D7-D20</f>
        <v>171666069</v>
      </c>
      <c r="E46" s="19">
        <f>+E7-E20</f>
        <v>899277946</v>
      </c>
    </row>
    <row r="47" spans="1:5" ht="16.5">
      <c r="A47" s="53" t="s">
        <v>98</v>
      </c>
      <c r="C47" s="19"/>
      <c r="D47" s="19">
        <v>156964206</v>
      </c>
      <c r="E47" s="19">
        <f>SUM(C47:D47)</f>
        <v>156964206</v>
      </c>
    </row>
    <row r="48" spans="1:5" s="19" customFormat="1" ht="18.75" customHeight="1">
      <c r="A48" s="22" t="s">
        <v>104</v>
      </c>
      <c r="B48" s="21">
        <f>B7-B20</f>
        <v>0</v>
      </c>
      <c r="C48" s="21">
        <f>C7-C20-C47</f>
        <v>727611877</v>
      </c>
      <c r="D48" s="21">
        <f>D7-D20-D47</f>
        <v>14701863</v>
      </c>
      <c r="E48" s="21">
        <f>E7-E20-E47</f>
        <v>742313740</v>
      </c>
    </row>
    <row r="50" spans="1:3" ht="17.25" customHeight="1">
      <c r="A50" s="66"/>
      <c r="B50" s="66"/>
      <c r="C50" s="67"/>
    </row>
    <row r="60" ht="15.75">
      <c r="A60" s="14" t="s">
        <v>18</v>
      </c>
    </row>
  </sheetData>
  <sheetProtection/>
  <mergeCells count="5">
    <mergeCell ref="A50:C50"/>
    <mergeCell ref="A1:E1"/>
    <mergeCell ref="A2:C2"/>
    <mergeCell ref="A3:A4"/>
    <mergeCell ref="B3:E3"/>
  </mergeCells>
  <printOptions horizontalCentered="1"/>
  <pageMargins left="0.5905511811023623" right="0.5905511811023623" top="0.7874015748031497" bottom="0.3937007874015748" header="0.5118110236220472" footer="0.5118110236220472"/>
  <pageSetup horizontalDpi="1200" verticalDpi="12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view="pageBreakPreview" zoomScale="130" zoomScaleNormal="90" zoomScaleSheetLayoutView="130" zoomScalePageLayoutView="0" workbookViewId="0" topLeftCell="A1">
      <selection activeCell="L10" sqref="L10"/>
    </sheetView>
  </sheetViews>
  <sheetFormatPr defaultColWidth="9.00390625" defaultRowHeight="16.5"/>
  <cols>
    <col min="1" max="1" width="19.875" style="27" customWidth="1"/>
    <col min="2" max="2" width="6.25390625" style="27" customWidth="1"/>
    <col min="3" max="3" width="20.625" style="27" customWidth="1"/>
    <col min="4" max="4" width="17.375" style="27" customWidth="1"/>
    <col min="5" max="5" width="15.00390625" style="27" customWidth="1"/>
    <col min="6" max="6" width="18.25390625" style="27" customWidth="1"/>
    <col min="7" max="7" width="6.00390625" style="27" customWidth="1"/>
    <col min="8" max="8" width="18.125" style="27" customWidth="1"/>
    <col min="9" max="9" width="7.875" style="27" customWidth="1"/>
    <col min="10" max="10" width="23.75390625" style="27" customWidth="1"/>
    <col min="11" max="11" width="17.625" style="27" customWidth="1"/>
    <col min="12" max="13" width="16.125" style="27" customWidth="1"/>
    <col min="14" max="14" width="7.75390625" style="27" customWidth="1"/>
    <col min="15" max="16384" width="9.00390625" style="27" customWidth="1"/>
  </cols>
  <sheetData>
    <row r="1" spans="2:14" s="2" customFormat="1" ht="30" customHeight="1">
      <c r="B1" s="3"/>
      <c r="C1" s="3"/>
      <c r="D1" s="3"/>
      <c r="E1" s="3"/>
      <c r="F1" s="3"/>
      <c r="G1" s="3" t="s">
        <v>55</v>
      </c>
      <c r="H1" s="4" t="s">
        <v>27</v>
      </c>
      <c r="I1" s="5"/>
      <c r="J1" s="5"/>
      <c r="K1" s="5"/>
      <c r="L1" s="5"/>
      <c r="M1" s="5"/>
      <c r="N1" s="5"/>
    </row>
    <row r="2" spans="1:14" ht="24.75" customHeight="1">
      <c r="A2" s="1" t="s">
        <v>28</v>
      </c>
      <c r="E2" s="84" t="s">
        <v>101</v>
      </c>
      <c r="F2" s="85"/>
      <c r="G2" s="85"/>
      <c r="H2" s="75" t="s">
        <v>38</v>
      </c>
      <c r="I2" s="75"/>
      <c r="J2" s="75"/>
      <c r="M2" s="76" t="s">
        <v>29</v>
      </c>
      <c r="N2" s="76"/>
    </row>
    <row r="3" spans="1:14" s="6" customFormat="1" ht="24.75" customHeight="1">
      <c r="A3" s="77" t="s">
        <v>30</v>
      </c>
      <c r="B3" s="78"/>
      <c r="C3" s="79" t="s">
        <v>2</v>
      </c>
      <c r="D3" s="81" t="s">
        <v>31</v>
      </c>
      <c r="E3" s="81" t="s">
        <v>32</v>
      </c>
      <c r="F3" s="83" t="s">
        <v>33</v>
      </c>
      <c r="G3" s="77"/>
      <c r="H3" s="77" t="s">
        <v>30</v>
      </c>
      <c r="I3" s="78"/>
      <c r="J3" s="79" t="s">
        <v>2</v>
      </c>
      <c r="K3" s="81" t="s">
        <v>31</v>
      </c>
      <c r="L3" s="81" t="s">
        <v>32</v>
      </c>
      <c r="M3" s="83" t="s">
        <v>33</v>
      </c>
      <c r="N3" s="77"/>
    </row>
    <row r="4" spans="1:14" s="6" customFormat="1" ht="22.5" customHeight="1">
      <c r="A4" s="7" t="s">
        <v>34</v>
      </c>
      <c r="B4" s="8" t="s">
        <v>1</v>
      </c>
      <c r="C4" s="80"/>
      <c r="D4" s="82"/>
      <c r="E4" s="82"/>
      <c r="F4" s="9" t="s">
        <v>0</v>
      </c>
      <c r="G4" s="10" t="s">
        <v>1</v>
      </c>
      <c r="H4" s="7" t="s">
        <v>34</v>
      </c>
      <c r="I4" s="8" t="s">
        <v>1</v>
      </c>
      <c r="J4" s="80"/>
      <c r="K4" s="82"/>
      <c r="L4" s="82"/>
      <c r="M4" s="9" t="s">
        <v>0</v>
      </c>
      <c r="N4" s="10" t="s">
        <v>1</v>
      </c>
    </row>
    <row r="5" spans="1:14" s="6" customFormat="1" ht="19.5" customHeight="1">
      <c r="A5" s="12"/>
      <c r="B5" s="28"/>
      <c r="C5" s="11"/>
      <c r="D5" s="28"/>
      <c r="E5" s="11"/>
      <c r="F5" s="28"/>
      <c r="G5" s="28"/>
      <c r="H5" s="12"/>
      <c r="I5" s="28"/>
      <c r="J5" s="11"/>
      <c r="K5" s="28"/>
      <c r="L5" s="28"/>
      <c r="M5" s="28"/>
      <c r="N5" s="28"/>
    </row>
    <row r="6" spans="1:14" s="33" customFormat="1" ht="19.5" customHeight="1">
      <c r="A6" s="54">
        <f>A8+A17+A29+A20+A32</f>
        <v>4222924348.1</v>
      </c>
      <c r="B6" s="30">
        <v>100</v>
      </c>
      <c r="C6" s="31" t="s">
        <v>4</v>
      </c>
      <c r="D6" s="54">
        <f>D8+D17+D29+D20+D32</f>
        <v>2702638255.1</v>
      </c>
      <c r="E6" s="54">
        <f>E8+E17+E20+E29+E32</f>
        <v>-495170</v>
      </c>
      <c r="F6" s="54">
        <f>F8+F17+F29+F20+F32</f>
        <v>2702143085.1</v>
      </c>
      <c r="G6" s="30">
        <v>100</v>
      </c>
      <c r="H6" s="29">
        <f>H8+H13+H16</f>
        <v>8814645244</v>
      </c>
      <c r="I6" s="29">
        <f>+H6/+H$48*100</f>
        <v>208.73320280923173</v>
      </c>
      <c r="J6" s="32" t="s">
        <v>35</v>
      </c>
      <c r="K6" s="54">
        <f>K8+K13+K16</f>
        <v>4662296327</v>
      </c>
      <c r="L6" s="54">
        <f>L8+L13+L16</f>
        <v>-18752365</v>
      </c>
      <c r="M6" s="29">
        <f>M8+M13+M16</f>
        <v>4643543962</v>
      </c>
      <c r="N6" s="29">
        <f>+M6/+M$48*100</f>
        <v>171.84670891801247</v>
      </c>
    </row>
    <row r="7" spans="1:14" s="35" customFormat="1" ht="19.5" customHeight="1">
      <c r="A7" s="55"/>
      <c r="B7" s="34"/>
      <c r="D7" s="55"/>
      <c r="E7" s="54"/>
      <c r="F7" s="55"/>
      <c r="G7" s="34"/>
      <c r="H7" s="34"/>
      <c r="I7" s="29"/>
      <c r="K7" s="55"/>
      <c r="L7" s="55"/>
      <c r="M7" s="34"/>
      <c r="N7" s="29"/>
    </row>
    <row r="8" spans="1:14" s="33" customFormat="1" ht="19.5" customHeight="1">
      <c r="A8" s="56">
        <f>SUM(A9:A15)</f>
        <v>2116588009.1</v>
      </c>
      <c r="B8" s="29">
        <f aca="true" t="shared" si="0" ref="B8:B15">+A8/+A$48*100</f>
        <v>50.12138117161171</v>
      </c>
      <c r="C8" s="37" t="s">
        <v>5</v>
      </c>
      <c r="D8" s="56">
        <f>SUM(D9:D15)</f>
        <v>1816377758.1</v>
      </c>
      <c r="E8" s="54">
        <f>SUM(E9:E15)</f>
        <v>-4290156</v>
      </c>
      <c r="F8" s="56">
        <f>SUM(F9:F15)</f>
        <v>1812087602.1</v>
      </c>
      <c r="G8" s="29">
        <f aca="true" t="shared" si="1" ref="G8:G15">+F8/+F$48*100</f>
        <v>67.06112685490669</v>
      </c>
      <c r="H8" s="36">
        <f>SUM(H9:H11)</f>
        <v>8595960408</v>
      </c>
      <c r="I8" s="29">
        <f>+H8/+H$48*100</f>
        <v>203.5546862653966</v>
      </c>
      <c r="J8" s="37" t="s">
        <v>19</v>
      </c>
      <c r="K8" s="56">
        <f>SUM(K9:K11)</f>
        <v>4570902581</v>
      </c>
      <c r="L8" s="56">
        <f>SUM(L9:L11)</f>
        <v>0</v>
      </c>
      <c r="M8" s="36">
        <f>SUM(M9:M11)</f>
        <v>4570902581</v>
      </c>
      <c r="N8" s="29">
        <f>+M8/+M$48*100</f>
        <v>169.15842118815263</v>
      </c>
    </row>
    <row r="9" spans="1:14" s="35" customFormat="1" ht="19.5" customHeight="1">
      <c r="A9" s="55">
        <v>1045066930</v>
      </c>
      <c r="B9" s="34">
        <f t="shared" si="0"/>
        <v>24.74746985392248</v>
      </c>
      <c r="C9" s="38" t="s">
        <v>6</v>
      </c>
      <c r="D9" s="55">
        <v>1475701441</v>
      </c>
      <c r="E9" s="57"/>
      <c r="F9" s="55">
        <f aca="true" t="shared" si="2" ref="F9:F14">D9+E9</f>
        <v>1475701441</v>
      </c>
      <c r="G9" s="34">
        <f t="shared" si="1"/>
        <v>54.61226125060612</v>
      </c>
      <c r="H9" s="34">
        <v>550000000</v>
      </c>
      <c r="I9" s="34">
        <f>+H9/+H$48*100</f>
        <v>13.024149964880587</v>
      </c>
      <c r="J9" s="35" t="s">
        <v>59</v>
      </c>
      <c r="K9" s="55"/>
      <c r="L9" s="55"/>
      <c r="M9" s="34">
        <f>K9+L9</f>
        <v>0</v>
      </c>
      <c r="N9" s="34">
        <f>+M9/+M$48*100</f>
        <v>0</v>
      </c>
    </row>
    <row r="10" spans="1:14" s="35" customFormat="1" ht="19.5" customHeight="1">
      <c r="A10" s="55">
        <v>494896268</v>
      </c>
      <c r="B10" s="34">
        <f t="shared" si="0"/>
        <v>11.71927856634861</v>
      </c>
      <c r="C10" s="35" t="s">
        <v>36</v>
      </c>
      <c r="D10" s="55">
        <v>0</v>
      </c>
      <c r="E10" s="55"/>
      <c r="F10" s="55">
        <f t="shared" si="2"/>
        <v>0</v>
      </c>
      <c r="G10" s="34">
        <f t="shared" si="1"/>
        <v>0</v>
      </c>
      <c r="H10" s="34">
        <v>8045617724</v>
      </c>
      <c r="I10" s="34">
        <f>+H10/+H$48*100</f>
        <v>190.5224214499586</v>
      </c>
      <c r="J10" s="38" t="s">
        <v>20</v>
      </c>
      <c r="K10" s="55">
        <v>4569237280</v>
      </c>
      <c r="L10" s="55"/>
      <c r="M10" s="34">
        <f>K10+L10</f>
        <v>4569237280</v>
      </c>
      <c r="N10" s="34">
        <f>+M10/+M$48*100</f>
        <v>169.0967922903647</v>
      </c>
    </row>
    <row r="11" spans="1:14" s="35" customFormat="1" ht="19.5" customHeight="1">
      <c r="A11" s="55">
        <v>291872763</v>
      </c>
      <c r="B11" s="34">
        <f t="shared" si="0"/>
        <v>6.911626610865547</v>
      </c>
      <c r="C11" s="38" t="s">
        <v>7</v>
      </c>
      <c r="D11" s="55">
        <v>301087545</v>
      </c>
      <c r="E11" s="55">
        <v>-4290156</v>
      </c>
      <c r="F11" s="55">
        <f t="shared" si="2"/>
        <v>296797389</v>
      </c>
      <c r="G11" s="34">
        <f>+F11/+F$48*100</f>
        <v>10.983777677673062</v>
      </c>
      <c r="H11" s="34">
        <v>342684</v>
      </c>
      <c r="I11" s="34">
        <f>+H11/+H$48*100</f>
        <v>0.008114850557391163</v>
      </c>
      <c r="J11" s="39" t="s">
        <v>60</v>
      </c>
      <c r="K11" s="55">
        <v>1665301</v>
      </c>
      <c r="L11" s="55">
        <v>0</v>
      </c>
      <c r="M11" s="34">
        <f>K11+L11</f>
        <v>1665301</v>
      </c>
      <c r="N11" s="34">
        <f>+M11/+M$48*100</f>
        <v>0.061628897787933797</v>
      </c>
    </row>
    <row r="12" spans="1:14" s="35" customFormat="1" ht="19.5" customHeight="1">
      <c r="A12" s="55">
        <v>208301.1</v>
      </c>
      <c r="B12" s="51" t="s">
        <v>100</v>
      </c>
      <c r="C12" s="38" t="s">
        <v>56</v>
      </c>
      <c r="D12" s="55">
        <v>165968.1</v>
      </c>
      <c r="E12" s="55"/>
      <c r="F12" s="55">
        <f t="shared" si="2"/>
        <v>165968.1</v>
      </c>
      <c r="G12" s="34">
        <f t="shared" si="1"/>
        <v>0.006142091472326971</v>
      </c>
      <c r="H12" s="34"/>
      <c r="I12" s="34"/>
      <c r="K12" s="55"/>
      <c r="L12" s="55"/>
      <c r="M12" s="34"/>
      <c r="N12" s="34"/>
    </row>
    <row r="13" spans="1:14" s="35" customFormat="1" ht="19.5" customHeight="1">
      <c r="A13" s="55">
        <v>24487042</v>
      </c>
      <c r="B13" s="34">
        <f t="shared" si="0"/>
        <v>0.5798598312805991</v>
      </c>
      <c r="C13" s="35" t="s">
        <v>37</v>
      </c>
      <c r="D13" s="55">
        <v>35152978</v>
      </c>
      <c r="E13" s="55"/>
      <c r="F13" s="55">
        <f t="shared" si="2"/>
        <v>35152978</v>
      </c>
      <c r="G13" s="34">
        <f t="shared" si="1"/>
        <v>1.3009295545390807</v>
      </c>
      <c r="H13" s="36">
        <f>SUM(H14)</f>
        <v>222435</v>
      </c>
      <c r="I13" s="29">
        <f>+H13/+H$48*100</f>
        <v>0.005267321449887661</v>
      </c>
      <c r="J13" s="37" t="s">
        <v>61</v>
      </c>
      <c r="K13" s="56">
        <f>SUM(K14)</f>
        <v>0</v>
      </c>
      <c r="L13" s="54">
        <f>L14</f>
        <v>0</v>
      </c>
      <c r="M13" s="36">
        <f>M14</f>
        <v>0</v>
      </c>
      <c r="N13" s="29">
        <f>+M13/+M$48*100</f>
        <v>0</v>
      </c>
    </row>
    <row r="14" spans="1:14" s="35" customFormat="1" ht="19.5" customHeight="1">
      <c r="A14" s="55">
        <v>260056705</v>
      </c>
      <c r="B14" s="34">
        <f t="shared" si="0"/>
        <v>6.158213682350385</v>
      </c>
      <c r="C14" s="39" t="s">
        <v>57</v>
      </c>
      <c r="D14" s="55">
        <v>4269826</v>
      </c>
      <c r="E14" s="55"/>
      <c r="F14" s="55">
        <f t="shared" si="2"/>
        <v>4269826</v>
      </c>
      <c r="G14" s="34">
        <f t="shared" si="1"/>
        <v>0.15801628061609416</v>
      </c>
      <c r="H14" s="34">
        <v>222435</v>
      </c>
      <c r="I14" s="34">
        <f>+H14/+H$48*100</f>
        <v>0.005267321449887661</v>
      </c>
      <c r="J14" s="34" t="s">
        <v>62</v>
      </c>
      <c r="K14" s="55"/>
      <c r="L14" s="55"/>
      <c r="M14" s="34">
        <f>K14+L14</f>
        <v>0</v>
      </c>
      <c r="N14" s="34">
        <f>+M14/+M$48*100</f>
        <v>0</v>
      </c>
    </row>
    <row r="15" spans="1:14" s="35" customFormat="1" ht="19.5" customHeight="1">
      <c r="A15" s="55"/>
      <c r="B15" s="34">
        <f t="shared" si="0"/>
        <v>0</v>
      </c>
      <c r="C15" s="39" t="s">
        <v>63</v>
      </c>
      <c r="D15" s="55"/>
      <c r="E15" s="57"/>
      <c r="F15" s="55"/>
      <c r="G15" s="34">
        <f t="shared" si="1"/>
        <v>0</v>
      </c>
      <c r="H15" s="34"/>
      <c r="I15" s="34"/>
      <c r="K15" s="55"/>
      <c r="L15" s="55"/>
      <c r="M15" s="34"/>
      <c r="N15" s="34"/>
    </row>
    <row r="16" spans="1:14" s="33" customFormat="1" ht="19.5" customHeight="1">
      <c r="A16" s="55"/>
      <c r="B16" s="34"/>
      <c r="C16" s="39"/>
      <c r="D16" s="55"/>
      <c r="E16" s="57"/>
      <c r="F16" s="55"/>
      <c r="G16" s="34"/>
      <c r="H16" s="36">
        <f>SUM(H17:H18)</f>
        <v>218462401</v>
      </c>
      <c r="I16" s="29">
        <f>+H16/+H$48*100</f>
        <v>5.173249222385234</v>
      </c>
      <c r="J16" s="40" t="s">
        <v>64</v>
      </c>
      <c r="K16" s="56">
        <f>SUM(K17:K18)</f>
        <v>91393746</v>
      </c>
      <c r="L16" s="56">
        <f>SUM(L17:L18)</f>
        <v>-18752365</v>
      </c>
      <c r="M16" s="36">
        <f>SUM(M17:M18)</f>
        <v>72641381</v>
      </c>
      <c r="N16" s="29">
        <f>+M16/+M$48*100</f>
        <v>2.688287729859861</v>
      </c>
    </row>
    <row r="17" spans="1:14" s="35" customFormat="1" ht="30" customHeight="1">
      <c r="A17" s="54">
        <f>A18</f>
        <v>407107899</v>
      </c>
      <c r="B17" s="29">
        <f>+A17/+A$48*100</f>
        <v>9.640426051751746</v>
      </c>
      <c r="C17" s="41" t="s">
        <v>65</v>
      </c>
      <c r="D17" s="56">
        <f>SUM(D18)</f>
        <v>0</v>
      </c>
      <c r="E17" s="54">
        <f>E18</f>
        <v>0</v>
      </c>
      <c r="F17" s="54">
        <f aca="true" t="shared" si="3" ref="F17:F30">D17+E17</f>
        <v>0</v>
      </c>
      <c r="G17" s="29">
        <f>+F17/+F$48*100</f>
        <v>0</v>
      </c>
      <c r="H17" s="34">
        <v>61856659</v>
      </c>
      <c r="I17" s="34">
        <f>+H17/+H$48*100</f>
        <v>1.4647825511681465</v>
      </c>
      <c r="J17" s="42" t="s">
        <v>66</v>
      </c>
      <c r="K17" s="55">
        <v>33322106</v>
      </c>
      <c r="L17" s="55">
        <v>-18752365</v>
      </c>
      <c r="M17" s="34">
        <f>K17+L17</f>
        <v>14569741</v>
      </c>
      <c r="N17" s="34">
        <f>+M17/+M$48*100</f>
        <v>0.5391920613064354</v>
      </c>
    </row>
    <row r="18" spans="1:14" s="35" customFormat="1" ht="19.5" customHeight="1">
      <c r="A18" s="55">
        <v>407107899</v>
      </c>
      <c r="B18" s="34">
        <f>+A18/+A$48*100</f>
        <v>9.640426051751746</v>
      </c>
      <c r="C18" s="39" t="s">
        <v>67</v>
      </c>
      <c r="D18" s="55"/>
      <c r="E18" s="55">
        <v>0</v>
      </c>
      <c r="F18" s="55">
        <f t="shared" si="3"/>
        <v>0</v>
      </c>
      <c r="G18" s="34">
        <f>+F18/+F$48*100</f>
        <v>0</v>
      </c>
      <c r="H18" s="34">
        <v>156605742</v>
      </c>
      <c r="I18" s="34">
        <f>+H18/+H$48*100</f>
        <v>3.708466671217088</v>
      </c>
      <c r="J18" s="35" t="s">
        <v>68</v>
      </c>
      <c r="K18" s="55">
        <v>58071640</v>
      </c>
      <c r="L18" s="55"/>
      <c r="M18" s="34">
        <f>K18+L18</f>
        <v>58071640</v>
      </c>
      <c r="N18" s="34">
        <f>+M18/+M$48*100</f>
        <v>2.149095668553425</v>
      </c>
    </row>
    <row r="19" spans="1:14" s="35" customFormat="1" ht="19.5" customHeight="1">
      <c r="A19" s="55" t="s">
        <v>8</v>
      </c>
      <c r="B19" s="34"/>
      <c r="C19" s="39" t="s">
        <v>8</v>
      </c>
      <c r="D19" s="55" t="s">
        <v>8</v>
      </c>
      <c r="E19" s="57"/>
      <c r="F19" s="55" t="s">
        <v>8</v>
      </c>
      <c r="G19" s="34"/>
      <c r="H19" s="34"/>
      <c r="I19" s="34"/>
      <c r="K19" s="55"/>
      <c r="L19" s="55"/>
      <c r="M19" s="34"/>
      <c r="N19" s="34"/>
    </row>
    <row r="20" spans="1:14" s="35" customFormat="1" ht="19.5" customHeight="1">
      <c r="A20" s="54">
        <f>SUM(A21:A26)</f>
        <v>1349970921</v>
      </c>
      <c r="B20" s="29">
        <f aca="true" t="shared" si="4" ref="B20:B26">+A20/+A$48*100</f>
        <v>31.96767949696721</v>
      </c>
      <c r="C20" s="40" t="s">
        <v>9</v>
      </c>
      <c r="D20" s="56">
        <f>SUM(D21:D27)</f>
        <v>571188224</v>
      </c>
      <c r="E20" s="58">
        <f>SUM(E21:E27)</f>
        <v>0</v>
      </c>
      <c r="F20" s="54">
        <f t="shared" si="3"/>
        <v>571188224</v>
      </c>
      <c r="G20" s="29">
        <f>+F20/+F$48*100</f>
        <v>21.138341161488185</v>
      </c>
      <c r="H20" s="34" t="s">
        <v>8</v>
      </c>
      <c r="I20" s="34"/>
      <c r="J20" s="39" t="s">
        <v>8</v>
      </c>
      <c r="K20" s="55" t="s">
        <v>8</v>
      </c>
      <c r="L20" s="55"/>
      <c r="M20" s="34" t="s">
        <v>8</v>
      </c>
      <c r="N20" s="34"/>
    </row>
    <row r="21" spans="1:14" s="35" customFormat="1" ht="19.5" customHeight="1">
      <c r="A21" s="55">
        <v>1212197049</v>
      </c>
      <c r="B21" s="34">
        <f t="shared" si="4"/>
        <v>28.70515664211219</v>
      </c>
      <c r="C21" s="35" t="s">
        <v>69</v>
      </c>
      <c r="D21" s="55">
        <v>488652209</v>
      </c>
      <c r="E21" s="57"/>
      <c r="F21" s="55">
        <f t="shared" si="3"/>
        <v>488652209</v>
      </c>
      <c r="G21" s="34">
        <f>+F21/+F$48*100</f>
        <v>18.08387615350562</v>
      </c>
      <c r="H21" s="34"/>
      <c r="I21" s="34"/>
      <c r="K21" s="55"/>
      <c r="L21" s="55"/>
      <c r="M21" s="34"/>
      <c r="N21" s="34"/>
    </row>
    <row r="22" spans="1:14" s="35" customFormat="1" ht="19.5" customHeight="1">
      <c r="A22" s="55">
        <v>333034</v>
      </c>
      <c r="B22" s="34">
        <f t="shared" si="4"/>
        <v>0.007886335926189167</v>
      </c>
      <c r="C22" s="35" t="s">
        <v>70</v>
      </c>
      <c r="D22" s="55">
        <v>60024</v>
      </c>
      <c r="E22" s="57"/>
      <c r="F22" s="55">
        <f t="shared" si="3"/>
        <v>60024</v>
      </c>
      <c r="G22" s="34">
        <f>+F22/+F$48*100</f>
        <v>0.002221347949003176</v>
      </c>
      <c r="H22" s="29">
        <f>+H24+H26+H29+H32</f>
        <v>-4591720895.9</v>
      </c>
      <c r="I22" s="29">
        <f>+H22/+H$48*100</f>
        <v>-108.73320280923171</v>
      </c>
      <c r="J22" s="32" t="s">
        <v>71</v>
      </c>
      <c r="K22" s="54">
        <f>+K24+K26+K29+K32</f>
        <v>-1959658071.8999996</v>
      </c>
      <c r="L22" s="56">
        <f>L24+L29+L32+L26</f>
        <v>18257195</v>
      </c>
      <c r="M22" s="29">
        <f>+M24+M26+M29+M32</f>
        <v>-1941400876.8999996</v>
      </c>
      <c r="N22" s="29">
        <f>+M22/+M$48*100</f>
        <v>-71.84670891801248</v>
      </c>
    </row>
    <row r="23" spans="1:14" s="35" customFormat="1" ht="19.5" customHeight="1">
      <c r="A23" s="55">
        <v>130915132</v>
      </c>
      <c r="B23" s="34">
        <f t="shared" si="4"/>
        <v>3.100106021527523</v>
      </c>
      <c r="C23" s="35" t="s">
        <v>72</v>
      </c>
      <c r="D23" s="55">
        <v>79257513</v>
      </c>
      <c r="E23" s="57"/>
      <c r="F23" s="55">
        <f t="shared" si="3"/>
        <v>79257513</v>
      </c>
      <c r="G23" s="34">
        <f>+F23/+F$48*100</f>
        <v>2.9331353116360552</v>
      </c>
      <c r="H23" s="36"/>
      <c r="I23" s="29"/>
      <c r="J23" s="40"/>
      <c r="K23" s="56"/>
      <c r="L23" s="56"/>
      <c r="M23" s="29"/>
      <c r="N23" s="29"/>
    </row>
    <row r="24" spans="1:14" s="35" customFormat="1" ht="19.5" customHeight="1">
      <c r="A24" s="55">
        <v>5703566</v>
      </c>
      <c r="B24" s="34">
        <f t="shared" si="4"/>
        <v>0.1350619980338075</v>
      </c>
      <c r="C24" s="35" t="s">
        <v>73</v>
      </c>
      <c r="D24" s="55">
        <v>2859857</v>
      </c>
      <c r="E24" s="57"/>
      <c r="F24" s="55">
        <f t="shared" si="3"/>
        <v>2859857</v>
      </c>
      <c r="G24" s="34">
        <f>+F24/+F$48*100</f>
        <v>0.10583662337385674</v>
      </c>
      <c r="H24" s="36">
        <f>SUM(H25)</f>
        <v>8610601270</v>
      </c>
      <c r="I24" s="29">
        <f>+H24/+H$48*100</f>
        <v>203.9013858695841</v>
      </c>
      <c r="J24" s="33" t="s">
        <v>74</v>
      </c>
      <c r="K24" s="56">
        <f>K25</f>
        <v>8610601270</v>
      </c>
      <c r="L24" s="54">
        <f>SUM(L25)</f>
        <v>0</v>
      </c>
      <c r="M24" s="29">
        <f>SUM(M25)</f>
        <v>8610601270</v>
      </c>
      <c r="N24" s="29">
        <f aca="true" t="shared" si="5" ref="N24:N30">+M24/+M$48*100</f>
        <v>318.65822788882184</v>
      </c>
    </row>
    <row r="25" spans="1:14" s="35" customFormat="1" ht="19.5" customHeight="1">
      <c r="A25" s="55">
        <v>274607</v>
      </c>
      <c r="B25" s="34">
        <f t="shared" si="4"/>
        <v>0.0065027686352835705</v>
      </c>
      <c r="C25" s="35" t="s">
        <v>75</v>
      </c>
      <c r="D25" s="55">
        <v>23607</v>
      </c>
      <c r="E25" s="57"/>
      <c r="F25" s="55">
        <f t="shared" si="3"/>
        <v>23607</v>
      </c>
      <c r="G25" s="51" t="s">
        <v>100</v>
      </c>
      <c r="H25" s="34">
        <v>8610601270</v>
      </c>
      <c r="I25" s="34">
        <f>+H25/+H$48*100</f>
        <v>203.9013858695841</v>
      </c>
      <c r="J25" s="35" t="s">
        <v>76</v>
      </c>
      <c r="K25" s="55">
        <v>8610601270</v>
      </c>
      <c r="L25" s="55"/>
      <c r="M25" s="34">
        <f>K25+L25</f>
        <v>8610601270</v>
      </c>
      <c r="N25" s="34">
        <f t="shared" si="5"/>
        <v>318.65822788882184</v>
      </c>
    </row>
    <row r="26" spans="1:14" s="35" customFormat="1" ht="19.5" customHeight="1">
      <c r="A26" s="55">
        <v>547533</v>
      </c>
      <c r="B26" s="34">
        <f t="shared" si="4"/>
        <v>0.012965730732219936</v>
      </c>
      <c r="C26" s="35" t="s">
        <v>77</v>
      </c>
      <c r="D26" s="55">
        <v>335014</v>
      </c>
      <c r="E26" s="57"/>
      <c r="F26" s="55">
        <f t="shared" si="3"/>
        <v>335014</v>
      </c>
      <c r="G26" s="34">
        <f>+F26/+F$48*100</f>
        <v>0.012398085129070873</v>
      </c>
      <c r="H26" s="29">
        <f>SUM(H27)</f>
        <v>12460538</v>
      </c>
      <c r="I26" s="29">
        <f>+H26/+H$48*100</f>
        <v>0.2950689373728968</v>
      </c>
      <c r="J26" s="33" t="s">
        <v>91</v>
      </c>
      <c r="K26" s="54">
        <f>K27</f>
        <v>12460538</v>
      </c>
      <c r="L26" s="54">
        <f>L27</f>
        <v>0</v>
      </c>
      <c r="M26" s="29">
        <f>K26+L26</f>
        <v>12460538</v>
      </c>
      <c r="N26" s="29">
        <f t="shared" si="5"/>
        <v>0.46113538800773246</v>
      </c>
    </row>
    <row r="27" spans="1:14" s="33" customFormat="1" ht="19.5" customHeight="1">
      <c r="A27" s="34"/>
      <c r="B27" s="34"/>
      <c r="C27" s="35" t="s">
        <v>79</v>
      </c>
      <c r="D27" s="55"/>
      <c r="E27" s="57"/>
      <c r="F27" s="55">
        <f t="shared" si="3"/>
        <v>0</v>
      </c>
      <c r="G27" s="34"/>
      <c r="H27" s="34">
        <v>12460538</v>
      </c>
      <c r="I27" s="34">
        <f>+H27/+H$48*100</f>
        <v>0.2950689373728968</v>
      </c>
      <c r="J27" s="35" t="s">
        <v>78</v>
      </c>
      <c r="K27" s="55">
        <v>12460538</v>
      </c>
      <c r="L27" s="55"/>
      <c r="M27" s="34">
        <f>K27+L27</f>
        <v>12460538</v>
      </c>
      <c r="N27" s="34">
        <f t="shared" si="5"/>
        <v>0.46113538800773246</v>
      </c>
    </row>
    <row r="28" spans="1:14" s="35" customFormat="1" ht="19.5" customHeight="1">
      <c r="A28" s="34"/>
      <c r="B28" s="34"/>
      <c r="D28" s="55"/>
      <c r="E28" s="57"/>
      <c r="F28" s="55"/>
      <c r="G28" s="34"/>
      <c r="H28" s="34"/>
      <c r="I28" s="34"/>
      <c r="K28" s="55"/>
      <c r="L28" s="55"/>
      <c r="M28" s="34"/>
      <c r="N28" s="34">
        <f t="shared" si="5"/>
        <v>0</v>
      </c>
    </row>
    <row r="29" spans="1:14" s="35" customFormat="1" ht="19.5" customHeight="1">
      <c r="A29" s="36">
        <f>SUM(A30)</f>
        <v>4641</v>
      </c>
      <c r="B29" s="65" t="s">
        <v>100</v>
      </c>
      <c r="C29" s="40" t="s">
        <v>58</v>
      </c>
      <c r="D29" s="56">
        <f>SUM(D30)</f>
        <v>16125870</v>
      </c>
      <c r="E29" s="57"/>
      <c r="F29" s="54">
        <f t="shared" si="3"/>
        <v>16125870</v>
      </c>
      <c r="G29" s="29">
        <f>+F29/+F$48*100</f>
        <v>0.5967807585364496</v>
      </c>
      <c r="H29" s="29">
        <f>SUM(H30)</f>
        <v>-13470536799.9</v>
      </c>
      <c r="I29" s="29">
        <f>+H29/+H$48*100</f>
        <v>-318.985984344255</v>
      </c>
      <c r="J29" s="33" t="s">
        <v>92</v>
      </c>
      <c r="K29" s="54">
        <f>SUM(K30)</f>
        <v>-10823321922.9</v>
      </c>
      <c r="L29" s="54">
        <f>L30</f>
        <v>18257195</v>
      </c>
      <c r="M29" s="29">
        <f>SUM(M30)</f>
        <v>-10805064727.9</v>
      </c>
      <c r="N29" s="29">
        <f t="shared" si="5"/>
        <v>-399.87019145953656</v>
      </c>
    </row>
    <row r="30" spans="1:14" s="35" customFormat="1" ht="19.5" customHeight="1">
      <c r="A30" s="34">
        <v>4641</v>
      </c>
      <c r="B30" s="51" t="s">
        <v>100</v>
      </c>
      <c r="C30" s="34" t="s">
        <v>80</v>
      </c>
      <c r="D30" s="55">
        <v>16125870</v>
      </c>
      <c r="E30" s="57"/>
      <c r="F30" s="55">
        <f t="shared" si="3"/>
        <v>16125870</v>
      </c>
      <c r="G30" s="34">
        <f>+F30/+F$48*100</f>
        <v>0.5967807585364496</v>
      </c>
      <c r="H30" s="34">
        <v>-13470536799.9</v>
      </c>
      <c r="I30" s="34">
        <f>+H30/+H$48*100</f>
        <v>-318.985984344255</v>
      </c>
      <c r="J30" s="39" t="s">
        <v>81</v>
      </c>
      <c r="K30" s="55">
        <v>-10823321922.9</v>
      </c>
      <c r="L30" s="55">
        <v>18257195</v>
      </c>
      <c r="M30" s="34">
        <f>K30+L30</f>
        <v>-10805064727.9</v>
      </c>
      <c r="N30" s="34">
        <f t="shared" si="5"/>
        <v>-399.87019145953656</v>
      </c>
    </row>
    <row r="31" spans="1:14" s="35" customFormat="1" ht="12">
      <c r="A31" s="34"/>
      <c r="B31" s="34"/>
      <c r="D31" s="55"/>
      <c r="E31" s="57"/>
      <c r="F31" s="55"/>
      <c r="G31" s="34"/>
      <c r="H31" s="34"/>
      <c r="I31" s="29"/>
      <c r="K31" s="55"/>
      <c r="L31" s="55"/>
      <c r="M31" s="34"/>
      <c r="N31" s="34"/>
    </row>
    <row r="32" spans="1:14" s="35" customFormat="1" ht="28.5" customHeight="1">
      <c r="A32" s="36">
        <f>SUM(A33:A35)</f>
        <v>349252878</v>
      </c>
      <c r="B32" s="29">
        <f>+A32/+A$48*100</f>
        <v>8.2704033795239</v>
      </c>
      <c r="C32" s="37" t="s">
        <v>10</v>
      </c>
      <c r="D32" s="56">
        <f>SUM(D33:D35)</f>
        <v>298946403</v>
      </c>
      <c r="E32" s="54">
        <f>SUM(E33:E35)</f>
        <v>3794986</v>
      </c>
      <c r="F32" s="56">
        <f>SUM(F33:F35)</f>
        <v>302741389</v>
      </c>
      <c r="G32" s="29">
        <f>+F32/+F$48*100</f>
        <v>11.203751225068686</v>
      </c>
      <c r="H32" s="29">
        <f>SUM(H33:H36)</f>
        <v>255754096</v>
      </c>
      <c r="I32" s="29">
        <f>+H32/+H$48*100</f>
        <v>6.056326728066303</v>
      </c>
      <c r="J32" s="33" t="s">
        <v>82</v>
      </c>
      <c r="K32" s="54">
        <f>SUM(K33:K36)</f>
        <v>240602043</v>
      </c>
      <c r="L32" s="54">
        <f>SUM(L33:L36)</f>
        <v>0</v>
      </c>
      <c r="M32" s="29">
        <f>SUM(M33:M36)</f>
        <v>240602043</v>
      </c>
      <c r="N32" s="29">
        <f>+M32/+M$48*100</f>
        <v>8.904119264694522</v>
      </c>
    </row>
    <row r="33" spans="1:14" s="35" customFormat="1" ht="28.5" customHeight="1">
      <c r="A33" s="34">
        <v>0</v>
      </c>
      <c r="B33" s="51"/>
      <c r="C33" s="35" t="s">
        <v>83</v>
      </c>
      <c r="D33" s="59">
        <v>0</v>
      </c>
      <c r="E33" s="60"/>
      <c r="F33" s="55">
        <f>D33+E33</f>
        <v>0</v>
      </c>
      <c r="G33" s="51"/>
      <c r="H33" s="43">
        <v>0</v>
      </c>
      <c r="I33" s="34">
        <f>+H33/+H$48*100</f>
        <v>0</v>
      </c>
      <c r="J33" s="39" t="s">
        <v>84</v>
      </c>
      <c r="K33" s="55"/>
      <c r="L33" s="54"/>
      <c r="M33" s="34">
        <f>K33+L33</f>
        <v>0</v>
      </c>
      <c r="N33" s="34">
        <f>+M33/+M$48*100</f>
        <v>0</v>
      </c>
    </row>
    <row r="34" spans="1:14" s="35" customFormat="1" ht="28.5" customHeight="1">
      <c r="A34" s="34">
        <v>269261325</v>
      </c>
      <c r="B34" s="34">
        <f>+A34/+A$48*100</f>
        <v>6.376181593713547</v>
      </c>
      <c r="C34" s="35" t="s">
        <v>85</v>
      </c>
      <c r="D34" s="55">
        <v>218954850</v>
      </c>
      <c r="E34" s="59"/>
      <c r="F34" s="55">
        <f>D34+E34</f>
        <v>218954850</v>
      </c>
      <c r="G34" s="34">
        <f>+F34/+F$48*100</f>
        <v>8.103007246631316</v>
      </c>
      <c r="H34" s="43">
        <v>250467641</v>
      </c>
      <c r="I34" s="34">
        <f>+H34/+H$48*100</f>
        <v>5.9311420322434065</v>
      </c>
      <c r="J34" s="39" t="s">
        <v>86</v>
      </c>
      <c r="K34" s="55">
        <v>239556313</v>
      </c>
      <c r="L34" s="55">
        <v>0</v>
      </c>
      <c r="M34" s="34">
        <f>K34+L34</f>
        <v>239556313</v>
      </c>
      <c r="N34" s="34">
        <f>+M34/+M$48*100</f>
        <v>8.86541924152527</v>
      </c>
    </row>
    <row r="35" spans="1:14" s="35" customFormat="1" ht="28.5" customHeight="1">
      <c r="A35" s="34">
        <v>79991553</v>
      </c>
      <c r="B35" s="34">
        <f>+A35/+A$48*100</f>
        <v>1.8942217858103523</v>
      </c>
      <c r="C35" s="35" t="s">
        <v>87</v>
      </c>
      <c r="D35" s="55">
        <v>79991553</v>
      </c>
      <c r="E35" s="55">
        <v>3794986</v>
      </c>
      <c r="F35" s="55">
        <f>D35+E35</f>
        <v>83786539</v>
      </c>
      <c r="G35" s="34">
        <f>+F35/+F$48*100</f>
        <v>3.1007439784373694</v>
      </c>
      <c r="H35" s="34">
        <v>0</v>
      </c>
      <c r="I35" s="34">
        <f>+H35/+H$48*100</f>
        <v>0</v>
      </c>
      <c r="J35" s="39" t="s">
        <v>90</v>
      </c>
      <c r="K35" s="55"/>
      <c r="L35" s="55"/>
      <c r="M35" s="34">
        <f>K35+L35</f>
        <v>0</v>
      </c>
      <c r="N35" s="34">
        <f>+M35/+M$48*100</f>
        <v>0</v>
      </c>
    </row>
    <row r="36" spans="1:14" s="35" customFormat="1" ht="28.5" customHeight="1">
      <c r="A36" s="34"/>
      <c r="B36" s="34"/>
      <c r="D36" s="34"/>
      <c r="F36" s="34"/>
      <c r="G36" s="34"/>
      <c r="H36" s="34">
        <v>5286455</v>
      </c>
      <c r="I36" s="34">
        <f>+H36/+H$48*100</f>
        <v>0.125184695822896</v>
      </c>
      <c r="J36" s="45" t="s">
        <v>88</v>
      </c>
      <c r="K36" s="55">
        <v>1045730</v>
      </c>
      <c r="L36" s="55"/>
      <c r="M36" s="34">
        <f>K36+L36</f>
        <v>1045730</v>
      </c>
      <c r="N36" s="34">
        <f>+M36/+M$48*100</f>
        <v>0.03870002316925048</v>
      </c>
    </row>
    <row r="37" spans="1:14" s="35" customFormat="1" ht="12">
      <c r="A37" s="34"/>
      <c r="B37" s="34"/>
      <c r="D37" s="34"/>
      <c r="F37" s="34"/>
      <c r="G37" s="34"/>
      <c r="H37" s="34"/>
      <c r="I37" s="34"/>
      <c r="J37" s="45"/>
      <c r="K37" s="44"/>
      <c r="L37" s="34"/>
      <c r="M37" s="34"/>
      <c r="N37" s="34"/>
    </row>
    <row r="38" spans="1:14" s="35" customFormat="1" ht="12">
      <c r="A38" s="34"/>
      <c r="B38" s="34"/>
      <c r="D38" s="34"/>
      <c r="F38" s="34"/>
      <c r="G38" s="34"/>
      <c r="H38" s="34"/>
      <c r="I38" s="34"/>
      <c r="J38" s="45"/>
      <c r="K38" s="44"/>
      <c r="L38" s="34"/>
      <c r="M38" s="34"/>
      <c r="N38" s="34"/>
    </row>
    <row r="39" spans="1:14" s="35" customFormat="1" ht="12">
      <c r="A39" s="34"/>
      <c r="B39" s="34"/>
      <c r="D39" s="34"/>
      <c r="F39" s="34"/>
      <c r="G39" s="34"/>
      <c r="H39" s="34"/>
      <c r="I39" s="34"/>
      <c r="J39" s="45"/>
      <c r="K39" s="44"/>
      <c r="L39" s="34"/>
      <c r="M39" s="34"/>
      <c r="N39" s="34"/>
    </row>
    <row r="40" spans="1:14" s="35" customFormat="1" ht="12">
      <c r="A40" s="34"/>
      <c r="B40" s="34"/>
      <c r="D40" s="34"/>
      <c r="F40" s="34"/>
      <c r="G40" s="34"/>
      <c r="H40" s="34"/>
      <c r="I40" s="34"/>
      <c r="J40" s="45"/>
      <c r="K40" s="44"/>
      <c r="L40" s="34"/>
      <c r="M40" s="34"/>
      <c r="N40" s="34"/>
    </row>
    <row r="41" spans="1:14" s="35" customFormat="1" ht="12">
      <c r="A41" s="34"/>
      <c r="B41" s="34"/>
      <c r="D41" s="34"/>
      <c r="F41" s="34"/>
      <c r="G41" s="34"/>
      <c r="H41" s="34"/>
      <c r="I41" s="34"/>
      <c r="J41" s="45"/>
      <c r="K41" s="44"/>
      <c r="L41" s="34"/>
      <c r="M41" s="34"/>
      <c r="N41" s="34"/>
    </row>
    <row r="42" spans="1:14" s="35" customFormat="1" ht="12">
      <c r="A42" s="34"/>
      <c r="B42" s="34"/>
      <c r="D42" s="34"/>
      <c r="F42" s="34"/>
      <c r="G42" s="34"/>
      <c r="H42" s="34"/>
      <c r="I42" s="34"/>
      <c r="J42" s="45"/>
      <c r="K42" s="44"/>
      <c r="L42" s="34"/>
      <c r="M42" s="34"/>
      <c r="N42" s="34"/>
    </row>
    <row r="43" spans="1:14" s="35" customFormat="1" ht="12">
      <c r="A43" s="34"/>
      <c r="B43" s="34"/>
      <c r="D43" s="34"/>
      <c r="F43" s="34"/>
      <c r="G43" s="34"/>
      <c r="H43" s="34"/>
      <c r="I43" s="34"/>
      <c r="J43" s="45"/>
      <c r="K43" s="44"/>
      <c r="L43" s="34"/>
      <c r="M43" s="34"/>
      <c r="N43" s="34"/>
    </row>
    <row r="44" spans="1:14" s="35" customFormat="1" ht="12">
      <c r="A44" s="34"/>
      <c r="B44" s="34"/>
      <c r="D44" s="34"/>
      <c r="F44" s="34"/>
      <c r="G44" s="34"/>
      <c r="H44" s="34"/>
      <c r="I44" s="34"/>
      <c r="K44" s="34"/>
      <c r="L44" s="34"/>
      <c r="M44" s="34"/>
      <c r="N44" s="34"/>
    </row>
    <row r="45" spans="1:14" s="35" customFormat="1" ht="12">
      <c r="A45" s="34"/>
      <c r="B45" s="34"/>
      <c r="D45" s="34"/>
      <c r="F45" s="34"/>
      <c r="G45" s="34"/>
      <c r="H45" s="34"/>
      <c r="I45" s="34"/>
      <c r="K45" s="34"/>
      <c r="L45" s="34"/>
      <c r="M45" s="34"/>
      <c r="N45" s="34"/>
    </row>
    <row r="46" spans="1:14" s="35" customFormat="1" ht="12">
      <c r="A46" s="34"/>
      <c r="B46" s="34"/>
      <c r="D46" s="34"/>
      <c r="F46" s="34"/>
      <c r="G46" s="34"/>
      <c r="H46" s="34"/>
      <c r="I46" s="34"/>
      <c r="K46" s="34"/>
      <c r="L46" s="34"/>
      <c r="M46" s="34"/>
      <c r="N46" s="34"/>
    </row>
    <row r="47" spans="1:14" s="35" customFormat="1" ht="12">
      <c r="A47" s="34"/>
      <c r="B47" s="34"/>
      <c r="D47" s="34"/>
      <c r="F47" s="34"/>
      <c r="G47" s="34"/>
      <c r="H47" s="34"/>
      <c r="I47" s="34"/>
      <c r="K47" s="34"/>
      <c r="L47" s="34"/>
      <c r="M47" s="34"/>
      <c r="N47" s="34"/>
    </row>
    <row r="48" spans="1:14" s="35" customFormat="1" ht="12">
      <c r="A48" s="46">
        <f>A6</f>
        <v>4222924348.1</v>
      </c>
      <c r="B48" s="47">
        <v>100</v>
      </c>
      <c r="C48" s="48" t="s">
        <v>3</v>
      </c>
      <c r="D48" s="46">
        <f>D6</f>
        <v>2702638255.1</v>
      </c>
      <c r="E48" s="46">
        <f>E8+E17+E20+E29+E32</f>
        <v>-495170</v>
      </c>
      <c r="F48" s="46">
        <f>D48+E48</f>
        <v>2702143085.1</v>
      </c>
      <c r="G48" s="47">
        <v>100</v>
      </c>
      <c r="H48" s="46">
        <f>H6+H22</f>
        <v>4222924348.1000004</v>
      </c>
      <c r="I48" s="47">
        <v>100</v>
      </c>
      <c r="J48" s="49" t="s">
        <v>89</v>
      </c>
      <c r="K48" s="46">
        <f>K6+K22</f>
        <v>2702638255.1000004</v>
      </c>
      <c r="L48" s="46">
        <f>L6+L22</f>
        <v>-495170</v>
      </c>
      <c r="M48" s="46">
        <f>M6+M22</f>
        <v>2702143085.1000004</v>
      </c>
      <c r="N48" s="47">
        <v>100</v>
      </c>
    </row>
    <row r="49" s="13" customFormat="1" ht="14.25">
      <c r="A49" s="13" t="s">
        <v>103</v>
      </c>
    </row>
    <row r="50" s="13" customFormat="1" ht="14.25">
      <c r="A50" s="13" t="s">
        <v>102</v>
      </c>
    </row>
    <row r="51" spans="1:7" ht="16.5">
      <c r="A51" s="6"/>
      <c r="B51" s="6"/>
      <c r="C51" s="6"/>
      <c r="D51" s="6"/>
      <c r="E51" s="6"/>
      <c r="F51" s="6"/>
      <c r="G51" s="6"/>
    </row>
  </sheetData>
  <sheetProtection/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會計決算處基金會計科潘霞翠</cp:lastModifiedBy>
  <cp:lastPrinted>2020-04-24T07:48:36Z</cp:lastPrinted>
  <dcterms:created xsi:type="dcterms:W3CDTF">1997-10-15T09:26:55Z</dcterms:created>
  <dcterms:modified xsi:type="dcterms:W3CDTF">2020-04-24T07:51:21Z</dcterms:modified>
  <cp:category/>
  <cp:version/>
  <cp:contentType/>
  <cp:contentStatus/>
</cp:coreProperties>
</file>