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D:\雅慧\1-總預算彙編\109彙編\7-上網109\中文版\"/>
    </mc:Choice>
  </mc:AlternateContent>
  <xr:revisionPtr revIDLastSave="0" documentId="8_{E60C5F6B-39A6-4819-B016-D566E7144248}" xr6:coauthVersionLast="36" xr6:coauthVersionMax="36" xr10:uidLastSave="{00000000-0000-0000-0000-000000000000}"/>
  <bookViews>
    <workbookView xWindow="7442" yWindow="92" windowWidth="14400" windowHeight="13018" tabRatio="921" firstSheet="1" activeTab="1" xr2:uid="{00000000-000D-0000-FFFF-FFFF00000000}"/>
  </bookViews>
  <sheets>
    <sheet name="啟用巨集說明" sheetId="31" state="hidden" r:id="rId1"/>
    <sheet name="簡明總" sheetId="17" r:id="rId2"/>
    <sheet name="收支總" sheetId="18" r:id="rId3"/>
    <sheet name="融資總" sheetId="19" r:id="rId4"/>
    <sheet name="來源別" sheetId="57" r:id="rId5"/>
    <sheet name="政事別-經資" sheetId="58" r:id="rId6"/>
    <sheet name="政事別-經" sheetId="62" r:id="rId7"/>
    <sheet name="政事別-資" sheetId="63" r:id="rId8"/>
    <sheet name="機關別" sheetId="47" r:id="rId9"/>
    <sheet name="用途別" sheetId="48" r:id="rId10"/>
    <sheet name="資本支出" sheetId="52" r:id="rId11"/>
    <sheet name="人事費-員額" sheetId="53" r:id="rId12"/>
    <sheet name="人事費彙計" sheetId="54" r:id="rId13"/>
    <sheet name="上簡明" sheetId="26" state="hidden" r:id="rId14"/>
    <sheet name="前簡明" sheetId="34" state="hidden" r:id="rId15"/>
    <sheet name="上收支" sheetId="27" state="hidden" r:id="rId16"/>
    <sheet name="前收支" sheetId="35" state="hidden" r:id="rId17"/>
    <sheet name="上融資" sheetId="28" state="hidden" r:id="rId18"/>
    <sheet name="前融資" sheetId="36" state="hidden" r:id="rId19"/>
  </sheets>
  <definedNames>
    <definedName name="_xlnm._FilterDatabase" localSheetId="4" hidden="1">來源別!$A$7:$A$32</definedName>
    <definedName name="_xlnm.Print_Area" localSheetId="11">'人事費-員額'!$A$1:$L$32</definedName>
    <definedName name="_xlnm.Print_Area" localSheetId="12">人事費彙計!$A$1:$N$31</definedName>
    <definedName name="_xlnm.Print_Area" localSheetId="9">用途別!$A$1:$O$30</definedName>
    <definedName name="_xlnm.Print_Area" localSheetId="2">收支總!$A$1:$I$26</definedName>
    <definedName name="_xlnm.Print_Area" localSheetId="4">來源別!$B$1:$AW$32</definedName>
    <definedName name="_xlnm.Print_Area" localSheetId="6">'政事別-經'!$A$33:$AO$58</definedName>
    <definedName name="_xlnm.Print_Area" localSheetId="5">'政事別-經資'!$A$7:$AO$32</definedName>
    <definedName name="_xlnm.Print_Area" localSheetId="7">'政事別-資'!$A$59:$AO$84</definedName>
    <definedName name="_xlnm.Print_Area" localSheetId="10">資本支出!$A$1:$L$31</definedName>
    <definedName name="_xlnm.Print_Area" localSheetId="8">機關別!$A$1:$V$30</definedName>
    <definedName name="_xlnm.Print_Area" localSheetId="3">融資總!$A$1:$E$15</definedName>
    <definedName name="_xlnm.Print_Area" localSheetId="1">簡明總!$A$1:$I$29</definedName>
    <definedName name="_xlnm.Print_Titles" localSheetId="6">'政事別-經'!$1:$6</definedName>
    <definedName name="_xlnm.Print_Titles" localSheetId="5">'政事別-經資'!$1:$6</definedName>
    <definedName name="_xlnm.Print_Titles" localSheetId="7">'政事別-資'!$1:$6</definedName>
    <definedName name="某一縣之所屬鄉鎮">#N/A</definedName>
  </definedNames>
  <calcPr calcId="191029"/>
</workbook>
</file>

<file path=xl/calcChain.xml><?xml version="1.0" encoding="utf-8"?>
<calcChain xmlns="http://schemas.openxmlformats.org/spreadsheetml/2006/main">
  <c r="R15" i="34" l="1"/>
  <c r="P15" i="34"/>
  <c r="E28" i="34"/>
  <c r="F25" i="35"/>
  <c r="E25" i="35"/>
  <c r="M30" i="34"/>
  <c r="F30" i="34"/>
  <c r="M29" i="34"/>
  <c r="F29" i="34"/>
  <c r="E29" i="34"/>
  <c r="M28" i="34"/>
  <c r="F28" i="34"/>
  <c r="M27" i="34"/>
  <c r="F27" i="34"/>
  <c r="E27" i="34"/>
  <c r="M26" i="34"/>
  <c r="F26" i="34"/>
  <c r="E26" i="34"/>
  <c r="M25" i="34"/>
  <c r="F25" i="34"/>
  <c r="E25" i="34"/>
  <c r="M23" i="34"/>
  <c r="F23" i="34"/>
  <c r="E23" i="34"/>
  <c r="M22" i="34"/>
  <c r="E22" i="34"/>
  <c r="M21" i="34"/>
  <c r="E21" i="34"/>
  <c r="M18" i="34"/>
  <c r="E18" i="34"/>
  <c r="M17" i="34"/>
  <c r="F17" i="34"/>
  <c r="E17" i="34"/>
  <c r="M16" i="34"/>
  <c r="F16" i="34"/>
  <c r="E16" i="34"/>
  <c r="M15" i="34"/>
  <c r="F15" i="34"/>
  <c r="M14" i="34"/>
  <c r="F14" i="34"/>
  <c r="E14" i="34"/>
  <c r="M13" i="34"/>
  <c r="F13" i="34"/>
  <c r="M11" i="34"/>
  <c r="H11" i="34"/>
  <c r="F11" i="34"/>
  <c r="M10" i="34"/>
  <c r="F10" i="34"/>
  <c r="E10" i="34"/>
  <c r="Q11" i="26"/>
  <c r="Q9" i="26" s="1"/>
  <c r="P11" i="26"/>
  <c r="P9" i="26" s="1"/>
  <c r="F11" i="26"/>
  <c r="M11" i="26"/>
  <c r="B11" i="26" s="1"/>
  <c r="H5" i="28"/>
  <c r="G5" i="28"/>
  <c r="F5" i="28"/>
  <c r="E5" i="28"/>
  <c r="D5" i="28"/>
  <c r="C5" i="28"/>
  <c r="B5" i="28"/>
  <c r="V6" i="27"/>
  <c r="T6" i="27"/>
  <c r="S6" i="27"/>
  <c r="R6" i="27"/>
  <c r="Q6" i="27"/>
  <c r="P6" i="27"/>
  <c r="O6" i="27"/>
  <c r="N6" i="27"/>
  <c r="M6" i="27"/>
  <c r="K6" i="27"/>
  <c r="J6" i="27"/>
  <c r="I6" i="27"/>
  <c r="H6" i="27"/>
  <c r="G6" i="27"/>
  <c r="F6" i="27"/>
  <c r="E6" i="27"/>
  <c r="D6" i="27"/>
  <c r="C6" i="27"/>
  <c r="O11" i="26"/>
  <c r="O9" i="26" s="1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10" i="26"/>
  <c r="Y9" i="26"/>
  <c r="X9" i="26"/>
  <c r="W9" i="26"/>
  <c r="V9" i="26"/>
  <c r="U9" i="26"/>
  <c r="T9" i="26"/>
  <c r="S9" i="26"/>
  <c r="R9" i="26"/>
  <c r="B12" i="26"/>
  <c r="B9" i="26" s="1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10" i="26"/>
  <c r="D9" i="26"/>
  <c r="E9" i="26"/>
  <c r="F9" i="26"/>
  <c r="G9" i="26"/>
  <c r="H9" i="26"/>
  <c r="I9" i="26"/>
  <c r="J9" i="26"/>
  <c r="K9" i="26"/>
  <c r="L9" i="26"/>
  <c r="C9" i="26"/>
  <c r="AC9" i="26"/>
  <c r="AC13" i="26"/>
  <c r="AC14" i="26"/>
  <c r="AC15" i="26"/>
  <c r="AC12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10" i="26"/>
  <c r="AC11" i="26"/>
  <c r="M9" i="26"/>
</calcChain>
</file>

<file path=xl/sharedStrings.xml><?xml version="1.0" encoding="utf-8"?>
<sst xmlns="http://schemas.openxmlformats.org/spreadsheetml/2006/main" count="2531" uniqueCount="530">
  <si>
    <t>縣市合計</t>
    <phoneticPr fontId="2" type="noConversion"/>
  </si>
  <si>
    <t>合    計</t>
  </si>
  <si>
    <t xml:space="preserve"> (市) 總預算 </t>
    <phoneticPr fontId="30" type="noConversion"/>
  </si>
  <si>
    <t>歲 出 人 事</t>
    <phoneticPr fontId="30" type="noConversion"/>
  </si>
  <si>
    <t>費 彙 計 表</t>
    <phoneticPr fontId="30" type="noConversion"/>
  </si>
  <si>
    <t>單位：人</t>
    <phoneticPr fontId="30" type="noConversion"/>
  </si>
  <si>
    <t xml:space="preserve">      預                  算</t>
    <phoneticPr fontId="30" type="noConversion"/>
  </si>
  <si>
    <t>員</t>
    <phoneticPr fontId="30" type="noConversion"/>
  </si>
  <si>
    <t>額</t>
    <phoneticPr fontId="30" type="noConversion"/>
  </si>
  <si>
    <t>退休人員</t>
    <phoneticPr fontId="30" type="noConversion"/>
  </si>
  <si>
    <t>民意代表</t>
    <phoneticPr fontId="30" type="noConversion"/>
  </si>
  <si>
    <t xml:space="preserve">           職                             </t>
    <phoneticPr fontId="30" type="noConversion"/>
  </si>
  <si>
    <t xml:space="preserve">  員</t>
    <phoneticPr fontId="30" type="noConversion"/>
  </si>
  <si>
    <t>技工</t>
    <phoneticPr fontId="30" type="noConversion"/>
  </si>
  <si>
    <t>駕 駛</t>
    <phoneticPr fontId="30" type="noConversion"/>
  </si>
  <si>
    <t>工友</t>
    <phoneticPr fontId="30" type="noConversion"/>
  </si>
  <si>
    <t>正    式     員      額</t>
    <phoneticPr fontId="30" type="noConversion"/>
  </si>
  <si>
    <t>臨時
編制</t>
    <phoneticPr fontId="30" type="noConversion"/>
  </si>
  <si>
    <t xml:space="preserve"> 職員</t>
    <phoneticPr fontId="30" type="noConversion"/>
  </si>
  <si>
    <t>警察人員</t>
    <phoneticPr fontId="30" type="noConversion"/>
  </si>
  <si>
    <t>消防人員</t>
    <phoneticPr fontId="30" type="noConversion"/>
  </si>
  <si>
    <t>直轄市合計</t>
    <phoneticPr fontId="30" type="noConversion"/>
  </si>
  <si>
    <t>桃園市</t>
    <phoneticPr fontId="30" type="noConversion"/>
  </si>
  <si>
    <t>高雄市</t>
    <phoneticPr fontId="30" type="noConversion"/>
  </si>
  <si>
    <t>縣市合計</t>
    <phoneticPr fontId="30" type="noConversion"/>
  </si>
  <si>
    <t>總  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</si>
  <si>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</si>
  <si>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</si>
  <si>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</si>
  <si>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</si>
  <si>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</si>
  <si>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</si>
  <si>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</si>
  <si>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</si>
  <si>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</si>
  <si>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自治稅捐收入</t>
  </si>
  <si>
    <t>其他收入</t>
  </si>
  <si>
    <t>一般政務支出</t>
  </si>
  <si>
    <t>教育科學文化支出</t>
  </si>
  <si>
    <t>經濟發展支出</t>
  </si>
  <si>
    <t>社會福利支出</t>
  </si>
  <si>
    <t>社區發展及環境保護支出</t>
  </si>
  <si>
    <t>退休撫卹支出</t>
  </si>
  <si>
    <t>警政支出</t>
  </si>
  <si>
    <t>債務支出</t>
  </si>
  <si>
    <t>協助及補助支出</t>
  </si>
  <si>
    <t>其他支出</t>
  </si>
  <si>
    <t>本年度預算數</t>
  </si>
  <si>
    <t>本 年 度 預 算 數</t>
  </si>
  <si>
    <t>科  目</t>
  </si>
  <si>
    <t>合         計</t>
  </si>
  <si>
    <t>土地稅</t>
  </si>
  <si>
    <t>房屋稅</t>
  </si>
  <si>
    <t>使用牌照稅</t>
  </si>
  <si>
    <t>契稅</t>
  </si>
  <si>
    <t>印花稅</t>
  </si>
  <si>
    <t>娛樂稅</t>
  </si>
  <si>
    <t>遺產及贈與稅</t>
  </si>
  <si>
    <t>菸酒稅</t>
  </si>
  <si>
    <t>統籌分配稅</t>
  </si>
  <si>
    <t>罰金罰鍰及怠金</t>
  </si>
  <si>
    <t>沒入及沒收財物</t>
  </si>
  <si>
    <t>賠償收入</t>
  </si>
  <si>
    <t>行政規費收入</t>
  </si>
  <si>
    <t>使用規費收入</t>
  </si>
  <si>
    <t>財產孳息</t>
  </si>
  <si>
    <t>財產售價</t>
  </si>
  <si>
    <t>財產作價</t>
  </si>
  <si>
    <t>投資收回</t>
  </si>
  <si>
    <t>廢舊物資售價</t>
  </si>
  <si>
    <t>營業基金盈餘繳庫</t>
  </si>
  <si>
    <t>投資收益</t>
  </si>
  <si>
    <t>捐獻收入</t>
  </si>
  <si>
    <t>贈與收入</t>
  </si>
  <si>
    <t>特別稅課</t>
  </si>
  <si>
    <t>臨時稅課</t>
  </si>
  <si>
    <t>附加稅課</t>
  </si>
  <si>
    <t>學雜費收入</t>
  </si>
  <si>
    <t>雜項收入</t>
  </si>
  <si>
    <t>款</t>
  </si>
  <si>
    <t>項</t>
  </si>
  <si>
    <t>合       計</t>
  </si>
  <si>
    <t>行政支出</t>
  </si>
  <si>
    <t>民政支出</t>
  </si>
  <si>
    <t>財務支出</t>
  </si>
  <si>
    <t>教育支出</t>
  </si>
  <si>
    <t>科學支出</t>
  </si>
  <si>
    <t>文化支出</t>
  </si>
  <si>
    <t>農業支出</t>
  </si>
  <si>
    <t>工業支出</t>
  </si>
  <si>
    <t>交通支出</t>
  </si>
  <si>
    <t>社區發展支出</t>
  </si>
  <si>
    <t>環境保護支出</t>
  </si>
  <si>
    <t>第二預備金</t>
  </si>
  <si>
    <t>人事費</t>
  </si>
  <si>
    <t>業務費</t>
  </si>
  <si>
    <t>債務費</t>
  </si>
  <si>
    <t>小計</t>
  </si>
  <si>
    <t>設備及投資</t>
  </si>
  <si>
    <t>機械設備</t>
  </si>
  <si>
    <t>獎金</t>
  </si>
  <si>
    <t>其他給與</t>
  </si>
  <si>
    <t>加班值班費</t>
  </si>
  <si>
    <t>保險</t>
  </si>
  <si>
    <t xml:space="preserve">    項        目</t>
  </si>
  <si>
    <t>本年度與上年度比較</t>
  </si>
  <si>
    <t>金    額</t>
  </si>
  <si>
    <t>一、歲入合計</t>
  </si>
  <si>
    <t xml:space="preserve"> 1.稅課收入</t>
  </si>
  <si>
    <t>二、歲出合計</t>
  </si>
  <si>
    <t xml:space="preserve"> 1.一般政務支出</t>
  </si>
  <si>
    <t xml:space="preserve"> 2.教育科學文化支出</t>
  </si>
  <si>
    <t xml:space="preserve"> 3.經濟發展支出</t>
  </si>
  <si>
    <t xml:space="preserve"> 4.社會福利支出</t>
  </si>
  <si>
    <t xml:space="preserve"> 5.社區發展及環境保護支出</t>
  </si>
  <si>
    <t xml:space="preserve"> 6.退休撫卹支出</t>
  </si>
  <si>
    <t xml:space="preserve">     單位：新臺幣千元</t>
  </si>
  <si>
    <t xml:space="preserve">      項        目</t>
  </si>
  <si>
    <t>1.直接稅收入</t>
  </si>
  <si>
    <t>2.間接稅收入</t>
  </si>
  <si>
    <t>3.賦稅外收入</t>
  </si>
  <si>
    <t>2.債務利息及事務支出</t>
  </si>
  <si>
    <t>3.預備金</t>
  </si>
  <si>
    <t>單位：新臺幣千元</t>
  </si>
  <si>
    <t>項　　　　目</t>
  </si>
  <si>
    <t>縣(市)政府主管</t>
  </si>
  <si>
    <t>警察局主管</t>
  </si>
  <si>
    <t>環境保護局主管</t>
  </si>
  <si>
    <t>衛生局主管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</si>
  <si>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</si>
  <si>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</si>
  <si>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</si>
  <si>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</si>
  <si>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</si>
  <si>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</si>
  <si>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</si>
  <si>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</si>
  <si>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</si>
  <si>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</si>
  <si>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</si>
  <si>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</si>
  <si>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</si>
  <si>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</si>
  <si>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</si>
  <si>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直轄市合計</t>
    <phoneticPr fontId="19" type="noConversion"/>
  </si>
  <si>
    <t>高雄市</t>
    <phoneticPr fontId="19" type="noConversion"/>
  </si>
  <si>
    <t>縣市合計</t>
    <phoneticPr fontId="19" type="noConversion"/>
  </si>
  <si>
    <t>總預算彙編</t>
  </si>
  <si>
    <r>
      <t>各直轄市及縣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市</t>
    </r>
    <r>
      <rPr>
        <sz val="16"/>
        <rFont val="Times New Roman"/>
        <family val="1"/>
      </rPr>
      <t>)</t>
    </r>
    <phoneticPr fontId="2" type="noConversion"/>
  </si>
  <si>
    <t>總預算彙編</t>
    <phoneticPr fontId="12" type="noConversion"/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</si>
  <si>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出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簡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明</t>
    </r>
    <r>
      <rPr>
        <b/>
        <sz val="18"/>
        <rFont val="Times New Roman"/>
        <family val="1"/>
      </rPr>
      <t xml:space="preserve"> </t>
    </r>
    <phoneticPr fontId="2" type="noConversion"/>
  </si>
  <si>
    <r>
      <t>比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析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表</t>
    </r>
    <phoneticPr fontId="2" type="noConversion"/>
  </si>
  <si>
    <t>中 華 民 國</t>
    <phoneticPr fontId="12" type="noConversion"/>
  </si>
  <si>
    <t>單位：新臺幣千元</t>
    <phoneticPr fontId="12" type="noConversion"/>
  </si>
  <si>
    <t>百分比</t>
    <phoneticPr fontId="12" type="noConversion"/>
  </si>
  <si>
    <t>增加率</t>
    <phoneticPr fontId="12" type="noConversion"/>
  </si>
  <si>
    <r>
      <t xml:space="preserve"> 2</t>
    </r>
    <r>
      <rPr>
        <sz val="12"/>
        <rFont val="標楷體"/>
        <family val="4"/>
        <charset val="136"/>
      </rPr>
      <t>.工程受益費收入</t>
    </r>
    <phoneticPr fontId="15" type="noConversion"/>
  </si>
  <si>
    <t xml:space="preserve"> 3.罰款及賠償收入</t>
    <phoneticPr fontId="12" type="noConversion"/>
  </si>
  <si>
    <t xml:space="preserve"> 4.規費收入</t>
    <phoneticPr fontId="12" type="noConversion"/>
  </si>
  <si>
    <r>
      <t xml:space="preserve"> 5</t>
    </r>
    <r>
      <rPr>
        <sz val="12"/>
        <rFont val="標楷體"/>
        <family val="4"/>
        <charset val="136"/>
      </rPr>
      <t>.信託管理收入</t>
    </r>
    <phoneticPr fontId="19" type="noConversion"/>
  </si>
  <si>
    <t xml:space="preserve"> 6.財產收入</t>
    <phoneticPr fontId="12" type="noConversion"/>
  </si>
  <si>
    <t xml:space="preserve"> 7.營業盈餘及事業收入</t>
    <phoneticPr fontId="12" type="noConversion"/>
  </si>
  <si>
    <t xml:space="preserve"> 8.補助及協助收入</t>
    <phoneticPr fontId="12" type="noConversion"/>
  </si>
  <si>
    <t xml:space="preserve"> 9.捐獻及贈與收入</t>
    <phoneticPr fontId="12" type="noConversion"/>
  </si>
  <si>
    <t>三、歲入歲出餘絀</t>
    <phoneticPr fontId="12" type="noConversion"/>
  </si>
  <si>
    <t>各直轄市及縣(市)</t>
    <phoneticPr fontId="6" type="noConversion"/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</si>
  <si>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歲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出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性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質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餘</t>
    </r>
    <phoneticPr fontId="15" type="noConversion"/>
  </si>
  <si>
    <r>
      <t>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簡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明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比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分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析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表</t>
    </r>
    <phoneticPr fontId="2" type="noConversion"/>
  </si>
  <si>
    <t>中 華 民 國</t>
    <phoneticPr fontId="6" type="noConversion"/>
  </si>
  <si>
    <t>前 年 度 決 算 數</t>
    <phoneticPr fontId="6" type="noConversion"/>
  </si>
  <si>
    <t>本年度與上年度比較</t>
    <phoneticPr fontId="6" type="noConversion"/>
  </si>
  <si>
    <t>一、經常門</t>
    <phoneticPr fontId="6" type="noConversion"/>
  </si>
  <si>
    <t>百分比</t>
    <phoneticPr fontId="12" type="noConversion"/>
  </si>
  <si>
    <t>增加率</t>
    <phoneticPr fontId="12" type="noConversion"/>
  </si>
  <si>
    <t>(一)歲入</t>
    <phoneticPr fontId="6" type="noConversion"/>
  </si>
  <si>
    <t>(二)歲出</t>
    <phoneticPr fontId="6" type="noConversion"/>
  </si>
  <si>
    <t>1.一般經常支出</t>
    <phoneticPr fontId="6" type="noConversion"/>
  </si>
  <si>
    <t>(三)經常門賸餘</t>
    <phoneticPr fontId="6" type="noConversion"/>
  </si>
  <si>
    <t>二、資本門</t>
    <phoneticPr fontId="6" type="noConversion"/>
  </si>
  <si>
    <t>1.減少資產</t>
    <phoneticPr fontId="6" type="noConversion"/>
  </si>
  <si>
    <t>2.收回投資</t>
    <phoneticPr fontId="6" type="noConversion"/>
  </si>
  <si>
    <t>1.增置或擴充改良資產</t>
    <phoneticPr fontId="6" type="noConversion"/>
  </si>
  <si>
    <t>2.增加投資</t>
    <phoneticPr fontId="6" type="noConversion"/>
  </si>
  <si>
    <t>(三)資本門差短</t>
    <phoneticPr fontId="6" type="noConversion"/>
  </si>
  <si>
    <t>三、歲入歲出餘絀</t>
    <phoneticPr fontId="6" type="noConversion"/>
  </si>
  <si>
    <t xml:space="preserve">  各直轄市及縣(市)總預算彙編</t>
    <phoneticPr fontId="19" type="noConversion"/>
  </si>
  <si>
    <t xml:space="preserve">    收 支 簡 明 比 較 分 析 表</t>
    <phoneticPr fontId="4" type="noConversion"/>
  </si>
  <si>
    <r>
      <t>上年度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預算數</t>
    </r>
    <phoneticPr fontId="2" type="noConversion"/>
  </si>
  <si>
    <r>
      <t>前年度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決算數</t>
    </r>
    <phoneticPr fontId="2" type="noConversion"/>
  </si>
  <si>
    <r>
      <t>本年度與上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年度比較</t>
    </r>
    <phoneticPr fontId="2" type="noConversion"/>
  </si>
  <si>
    <t>一、收入合計</t>
    <phoneticPr fontId="4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</si>
  <si>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歲入</t>
    </r>
    <phoneticPr fontId="6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</si>
  <si>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債務之舉借</t>
    </r>
    <phoneticPr fontId="6" type="noConversion"/>
  </si>
  <si>
    <t>二、支出合計</t>
    <phoneticPr fontId="4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</si>
  <si>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歲出</t>
    </r>
    <phoneticPr fontId="6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</si>
  <si>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債務之償還</t>
    </r>
    <phoneticPr fontId="6" type="noConversion"/>
  </si>
  <si>
    <t>新北市</t>
    <phoneticPr fontId="19" type="noConversion"/>
  </si>
  <si>
    <t>歲入來源別總表</t>
  </si>
  <si>
    <t>單位 : 新臺幣 千元</t>
  </si>
  <si>
    <t>經資併計</t>
  </si>
  <si>
    <t>目</t>
  </si>
  <si>
    <t>臺北市</t>
  </si>
  <si>
    <t>新北市</t>
  </si>
  <si>
    <t>臺中市</t>
  </si>
  <si>
    <t>臺南市</t>
  </si>
  <si>
    <t>高雄市</t>
  </si>
  <si>
    <t>連江縣</t>
  </si>
  <si>
    <t>歲出政事別總表</t>
  </si>
  <si>
    <t>歲入歲出性質及餘絀簡明比較分析表</t>
  </si>
  <si>
    <t>縣       市</t>
  </si>
  <si>
    <t>一.經 常 門</t>
  </si>
  <si>
    <t>二.資 本 門</t>
  </si>
  <si>
    <t>三.歲入歲出餘絀</t>
  </si>
  <si>
    <t>(一)經常門歲入</t>
  </si>
  <si>
    <t>(二)經常門歲出</t>
  </si>
  <si>
    <t>1.一般經常性支出</t>
  </si>
  <si>
    <t>3.預備金-經</t>
  </si>
  <si>
    <t>(三)經常門餘絀</t>
  </si>
  <si>
    <t>(一)資本門歲入</t>
  </si>
  <si>
    <t>1.減少資產</t>
  </si>
  <si>
    <t>2.收回投資</t>
  </si>
  <si>
    <t>(二)資本門歲出</t>
  </si>
  <si>
    <t>1.增置或擴充改良資產</t>
  </si>
  <si>
    <t>2.增加投資</t>
  </si>
  <si>
    <t>3.預備金-資</t>
  </si>
  <si>
    <t>(三)資本門餘絀</t>
  </si>
  <si>
    <t>金  額</t>
  </si>
  <si>
    <t>百分比</t>
  </si>
  <si>
    <t>收支簡明比較分析表</t>
  </si>
  <si>
    <t>縣    市</t>
  </si>
  <si>
    <t>一.收入合計</t>
  </si>
  <si>
    <t>　(一)歲入</t>
  </si>
  <si>
    <t>　(二)債務之舉借</t>
  </si>
  <si>
    <t>　(三)預計移用以前年度歲計賸餘調節因應數</t>
  </si>
  <si>
    <t>二.支出合計</t>
  </si>
  <si>
    <t>　(一)歲出</t>
  </si>
  <si>
    <t>　(二)債務之償還</t>
  </si>
  <si>
    <t>總     計</t>
  </si>
  <si>
    <t>▲本件excel檔內有巨集程式，開啟excel檔時，如出現以下畫面，請依如下步驟處理：</t>
  </si>
  <si>
    <t>2.在「安全性層級」頁面，點選「中」，再按「確定」</t>
  </si>
  <si>
    <r>
      <t>3.重新開啟本件excel檔，出現以下畫面，點選「</t>
    </r>
    <r>
      <rPr>
        <b/>
        <sz val="12"/>
        <color indexed="10"/>
        <rFont val="標楷體"/>
        <family val="4"/>
        <charset val="136"/>
      </rPr>
      <t>啟用巨集</t>
    </r>
    <r>
      <rPr>
        <sz val="12"/>
        <color indexed="12"/>
        <rFont val="標楷體"/>
        <family val="4"/>
        <charset val="136"/>
      </rPr>
      <t>」</t>
    </r>
    <phoneticPr fontId="2" type="noConversion"/>
  </si>
  <si>
    <t>縣市</t>
  </si>
  <si>
    <t>1.在excel中點選「工具」-「選項」-「安全性」-「巨集安全性」</t>
    <phoneticPr fontId="2" type="noConversion"/>
  </si>
  <si>
    <t>本年度
預算數</t>
    <phoneticPr fontId="19" type="noConversion"/>
  </si>
  <si>
    <r>
      <t>配合</t>
    </r>
    <r>
      <rPr>
        <sz val="12"/>
        <rFont val="Times New Roman"/>
        <family val="1"/>
      </rPr>
      <t>103</t>
    </r>
    <r>
      <rPr>
        <sz val="12"/>
        <rFont val="細明體"/>
        <family val="3"/>
        <charset val="136"/>
      </rPr>
      <t>年度歲入來源別預算科目修正特別稅課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原歸屬自治稅捐收入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等改歸屬稅課收入</t>
    </r>
    <phoneticPr fontId="2" type="noConversion"/>
  </si>
  <si>
    <t>原系統轉出數</t>
    <phoneticPr fontId="2" type="noConversion"/>
  </si>
  <si>
    <r>
      <t>103</t>
    </r>
    <r>
      <rPr>
        <sz val="12"/>
        <color indexed="10"/>
        <rFont val="細明體"/>
        <family val="3"/>
        <charset val="136"/>
      </rPr>
      <t>重歸類調整後稅課收入數額</t>
    </r>
    <phoneticPr fontId="2" type="noConversion"/>
  </si>
  <si>
    <t>單位 : 新臺幣 元</t>
  </si>
  <si>
    <t>臺東縣</t>
    <phoneticPr fontId="2" type="noConversion"/>
  </si>
  <si>
    <t>花蓮縣</t>
    <phoneticPr fontId="2" type="noConversion"/>
  </si>
  <si>
    <t>澎湖縣</t>
    <phoneticPr fontId="2" type="noConversion"/>
  </si>
  <si>
    <t>基隆市</t>
    <phoneticPr fontId="2" type="noConversion"/>
  </si>
  <si>
    <t>新竹市</t>
    <phoneticPr fontId="2" type="noConversion"/>
  </si>
  <si>
    <t>嘉義市</t>
    <phoneticPr fontId="2" type="noConversion"/>
  </si>
  <si>
    <t>金門縣</t>
    <phoneticPr fontId="2" type="noConversion"/>
  </si>
  <si>
    <t>連江縣</t>
    <phoneticPr fontId="2" type="noConversion"/>
  </si>
  <si>
    <t>臺北市</t>
    <phoneticPr fontId="2" type="noConversion"/>
  </si>
  <si>
    <t>新北市</t>
    <phoneticPr fontId="2" type="noConversion"/>
  </si>
  <si>
    <t>臺中市</t>
    <phoneticPr fontId="2" type="noConversion"/>
  </si>
  <si>
    <t>臺南市</t>
    <phoneticPr fontId="2" type="noConversion"/>
  </si>
  <si>
    <t>高雄市</t>
    <phoneticPr fontId="2" type="noConversion"/>
  </si>
  <si>
    <t>宜蘭縣</t>
    <phoneticPr fontId="2" type="noConversion"/>
  </si>
  <si>
    <t>新竹縣</t>
    <phoneticPr fontId="2" type="noConversion"/>
  </si>
  <si>
    <t>苗栗縣</t>
    <phoneticPr fontId="2" type="noConversion"/>
  </si>
  <si>
    <t>彰化縣</t>
    <phoneticPr fontId="2" type="noConversion"/>
  </si>
  <si>
    <t>南投縣</t>
    <phoneticPr fontId="2" type="noConversion"/>
  </si>
  <si>
    <t>雲林縣</t>
    <phoneticPr fontId="2" type="noConversion"/>
  </si>
  <si>
    <t>嘉義縣</t>
    <phoneticPr fontId="2" type="noConversion"/>
  </si>
  <si>
    <t>屏東縣</t>
    <phoneticPr fontId="2" type="noConversion"/>
  </si>
  <si>
    <t>桃園市</t>
  </si>
  <si>
    <t>桃園市</t>
    <phoneticPr fontId="2" type="noConversion"/>
  </si>
  <si>
    <t>104年度各直轄市及縣(市)總預算</t>
    <phoneticPr fontId="2" type="noConversion"/>
  </si>
  <si>
    <t>資料來源：取自104總預算彙編</t>
    <phoneticPr fontId="2" type="noConversion"/>
  </si>
  <si>
    <t>104年度各直轄市及縣(市)總預算</t>
    <phoneticPr fontId="2" type="noConversion"/>
  </si>
  <si>
    <t>104年度總預算</t>
    <phoneticPr fontId="2" type="noConversion"/>
  </si>
  <si>
    <t>103年度總決算審定</t>
  </si>
  <si>
    <t>103年度各縣(市)總決算審定</t>
  </si>
  <si>
    <t>列印日期:104年10月6日</t>
  </si>
  <si>
    <t>桃園縣</t>
  </si>
  <si>
    <t>新北市</t>
    <phoneticPr fontId="2" type="noConversion"/>
  </si>
  <si>
    <t>臺北市</t>
    <phoneticPr fontId="2" type="noConversion"/>
  </si>
  <si>
    <t>桃園縣</t>
    <phoneticPr fontId="2" type="noConversion"/>
  </si>
  <si>
    <t>臺中市</t>
    <phoneticPr fontId="2" type="noConversion"/>
  </si>
  <si>
    <t>臺南市</t>
    <phoneticPr fontId="2" type="noConversion"/>
  </si>
  <si>
    <t>高雄市</t>
    <phoneticPr fontId="2" type="noConversion"/>
  </si>
  <si>
    <t>宜蘭縣</t>
    <phoneticPr fontId="2" type="noConversion"/>
  </si>
  <si>
    <t>新竹縣</t>
    <phoneticPr fontId="2" type="noConversion"/>
  </si>
  <si>
    <t>苗栗縣</t>
    <phoneticPr fontId="2" type="noConversion"/>
  </si>
  <si>
    <t>彰化縣</t>
    <phoneticPr fontId="2" type="noConversion"/>
  </si>
  <si>
    <t>南投縣</t>
    <phoneticPr fontId="2" type="noConversion"/>
  </si>
  <si>
    <t>雲林縣</t>
    <phoneticPr fontId="2" type="noConversion"/>
  </si>
  <si>
    <t>嘉義縣</t>
    <phoneticPr fontId="2" type="noConversion"/>
  </si>
  <si>
    <t>屏東縣</t>
    <phoneticPr fontId="2" type="noConversion"/>
  </si>
  <si>
    <t>臺東縣</t>
    <phoneticPr fontId="2" type="noConversion"/>
  </si>
  <si>
    <t>花蓮縣</t>
    <phoneticPr fontId="2" type="noConversion"/>
  </si>
  <si>
    <t>澎湖縣</t>
    <phoneticPr fontId="2" type="noConversion"/>
  </si>
  <si>
    <t>基隆市</t>
    <phoneticPr fontId="2" type="noConversion"/>
  </si>
  <si>
    <t>新竹市</t>
    <phoneticPr fontId="2" type="noConversion"/>
  </si>
  <si>
    <t>嘉義市</t>
    <phoneticPr fontId="2" type="noConversion"/>
  </si>
  <si>
    <t>金門縣</t>
    <phoneticPr fontId="2" type="noConversion"/>
  </si>
  <si>
    <t>連江縣</t>
    <phoneticPr fontId="2" type="noConversion"/>
  </si>
  <si>
    <t>備註:1.臺北市:社會救助支出項下災害準備金128,735,146元(經常門26,946,070元，資本門101,789,076元)。已調整至災害準備金</t>
    <phoneticPr fontId="2" type="noConversion"/>
  </si>
  <si>
    <t>資料來源：取自104總預算彙編及修改臺北市科目調整數</t>
    <phoneticPr fontId="2" type="noConversion"/>
  </si>
  <si>
    <t>資料來源：取自資料庫系統及配合科目移列做同基礎調整</t>
    <phoneticPr fontId="2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</si>
  <si>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預計移用以前年度歲計</t>
    </r>
    <phoneticPr fontId="6" type="noConversion"/>
  </si>
  <si>
    <r>
      <t xml:space="preserve">           </t>
    </r>
    <r>
      <rPr>
        <sz val="12"/>
        <rFont val="標楷體"/>
        <family val="4"/>
        <charset val="136"/>
      </rPr>
      <t>賸餘調節因應數</t>
    </r>
    <phoneticPr fontId="6" type="noConversion"/>
  </si>
  <si>
    <t>歲入來源別</t>
  </si>
  <si>
    <t>中華民國</t>
  </si>
  <si>
    <t>(續一)</t>
  </si>
  <si>
    <t xml:space="preserve">    科    目</t>
  </si>
  <si>
    <t>(經資門併計)</t>
  </si>
  <si>
    <t>(經常門)</t>
  </si>
  <si>
    <t>(資本門)</t>
  </si>
  <si>
    <t>各直轄市及縣</t>
    <phoneticPr fontId="19" type="noConversion"/>
  </si>
  <si>
    <t>(市)總預算</t>
    <phoneticPr fontId="19" type="noConversion"/>
  </si>
  <si>
    <t>歲出機關別</t>
    <phoneticPr fontId="2" type="noConversion"/>
  </si>
  <si>
    <t>預算總表</t>
    <phoneticPr fontId="2" type="noConversion"/>
  </si>
  <si>
    <t>(續一)</t>
    <phoneticPr fontId="2" type="noConversion"/>
  </si>
  <si>
    <t>(續二)</t>
    <phoneticPr fontId="2" type="noConversion"/>
  </si>
  <si>
    <t xml:space="preserve">中華民國 </t>
    <phoneticPr fontId="2" type="noConversion"/>
  </si>
  <si>
    <t>單位：新臺幣千元</t>
    <phoneticPr fontId="2" type="noConversion"/>
  </si>
  <si>
    <t>合   計</t>
    <phoneticPr fontId="2" type="noConversion"/>
  </si>
  <si>
    <t>縣(市)議會主管</t>
    <phoneticPr fontId="2" type="noConversion"/>
  </si>
  <si>
    <t>民政局(處)主管</t>
    <phoneticPr fontId="2" type="noConversion"/>
  </si>
  <si>
    <t>教育局(處)主管</t>
    <phoneticPr fontId="2" type="noConversion"/>
  </si>
  <si>
    <t>農(產)(經濟)業(發展)、漁業局(處)主管</t>
    <phoneticPr fontId="2" type="noConversion"/>
  </si>
  <si>
    <t>社會(勞工)局(處)主管</t>
    <phoneticPr fontId="2" type="noConversion"/>
  </si>
  <si>
    <t>地政局(處)主管</t>
    <phoneticPr fontId="2" type="noConversion"/>
  </si>
  <si>
    <t>稅捐稽徵處((地方、財政)稅務局)主管</t>
    <phoneticPr fontId="2" type="noConversion"/>
  </si>
  <si>
    <t>消防局主管</t>
    <phoneticPr fontId="2" type="noConversion"/>
  </si>
  <si>
    <t>文化(觀光)(傳播)局(處)主管</t>
    <phoneticPr fontId="2" type="noConversion"/>
  </si>
  <si>
    <t>其他局(處)主管</t>
    <phoneticPr fontId="2" type="noConversion"/>
  </si>
  <si>
    <t>統籌支撥科目(其他支出)</t>
    <phoneticPr fontId="2" type="noConversion"/>
  </si>
  <si>
    <t>調整公務員工待遇準備</t>
    <phoneticPr fontId="2" type="noConversion"/>
  </si>
  <si>
    <t>直轄市合計</t>
    <phoneticPr fontId="19" type="noConversion"/>
  </si>
  <si>
    <t>新北市</t>
    <phoneticPr fontId="19" type="noConversion"/>
  </si>
  <si>
    <t>臺北市</t>
    <phoneticPr fontId="19" type="noConversion"/>
  </si>
  <si>
    <t>桃園市</t>
    <phoneticPr fontId="2" type="noConversion"/>
  </si>
  <si>
    <t>臺中市</t>
    <phoneticPr fontId="19" type="noConversion"/>
  </si>
  <si>
    <t>臺南市</t>
    <phoneticPr fontId="19" type="noConversion"/>
  </si>
  <si>
    <t>高雄市</t>
    <phoneticPr fontId="2" type="noConversion"/>
  </si>
  <si>
    <t>縣市合計</t>
    <phoneticPr fontId="19" type="noConversion"/>
  </si>
  <si>
    <t xml:space="preserve"> 各直轄市及縣</t>
    <phoneticPr fontId="30" type="noConversion"/>
  </si>
  <si>
    <t xml:space="preserve">(市)總預算 </t>
    <phoneticPr fontId="30" type="noConversion"/>
  </si>
  <si>
    <t>科 目 分 析 總 表</t>
    <phoneticPr fontId="30" type="noConversion"/>
  </si>
  <si>
    <t>（續一）</t>
    <phoneticPr fontId="6" type="noConversion"/>
  </si>
  <si>
    <t xml:space="preserve">中 華 民 國 </t>
    <phoneticPr fontId="2" type="noConversion"/>
  </si>
  <si>
    <t>合    計</t>
    <phoneticPr fontId="19" type="noConversion"/>
  </si>
  <si>
    <t>經常支出</t>
    <phoneticPr fontId="30" type="noConversion"/>
  </si>
  <si>
    <t>資本支出</t>
    <phoneticPr fontId="30" type="noConversion"/>
  </si>
  <si>
    <t>獎補助費</t>
    <phoneticPr fontId="2" type="noConversion"/>
  </si>
  <si>
    <t>預備金</t>
    <phoneticPr fontId="6" type="noConversion"/>
  </si>
  <si>
    <t>總  計</t>
    <phoneticPr fontId="19" type="noConversion"/>
  </si>
  <si>
    <t>臺北市</t>
    <phoneticPr fontId="19" type="noConversion"/>
  </si>
  <si>
    <t>桃園市</t>
    <phoneticPr fontId="19" type="noConversion"/>
  </si>
  <si>
    <t>臺中市</t>
    <phoneticPr fontId="19" type="noConversion"/>
  </si>
  <si>
    <t>臺南市</t>
    <phoneticPr fontId="19" type="noConversion"/>
  </si>
  <si>
    <t>(續六)</t>
    <phoneticPr fontId="19" type="noConversion"/>
  </si>
  <si>
    <t>(續八)</t>
    <phoneticPr fontId="19" type="noConversion"/>
  </si>
  <si>
    <t>(續九)</t>
    <phoneticPr fontId="19" type="noConversion"/>
  </si>
  <si>
    <t>總    計</t>
  </si>
  <si>
    <t xml:space="preserve"> 各直轄市及縣</t>
    <phoneticPr fontId="30" type="noConversion"/>
  </si>
  <si>
    <t xml:space="preserve">(市)總預算 </t>
    <phoneticPr fontId="30" type="noConversion"/>
  </si>
  <si>
    <r>
      <t>資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本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支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出</t>
    </r>
    <phoneticPr fontId="45" type="noConversion"/>
  </si>
  <si>
    <r>
      <t xml:space="preserve"> </t>
    </r>
    <r>
      <rPr>
        <b/>
        <sz val="18"/>
        <rFont val="標楷體"/>
        <family val="4"/>
        <charset val="136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 xml:space="preserve"> 析  總  表</t>
    </r>
    <phoneticPr fontId="45" type="noConversion"/>
  </si>
  <si>
    <t>單位：新臺幣千元</t>
    <phoneticPr fontId="2" type="noConversion"/>
  </si>
  <si>
    <t>合    計</t>
    <phoneticPr fontId="45" type="noConversion"/>
  </si>
  <si>
    <t>設                    備                    及                   投                    資</t>
    <phoneticPr fontId="45" type="noConversion"/>
  </si>
  <si>
    <t>其他資本支出</t>
    <phoneticPr fontId="45" type="noConversion"/>
  </si>
  <si>
    <t>土地</t>
    <phoneticPr fontId="45" type="noConversion"/>
  </si>
  <si>
    <t>房屋建築
及設備</t>
    <phoneticPr fontId="45" type="noConversion"/>
  </si>
  <si>
    <t>公共建設
及設施</t>
    <phoneticPr fontId="45" type="noConversion"/>
  </si>
  <si>
    <t>運輸設備</t>
    <phoneticPr fontId="45" type="noConversion"/>
  </si>
  <si>
    <t>資訊軟硬
體設備</t>
    <phoneticPr fontId="2" type="noConversion"/>
  </si>
  <si>
    <t>雜項設備</t>
    <phoneticPr fontId="45" type="noConversion"/>
  </si>
  <si>
    <t>權利</t>
    <phoneticPr fontId="45" type="noConversion"/>
  </si>
  <si>
    <t>投資</t>
    <phoneticPr fontId="45" type="noConversion"/>
  </si>
  <si>
    <t>直轄市合計</t>
    <phoneticPr fontId="2" type="noConversion"/>
  </si>
  <si>
    <t>新北市</t>
    <phoneticPr fontId="19" type="noConversion"/>
  </si>
  <si>
    <t>臺北市</t>
    <phoneticPr fontId="19" type="noConversion"/>
  </si>
  <si>
    <t>桃園市</t>
    <phoneticPr fontId="2" type="noConversion"/>
  </si>
  <si>
    <t>臺中市</t>
    <phoneticPr fontId="19" type="noConversion"/>
  </si>
  <si>
    <t>臺南市</t>
    <phoneticPr fontId="19" type="noConversion"/>
  </si>
  <si>
    <t>高雄市</t>
    <phoneticPr fontId="2" type="noConversion"/>
  </si>
  <si>
    <t xml:space="preserve">   </t>
  </si>
  <si>
    <t xml:space="preserve"> 各直轄市及縣</t>
    <phoneticPr fontId="30" type="noConversion"/>
  </si>
  <si>
    <t xml:space="preserve"> (市) 總預算 </t>
    <phoneticPr fontId="30" type="noConversion"/>
  </si>
  <si>
    <t>歲 出 人 事</t>
    <phoneticPr fontId="10" type="noConversion"/>
  </si>
  <si>
    <t>費 彙 計 表</t>
    <phoneticPr fontId="10" type="noConversion"/>
  </si>
  <si>
    <t>單位：元</t>
    <phoneticPr fontId="30" type="noConversion"/>
  </si>
  <si>
    <t xml:space="preserve">全                  </t>
    <phoneticPr fontId="10" type="noConversion"/>
  </si>
  <si>
    <t xml:space="preserve">           度</t>
    <phoneticPr fontId="10" type="noConversion"/>
  </si>
  <si>
    <t>人</t>
    <phoneticPr fontId="10" type="noConversion"/>
  </si>
  <si>
    <t>事</t>
    <phoneticPr fontId="10" type="noConversion"/>
  </si>
  <si>
    <t>直轄市合計</t>
    <phoneticPr fontId="10" type="noConversion"/>
  </si>
  <si>
    <t>新北市</t>
    <phoneticPr fontId="19" type="noConversion"/>
  </si>
  <si>
    <t>臺北市</t>
    <phoneticPr fontId="19" type="noConversion"/>
  </si>
  <si>
    <t>桃園市</t>
    <phoneticPr fontId="10" type="noConversion"/>
  </si>
  <si>
    <t>臺中市</t>
    <phoneticPr fontId="19" type="noConversion"/>
  </si>
  <si>
    <t>臺南市</t>
    <phoneticPr fontId="19" type="noConversion"/>
  </si>
  <si>
    <t>高雄市</t>
    <phoneticPr fontId="10" type="noConversion"/>
  </si>
  <si>
    <t>縣市合計</t>
    <phoneticPr fontId="10" type="noConversion"/>
  </si>
  <si>
    <t>民意代表
待遇</t>
    <phoneticPr fontId="10" type="noConversion"/>
  </si>
  <si>
    <t>政務人員
待遇</t>
    <phoneticPr fontId="10" type="noConversion"/>
  </si>
  <si>
    <t>法定編制人員
待遇</t>
    <phoneticPr fontId="10" type="noConversion"/>
  </si>
  <si>
    <t>約聘僱人員
待遇</t>
    <phoneticPr fontId="10" type="noConversion"/>
  </si>
  <si>
    <t>技工及工友
待遇</t>
    <phoneticPr fontId="10" type="noConversion"/>
  </si>
  <si>
    <t>退休退職給付</t>
    <phoneticPr fontId="10" type="noConversion"/>
  </si>
  <si>
    <t>退休離職儲金</t>
    <phoneticPr fontId="10" type="noConversion"/>
  </si>
  <si>
    <t>調待
準備</t>
    <phoneticPr fontId="10" type="noConversion"/>
  </si>
  <si>
    <t>合    計</t>
    <phoneticPr fontId="10" type="noConversion"/>
  </si>
  <si>
    <t>前年度決算數</t>
    <phoneticPr fontId="12" type="noConversion"/>
  </si>
  <si>
    <t>上年度預</t>
    <phoneticPr fontId="12" type="noConversion"/>
  </si>
  <si>
    <t>算數</t>
    <phoneticPr fontId="12" type="noConversion"/>
  </si>
  <si>
    <t>年</t>
    <phoneticPr fontId="10" type="noConversion"/>
  </si>
  <si>
    <t>上 年 度 預 算</t>
    <phoneticPr fontId="6" type="noConversion"/>
  </si>
  <si>
    <t xml:space="preserve"> 數</t>
    <phoneticPr fontId="6" type="noConversion"/>
  </si>
  <si>
    <t>行政(管理)處
、新聞（局）處主管</t>
    <phoneticPr fontId="2" type="noConversion"/>
  </si>
  <si>
    <r>
      <t xml:space="preserve"> 7.債務支出</t>
    </r>
    <r>
      <rPr>
        <b/>
        <sz val="12"/>
        <rFont val="Times New Roman"/>
        <family val="1"/>
      </rPr>
      <t/>
    </r>
    <phoneticPr fontId="19" type="noConversion"/>
  </si>
  <si>
    <t xml:space="preserve"> 8.補助及其他支出</t>
    <phoneticPr fontId="19" type="noConversion"/>
  </si>
  <si>
    <t>三、收支賸餘</t>
    <phoneticPr fontId="4" type="noConversion"/>
  </si>
  <si>
    <t>立法支出</t>
  </si>
  <si>
    <t>各直轄市及縣(市)總預算</t>
    <phoneticPr fontId="2" type="noConversion"/>
  </si>
  <si>
    <t>各直轄市及縣</t>
    <phoneticPr fontId="19" type="noConversion"/>
  </si>
  <si>
    <t>(市)總預算</t>
    <phoneticPr fontId="19" type="noConversion"/>
  </si>
  <si>
    <t>歲入來源別預算總表</t>
    <phoneticPr fontId="2" type="noConversion"/>
  </si>
  <si>
    <t>預算總表</t>
    <phoneticPr fontId="2" type="noConversion"/>
  </si>
  <si>
    <t>(續二)</t>
    <phoneticPr fontId="2" type="noConversion"/>
  </si>
  <si>
    <t>(續三)</t>
    <phoneticPr fontId="2" type="noConversion"/>
  </si>
  <si>
    <t>(續四)</t>
    <phoneticPr fontId="2" type="noConversion"/>
  </si>
  <si>
    <t>(續五)</t>
    <phoneticPr fontId="2" type="noConversion"/>
  </si>
  <si>
    <t>經資門併計</t>
    <phoneticPr fontId="2" type="noConversion"/>
  </si>
  <si>
    <t>營業盈餘及
事業收入</t>
    <phoneticPr fontId="2" type="noConversion"/>
  </si>
  <si>
    <t>非營業特種基金
賸餘繳庫</t>
    <phoneticPr fontId="2" type="noConversion"/>
  </si>
  <si>
    <t>上級政府
補助收入</t>
    <phoneticPr fontId="2" type="noConversion"/>
  </si>
  <si>
    <t>地方政府
協助收入</t>
    <phoneticPr fontId="2" type="noConversion"/>
  </si>
  <si>
    <t>捐獻及
贈與收入</t>
    <phoneticPr fontId="2" type="noConversion"/>
  </si>
  <si>
    <t>直轄市合計</t>
    <phoneticPr fontId="19" type="noConversion"/>
  </si>
  <si>
    <t>新北市</t>
    <phoneticPr fontId="6" type="noConversion"/>
  </si>
  <si>
    <t>臺北市</t>
    <phoneticPr fontId="6" type="noConversion"/>
  </si>
  <si>
    <t>臺中市</t>
    <phoneticPr fontId="3" type="noConversion"/>
  </si>
  <si>
    <t>臺南市</t>
    <phoneticPr fontId="6" type="noConversion"/>
  </si>
  <si>
    <t>高雄市</t>
    <phoneticPr fontId="19" type="noConversion"/>
  </si>
  <si>
    <t>縣市合計</t>
    <phoneticPr fontId="19" type="noConversion"/>
  </si>
  <si>
    <t>連江縣</t>
    <phoneticPr fontId="3" type="noConversion"/>
  </si>
  <si>
    <t>工程受益
費收入</t>
    <phoneticPr fontId="2" type="noConversion"/>
  </si>
  <si>
    <t>各直轄市及縣</t>
    <phoneticPr fontId="19" type="noConversion"/>
  </si>
  <si>
    <t>(市)總預算</t>
    <phoneticPr fontId="19" type="noConversion"/>
  </si>
  <si>
    <t>歲出政事別</t>
    <phoneticPr fontId="15" type="noConversion"/>
  </si>
  <si>
    <t>預算總表</t>
    <phoneticPr fontId="15" type="noConversion"/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</si>
  <si>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文化支出</t>
    </r>
    <phoneticPr fontId="15" type="noConversion"/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</si>
  <si>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服務支出</t>
    </r>
    <phoneticPr fontId="15" type="noConversion"/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</si>
  <si>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境保護支出</t>
    </r>
    <phoneticPr fontId="15" type="noConversion"/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</si>
  <si>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給付支出</t>
    </r>
    <phoneticPr fontId="19" type="noConversion"/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</si>
  <si>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事務支出</t>
    </r>
    <phoneticPr fontId="19" type="noConversion"/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</si>
  <si>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補助支出</t>
    </r>
    <phoneticPr fontId="19" type="noConversion"/>
  </si>
  <si>
    <t xml:space="preserve">    合    計</t>
    <phoneticPr fontId="19" type="noConversion"/>
  </si>
  <si>
    <t>直轄市合計</t>
    <phoneticPr fontId="19" type="noConversion"/>
  </si>
  <si>
    <t>新北市</t>
    <phoneticPr fontId="19" type="noConversion"/>
  </si>
  <si>
    <t>臺北市</t>
    <phoneticPr fontId="19" type="noConversion"/>
  </si>
  <si>
    <t>高雄市</t>
    <phoneticPr fontId="19" type="noConversion"/>
  </si>
  <si>
    <t>縣市合計</t>
    <phoneticPr fontId="19" type="noConversion"/>
  </si>
  <si>
    <t>補助及其他支出</t>
    <phoneticPr fontId="15" type="noConversion"/>
  </si>
  <si>
    <t>(續一)</t>
    <phoneticPr fontId="19" type="noConversion"/>
  </si>
  <si>
    <t>(續二)</t>
    <phoneticPr fontId="19" type="noConversion"/>
  </si>
  <si>
    <t>(續三)</t>
    <phoneticPr fontId="19" type="noConversion"/>
  </si>
  <si>
    <t>(續四)</t>
    <phoneticPr fontId="19" type="noConversion"/>
  </si>
  <si>
    <t>各直轄市及縣</t>
    <phoneticPr fontId="19" type="noConversion"/>
  </si>
  <si>
    <t>(市)總預算</t>
    <phoneticPr fontId="19" type="noConversion"/>
  </si>
  <si>
    <t>歲出政事別</t>
    <phoneticPr fontId="15" type="noConversion"/>
  </si>
  <si>
    <t>預算總表</t>
    <phoneticPr fontId="15" type="noConversion"/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</si>
  <si>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文化支出</t>
    </r>
    <phoneticPr fontId="15" type="noConversion"/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</si>
  <si>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服務支出</t>
    </r>
    <phoneticPr fontId="15" type="noConversion"/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</si>
  <si>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境保護支出</t>
    </r>
    <phoneticPr fontId="15" type="noConversion"/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</si>
  <si>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給付支出</t>
    </r>
    <phoneticPr fontId="19" type="noConversion"/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</si>
  <si>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事務支出</t>
    </r>
    <phoneticPr fontId="19" type="noConversion"/>
  </si>
  <si>
    <t>補助及其他支出</t>
    <phoneticPr fontId="15" type="noConversion"/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</si>
  <si>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補助支出</t>
    </r>
    <phoneticPr fontId="19" type="noConversion"/>
  </si>
  <si>
    <t xml:space="preserve">    合    計</t>
    <phoneticPr fontId="19" type="noConversion"/>
  </si>
  <si>
    <t>直轄市合計</t>
    <phoneticPr fontId="19" type="noConversion"/>
  </si>
  <si>
    <t>新北市</t>
    <phoneticPr fontId="19" type="noConversion"/>
  </si>
  <si>
    <t>臺北市</t>
    <phoneticPr fontId="19" type="noConversion"/>
  </si>
  <si>
    <t>高雄市</t>
    <phoneticPr fontId="19" type="noConversion"/>
  </si>
  <si>
    <t>縣市合計</t>
    <phoneticPr fontId="19" type="noConversion"/>
  </si>
  <si>
    <t>(續五)</t>
    <phoneticPr fontId="19" type="noConversion"/>
  </si>
  <si>
    <t>(續七)</t>
    <phoneticPr fontId="19" type="noConversion"/>
  </si>
  <si>
    <t>(續十)</t>
    <phoneticPr fontId="19" type="noConversion"/>
  </si>
  <si>
    <t>(續十一)</t>
    <phoneticPr fontId="19" type="noConversion"/>
  </si>
  <si>
    <t>(續十二)</t>
    <phoneticPr fontId="19" type="noConversion"/>
  </si>
  <si>
    <t>(續十三)</t>
    <phoneticPr fontId="19" type="noConversion"/>
  </si>
  <si>
    <t>(續十四)</t>
    <phoneticPr fontId="19" type="noConversion"/>
  </si>
  <si>
    <t>歲 出 一 級 用 途 別</t>
    <phoneticPr fontId="30" type="noConversion"/>
  </si>
  <si>
    <t>其他支出</t>
    <phoneticPr fontId="19" type="noConversion"/>
  </si>
  <si>
    <t>第二預備金</t>
    <phoneticPr fontId="19" type="noConversion"/>
  </si>
  <si>
    <t>10.其他收入</t>
    <phoneticPr fontId="12" type="noConversion"/>
  </si>
  <si>
    <r>
      <t xml:space="preserve">         </t>
    </r>
    <r>
      <rPr>
        <sz val="12"/>
        <rFont val="標楷體"/>
        <family val="4"/>
        <charset val="136"/>
      </rPr>
      <t>主管別
市縣別</t>
    </r>
    <phoneticPr fontId="2" type="noConversion"/>
  </si>
  <si>
    <r>
      <t xml:space="preserve">         </t>
    </r>
    <r>
      <rPr>
        <sz val="12"/>
        <rFont val="標楷體"/>
        <family val="4"/>
        <charset val="136"/>
      </rPr>
      <t>主管別
市縣別</t>
    </r>
    <phoneticPr fontId="2" type="noConversion"/>
  </si>
  <si>
    <r>
      <t xml:space="preserve">         </t>
    </r>
    <r>
      <rPr>
        <sz val="12"/>
        <rFont val="標楷體"/>
        <family val="4"/>
        <charset val="136"/>
      </rPr>
      <t>主管別
市縣別</t>
    </r>
    <phoneticPr fontId="2" type="noConversion"/>
  </si>
  <si>
    <t>市縣別</t>
    <phoneticPr fontId="19" type="noConversion"/>
  </si>
  <si>
    <t>市縣別</t>
    <phoneticPr fontId="19" type="noConversion"/>
  </si>
  <si>
    <t>市縣別</t>
    <phoneticPr fontId="45" type="noConversion"/>
  </si>
  <si>
    <t>市縣別</t>
    <phoneticPr fontId="30" type="noConversion"/>
  </si>
  <si>
    <t>約聘(僱)
人員</t>
    <phoneticPr fontId="30" type="noConversion"/>
  </si>
  <si>
    <r>
      <t>一般政</t>
    </r>
    <r>
      <rPr>
        <b/>
        <sz val="12"/>
        <rFont val="標楷體"/>
        <family val="4"/>
        <charset val="136"/>
      </rPr>
      <t>務支出</t>
    </r>
    <phoneticPr fontId="15" type="noConversion"/>
  </si>
  <si>
    <t>一般政務支出</t>
    <phoneticPr fontId="15" type="noConversion"/>
  </si>
  <si>
    <r>
      <t>社會福</t>
    </r>
    <r>
      <rPr>
        <b/>
        <sz val="12"/>
        <rFont val="標楷體"/>
        <family val="4"/>
        <charset val="136"/>
      </rPr>
      <t>利支出</t>
    </r>
    <phoneticPr fontId="15" type="noConversion"/>
  </si>
  <si>
    <t>社會福利支出</t>
    <phoneticPr fontId="15" type="noConversion"/>
  </si>
  <si>
    <r>
      <t>經濟發</t>
    </r>
    <r>
      <rPr>
        <b/>
        <sz val="12"/>
        <rFont val="標楷體"/>
        <family val="4"/>
        <charset val="136"/>
      </rPr>
      <t>展支出</t>
    </r>
    <phoneticPr fontId="15" type="noConversion"/>
  </si>
  <si>
    <t>經濟發展支出</t>
    <phoneticPr fontId="15" type="noConversion"/>
  </si>
  <si>
    <r>
      <t>退休撫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卹支出</t>
    </r>
    <phoneticPr fontId="19" type="noConversion"/>
  </si>
  <si>
    <r>
      <t>退休撫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卹支出</t>
    </r>
    <phoneticPr fontId="19" type="noConversion"/>
  </si>
  <si>
    <r>
      <t>社會保</t>
    </r>
    <r>
      <rPr>
        <sz val="12"/>
        <rFont val="標楷體"/>
        <family val="4"/>
        <charset val="136"/>
      </rPr>
      <t>險支出</t>
    </r>
    <phoneticPr fontId="15" type="noConversion"/>
  </si>
  <si>
    <t>社會保險支出</t>
    <phoneticPr fontId="15" type="noConversion"/>
  </si>
  <si>
    <r>
      <t>社會救</t>
    </r>
    <r>
      <rPr>
        <sz val="12"/>
        <rFont val="標楷體"/>
        <family val="4"/>
        <charset val="136"/>
      </rPr>
      <t>助支出</t>
    </r>
    <phoneticPr fontId="15" type="noConversion"/>
  </si>
  <si>
    <t>社會救助支出</t>
    <phoneticPr fontId="15" type="noConversion"/>
  </si>
  <si>
    <r>
      <t>福利服</t>
    </r>
    <r>
      <rPr>
        <sz val="12"/>
        <rFont val="標楷體"/>
        <family val="4"/>
        <charset val="136"/>
      </rPr>
      <t>務支出</t>
    </r>
    <phoneticPr fontId="15" type="noConversion"/>
  </si>
  <si>
    <t>福利服務支出</t>
    <phoneticPr fontId="15" type="noConversion"/>
  </si>
  <si>
    <r>
      <t>國民就</t>
    </r>
    <r>
      <rPr>
        <sz val="12"/>
        <rFont val="標楷體"/>
        <family val="4"/>
        <charset val="136"/>
      </rPr>
      <t>業支出</t>
    </r>
    <phoneticPr fontId="15" type="noConversion"/>
  </si>
  <si>
    <t>國民就業支出</t>
    <phoneticPr fontId="15" type="noConversion"/>
  </si>
  <si>
    <r>
      <t>醫療保</t>
    </r>
    <r>
      <rPr>
        <sz val="12"/>
        <rFont val="標楷體"/>
        <family val="4"/>
        <charset val="136"/>
      </rPr>
      <t>健支出</t>
    </r>
    <phoneticPr fontId="15" type="noConversion"/>
  </si>
  <si>
    <t>醫療保健支出</t>
    <phoneticPr fontId="15" type="noConversion"/>
  </si>
  <si>
    <r>
      <t>債務付</t>
    </r>
    <r>
      <rPr>
        <sz val="12"/>
        <rFont val="標楷體"/>
        <family val="4"/>
        <charset val="136"/>
      </rPr>
      <t>息支出</t>
    </r>
    <phoneticPr fontId="19" type="noConversion"/>
  </si>
  <si>
    <t>債務付息支出</t>
    <phoneticPr fontId="19" type="noConversion"/>
  </si>
  <si>
    <t>專案補助支出</t>
    <phoneticPr fontId="19" type="noConversion"/>
  </si>
  <si>
    <t>協助支出</t>
    <phoneticPr fontId="19" type="noConversion"/>
  </si>
  <si>
    <t>協助支出</t>
    <phoneticPr fontId="19" type="noConversion"/>
  </si>
  <si>
    <t>109 年 度</t>
  </si>
  <si>
    <t>109年度</t>
  </si>
  <si>
    <t>中 華 民 國 109 年 度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</si>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</sst>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&quot;$&quot;#,##0_);[Red]\(&quot;$&quot;#,##0\)"/>
    <numFmt numFmtId="177" formatCode="_(* #,##0.00_);_(* \(#,##0.00\);_(* &quot;-&quot;??_);_(@_)"/>
    <numFmt numFmtId="178" formatCode="#,##0_ "/>
    <numFmt numFmtId="179" formatCode="_(* #,##0_);_(* \(#,##0\);_(* &quot;-&quot;??_);_(@_)"/>
    <numFmt numFmtId="180" formatCode="#,##0_);[Red]\(#,##0\)"/>
    <numFmt numFmtId="181" formatCode="#,##0.00_);[Red]\(#,##0.00\)"/>
    <numFmt numFmtId="182" formatCode="#,##0.00_ "/>
    <numFmt numFmtId="183" formatCode="0.00_);[Red]\(0.00\)"/>
    <numFmt numFmtId="184" formatCode="#,##0.00_ ;[Red]\-#,##0.00\ ;"/>
  </numFmts>
  <fonts count="4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0"/>
      <name val="Times New Roman"/>
      <family val="1"/>
    </font>
    <font>
      <sz val="12"/>
      <name val="細明體"/>
      <family val="3"/>
      <charset val="136"/>
    </font>
    <font>
      <sz val="12"/>
      <name val="華康中楷體"/>
      <family val="1"/>
      <charset val="136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Times New Roman"/>
      <family val="1"/>
    </font>
    <font>
      <b/>
      <sz val="12"/>
      <name val="華康中楷體"/>
      <family val="1"/>
      <charset val="136"/>
    </font>
    <font>
      <sz val="14"/>
      <name val="Times New Roman"/>
      <family val="1"/>
    </font>
    <font>
      <sz val="14"/>
      <name val="華康中楷體"/>
      <family val="3"/>
      <charset val="136"/>
    </font>
    <font>
      <b/>
      <sz val="12"/>
      <name val="Times New Roman"/>
      <family val="1"/>
    </font>
    <font>
      <sz val="16"/>
      <name val="華康中楷體"/>
      <family val="1"/>
      <charset val="136"/>
    </font>
    <font>
      <b/>
      <sz val="18"/>
      <name val="華康中楷體"/>
      <family val="3"/>
      <charset val="136"/>
    </font>
    <font>
      <sz val="13"/>
      <name val="標楷體"/>
      <family val="4"/>
      <charset val="136"/>
    </font>
    <font>
      <b/>
      <sz val="13"/>
      <name val="華康中楷體"/>
      <family val="1"/>
      <charset val="136"/>
    </font>
    <font>
      <sz val="13"/>
      <name val="華康中楷體"/>
      <family val="1"/>
      <charset val="136"/>
    </font>
    <font>
      <b/>
      <sz val="20"/>
      <name val="標楷體"/>
      <family val="4"/>
      <charset val="136"/>
    </font>
    <font>
      <b/>
      <sz val="16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細明體"/>
      <family val="3"/>
      <charset val="136"/>
    </font>
    <font>
      <sz val="16"/>
      <name val="Times New Roman"/>
      <family val="1"/>
    </font>
    <font>
      <b/>
      <sz val="14"/>
      <color indexed="10"/>
      <name val="標楷體"/>
      <family val="4"/>
      <charset val="136"/>
    </font>
    <font>
      <sz val="12"/>
      <color indexed="10"/>
      <name val="細明體"/>
      <family val="3"/>
      <charset val="136"/>
    </font>
    <font>
      <sz val="18"/>
      <name val="細明體"/>
      <family val="3"/>
      <charset val="136"/>
    </font>
    <font>
      <sz val="16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0"/>
      <name val="Times New Roman"/>
      <family val="1"/>
    </font>
    <font>
      <sz val="14"/>
      <color indexed="17"/>
      <name val="標楷體"/>
      <family val="4"/>
      <charset val="136"/>
    </font>
    <font>
      <sz val="14"/>
      <color indexed="20"/>
      <name val="標楷體"/>
      <family val="4"/>
      <charset val="136"/>
    </font>
    <font>
      <sz val="12"/>
      <name val="Tempus Sans ITC"/>
      <family val="5"/>
    </font>
    <font>
      <sz val="16"/>
      <name val="細明體"/>
      <family val="3"/>
      <charset val="136"/>
    </font>
    <font>
      <b/>
      <sz val="12"/>
      <name val="細明體"/>
      <family val="3"/>
      <charset val="136"/>
    </font>
    <font>
      <b/>
      <sz val="11"/>
      <name val="標楷體"/>
      <family val="4"/>
      <charset val="136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42" fillId="2" borderId="0" applyNumberFormat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1" xfId="11" applyNumberFormat="1" applyFont="1" applyFill="1" applyBorder="1" applyAlignment="1" applyProtection="1">
      <alignment horizontal="center" vertical="center" wrapText="1"/>
    </xf>
    <xf numFmtId="0" fontId="15" fillId="0" borderId="1" xfId="4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28" fillId="0" borderId="1" xfId="4" applyFont="1" applyFill="1" applyBorder="1" applyAlignment="1" applyProtection="1">
      <alignment horizontal="center" vertical="center"/>
    </xf>
    <xf numFmtId="179" fontId="29" fillId="0" borderId="1" xfId="13" applyNumberFormat="1" applyFont="1" applyFill="1" applyBorder="1" applyAlignment="1" applyProtection="1">
      <alignment horizontal="center" vertical="center"/>
    </xf>
    <xf numFmtId="179" fontId="15" fillId="0" borderId="1" xfId="13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/>
    </xf>
    <xf numFmtId="3" fontId="6" fillId="5" borderId="0" xfId="0" applyNumberFormat="1" applyFont="1" applyFill="1" applyAlignment="1">
      <alignment horizontal="right" vertical="center"/>
    </xf>
    <xf numFmtId="0" fontId="1" fillId="0" borderId="0" xfId="2"/>
    <xf numFmtId="0" fontId="39" fillId="0" borderId="0" xfId="0" applyFont="1">
      <alignment vertical="center"/>
    </xf>
    <xf numFmtId="0" fontId="39" fillId="0" borderId="0" xfId="0" applyFont="1" applyAlignment="1">
      <alignment horizontal="left" vertical="center" inden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12" fillId="0" borderId="0" xfId="12" applyNumberFormat="1" applyFont="1" applyFill="1" applyProtection="1">
      <protection locked="0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3" fontId="3" fillId="6" borderId="0" xfId="0" applyNumberFormat="1" applyFont="1" applyFill="1" applyAlignment="1">
      <alignment horizontal="center" vertical="center" wrapText="1"/>
    </xf>
    <xf numFmtId="3" fontId="3" fillId="6" borderId="0" xfId="0" applyNumberFormat="1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horizontal="left" vertical="center"/>
    </xf>
    <xf numFmtId="3" fontId="38" fillId="6" borderId="0" xfId="0" applyNumberFormat="1" applyFont="1" applyFill="1" applyAlignment="1">
      <alignment horizontal="left" vertical="center"/>
    </xf>
    <xf numFmtId="3" fontId="40" fillId="5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Alignment="1">
      <alignment horizontal="right" vertical="center"/>
    </xf>
    <xf numFmtId="3" fontId="40" fillId="6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 wrapText="1"/>
    </xf>
    <xf numFmtId="0" fontId="0" fillId="0" borderId="0" xfId="0" applyFill="1">
      <alignment vertical="center"/>
    </xf>
    <xf numFmtId="3" fontId="4" fillId="0" borderId="10" xfId="0" applyNumberFormat="1" applyFont="1" applyBorder="1" applyAlignment="1">
      <alignment horizontal="center" vertical="center"/>
    </xf>
    <xf numFmtId="179" fontId="18" fillId="0" borderId="1" xfId="15" applyNumberFormat="1" applyFont="1" applyFill="1" applyBorder="1" applyAlignment="1" applyProtection="1">
      <alignment vertical="center"/>
    </xf>
    <xf numFmtId="43" fontId="18" fillId="0" borderId="1" xfId="15" applyFont="1" applyFill="1" applyBorder="1" applyAlignment="1" applyProtection="1">
      <alignment vertical="center"/>
      <protection locked="0"/>
    </xf>
    <xf numFmtId="182" fontId="18" fillId="0" borderId="1" xfId="15" applyNumberFormat="1" applyFont="1" applyFill="1" applyBorder="1" applyAlignment="1" applyProtection="1">
      <alignment vertical="center"/>
      <protection locked="0"/>
    </xf>
    <xf numFmtId="3" fontId="36" fillId="0" borderId="0" xfId="0" applyNumberFormat="1" applyFont="1" applyAlignment="1">
      <alignment horizontal="left" vertical="center"/>
    </xf>
    <xf numFmtId="3" fontId="40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right" vertical="center" wrapText="1"/>
    </xf>
    <xf numFmtId="3" fontId="40" fillId="4" borderId="0" xfId="0" applyNumberFormat="1" applyFont="1" applyFill="1" applyAlignment="1">
      <alignment horizontal="right" vertical="center"/>
    </xf>
    <xf numFmtId="43" fontId="18" fillId="0" borderId="12" xfId="15" applyFont="1" applyFill="1" applyBorder="1" applyAlignment="1" applyProtection="1">
      <alignment vertical="center"/>
      <protection locked="0"/>
    </xf>
    <xf numFmtId="179" fontId="3" fillId="0" borderId="1" xfId="17" applyNumberFormat="1" applyFont="1" applyFill="1" applyBorder="1" applyAlignment="1" applyProtection="1">
      <alignment horizontal="center" vertical="center"/>
    </xf>
    <xf numFmtId="3" fontId="17" fillId="0" borderId="0" xfId="12" applyNumberFormat="1" applyFont="1" applyFill="1" applyProtection="1">
      <protection locked="0"/>
    </xf>
    <xf numFmtId="3" fontId="17" fillId="0" borderId="0" xfId="12" applyNumberFormat="1" applyFont="1" applyFill="1" applyProtection="1"/>
    <xf numFmtId="3" fontId="43" fillId="0" borderId="1" xfId="11" applyNumberFormat="1" applyFont="1" applyFill="1" applyBorder="1" applyAlignment="1" applyProtection="1">
      <alignment horizontal="left" vertical="center" wrapText="1"/>
    </xf>
    <xf numFmtId="3" fontId="3" fillId="0" borderId="0" xfId="11" applyNumberFormat="1" applyFont="1" applyFill="1" applyBorder="1" applyAlignment="1">
      <alignment horizontal="center" vertical="center" wrapText="1"/>
    </xf>
    <xf numFmtId="179" fontId="3" fillId="0" borderId="1" xfId="17" applyNumberFormat="1" applyFont="1" applyFill="1" applyBorder="1" applyAlignment="1">
      <alignment horizontal="center" vertical="center"/>
    </xf>
    <xf numFmtId="41" fontId="3" fillId="0" borderId="1" xfId="17" applyNumberFormat="1" applyFont="1" applyFill="1" applyBorder="1" applyAlignment="1">
      <alignment horizontal="center" vertical="center"/>
    </xf>
    <xf numFmtId="3" fontId="11" fillId="0" borderId="0" xfId="11" applyNumberFormat="1" applyFont="1" applyFill="1"/>
    <xf numFmtId="179" fontId="7" fillId="0" borderId="1" xfId="17" applyNumberFormat="1" applyFont="1" applyFill="1" applyBorder="1" applyAlignment="1" applyProtection="1">
      <alignment horizontal="center" vertical="center"/>
    </xf>
    <xf numFmtId="3" fontId="15" fillId="0" borderId="1" xfId="11" applyNumberFormat="1" applyFont="1" applyFill="1" applyBorder="1" applyAlignment="1" applyProtection="1">
      <alignment horizontal="center" vertical="center"/>
    </xf>
    <xf numFmtId="3" fontId="15" fillId="0" borderId="0" xfId="11" applyNumberFormat="1" applyFont="1" applyFill="1"/>
    <xf numFmtId="3" fontId="3" fillId="0" borderId="0" xfId="11" applyNumberFormat="1" applyFont="1" applyFill="1"/>
    <xf numFmtId="180" fontId="32" fillId="0" borderId="0" xfId="12" applyNumberFormat="1" applyFont="1" applyFill="1" applyProtection="1"/>
    <xf numFmtId="41" fontId="6" fillId="0" borderId="1" xfId="0" applyNumberFormat="1" applyFont="1" applyFill="1" applyBorder="1" applyAlignment="1" applyProtection="1">
      <alignment vertical="center" wrapText="1"/>
    </xf>
    <xf numFmtId="0" fontId="4" fillId="0" borderId="0" xfId="12" applyFont="1" applyFill="1" applyAlignment="1" applyProtection="1">
      <alignment horizontal="centerContinuous" vertical="top"/>
      <protection locked="0"/>
    </xf>
    <xf numFmtId="178" fontId="3" fillId="0" borderId="0" xfId="12" applyNumberFormat="1" applyFont="1" applyFill="1" applyAlignment="1" applyProtection="1">
      <alignment horizontal="centerContinuous" vertical="top"/>
      <protection locked="0"/>
    </xf>
    <xf numFmtId="0" fontId="3" fillId="0" borderId="0" xfId="12" applyFont="1" applyFill="1" applyAlignment="1" applyProtection="1">
      <alignment horizontal="centerContinuous" vertical="top"/>
      <protection locked="0"/>
    </xf>
    <xf numFmtId="0" fontId="9" fillId="0" borderId="0" xfId="12" applyFont="1" applyFill="1" applyAlignment="1" applyProtection="1">
      <alignment horizontal="right" vertical="top"/>
      <protection locked="0"/>
    </xf>
    <xf numFmtId="0" fontId="9" fillId="0" borderId="0" xfId="12" applyFont="1" applyFill="1" applyAlignment="1" applyProtection="1">
      <alignment horizontal="left" vertical="top"/>
      <protection locked="0"/>
    </xf>
    <xf numFmtId="0" fontId="12" fillId="0" borderId="0" xfId="12" applyFont="1" applyFill="1" applyAlignment="1" applyProtection="1">
      <alignment vertical="top"/>
      <protection locked="0"/>
    </xf>
    <xf numFmtId="0" fontId="14" fillId="0" borderId="0" xfId="12" applyFont="1" applyFill="1" applyAlignment="1" applyProtection="1">
      <alignment horizontal="right" vertical="top"/>
      <protection locked="0"/>
    </xf>
    <xf numFmtId="0" fontId="14" fillId="0" borderId="0" xfId="12" applyFont="1" applyFill="1" applyAlignment="1" applyProtection="1">
      <alignment horizontal="left" vertical="top"/>
      <protection locked="0"/>
    </xf>
    <xf numFmtId="0" fontId="4" fillId="0" borderId="7" xfId="5" applyFont="1" applyFill="1" applyBorder="1" applyAlignment="1" applyProtection="1">
      <alignment horizontal="left" vertical="top"/>
      <protection locked="0"/>
    </xf>
    <xf numFmtId="178" fontId="3" fillId="0" borderId="7" xfId="5" applyNumberFormat="1" applyFont="1" applyFill="1" applyBorder="1" applyAlignment="1" applyProtection="1">
      <alignment horizontal="right" vertical="top"/>
      <protection locked="0"/>
    </xf>
    <xf numFmtId="0" fontId="3" fillId="0" borderId="7" xfId="5" applyFont="1" applyFill="1" applyBorder="1" applyAlignment="1" applyProtection="1">
      <alignment horizontal="center" vertical="top"/>
      <protection locked="0"/>
    </xf>
    <xf numFmtId="0" fontId="9" fillId="0" borderId="7" xfId="5" applyFont="1" applyFill="1" applyBorder="1" applyAlignment="1" applyProtection="1">
      <alignment horizontal="right" vertical="top"/>
      <protection locked="0"/>
    </xf>
    <xf numFmtId="0" fontId="9" fillId="0" borderId="7" xfId="12" applyFont="1" applyFill="1" applyBorder="1" applyAlignment="1" applyProtection="1">
      <alignment horizontal="left" vertical="top"/>
      <protection locked="0"/>
    </xf>
    <xf numFmtId="3" fontId="4" fillId="0" borderId="4" xfId="12" applyNumberFormat="1" applyFont="1" applyFill="1" applyBorder="1" applyAlignment="1" applyProtection="1">
      <alignment horizontal="right" vertical="center"/>
      <protection locked="0"/>
    </xf>
    <xf numFmtId="3" fontId="4" fillId="0" borderId="9" xfId="12" applyNumberFormat="1" applyFont="1" applyFill="1" applyBorder="1" applyAlignment="1" applyProtection="1">
      <alignment horizontal="left" vertical="center"/>
      <protection locked="0"/>
    </xf>
    <xf numFmtId="178" fontId="4" fillId="0" borderId="1" xfId="12" applyNumberFormat="1" applyFont="1" applyFill="1" applyBorder="1" applyAlignment="1" applyProtection="1">
      <alignment horizontal="center" vertical="center"/>
      <protection locked="0"/>
    </xf>
    <xf numFmtId="3" fontId="4" fillId="0" borderId="1" xfId="12" applyNumberFormat="1" applyFont="1" applyFill="1" applyBorder="1" applyAlignment="1" applyProtection="1">
      <alignment horizontal="center" vertical="center"/>
      <protection locked="0"/>
    </xf>
    <xf numFmtId="3" fontId="4" fillId="0" borderId="1" xfId="12" applyNumberFormat="1" applyFont="1" applyFill="1" applyBorder="1" applyAlignment="1" applyProtection="1">
      <alignment horizontal="center" vertical="center"/>
    </xf>
    <xf numFmtId="3" fontId="15" fillId="0" borderId="1" xfId="12" applyNumberFormat="1" applyFont="1" applyFill="1" applyBorder="1" applyAlignment="1" applyProtection="1">
      <alignment vertical="center"/>
      <protection locked="0"/>
    </xf>
    <xf numFmtId="179" fontId="16" fillId="0" borderId="1" xfId="15" applyNumberFormat="1" applyFont="1" applyFill="1" applyBorder="1" applyAlignment="1" applyProtection="1">
      <alignment vertical="center"/>
    </xf>
    <xf numFmtId="184" fontId="16" fillId="0" borderId="1" xfId="15" applyNumberFormat="1" applyFont="1" applyFill="1" applyBorder="1" applyAlignment="1" applyProtection="1">
      <alignment vertical="center"/>
      <protection locked="0"/>
    </xf>
    <xf numFmtId="181" fontId="16" fillId="0" borderId="1" xfId="15" applyNumberFormat="1" applyFont="1" applyFill="1" applyBorder="1" applyAlignment="1" applyProtection="1">
      <alignment vertical="center"/>
      <protection locked="0"/>
    </xf>
    <xf numFmtId="3" fontId="3" fillId="0" borderId="1" xfId="12" applyNumberFormat="1" applyFont="1" applyFill="1" applyBorder="1" applyAlignment="1" applyProtection="1">
      <alignment horizontal="left" vertical="center" indent="2"/>
      <protection locked="0"/>
    </xf>
    <xf numFmtId="184" fontId="18" fillId="0" borderId="1" xfId="15" applyNumberFormat="1" applyFont="1" applyFill="1" applyBorder="1" applyAlignment="1" applyProtection="1">
      <alignment vertical="center"/>
      <protection locked="0"/>
    </xf>
    <xf numFmtId="181" fontId="18" fillId="0" borderId="1" xfId="15" applyNumberFormat="1" applyFont="1" applyFill="1" applyBorder="1" applyAlignment="1" applyProtection="1">
      <alignment vertical="center"/>
      <protection locked="0"/>
    </xf>
    <xf numFmtId="3" fontId="3" fillId="0" borderId="1" xfId="12" applyNumberFormat="1" applyFont="1" applyFill="1" applyBorder="1" applyAlignment="1" applyProtection="1">
      <alignment vertical="center"/>
      <protection locked="0"/>
    </xf>
    <xf numFmtId="178" fontId="18" fillId="0" borderId="1" xfId="15" applyNumberFormat="1" applyFont="1" applyFill="1" applyBorder="1" applyAlignment="1" applyProtection="1">
      <alignment vertical="center"/>
    </xf>
    <xf numFmtId="184" fontId="18" fillId="0" borderId="1" xfId="16" applyNumberFormat="1" applyFont="1" applyFill="1" applyBorder="1" applyAlignment="1" applyProtection="1">
      <alignment vertical="center"/>
      <protection locked="0"/>
    </xf>
    <xf numFmtId="180" fontId="18" fillId="0" borderId="1" xfId="15" applyNumberFormat="1" applyFont="1" applyFill="1" applyBorder="1" applyAlignment="1" applyProtection="1">
      <alignment vertical="center"/>
    </xf>
    <xf numFmtId="3" fontId="3" fillId="0" borderId="1" xfId="12" applyNumberFormat="1" applyFont="1" applyFill="1" applyBorder="1" applyAlignment="1" applyProtection="1">
      <alignment horizontal="left" vertical="center" indent="2"/>
    </xf>
    <xf numFmtId="3" fontId="3" fillId="0" borderId="1" xfId="12" applyNumberFormat="1" applyFont="1" applyFill="1" applyBorder="1" applyAlignment="1" applyProtection="1">
      <alignment horizontal="center" vertical="center"/>
      <protection locked="0"/>
    </xf>
    <xf numFmtId="180" fontId="16" fillId="0" borderId="1" xfId="15" applyNumberFormat="1" applyFont="1" applyFill="1" applyBorder="1" applyAlignment="1" applyProtection="1">
      <alignment vertical="center"/>
      <protection locked="0"/>
    </xf>
    <xf numFmtId="43" fontId="16" fillId="0" borderId="1" xfId="15" applyFont="1" applyFill="1" applyBorder="1" applyAlignment="1" applyProtection="1">
      <alignment vertical="center"/>
      <protection locked="0"/>
    </xf>
    <xf numFmtId="3" fontId="4" fillId="0" borderId="0" xfId="12" applyNumberFormat="1" applyFont="1" applyFill="1" applyBorder="1" applyProtection="1">
      <protection locked="0"/>
    </xf>
    <xf numFmtId="3" fontId="9" fillId="0" borderId="0" xfId="11" applyNumberFormat="1" applyFont="1" applyFill="1" applyProtection="1"/>
    <xf numFmtId="0" fontId="9" fillId="0" borderId="0" xfId="11" applyFont="1" applyFill="1" applyAlignment="1" applyProtection="1">
      <alignment horizontal="right"/>
    </xf>
    <xf numFmtId="0" fontId="9" fillId="0" borderId="0" xfId="11" applyFont="1" applyFill="1" applyAlignment="1" applyProtection="1">
      <alignment horizontal="left"/>
    </xf>
    <xf numFmtId="3" fontId="9" fillId="0" borderId="0" xfId="11" applyNumberFormat="1" applyFont="1" applyFill="1"/>
    <xf numFmtId="3" fontId="5" fillId="0" borderId="0" xfId="11" applyNumberFormat="1" applyFont="1" applyFill="1" applyProtection="1"/>
    <xf numFmtId="0" fontId="14" fillId="0" borderId="0" xfId="11" applyFont="1" applyFill="1" applyAlignment="1" applyProtection="1">
      <alignment horizontal="right"/>
    </xf>
    <xf numFmtId="0" fontId="14" fillId="0" borderId="0" xfId="11" applyFont="1" applyFill="1" applyProtection="1"/>
    <xf numFmtId="3" fontId="5" fillId="0" borderId="0" xfId="11" applyNumberFormat="1" applyFont="1" applyFill="1" applyAlignment="1" applyProtection="1">
      <alignment horizontal="right"/>
    </xf>
    <xf numFmtId="3" fontId="3" fillId="0" borderId="0" xfId="11" applyNumberFormat="1" applyFont="1" applyFill="1" applyAlignment="1" applyProtection="1">
      <alignment horizontal="right"/>
    </xf>
    <xf numFmtId="3" fontId="5" fillId="0" borderId="0" xfId="11" applyNumberFormat="1" applyFont="1" applyFill="1"/>
    <xf numFmtId="0" fontId="3" fillId="0" borderId="0" xfId="11" applyFont="1" applyFill="1" applyProtection="1"/>
    <xf numFmtId="3" fontId="3" fillId="0" borderId="0" xfId="11" applyNumberFormat="1" applyFont="1" applyFill="1" applyProtection="1"/>
    <xf numFmtId="0" fontId="3" fillId="0" borderId="0" xfId="11" applyFont="1" applyFill="1" applyAlignment="1" applyProtection="1">
      <alignment horizontal="right"/>
    </xf>
    <xf numFmtId="3" fontId="4" fillId="0" borderId="0" xfId="11" applyNumberFormat="1" applyFont="1" applyFill="1" applyProtection="1"/>
    <xf numFmtId="3" fontId="4" fillId="0" borderId="0" xfId="11" applyNumberFormat="1" applyFont="1" applyFill="1" applyAlignment="1" applyProtection="1">
      <alignment horizontal="right" vertical="center"/>
    </xf>
    <xf numFmtId="3" fontId="4" fillId="0" borderId="0" xfId="11" applyNumberFormat="1" applyFont="1" applyFill="1" applyAlignment="1" applyProtection="1">
      <alignment horizontal="left" vertical="center"/>
    </xf>
    <xf numFmtId="3" fontId="4" fillId="0" borderId="15" xfId="11" applyNumberFormat="1" applyFont="1" applyFill="1" applyBorder="1" applyAlignment="1" applyProtection="1">
      <alignment vertical="center"/>
    </xf>
    <xf numFmtId="3" fontId="3" fillId="0" borderId="4" xfId="11" applyNumberFormat="1" applyFont="1" applyFill="1" applyBorder="1" applyAlignment="1" applyProtection="1">
      <alignment horizontal="center" vertical="center"/>
    </xf>
    <xf numFmtId="3" fontId="3" fillId="0" borderId="14" xfId="11" applyNumberFormat="1" applyFont="1" applyFill="1" applyBorder="1" applyAlignment="1" applyProtection="1">
      <alignment horizontal="left" vertical="center"/>
    </xf>
    <xf numFmtId="3" fontId="3" fillId="0" borderId="14" xfId="11" applyNumberFormat="1" applyFont="1" applyFill="1" applyBorder="1" applyAlignment="1" applyProtection="1">
      <alignment horizontal="right" vertical="center"/>
    </xf>
    <xf numFmtId="3" fontId="3" fillId="0" borderId="14" xfId="11" applyNumberFormat="1" applyFont="1" applyFill="1" applyBorder="1" applyAlignment="1" applyProtection="1">
      <alignment vertical="center"/>
    </xf>
    <xf numFmtId="3" fontId="3" fillId="0" borderId="14" xfId="11" applyNumberFormat="1" applyFont="1" applyFill="1" applyBorder="1" applyAlignment="1" applyProtection="1">
      <alignment horizontal="center" vertical="center"/>
    </xf>
    <xf numFmtId="3" fontId="3" fillId="0" borderId="9" xfId="11" applyNumberFormat="1" applyFont="1" applyFill="1" applyBorder="1" applyAlignment="1" applyProtection="1">
      <alignment horizontal="left" vertical="center"/>
    </xf>
    <xf numFmtId="3" fontId="4" fillId="0" borderId="0" xfId="11" applyNumberFormat="1" applyFont="1" applyFill="1" applyAlignment="1">
      <alignment vertical="center"/>
    </xf>
    <xf numFmtId="3" fontId="3" fillId="0" borderId="11" xfId="11" applyNumberFormat="1" applyFont="1" applyFill="1" applyBorder="1" applyAlignment="1" applyProtection="1">
      <alignment horizontal="center"/>
    </xf>
    <xf numFmtId="3" fontId="3" fillId="0" borderId="11" xfId="11" applyNumberFormat="1" applyFont="1" applyFill="1" applyBorder="1" applyProtection="1"/>
    <xf numFmtId="41" fontId="47" fillId="0" borderId="1" xfId="11" applyNumberFormat="1" applyFont="1" applyFill="1" applyBorder="1" applyAlignment="1" applyProtection="1">
      <alignment vertical="center"/>
    </xf>
    <xf numFmtId="41" fontId="10" fillId="0" borderId="1" xfId="11" applyNumberFormat="1" applyFont="1" applyFill="1" applyBorder="1" applyAlignment="1" applyProtection="1">
      <alignment vertical="center"/>
    </xf>
    <xf numFmtId="179" fontId="15" fillId="0" borderId="1" xfId="17" applyNumberFormat="1" applyFont="1" applyFill="1" applyBorder="1" applyAlignment="1" applyProtection="1">
      <alignment horizontal="center" vertical="center"/>
    </xf>
    <xf numFmtId="3" fontId="44" fillId="0" borderId="0" xfId="11" applyNumberFormat="1" applyFont="1" applyFill="1" applyProtection="1"/>
    <xf numFmtId="3" fontId="44" fillId="0" borderId="0" xfId="11" applyNumberFormat="1" applyFont="1" applyFill="1"/>
    <xf numFmtId="3" fontId="34" fillId="0" borderId="0" xfId="11" applyNumberFormat="1" applyFont="1" applyFill="1" applyProtection="1"/>
    <xf numFmtId="3" fontId="34" fillId="0" borderId="0" xfId="11" applyNumberFormat="1" applyFont="1" applyFill="1"/>
    <xf numFmtId="0" fontId="11" fillId="0" borderId="0" xfId="11" applyFont="1" applyFill="1" applyProtection="1"/>
    <xf numFmtId="3" fontId="11" fillId="0" borderId="0" xfId="11" applyNumberFormat="1" applyFill="1" applyProtection="1"/>
    <xf numFmtId="3" fontId="11" fillId="0" borderId="0" xfId="11" applyNumberFormat="1" applyFill="1"/>
    <xf numFmtId="3" fontId="4" fillId="0" borderId="0" xfId="11" applyNumberFormat="1" applyFont="1" applyFill="1" applyAlignment="1" applyProtection="1">
      <alignment horizontal="left"/>
    </xf>
    <xf numFmtId="3" fontId="3" fillId="0" borderId="3" xfId="11" applyNumberFormat="1" applyFont="1" applyFill="1" applyBorder="1" applyProtection="1"/>
    <xf numFmtId="0" fontId="3" fillId="0" borderId="14" xfId="11" applyFont="1" applyFill="1" applyBorder="1" applyAlignment="1" applyProtection="1">
      <alignment horizontal="center"/>
    </xf>
    <xf numFmtId="0" fontId="3" fillId="0" borderId="14" xfId="11" applyFont="1" applyFill="1" applyBorder="1" applyProtection="1"/>
    <xf numFmtId="3" fontId="3" fillId="0" borderId="14" xfId="11" applyNumberFormat="1" applyFont="1" applyFill="1" applyBorder="1" applyAlignment="1" applyProtection="1">
      <alignment horizontal="center"/>
    </xf>
    <xf numFmtId="3" fontId="3" fillId="0" borderId="14" xfId="11" applyNumberFormat="1" applyFont="1" applyFill="1" applyBorder="1" applyAlignment="1" applyProtection="1">
      <alignment horizontal="left"/>
    </xf>
    <xf numFmtId="3" fontId="3" fillId="0" borderId="1" xfId="11" applyNumberFormat="1" applyFont="1" applyFill="1" applyBorder="1" applyAlignment="1" applyProtection="1">
      <alignment vertical="center"/>
    </xf>
    <xf numFmtId="3" fontId="3" fillId="0" borderId="4" xfId="11" applyNumberFormat="1" applyFont="1" applyFill="1" applyBorder="1" applyAlignment="1" applyProtection="1">
      <alignment vertical="center"/>
    </xf>
    <xf numFmtId="3" fontId="3" fillId="0" borderId="3" xfId="11" applyNumberFormat="1" applyFont="1" applyFill="1" applyBorder="1" applyAlignment="1" applyProtection="1">
      <alignment horizontal="center"/>
    </xf>
    <xf numFmtId="3" fontId="29" fillId="0" borderId="1" xfId="11" applyNumberFormat="1" applyFont="1" applyFill="1" applyBorder="1" applyAlignment="1" applyProtection="1">
      <alignment horizontal="center"/>
    </xf>
    <xf numFmtId="41" fontId="20" fillId="0" borderId="1" xfId="11" applyNumberFormat="1" applyFont="1" applyFill="1" applyBorder="1" applyProtection="1"/>
    <xf numFmtId="3" fontId="15" fillId="0" borderId="1" xfId="11" applyNumberFormat="1" applyFont="1" applyFill="1" applyBorder="1" applyAlignment="1" applyProtection="1">
      <alignment horizontal="center"/>
    </xf>
    <xf numFmtId="41" fontId="6" fillId="0" borderId="1" xfId="11" applyNumberFormat="1" applyFont="1" applyFill="1" applyBorder="1" applyAlignment="1" applyProtection="1"/>
    <xf numFmtId="41" fontId="6" fillId="0" borderId="1" xfId="11" applyNumberFormat="1" applyFont="1" applyFill="1" applyBorder="1" applyProtection="1"/>
    <xf numFmtId="3" fontId="7" fillId="0" borderId="0" xfId="0" applyNumberFormat="1" applyFont="1" applyFill="1" applyProtection="1">
      <alignment vertical="center"/>
      <protection locked="0"/>
    </xf>
    <xf numFmtId="179" fontId="46" fillId="0" borderId="1" xfId="17" applyNumberFormat="1" applyFont="1" applyFill="1" applyBorder="1" applyAlignment="1" applyProtection="1">
      <alignment horizontal="center" vertical="center"/>
    </xf>
    <xf numFmtId="41" fontId="20" fillId="0" borderId="1" xfId="11" applyNumberFormat="1" applyFont="1" applyFill="1" applyBorder="1" applyAlignment="1" applyProtection="1"/>
    <xf numFmtId="3" fontId="6" fillId="0" borderId="0" xfId="11" applyNumberFormat="1" applyFont="1" applyFill="1"/>
    <xf numFmtId="3" fontId="11" fillId="0" borderId="0" xfId="11" applyNumberFormat="1" applyFill="1" applyBorder="1"/>
    <xf numFmtId="0" fontId="44" fillId="0" borderId="0" xfId="11" applyFont="1" applyFill="1" applyProtection="1"/>
    <xf numFmtId="0" fontId="21" fillId="0" borderId="0" xfId="11" applyFont="1" applyFill="1" applyAlignment="1" applyProtection="1">
      <alignment horizontal="right"/>
    </xf>
    <xf numFmtId="3" fontId="44" fillId="0" borderId="0" xfId="11" applyNumberFormat="1" applyFont="1" applyFill="1" applyBorder="1" applyProtection="1"/>
    <xf numFmtId="0" fontId="34" fillId="0" borderId="0" xfId="11" applyFont="1" applyFill="1" applyProtection="1"/>
    <xf numFmtId="0" fontId="22" fillId="0" borderId="0" xfId="11" applyFont="1" applyFill="1" applyAlignment="1" applyProtection="1">
      <alignment horizontal="right"/>
    </xf>
    <xf numFmtId="0" fontId="13" fillId="0" borderId="0" xfId="11" applyFont="1" applyFill="1" applyProtection="1"/>
    <xf numFmtId="0" fontId="11" fillId="0" borderId="0" xfId="11" applyFill="1" applyProtection="1"/>
    <xf numFmtId="0" fontId="12" fillId="0" borderId="0" xfId="11" applyFont="1" applyFill="1" applyAlignment="1" applyProtection="1">
      <alignment horizontal="right"/>
    </xf>
    <xf numFmtId="3" fontId="3" fillId="0" borderId="0" xfId="11" applyNumberFormat="1" applyFont="1" applyFill="1" applyBorder="1" applyAlignment="1" applyProtection="1">
      <alignment horizontal="right"/>
    </xf>
    <xf numFmtId="3" fontId="29" fillId="0" borderId="3" xfId="11" applyNumberFormat="1" applyFont="1" applyFill="1" applyBorder="1" applyAlignment="1" applyProtection="1">
      <alignment horizontal="center" vertical="center"/>
    </xf>
    <xf numFmtId="41" fontId="20" fillId="0" borderId="1" xfId="11" applyNumberFormat="1" applyFont="1" applyFill="1" applyBorder="1" applyAlignment="1" applyProtection="1">
      <alignment vertical="center"/>
    </xf>
    <xf numFmtId="3" fontId="45" fillId="0" borderId="0" xfId="11" applyNumberFormat="1" applyFont="1" applyFill="1" applyAlignment="1">
      <alignment vertical="center"/>
    </xf>
    <xf numFmtId="3" fontId="15" fillId="0" borderId="3" xfId="11" applyNumberFormat="1" applyFont="1" applyFill="1" applyBorder="1" applyAlignment="1" applyProtection="1">
      <alignment horizontal="center" vertical="center"/>
    </xf>
    <xf numFmtId="41" fontId="6" fillId="0" borderId="1" xfId="11" applyNumberFormat="1" applyFont="1" applyFill="1" applyBorder="1" applyAlignment="1" applyProtection="1">
      <alignment vertical="center"/>
    </xf>
    <xf numFmtId="41" fontId="6" fillId="0" borderId="1" xfId="17" applyNumberFormat="1" applyFont="1" applyFill="1" applyBorder="1" applyAlignment="1" applyProtection="1">
      <alignment vertical="center"/>
    </xf>
    <xf numFmtId="3" fontId="11" fillId="0" borderId="0" xfId="11" applyNumberFormat="1" applyFill="1" applyAlignment="1" applyProtection="1">
      <alignment vertical="center"/>
    </xf>
    <xf numFmtId="3" fontId="11" fillId="0" borderId="0" xfId="11" applyNumberFormat="1" applyFill="1" applyAlignment="1">
      <alignment vertical="center"/>
    </xf>
    <xf numFmtId="3" fontId="27" fillId="0" borderId="0" xfId="11" applyNumberFormat="1" applyFont="1" applyFill="1" applyBorder="1" applyProtection="1"/>
    <xf numFmtId="3" fontId="34" fillId="0" borderId="0" xfId="11" applyNumberFormat="1" applyFont="1" applyFill="1" applyAlignment="1" applyProtection="1">
      <alignment horizontal="centerContinuous"/>
    </xf>
    <xf numFmtId="0" fontId="11" fillId="0" borderId="0" xfId="11" applyFont="1" applyFill="1" applyAlignment="1" applyProtection="1">
      <alignment vertical="center"/>
    </xf>
    <xf numFmtId="0" fontId="4" fillId="0" borderId="0" xfId="11" applyFont="1" applyFill="1" applyAlignment="1" applyProtection="1">
      <alignment horizontal="right" vertical="center"/>
    </xf>
    <xf numFmtId="179" fontId="3" fillId="0" borderId="7" xfId="17" applyNumberFormat="1" applyFont="1" applyFill="1" applyBorder="1" applyAlignment="1" applyProtection="1">
      <alignment horizontal="right" vertical="center"/>
    </xf>
    <xf numFmtId="0" fontId="11" fillId="0" borderId="0" xfId="11" applyFill="1" applyAlignment="1" applyProtection="1">
      <alignment vertical="center"/>
    </xf>
    <xf numFmtId="3" fontId="3" fillId="0" borderId="14" xfId="11" applyNumberFormat="1" applyFont="1" applyFill="1" applyBorder="1" applyAlignment="1" applyProtection="1">
      <alignment horizontal="right"/>
    </xf>
    <xf numFmtId="3" fontId="3" fillId="0" borderId="9" xfId="11" applyNumberFormat="1" applyFont="1" applyFill="1" applyBorder="1" applyAlignment="1" applyProtection="1">
      <alignment horizontal="center"/>
    </xf>
    <xf numFmtId="3" fontId="3" fillId="0" borderId="4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center" vertical="center"/>
    </xf>
    <xf numFmtId="179" fontId="29" fillId="0" borderId="1" xfId="17" applyNumberFormat="1" applyFont="1" applyFill="1" applyBorder="1" applyAlignment="1" applyProtection="1">
      <alignment horizontal="center" vertical="center"/>
    </xf>
    <xf numFmtId="3" fontId="15" fillId="0" borderId="0" xfId="11" applyNumberFormat="1" applyFont="1" applyFill="1" applyAlignment="1">
      <alignment vertical="center"/>
    </xf>
    <xf numFmtId="3" fontId="15" fillId="0" borderId="1" xfId="9" applyNumberFormat="1" applyFont="1" applyFill="1" applyBorder="1" applyAlignment="1" applyProtection="1">
      <alignment horizontal="center" vertical="center"/>
    </xf>
    <xf numFmtId="3" fontId="3" fillId="0" borderId="0" xfId="11" applyNumberFormat="1" applyFont="1" applyFill="1" applyAlignment="1">
      <alignment vertical="center"/>
    </xf>
    <xf numFmtId="41" fontId="3" fillId="0" borderId="1" xfId="17" applyNumberFormat="1" applyFont="1" applyFill="1" applyBorder="1" applyAlignment="1" applyProtection="1">
      <alignment horizontal="center" vertical="center"/>
    </xf>
    <xf numFmtId="3" fontId="6" fillId="0" borderId="0" xfId="11" applyNumberFormat="1" applyFont="1" applyFill="1" applyAlignment="1">
      <alignment vertical="center"/>
    </xf>
    <xf numFmtId="0" fontId="4" fillId="0" borderId="0" xfId="11" applyFont="1" applyFill="1" applyAlignment="1" applyProtection="1">
      <alignment horizontal="center"/>
    </xf>
    <xf numFmtId="0" fontId="9" fillId="0" borderId="0" xfId="9" applyFont="1" applyFill="1" applyAlignment="1" applyProtection="1">
      <alignment horizontal="right" vertical="center"/>
    </xf>
    <xf numFmtId="0" fontId="9" fillId="0" borderId="0" xfId="9" applyFont="1" applyFill="1" applyAlignment="1" applyProtection="1">
      <alignment horizontal="left" vertical="center"/>
    </xf>
    <xf numFmtId="3" fontId="11" fillId="0" borderId="0" xfId="11" applyNumberFormat="1" applyFont="1" applyFill="1" applyProtection="1"/>
    <xf numFmtId="0" fontId="4" fillId="0" borderId="0" xfId="11" applyFont="1" applyFill="1" applyAlignment="1" applyProtection="1">
      <alignment horizontal="right"/>
    </xf>
    <xf numFmtId="0" fontId="14" fillId="0" borderId="0" xfId="11" applyFont="1" applyFill="1" applyAlignment="1" applyProtection="1">
      <alignment horizontal="center"/>
    </xf>
    <xf numFmtId="179" fontId="3" fillId="0" borderId="7" xfId="17" applyNumberFormat="1" applyFont="1" applyFill="1" applyBorder="1" applyAlignment="1" applyProtection="1">
      <alignment vertical="center"/>
    </xf>
    <xf numFmtId="3" fontId="11" fillId="0" borderId="0" xfId="11" applyNumberFormat="1" applyFont="1" applyFill="1" applyAlignment="1" applyProtection="1">
      <alignment vertical="center"/>
    </xf>
    <xf numFmtId="0" fontId="3" fillId="0" borderId="0" xfId="11" applyFont="1" applyFill="1" applyAlignment="1" applyProtection="1">
      <alignment horizontal="center" vertical="center"/>
    </xf>
    <xf numFmtId="179" fontId="3" fillId="0" borderId="0" xfId="17" applyNumberFormat="1" applyFont="1" applyFill="1" applyBorder="1" applyAlignment="1" applyProtection="1">
      <alignment vertical="center"/>
    </xf>
    <xf numFmtId="3" fontId="3" fillId="0" borderId="0" xfId="11" applyNumberFormat="1" applyFont="1" applyFill="1" applyBorder="1" applyAlignment="1" applyProtection="1">
      <alignment horizontal="right" vertical="center"/>
    </xf>
    <xf numFmtId="0" fontId="3" fillId="0" borderId="0" xfId="11" applyFont="1" applyFill="1" applyAlignment="1" applyProtection="1">
      <alignment horizontal="right" vertical="center"/>
    </xf>
    <xf numFmtId="0" fontId="4" fillId="0" borderId="0" xfId="11" applyFont="1" applyFill="1" applyAlignment="1" applyProtection="1">
      <alignment horizontal="left" vertical="center"/>
    </xf>
    <xf numFmtId="3" fontId="11" fillId="0" borderId="0" xfId="11" applyNumberFormat="1" applyFont="1" applyFill="1" applyAlignment="1">
      <alignment vertical="center"/>
    </xf>
    <xf numFmtId="3" fontId="3" fillId="0" borderId="11" xfId="11" applyNumberFormat="1" applyFont="1" applyFill="1" applyBorder="1"/>
    <xf numFmtId="3" fontId="3" fillId="0" borderId="5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3" fontId="6" fillId="0" borderId="13" xfId="11" applyNumberFormat="1" applyFont="1" applyFill="1" applyBorder="1" applyAlignment="1">
      <alignment horizontal="center"/>
    </xf>
    <xf numFmtId="3" fontId="6" fillId="0" borderId="11" xfId="11" applyNumberFormat="1" applyFont="1" applyFill="1" applyBorder="1"/>
    <xf numFmtId="3" fontId="6" fillId="0" borderId="11" xfId="11" applyNumberFormat="1" applyFont="1" applyFill="1" applyBorder="1" applyAlignment="1">
      <alignment horizontal="center"/>
    </xf>
    <xf numFmtId="3" fontId="6" fillId="0" borderId="1" xfId="11" applyNumberFormat="1" applyFont="1" applyFill="1" applyBorder="1"/>
    <xf numFmtId="3" fontId="29" fillId="0" borderId="1" xfId="11" applyNumberFormat="1" applyFont="1" applyFill="1" applyBorder="1" applyAlignment="1">
      <alignment horizontal="centerContinuous"/>
    </xf>
    <xf numFmtId="41" fontId="20" fillId="0" borderId="1" xfId="11" applyNumberFormat="1" applyFont="1" applyFill="1" applyBorder="1" applyAlignment="1">
      <alignment horizontal="right"/>
    </xf>
    <xf numFmtId="3" fontId="15" fillId="0" borderId="1" xfId="11" applyNumberFormat="1" applyFont="1" applyFill="1" applyBorder="1" applyAlignment="1">
      <alignment horizontal="centerContinuous"/>
    </xf>
    <xf numFmtId="41" fontId="6" fillId="0" borderId="4" xfId="11" applyNumberFormat="1" applyFont="1" applyFill="1" applyBorder="1" applyAlignment="1">
      <alignment horizontal="right"/>
    </xf>
    <xf numFmtId="41" fontId="6" fillId="0" borderId="1" xfId="11" applyNumberFormat="1" applyFont="1" applyFill="1" applyBorder="1" applyProtection="1">
      <protection locked="0"/>
    </xf>
    <xf numFmtId="41" fontId="6" fillId="0" borderId="1" xfId="11" applyNumberFormat="1" applyFont="1" applyFill="1" applyBorder="1" applyAlignment="1">
      <alignment horizontal="right"/>
    </xf>
    <xf numFmtId="0" fontId="18" fillId="0" borderId="0" xfId="9" applyFont="1" applyFill="1" applyAlignment="1" applyProtection="1">
      <alignment vertical="center"/>
    </xf>
    <xf numFmtId="0" fontId="12" fillId="0" borderId="0" xfId="12" applyFont="1" applyFill="1" applyProtection="1"/>
    <xf numFmtId="0" fontId="9" fillId="0" borderId="0" xfId="9" applyFont="1" applyFill="1" applyAlignment="1" applyProtection="1">
      <alignment vertical="center"/>
    </xf>
    <xf numFmtId="0" fontId="3" fillId="0" borderId="0" xfId="9" applyFont="1" applyFill="1" applyAlignment="1" applyProtection="1">
      <alignment horizontal="centerContinuous" vertical="center"/>
    </xf>
    <xf numFmtId="0" fontId="9" fillId="0" borderId="0" xfId="9" applyFont="1" applyFill="1" applyAlignment="1" applyProtection="1">
      <alignment horizontal="center" vertical="center"/>
    </xf>
    <xf numFmtId="0" fontId="12" fillId="0" borderId="0" xfId="12" applyFont="1" applyFill="1" applyBorder="1" applyProtection="1">
      <protection locked="0"/>
    </xf>
    <xf numFmtId="0" fontId="12" fillId="0" borderId="0" xfId="12" applyFont="1" applyFill="1" applyProtection="1">
      <protection locked="0"/>
    </xf>
    <xf numFmtId="3" fontId="4" fillId="0" borderId="0" xfId="9" applyNumberFormat="1" applyFont="1" applyFill="1" applyBorder="1" applyAlignment="1" applyProtection="1">
      <alignment vertical="center"/>
    </xf>
    <xf numFmtId="3" fontId="14" fillId="0" borderId="0" xfId="9" applyNumberFormat="1" applyFont="1" applyFill="1" applyBorder="1" applyAlignment="1" applyProtection="1">
      <alignment horizontal="right" vertical="center"/>
    </xf>
    <xf numFmtId="3" fontId="14" fillId="0" borderId="0" xfId="9" applyNumberFormat="1" applyFont="1" applyFill="1" applyBorder="1" applyAlignment="1" applyProtection="1">
      <alignment horizontal="left" vertical="center"/>
    </xf>
    <xf numFmtId="179" fontId="28" fillId="0" borderId="0" xfId="17" applyNumberFormat="1" applyFont="1" applyFill="1" applyBorder="1" applyAlignment="1" applyProtection="1">
      <alignment horizontal="right" vertical="center"/>
    </xf>
    <xf numFmtId="3" fontId="13" fillId="0" borderId="0" xfId="9" applyNumberFormat="1" applyFont="1" applyFill="1" applyBorder="1" applyAlignment="1" applyProtection="1">
      <alignment vertical="center"/>
    </xf>
    <xf numFmtId="179" fontId="28" fillId="0" borderId="0" xfId="17" applyNumberFormat="1" applyFont="1" applyFill="1" applyBorder="1" applyAlignment="1" applyProtection="1">
      <alignment horizontal="center" vertical="center"/>
    </xf>
    <xf numFmtId="3" fontId="3" fillId="0" borderId="7" xfId="9" applyNumberFormat="1" applyFont="1" applyFill="1" applyBorder="1" applyAlignment="1" applyProtection="1">
      <alignment vertical="center"/>
    </xf>
    <xf numFmtId="0" fontId="12" fillId="0" borderId="0" xfId="12" applyFont="1" applyFill="1" applyAlignment="1" applyProtection="1">
      <alignment vertical="center"/>
    </xf>
    <xf numFmtId="3" fontId="4" fillId="0" borderId="7" xfId="9" applyNumberFormat="1" applyFont="1" applyFill="1" applyBorder="1" applyAlignment="1" applyProtection="1">
      <alignment horizontal="right" vertical="center"/>
    </xf>
    <xf numFmtId="3" fontId="4" fillId="0" borderId="7" xfId="9" applyNumberFormat="1" applyFont="1" applyFill="1" applyBorder="1" applyAlignment="1" applyProtection="1">
      <alignment horizontal="left" vertical="center"/>
    </xf>
    <xf numFmtId="3" fontId="3" fillId="0" borderId="7" xfId="9" applyNumberFormat="1" applyFont="1" applyFill="1" applyBorder="1" applyAlignment="1" applyProtection="1">
      <alignment horizontal="left" vertical="center"/>
    </xf>
    <xf numFmtId="3" fontId="6" fillId="0" borderId="7" xfId="9" applyNumberFormat="1" applyFont="1" applyFill="1" applyBorder="1" applyAlignment="1" applyProtection="1">
      <alignment vertical="center"/>
    </xf>
    <xf numFmtId="179" fontId="3" fillId="0" borderId="0" xfId="17" applyNumberFormat="1" applyFont="1" applyFill="1" applyBorder="1" applyAlignment="1" applyProtection="1">
      <alignment horizontal="right" vertical="center"/>
      <protection locked="0"/>
    </xf>
    <xf numFmtId="0" fontId="12" fillId="0" borderId="0" xfId="12" applyFont="1" applyFill="1" applyAlignment="1" applyProtection="1">
      <alignment vertical="center"/>
      <protection locked="0"/>
    </xf>
    <xf numFmtId="3" fontId="3" fillId="0" borderId="1" xfId="9" applyNumberFormat="1" applyFont="1" applyFill="1" applyBorder="1" applyAlignment="1" applyProtection="1">
      <alignment vertical="center"/>
    </xf>
    <xf numFmtId="3" fontId="3" fillId="0" borderId="1" xfId="10" applyNumberFormat="1" applyFont="1" applyFill="1" applyBorder="1" applyAlignment="1" applyProtection="1">
      <alignment vertical="center"/>
    </xf>
    <xf numFmtId="3" fontId="15" fillId="0" borderId="1" xfId="10" applyNumberFormat="1" applyFont="1" applyFill="1" applyBorder="1" applyAlignment="1" applyProtection="1">
      <alignment horizontal="center" vertical="center" wrapText="1"/>
    </xf>
    <xf numFmtId="3" fontId="3" fillId="0" borderId="1" xfId="10" applyNumberFormat="1" applyFont="1" applyFill="1" applyBorder="1" applyAlignment="1" applyProtection="1">
      <alignment horizontal="center" vertical="center"/>
    </xf>
    <xf numFmtId="3" fontId="3" fillId="0" borderId="1" xfId="10" applyNumberFormat="1" applyFont="1" applyFill="1" applyBorder="1" applyAlignment="1" applyProtection="1">
      <alignment horizontal="center" vertical="center" wrapText="1"/>
    </xf>
    <xf numFmtId="3" fontId="15" fillId="0" borderId="1" xfId="10" applyNumberFormat="1" applyFont="1" applyFill="1" applyBorder="1" applyAlignment="1" applyProtection="1">
      <alignment horizontal="center" vertical="center"/>
    </xf>
    <xf numFmtId="3" fontId="12" fillId="0" borderId="0" xfId="12" applyNumberFormat="1" applyFont="1" applyFill="1" applyProtection="1"/>
    <xf numFmtId="3" fontId="3" fillId="0" borderId="1" xfId="9" applyNumberFormat="1" applyFont="1" applyFill="1" applyBorder="1" applyAlignment="1" applyProtection="1">
      <alignment horizontal="center" vertical="center"/>
    </xf>
    <xf numFmtId="3" fontId="6" fillId="0" borderId="1" xfId="10" applyNumberFormat="1" applyFont="1" applyFill="1" applyBorder="1" applyAlignment="1" applyProtection="1">
      <alignment vertical="center"/>
    </xf>
    <xf numFmtId="3" fontId="6" fillId="0" borderId="1" xfId="10" applyNumberFormat="1" applyFont="1" applyFill="1" applyBorder="1" applyAlignment="1" applyProtection="1">
      <alignment horizontal="center" vertical="center"/>
    </xf>
    <xf numFmtId="179" fontId="6" fillId="0" borderId="11" xfId="17" applyNumberFormat="1" applyFont="1" applyFill="1" applyBorder="1" applyAlignment="1" applyProtection="1">
      <alignment vertical="center"/>
    </xf>
    <xf numFmtId="179" fontId="20" fillId="0" borderId="1" xfId="17" applyNumberFormat="1" applyFont="1" applyFill="1" applyBorder="1" applyAlignment="1" applyProtection="1">
      <alignment vertical="center"/>
    </xf>
    <xf numFmtId="179" fontId="6" fillId="0" borderId="1" xfId="17" applyNumberFormat="1" applyFont="1" applyFill="1" applyBorder="1" applyAlignment="1" applyProtection="1">
      <alignment vertical="center"/>
    </xf>
    <xf numFmtId="3" fontId="3" fillId="0" borderId="2" xfId="9" applyNumberFormat="1" applyFont="1" applyFill="1" applyBorder="1" applyAlignment="1" applyProtection="1">
      <alignment horizontal="center" vertical="center"/>
    </xf>
    <xf numFmtId="179" fontId="6" fillId="0" borderId="2" xfId="17" applyNumberFormat="1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vertical="center"/>
    </xf>
    <xf numFmtId="179" fontId="14" fillId="0" borderId="0" xfId="13" applyNumberFormat="1" applyFont="1" applyFill="1" applyBorder="1" applyAlignment="1" applyProtection="1">
      <alignment vertical="center"/>
    </xf>
    <xf numFmtId="179" fontId="14" fillId="0" borderId="0" xfId="13" applyNumberFormat="1" applyFont="1" applyFill="1" applyBorder="1" applyAlignment="1" applyProtection="1">
      <alignment horizontal="left" vertical="center"/>
    </xf>
    <xf numFmtId="179" fontId="28" fillId="0" borderId="0" xfId="13" applyNumberFormat="1" applyFont="1" applyFill="1" applyBorder="1" applyAlignment="1" applyProtection="1">
      <alignment horizontal="right" vertical="center"/>
    </xf>
    <xf numFmtId="179" fontId="14" fillId="0" borderId="0" xfId="13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left" vertical="center"/>
    </xf>
    <xf numFmtId="179" fontId="3" fillId="0" borderId="0" xfId="13" applyNumberFormat="1" applyFont="1" applyFill="1" applyBorder="1" applyAlignment="1" applyProtection="1">
      <alignment vertical="center"/>
    </xf>
    <xf numFmtId="179" fontId="4" fillId="0" borderId="7" xfId="13" applyNumberFormat="1" applyFont="1" applyFill="1" applyBorder="1" applyAlignment="1" applyProtection="1">
      <alignment horizontal="right" vertical="center"/>
    </xf>
    <xf numFmtId="179" fontId="4" fillId="0" borderId="7" xfId="13" applyNumberFormat="1" applyFont="1" applyFill="1" applyBorder="1" applyAlignment="1" applyProtection="1">
      <alignment horizontal="left" vertical="center"/>
    </xf>
    <xf numFmtId="179" fontId="3" fillId="0" borderId="0" xfId="13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</xf>
    <xf numFmtId="180" fontId="4" fillId="0" borderId="1" xfId="20" applyNumberFormat="1" applyFont="1" applyFill="1" applyBorder="1" applyAlignment="1" applyProtection="1">
      <alignment horizontal="center" vertical="center"/>
    </xf>
    <xf numFmtId="41" fontId="20" fillId="0" borderId="1" xfId="0" applyNumberFormat="1" applyFont="1" applyFill="1" applyBorder="1" applyAlignment="1" applyProtection="1">
      <alignment horizontal="right" vertical="center"/>
    </xf>
    <xf numFmtId="41" fontId="20" fillId="0" borderId="1" xfId="13" applyNumberFormat="1" applyFont="1" applyFill="1" applyBorder="1" applyAlignment="1" applyProtection="1">
      <alignment vertical="center"/>
    </xf>
    <xf numFmtId="41" fontId="6" fillId="0" borderId="1" xfId="0" applyNumberFormat="1" applyFont="1" applyFill="1" applyBorder="1" applyAlignment="1" applyProtection="1">
      <alignment horizontal="right" vertical="center"/>
    </xf>
    <xf numFmtId="41" fontId="6" fillId="0" borderId="1" xfId="13" applyNumberFormat="1" applyFont="1" applyFill="1" applyBorder="1" applyAlignment="1" applyProtection="1">
      <alignment vertical="center"/>
    </xf>
    <xf numFmtId="41" fontId="20" fillId="0" borderId="4" xfId="0" applyNumberFormat="1" applyFont="1" applyFill="1" applyBorder="1" applyAlignment="1" applyProtection="1">
      <alignment horizontal="right" vertical="center"/>
    </xf>
    <xf numFmtId="0" fontId="21" fillId="0" borderId="0" xfId="12" applyFont="1" applyFill="1" applyProtection="1">
      <protection locked="0"/>
    </xf>
    <xf numFmtId="0" fontId="22" fillId="0" borderId="0" xfId="12" applyFont="1" applyFill="1" applyProtection="1">
      <protection locked="0"/>
    </xf>
    <xf numFmtId="0" fontId="3" fillId="0" borderId="0" xfId="8" applyFont="1" applyFill="1" applyAlignment="1" applyProtection="1">
      <alignment vertical="center"/>
      <protection locked="0"/>
    </xf>
    <xf numFmtId="0" fontId="8" fillId="0" borderId="7" xfId="8" applyFont="1" applyFill="1" applyBorder="1" applyAlignment="1" applyProtection="1">
      <alignment horizontal="centerContinuous" vertical="center"/>
      <protection locked="0"/>
    </xf>
    <xf numFmtId="0" fontId="3" fillId="0" borderId="7" xfId="8" applyFont="1" applyFill="1" applyBorder="1" applyAlignment="1" applyProtection="1">
      <alignment horizontal="right" vertical="center"/>
      <protection locked="0"/>
    </xf>
    <xf numFmtId="0" fontId="4" fillId="0" borderId="1" xfId="8" applyFont="1" applyFill="1" applyBorder="1" applyAlignment="1" applyProtection="1">
      <alignment horizontal="center" vertical="center"/>
      <protection locked="0"/>
    </xf>
    <xf numFmtId="3" fontId="19" fillId="0" borderId="0" xfId="12" applyNumberFormat="1" applyFont="1" applyFill="1" applyProtection="1">
      <protection locked="0"/>
    </xf>
    <xf numFmtId="0" fontId="15" fillId="0" borderId="11" xfId="7" applyFont="1" applyFill="1" applyBorder="1" applyAlignment="1" applyProtection="1">
      <alignment horizontal="left" vertical="center"/>
      <protection locked="0"/>
    </xf>
    <xf numFmtId="179" fontId="20" fillId="0" borderId="3" xfId="7" applyNumberFormat="1" applyFont="1" applyFill="1" applyBorder="1" applyAlignment="1" applyProtection="1">
      <alignment horizontal="center" vertical="center"/>
    </xf>
    <xf numFmtId="179" fontId="20" fillId="0" borderId="11" xfId="19" applyNumberFormat="1" applyFont="1" applyFill="1" applyBorder="1" applyAlignment="1" applyProtection="1">
      <alignment horizontal="right" vertical="center"/>
    </xf>
    <xf numFmtId="0" fontId="3" fillId="0" borderId="11" xfId="7" applyFont="1" applyFill="1" applyBorder="1" applyAlignment="1" applyProtection="1">
      <alignment horizontal="left" vertical="center"/>
      <protection locked="0"/>
    </xf>
    <xf numFmtId="179" fontId="6" fillId="0" borderId="11" xfId="19" applyNumberFormat="1" applyFont="1" applyFill="1" applyBorder="1" applyAlignment="1" applyProtection="1">
      <alignment vertical="center"/>
    </xf>
    <xf numFmtId="179" fontId="6" fillId="0" borderId="11" xfId="19" applyNumberFormat="1" applyFont="1" applyFill="1" applyBorder="1" applyAlignment="1" applyProtection="1">
      <alignment horizontal="right" vertical="center"/>
    </xf>
    <xf numFmtId="3" fontId="12" fillId="0" borderId="0" xfId="12" applyNumberFormat="1" applyFont="1" applyFill="1" applyBorder="1" applyProtection="1">
      <protection locked="0"/>
    </xf>
    <xf numFmtId="49" fontId="3" fillId="0" borderId="11" xfId="7" applyNumberFormat="1" applyFont="1" applyFill="1" applyBorder="1" applyAlignment="1" applyProtection="1">
      <alignment horizontal="left"/>
      <protection locked="0"/>
    </xf>
    <xf numFmtId="179" fontId="6" fillId="0" borderId="11" xfId="19" applyNumberFormat="1" applyFont="1" applyFill="1" applyBorder="1" applyAlignment="1" applyProtection="1"/>
    <xf numFmtId="179" fontId="6" fillId="0" borderId="11" xfId="19" applyNumberFormat="1" applyFont="1" applyFill="1" applyBorder="1" applyAlignment="1" applyProtection="1">
      <alignment horizontal="right"/>
    </xf>
    <xf numFmtId="49" fontId="6" fillId="0" borderId="11" xfId="7" applyNumberFormat="1" applyFont="1" applyFill="1" applyBorder="1" applyAlignment="1" applyProtection="1">
      <alignment horizontal="left" vertical="top"/>
      <protection locked="0"/>
    </xf>
    <xf numFmtId="49" fontId="3" fillId="0" borderId="11" xfId="7" applyNumberFormat="1" applyFont="1" applyFill="1" applyBorder="1" applyAlignment="1" applyProtection="1">
      <alignment horizontal="left" vertical="center"/>
      <protection locked="0"/>
    </xf>
    <xf numFmtId="0" fontId="15" fillId="0" borderId="11" xfId="7" applyFont="1" applyFill="1" applyBorder="1" applyAlignment="1" applyProtection="1">
      <alignment horizontal="left" vertical="center"/>
    </xf>
    <xf numFmtId="49" fontId="6" fillId="0" borderId="11" xfId="7" applyNumberFormat="1" applyFont="1" applyFill="1" applyBorder="1" applyAlignment="1" applyProtection="1">
      <alignment horizontal="left" vertical="center"/>
      <protection locked="0"/>
    </xf>
    <xf numFmtId="179" fontId="18" fillId="0" borderId="11" xfId="19" applyNumberFormat="1" applyFont="1" applyFill="1" applyBorder="1" applyAlignment="1" applyProtection="1">
      <alignment vertical="center"/>
    </xf>
    <xf numFmtId="177" fontId="3" fillId="0" borderId="0" xfId="19" applyFont="1" applyFill="1" applyBorder="1" applyProtection="1">
      <protection locked="0"/>
    </xf>
    <xf numFmtId="177" fontId="3" fillId="0" borderId="0" xfId="19" applyFont="1" applyFill="1" applyProtection="1">
      <protection locked="0"/>
    </xf>
    <xf numFmtId="177" fontId="12" fillId="0" borderId="0" xfId="19" applyFont="1" applyFill="1" applyProtection="1">
      <protection locked="0"/>
    </xf>
    <xf numFmtId="0" fontId="9" fillId="0" borderId="0" xfId="12" applyFont="1" applyFill="1" applyBorder="1" applyAlignment="1" applyProtection="1">
      <alignment vertical="center"/>
      <protection locked="0"/>
    </xf>
    <xf numFmtId="0" fontId="9" fillId="0" borderId="0" xfId="12" applyFont="1" applyFill="1" applyBorder="1" applyAlignment="1" applyProtection="1">
      <alignment horizontal="left" vertical="center"/>
      <protection locked="0"/>
    </xf>
    <xf numFmtId="0" fontId="21" fillId="0" borderId="0" xfId="12" applyFont="1" applyFill="1" applyBorder="1" applyProtection="1">
      <protection locked="0"/>
    </xf>
    <xf numFmtId="0" fontId="9" fillId="0" borderId="0" xfId="12" applyFont="1" applyFill="1" applyBorder="1" applyAlignment="1" applyProtection="1">
      <alignment horizontal="right" vertical="center"/>
      <protection locked="0"/>
    </xf>
    <xf numFmtId="0" fontId="9" fillId="0" borderId="0" xfId="12" applyFont="1" applyFill="1" applyBorder="1" applyProtection="1">
      <protection locked="0"/>
    </xf>
    <xf numFmtId="0" fontId="14" fillId="0" borderId="0" xfId="12" applyFont="1" applyFill="1" applyBorder="1" applyAlignment="1" applyProtection="1">
      <alignment vertical="center"/>
      <protection locked="0"/>
    </xf>
    <xf numFmtId="0" fontId="22" fillId="0" borderId="0" xfId="12" applyFont="1" applyFill="1" applyBorder="1" applyProtection="1">
      <protection locked="0"/>
    </xf>
    <xf numFmtId="0" fontId="14" fillId="0" borderId="0" xfId="12" applyFont="1" applyFill="1" applyBorder="1" applyAlignment="1" applyProtection="1">
      <alignment horizontal="right" vertical="center"/>
      <protection locked="0"/>
    </xf>
    <xf numFmtId="0" fontId="14" fillId="0" borderId="0" xfId="12" applyFont="1" applyFill="1" applyBorder="1" applyAlignment="1" applyProtection="1">
      <alignment horizontal="left" vertical="center"/>
      <protection locked="0"/>
    </xf>
    <xf numFmtId="0" fontId="15" fillId="0" borderId="0" xfId="12" applyFont="1" applyFill="1" applyBorder="1" applyAlignment="1" applyProtection="1">
      <alignment vertical="center"/>
      <protection locked="0"/>
    </xf>
    <xf numFmtId="0" fontId="3" fillId="0" borderId="7" xfId="12" applyFont="1" applyFill="1" applyBorder="1" applyAlignment="1" applyProtection="1">
      <alignment horizontal="centerContinuous" vertical="center"/>
      <protection locked="0"/>
    </xf>
    <xf numFmtId="0" fontId="9" fillId="0" borderId="7" xfId="12" applyFont="1" applyFill="1" applyBorder="1" applyAlignment="1" applyProtection="1">
      <alignment horizontal="right" vertical="top"/>
      <protection locked="0"/>
    </xf>
    <xf numFmtId="0" fontId="9" fillId="0" borderId="7" xfId="12" applyFont="1" applyFill="1" applyBorder="1" applyAlignment="1" applyProtection="1">
      <alignment horizontal="left" vertical="center"/>
      <protection locked="0"/>
    </xf>
    <xf numFmtId="0" fontId="3" fillId="0" borderId="0" xfId="12" applyFont="1" applyFill="1" applyBorder="1" applyAlignment="1" applyProtection="1">
      <alignment vertical="center"/>
      <protection locked="0"/>
    </xf>
    <xf numFmtId="0" fontId="23" fillId="0" borderId="0" xfId="12" applyFont="1" applyFill="1" applyAlignment="1" applyProtection="1">
      <alignment horizontal="right" vertical="center"/>
      <protection locked="0"/>
    </xf>
    <xf numFmtId="3" fontId="4" fillId="0" borderId="1" xfId="12" applyNumberFormat="1" applyFont="1" applyFill="1" applyBorder="1" applyAlignment="1" applyProtection="1">
      <alignment vertical="center"/>
      <protection locked="0"/>
    </xf>
    <xf numFmtId="3" fontId="23" fillId="0" borderId="0" xfId="12" applyNumberFormat="1" applyFont="1" applyFill="1" applyProtection="1">
      <protection locked="0"/>
    </xf>
    <xf numFmtId="3" fontId="29" fillId="0" borderId="1" xfId="12" applyNumberFormat="1" applyFont="1" applyFill="1" applyBorder="1" applyAlignment="1" applyProtection="1">
      <alignment vertical="center"/>
      <protection locked="0"/>
    </xf>
    <xf numFmtId="3" fontId="29" fillId="0" borderId="1" xfId="12" applyNumberFormat="1" applyFont="1" applyFill="1" applyBorder="1" applyAlignment="1" applyProtection="1">
      <alignment horizontal="left" vertical="center" indent="1"/>
      <protection locked="0"/>
    </xf>
    <xf numFmtId="178" fontId="16" fillId="0" borderId="1" xfId="18" applyNumberFormat="1" applyFont="1" applyFill="1" applyBorder="1" applyAlignment="1" applyProtection="1">
      <alignment vertical="center"/>
    </xf>
    <xf numFmtId="177" fontId="16" fillId="0" borderId="1" xfId="15" applyNumberFormat="1" applyFont="1" applyFill="1" applyBorder="1" applyAlignment="1" applyProtection="1">
      <alignment vertical="center"/>
    </xf>
    <xf numFmtId="183" fontId="16" fillId="0" borderId="1" xfId="12" applyNumberFormat="1" applyFont="1" applyFill="1" applyBorder="1" applyAlignment="1" applyProtection="1">
      <alignment vertical="center"/>
      <protection locked="0"/>
    </xf>
    <xf numFmtId="3" fontId="24" fillId="0" borderId="0" xfId="12" applyNumberFormat="1" applyFont="1" applyFill="1" applyProtection="1">
      <protection locked="0"/>
    </xf>
    <xf numFmtId="3" fontId="4" fillId="0" borderId="1" xfId="12" applyNumberFormat="1" applyFont="1" applyFill="1" applyBorder="1" applyAlignment="1" applyProtection="1">
      <alignment horizontal="left" vertical="center" indent="3"/>
      <protection locked="0"/>
    </xf>
    <xf numFmtId="177" fontId="18" fillId="0" borderId="1" xfId="15" applyNumberFormat="1" applyFont="1" applyFill="1" applyBorder="1" applyAlignment="1" applyProtection="1">
      <alignment vertical="center"/>
    </xf>
    <xf numFmtId="183" fontId="18" fillId="0" borderId="1" xfId="12" applyNumberFormat="1" applyFont="1" applyFill="1" applyBorder="1" applyAlignment="1" applyProtection="1">
      <alignment vertical="center"/>
      <protection locked="0"/>
    </xf>
    <xf numFmtId="3" fontId="25" fillId="0" borderId="0" xfId="12" applyNumberFormat="1" applyFont="1" applyFill="1" applyProtection="1">
      <protection locked="0"/>
    </xf>
    <xf numFmtId="183" fontId="18" fillId="0" borderId="1" xfId="12" applyNumberFormat="1" applyFont="1" applyFill="1" applyBorder="1" applyProtection="1">
      <protection locked="0"/>
    </xf>
    <xf numFmtId="180" fontId="16" fillId="0" borderId="1" xfId="18" applyNumberFormat="1" applyFont="1" applyFill="1" applyBorder="1" applyAlignment="1" applyProtection="1">
      <alignment vertical="center"/>
    </xf>
    <xf numFmtId="180" fontId="16" fillId="0" borderId="1" xfId="12" applyNumberFormat="1" applyFont="1" applyFill="1" applyBorder="1" applyAlignment="1" applyProtection="1">
      <alignment vertical="center"/>
      <protection locked="0"/>
    </xf>
    <xf numFmtId="3" fontId="16" fillId="0" borderId="1" xfId="12" applyNumberFormat="1" applyFont="1" applyFill="1" applyBorder="1" applyAlignment="1" applyProtection="1">
      <alignment vertical="center"/>
      <protection locked="0"/>
    </xf>
    <xf numFmtId="3" fontId="4" fillId="0" borderId="0" xfId="12" applyNumberFormat="1" applyFont="1" applyFill="1" applyBorder="1" applyAlignment="1" applyProtection="1">
      <alignment wrapText="1"/>
      <protection locked="0"/>
    </xf>
    <xf numFmtId="3" fontId="3" fillId="0" borderId="0" xfId="12" applyNumberFormat="1" applyFont="1" applyFill="1" applyProtection="1">
      <protection locked="0"/>
    </xf>
    <xf numFmtId="0" fontId="4" fillId="0" borderId="7" xfId="12" applyFont="1" applyFill="1" applyBorder="1" applyAlignment="1" applyProtection="1">
      <alignment horizontal="right" vertical="center"/>
      <protection locked="0"/>
    </xf>
    <xf numFmtId="3" fontId="4" fillId="0" borderId="3" xfId="12" applyNumberFormat="1" applyFont="1" applyFill="1" applyBorder="1" applyAlignment="1" applyProtection="1">
      <alignment horizontal="center" vertical="center"/>
      <protection locked="0"/>
    </xf>
    <xf numFmtId="3" fontId="4" fillId="0" borderId="2" xfId="12" applyNumberFormat="1" applyFont="1" applyFill="1" applyBorder="1" applyAlignment="1" applyProtection="1">
      <alignment horizontal="center" vertical="center"/>
      <protection locked="0"/>
    </xf>
    <xf numFmtId="3" fontId="4" fillId="0" borderId="1" xfId="12" applyNumberFormat="1" applyFont="1" applyFill="1" applyBorder="1" applyAlignment="1" applyProtection="1">
      <alignment horizontal="center" vertical="center"/>
      <protection locked="0"/>
    </xf>
    <xf numFmtId="3" fontId="4" fillId="0" borderId="4" xfId="12" applyNumberFormat="1" applyFont="1" applyFill="1" applyBorder="1" applyAlignment="1" applyProtection="1">
      <alignment horizontal="center" vertical="center"/>
      <protection locked="0"/>
    </xf>
    <xf numFmtId="3" fontId="4" fillId="0" borderId="9" xfId="12" applyNumberFormat="1" applyFont="1" applyFill="1" applyBorder="1" applyAlignment="1" applyProtection="1">
      <alignment horizontal="center" vertical="center"/>
      <protection locked="0"/>
    </xf>
    <xf numFmtId="3" fontId="4" fillId="0" borderId="12" xfId="12" applyNumberFormat="1" applyFont="1" applyFill="1" applyBorder="1" applyAlignment="1" applyProtection="1">
      <alignment vertical="top" wrapText="1"/>
      <protection locked="0"/>
    </xf>
    <xf numFmtId="0" fontId="4" fillId="0" borderId="4" xfId="12" applyFont="1" applyFill="1" applyBorder="1" applyAlignment="1" applyProtection="1">
      <alignment horizontal="center" vertical="center"/>
      <protection locked="0"/>
    </xf>
    <xf numFmtId="0" fontId="4" fillId="0" borderId="9" xfId="12" applyFont="1" applyFill="1" applyBorder="1" applyAlignment="1" applyProtection="1">
      <alignment horizontal="center" vertical="center"/>
      <protection locked="0"/>
    </xf>
    <xf numFmtId="0" fontId="9" fillId="0" borderId="0" xfId="8" applyFont="1" applyFill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/>
      <protection locked="0"/>
    </xf>
    <xf numFmtId="0" fontId="4" fillId="0" borderId="7" xfId="8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2" xfId="11" applyNumberFormat="1" applyFont="1" applyFill="1" applyBorder="1" applyAlignment="1" applyProtection="1">
      <alignment horizontal="center" vertical="center"/>
    </xf>
    <xf numFmtId="0" fontId="3" fillId="0" borderId="11" xfId="6" applyFont="1" applyFill="1" applyBorder="1" applyAlignment="1" applyProtection="1">
      <alignment horizontal="center" vertical="center"/>
    </xf>
    <xf numFmtId="3" fontId="3" fillId="0" borderId="14" xfId="11" applyNumberFormat="1" applyFont="1" applyFill="1" applyBorder="1" applyAlignment="1" applyProtection="1">
      <alignment horizontal="distributed"/>
    </xf>
    <xf numFmtId="3" fontId="3" fillId="0" borderId="11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center" vertical="center" wrapText="1"/>
    </xf>
    <xf numFmtId="0" fontId="3" fillId="0" borderId="11" xfId="6" applyFont="1" applyFill="1" applyBorder="1" applyAlignment="1" applyProtection="1">
      <alignment vertical="center"/>
    </xf>
    <xf numFmtId="0" fontId="3" fillId="0" borderId="2" xfId="6" applyFont="1" applyFill="1" applyBorder="1" applyAlignment="1" applyProtection="1">
      <alignment vertical="center" wrapText="1"/>
    </xf>
    <xf numFmtId="3" fontId="3" fillId="0" borderId="16" xfId="11" applyNumberFormat="1" applyFont="1" applyFill="1" applyBorder="1" applyAlignment="1" applyProtection="1">
      <alignment horizontal="center" vertical="center"/>
    </xf>
    <xf numFmtId="0" fontId="3" fillId="0" borderId="13" xfId="6" applyFont="1" applyFill="1" applyBorder="1" applyAlignment="1" applyProtection="1">
      <alignment vertical="center"/>
    </xf>
    <xf numFmtId="3" fontId="3" fillId="0" borderId="11" xfId="11" applyNumberFormat="1" applyFont="1" applyFill="1" applyBorder="1" applyAlignment="1" applyProtection="1">
      <alignment horizontal="center" vertical="center" wrapText="1"/>
    </xf>
    <xf numFmtId="3" fontId="3" fillId="0" borderId="2" xfId="11" applyNumberFormat="1" applyFont="1" applyFill="1" applyBorder="1" applyAlignment="1" applyProtection="1">
      <alignment horizontal="center" vertical="center" wrapText="1"/>
    </xf>
    <xf numFmtId="3" fontId="3" fillId="0" borderId="4" xfId="11" applyNumberFormat="1" applyFont="1" applyFill="1" applyBorder="1" applyAlignment="1" applyProtection="1">
      <alignment horizontal="center" vertical="center" wrapText="1"/>
    </xf>
    <xf numFmtId="3" fontId="3" fillId="0" borderId="14" xfId="11" applyNumberFormat="1" applyFont="1" applyFill="1" applyBorder="1" applyAlignment="1" applyProtection="1">
      <alignment horizontal="center" vertical="center" wrapText="1"/>
    </xf>
    <xf numFmtId="3" fontId="3" fillId="0" borderId="9" xfId="11" applyNumberFormat="1" applyFont="1" applyFill="1" applyBorder="1" applyAlignment="1" applyProtection="1">
      <alignment horizontal="center" vertical="center" wrapText="1"/>
    </xf>
    <xf numFmtId="3" fontId="3" fillId="0" borderId="15" xfId="11" applyNumberFormat="1" applyFont="1" applyFill="1" applyBorder="1" applyAlignment="1" applyProtection="1">
      <alignment horizontal="center" vertical="center"/>
    </xf>
    <xf numFmtId="3" fontId="3" fillId="0" borderId="5" xfId="11" applyNumberFormat="1" applyFont="1" applyFill="1" applyBorder="1" applyAlignment="1" applyProtection="1">
      <alignment horizontal="center" vertical="center"/>
    </xf>
    <xf numFmtId="3" fontId="3" fillId="0" borderId="6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center" vertical="center" textRotation="255"/>
    </xf>
    <xf numFmtId="3" fontId="3" fillId="0" borderId="11" xfId="11" applyNumberFormat="1" applyFont="1" applyFill="1" applyBorder="1" applyAlignment="1" applyProtection="1">
      <alignment horizontal="center" vertical="center" textRotation="255"/>
    </xf>
    <xf numFmtId="3" fontId="3" fillId="0" borderId="2" xfId="11" applyNumberFormat="1" applyFont="1" applyFill="1" applyBorder="1" applyAlignment="1" applyProtection="1">
      <alignment horizontal="center" vertical="center" textRotation="255"/>
    </xf>
    <xf numFmtId="0" fontId="3" fillId="0" borderId="4" xfId="11" applyFont="1" applyFill="1" applyBorder="1" applyAlignment="1" applyProtection="1">
      <alignment horizontal="center" vertical="center"/>
    </xf>
    <xf numFmtId="0" fontId="3" fillId="0" borderId="14" xfId="11" applyFont="1" applyFill="1" applyBorder="1" applyAlignment="1" applyProtection="1">
      <alignment horizontal="center" vertical="center"/>
    </xf>
    <xf numFmtId="0" fontId="3" fillId="0" borderId="14" xfId="11" applyFont="1" applyFill="1" applyBorder="1" applyAlignment="1" applyProtection="1">
      <alignment horizontal="left" vertical="center"/>
    </xf>
    <xf numFmtId="0" fontId="3" fillId="0" borderId="9" xfId="11" applyFont="1" applyFill="1" applyBorder="1" applyAlignment="1" applyProtection="1">
      <alignment horizontal="left" vertical="center"/>
    </xf>
    <xf numFmtId="3" fontId="3" fillId="0" borderId="4" xfId="11" applyNumberFormat="1" applyFont="1" applyFill="1" applyBorder="1" applyAlignment="1" applyProtection="1">
      <alignment horizontal="center" vertical="center"/>
    </xf>
    <xf numFmtId="3" fontId="3" fillId="0" borderId="14" xfId="11" applyNumberFormat="1" applyFont="1" applyFill="1" applyBorder="1" applyAlignment="1" applyProtection="1">
      <alignment horizontal="center" vertical="center"/>
    </xf>
    <xf numFmtId="3" fontId="3" fillId="0" borderId="9" xfId="11" applyNumberFormat="1" applyFont="1" applyFill="1" applyBorder="1" applyAlignment="1" applyProtection="1">
      <alignment horizontal="center" vertical="center"/>
    </xf>
    <xf numFmtId="3" fontId="7" fillId="0" borderId="3" xfId="11" applyNumberFormat="1" applyFont="1" applyFill="1" applyBorder="1" applyAlignment="1" applyProtection="1">
      <alignment horizontal="center" vertical="center" wrapText="1"/>
    </xf>
    <xf numFmtId="0" fontId="7" fillId="0" borderId="11" xfId="6" applyFont="1" applyFill="1" applyBorder="1" applyAlignment="1" applyProtection="1">
      <alignment vertical="center"/>
    </xf>
    <xf numFmtId="0" fontId="7" fillId="0" borderId="2" xfId="6" applyFont="1" applyFill="1" applyBorder="1" applyAlignment="1" applyProtection="1">
      <alignment vertical="center" wrapText="1"/>
    </xf>
    <xf numFmtId="3" fontId="7" fillId="0" borderId="3" xfId="11" applyNumberFormat="1" applyFont="1" applyFill="1" applyBorder="1" applyAlignment="1" applyProtection="1">
      <alignment horizontal="center" vertical="center"/>
    </xf>
    <xf numFmtId="3" fontId="7" fillId="0" borderId="2" xfId="11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24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_(00)89縣市預算案彙編(0427資料)" xfId="4" xr:uid="{00000000-0005-0000-0000-000004000000}"/>
    <cellStyle name="一般_10-11-90縣市彙編(簡明)" xfId="5" xr:uid="{00000000-0005-0000-0000-000006000000}"/>
    <cellStyle name="一般_104縣市彙(印書)" xfId="6" xr:uid="{00000000-0005-0000-0000-000008000000}"/>
    <cellStyle name="一般_90融資調度財源" xfId="7" xr:uid="{00000000-0005-0000-0000-00000A000000}"/>
    <cellStyle name="一般_91融資" xfId="8" xr:uid="{00000000-0005-0000-0000-00000B000000}"/>
    <cellStyle name="一般_INC84" xfId="9" xr:uid="{00000000-0005-0000-0000-00000C000000}"/>
    <cellStyle name="一般_OUTA84" xfId="10" xr:uid="{00000000-0005-0000-0000-00000D000000}"/>
    <cellStyle name="一般_OUTG84" xfId="11" xr:uid="{00000000-0005-0000-0000-00000E000000}"/>
    <cellStyle name="一般_THREE84" xfId="12" xr:uid="{00000000-0005-0000-0000-00000F000000}"/>
    <cellStyle name="千分位" xfId="13" builtinId="3"/>
    <cellStyle name="千分位 2" xfId="14" xr:uid="{00000000-0005-0000-0000-000011000000}"/>
    <cellStyle name="千分位_10-11-90縣市彙編(簡明)" xfId="15" xr:uid="{00000000-0005-0000-0000-000013000000}"/>
    <cellStyle name="千分位_10-11-90縣市彙編(簡明) 2" xfId="16" xr:uid="{00000000-0005-0000-0000-000014000000}"/>
    <cellStyle name="千分位_104縣市彙(印書)" xfId="17" xr:uid="{00000000-0005-0000-0000-000016000000}"/>
    <cellStyle name="千分位_12-13-90縣市彙編(收支)" xfId="18" xr:uid="{00000000-0005-0000-0000-000017000000}"/>
    <cellStyle name="千分位_91融資" xfId="19" xr:uid="{00000000-0005-0000-0000-000019000000}"/>
    <cellStyle name="千分位_91簡明" xfId="20" xr:uid="{00000000-0005-0000-0000-00001A000000}"/>
    <cellStyle name="好_102鄉鎮市基本資料彙整(決算)1030827(定版)" xfId="21" xr:uid="{00000000-0005-0000-0000-00001C000000}"/>
    <cellStyle name="貨幣[0]_INC84" xfId="22" xr:uid="{00000000-0005-0000-0000-00001E000000}"/>
    <cellStyle name="壞_102鄉鎮市基本資料彙整(決算)1030827(定版)" xfId="23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175565</xdr:colOff>
      <xdr:row>1</xdr:row>
      <xdr:rowOff>73152</xdr:rowOff>
    </xdr:from>
    <xdr:to>
      <xdr:col>9</xdr:col>
      <xdr:colOff>409651</xdr:colOff>
      <xdr:row>11</xdr:row>
      <xdr:rowOff>138989</xdr:rowOff>
    </xdr:to>
    <xdr:pic>
      <xdr:nvPicPr>
        <xdr:cNvPr id="9105" name="圖片 2">
          <a:extLst>
            <a:ext uri="{FF2B5EF4-FFF2-40B4-BE49-F238E27FC236}">
              <a16:creationId xmlns:a16="http://schemas.microsoft.com/office/drawing/2014/main" id="{B0B7405D-7283-40FD-85F5-A2D69468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65" y="277978"/>
          <a:ext cx="6159398" cy="2267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307238</xdr:colOff>
      <xdr:row>13</xdr:row>
      <xdr:rowOff>51206</xdr:rowOff>
    </xdr:from>
    <xdr:to>
      <xdr:col>8</xdr:col>
      <xdr:colOff>43891</xdr:colOff>
      <xdr:row>29</xdr:row>
      <xdr:rowOff>87782</xdr:rowOff>
    </xdr:to>
    <xdr:pic>
      <xdr:nvPicPr>
        <xdr:cNvPr id="9106" name="圖片 7">
          <a:extLst>
            <a:ext uri="{FF2B5EF4-FFF2-40B4-BE49-F238E27FC236}">
              <a16:creationId xmlns:a16="http://schemas.microsoft.com/office/drawing/2014/main" id="{2B1B5509-430D-4093-B598-5091F69F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38" y="2867558"/>
          <a:ext cx="5003597" cy="3313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336499</xdr:colOff>
      <xdr:row>31</xdr:row>
      <xdr:rowOff>51206</xdr:rowOff>
    </xdr:from>
    <xdr:to>
      <xdr:col>5</xdr:col>
      <xdr:colOff>585216</xdr:colOff>
      <xdr:row>46</xdr:row>
      <xdr:rowOff>160934</xdr:rowOff>
    </xdr:to>
    <xdr:pic>
      <xdr:nvPicPr>
        <xdr:cNvPr id="9107" name="圖片 8">
          <a:extLst>
            <a:ext uri="{FF2B5EF4-FFF2-40B4-BE49-F238E27FC236}">
              <a16:creationId xmlns:a16="http://schemas.microsoft.com/office/drawing/2014/main" id="{4F3D263B-B80B-4C22-868E-B8F36DFF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499" y="6554419"/>
          <a:ext cx="3540557" cy="3182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351130</xdr:colOff>
      <xdr:row>49</xdr:row>
      <xdr:rowOff>87782</xdr:rowOff>
    </xdr:from>
    <xdr:to>
      <xdr:col>6</xdr:col>
      <xdr:colOff>73152</xdr:colOff>
      <xdr:row>58</xdr:row>
      <xdr:rowOff>51206</xdr:rowOff>
    </xdr:to>
    <xdr:pic>
      <xdr:nvPicPr>
        <xdr:cNvPr id="9108" name="圖片 9">
          <a:extLst>
            <a:ext uri="{FF2B5EF4-FFF2-40B4-BE49-F238E27FC236}">
              <a16:creationId xmlns:a16="http://schemas.microsoft.com/office/drawing/2014/main" id="{EE0FAA27-34DE-43CC-A377-5277C257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130" y="10212019"/>
          <a:ext cx="3672230" cy="1806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25" name="Line 1">
          <a:extLst>
            <a:ext uri="{FF2B5EF4-FFF2-40B4-BE49-F238E27FC236}">
              <a16:creationId xmlns:a16="http://schemas.microsoft.com/office/drawing/2014/main" id="{402FBDE4-E416-4788-A8CC-D6339E8E5018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26" name="Line 2">
          <a:extLst>
            <a:ext uri="{FF2B5EF4-FFF2-40B4-BE49-F238E27FC236}">
              <a16:creationId xmlns:a16="http://schemas.microsoft.com/office/drawing/2014/main" id="{574ED20B-3862-4475-B7D1-576531CC0E19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27" name="Line 3">
          <a:extLst>
            <a:ext uri="{FF2B5EF4-FFF2-40B4-BE49-F238E27FC236}">
              <a16:creationId xmlns:a16="http://schemas.microsoft.com/office/drawing/2014/main" id="{4FA87F1A-F750-4A2F-AA4F-C486901A6996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28" name="Line 4">
          <a:extLst>
            <a:ext uri="{FF2B5EF4-FFF2-40B4-BE49-F238E27FC236}">
              <a16:creationId xmlns:a16="http://schemas.microsoft.com/office/drawing/2014/main" id="{5A126301-974E-4757-A101-FFD0FC7DE386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29" name="Line 5">
          <a:extLst>
            <a:ext uri="{FF2B5EF4-FFF2-40B4-BE49-F238E27FC236}">
              <a16:creationId xmlns:a16="http://schemas.microsoft.com/office/drawing/2014/main" id="{63AE1228-D361-497C-B20E-A67871EEAD55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30" name="Line 6">
          <a:extLst>
            <a:ext uri="{FF2B5EF4-FFF2-40B4-BE49-F238E27FC236}">
              <a16:creationId xmlns:a16="http://schemas.microsoft.com/office/drawing/2014/main" id="{FD6A1081-AD8F-4A32-A1EC-F3C6098EAE34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31" name="Line 7">
          <a:extLst>
            <a:ext uri="{FF2B5EF4-FFF2-40B4-BE49-F238E27FC236}">
              <a16:creationId xmlns:a16="http://schemas.microsoft.com/office/drawing/2014/main" id="{484B8A86-35C0-4DD8-9CA4-9572ACEC9F1B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32" name="Line 8">
          <a:extLst>
            <a:ext uri="{FF2B5EF4-FFF2-40B4-BE49-F238E27FC236}">
              <a16:creationId xmlns:a16="http://schemas.microsoft.com/office/drawing/2014/main" id="{6600D4C2-62D1-4E4D-B2F2-96D0ABF2A073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33" name="Line 9">
          <a:extLst>
            <a:ext uri="{FF2B5EF4-FFF2-40B4-BE49-F238E27FC236}">
              <a16:creationId xmlns:a16="http://schemas.microsoft.com/office/drawing/2014/main" id="{B84379E1-E685-496E-87BB-04F6BFE4713A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34" name="Line 10">
          <a:extLst>
            <a:ext uri="{FF2B5EF4-FFF2-40B4-BE49-F238E27FC236}">
              <a16:creationId xmlns:a16="http://schemas.microsoft.com/office/drawing/2014/main" id="{16E7BB2E-D558-4A1D-96A9-62E8EE21B5D3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35" name="Line 11">
          <a:extLst>
            <a:ext uri="{FF2B5EF4-FFF2-40B4-BE49-F238E27FC236}">
              <a16:creationId xmlns:a16="http://schemas.microsoft.com/office/drawing/2014/main" id="{2AD32868-5F76-4DBE-A15E-953AA169E323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36" name="Line 12">
          <a:extLst>
            <a:ext uri="{FF2B5EF4-FFF2-40B4-BE49-F238E27FC236}">
              <a16:creationId xmlns:a16="http://schemas.microsoft.com/office/drawing/2014/main" id="{CC97A51F-A202-40AE-8A27-B756EA53D6B0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37" name="Line 13">
          <a:extLst>
            <a:ext uri="{FF2B5EF4-FFF2-40B4-BE49-F238E27FC236}">
              <a16:creationId xmlns:a16="http://schemas.microsoft.com/office/drawing/2014/main" id="{65143B19-0FE3-444C-B4F6-5494C38D26C5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38" name="Line 14">
          <a:extLst>
            <a:ext uri="{FF2B5EF4-FFF2-40B4-BE49-F238E27FC236}">
              <a16:creationId xmlns:a16="http://schemas.microsoft.com/office/drawing/2014/main" id="{64230632-753D-44B5-A65F-2FF21B54F988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39" name="Line 15">
          <a:extLst>
            <a:ext uri="{FF2B5EF4-FFF2-40B4-BE49-F238E27FC236}">
              <a16:creationId xmlns:a16="http://schemas.microsoft.com/office/drawing/2014/main" id="{AB5C9DD1-C03A-40A5-B10A-07BA3B5B5E70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40" name="Line 16">
          <a:extLst>
            <a:ext uri="{FF2B5EF4-FFF2-40B4-BE49-F238E27FC236}">
              <a16:creationId xmlns:a16="http://schemas.microsoft.com/office/drawing/2014/main" id="{14C03434-1A69-4222-B79B-C314332C8DC1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41" name="Line 17">
          <a:extLst>
            <a:ext uri="{FF2B5EF4-FFF2-40B4-BE49-F238E27FC236}">
              <a16:creationId xmlns:a16="http://schemas.microsoft.com/office/drawing/2014/main" id="{41D98D6A-01F1-436B-8C57-AAD365C94004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42" name="Line 18">
          <a:extLst>
            <a:ext uri="{FF2B5EF4-FFF2-40B4-BE49-F238E27FC236}">
              <a16:creationId xmlns:a16="http://schemas.microsoft.com/office/drawing/2014/main" id="{81E3DBC2-CA15-421F-AF54-C78C4E669688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43" name="Line 19">
          <a:extLst>
            <a:ext uri="{FF2B5EF4-FFF2-40B4-BE49-F238E27FC236}">
              <a16:creationId xmlns:a16="http://schemas.microsoft.com/office/drawing/2014/main" id="{E569CBCD-3B26-421C-A26A-BF0A523A329C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44" name="Line 20">
          <a:extLst>
            <a:ext uri="{FF2B5EF4-FFF2-40B4-BE49-F238E27FC236}">
              <a16:creationId xmlns:a16="http://schemas.microsoft.com/office/drawing/2014/main" id="{BDED15BB-5561-4964-B1E9-96643C5983DF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45" name="Line 21">
          <a:extLst>
            <a:ext uri="{FF2B5EF4-FFF2-40B4-BE49-F238E27FC236}">
              <a16:creationId xmlns:a16="http://schemas.microsoft.com/office/drawing/2014/main" id="{741D5B1A-8E73-4204-9EAC-723E0FF73B74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46" name="Line 22">
          <a:extLst>
            <a:ext uri="{FF2B5EF4-FFF2-40B4-BE49-F238E27FC236}">
              <a16:creationId xmlns:a16="http://schemas.microsoft.com/office/drawing/2014/main" id="{08D24ADF-C9D2-4142-BA88-4AA1730205D1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47" name="Line 23">
          <a:extLst>
            <a:ext uri="{FF2B5EF4-FFF2-40B4-BE49-F238E27FC236}">
              <a16:creationId xmlns:a16="http://schemas.microsoft.com/office/drawing/2014/main" id="{3C10E876-5EAF-4785-B4EC-B6B692E71429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48" name="Line 24">
          <a:extLst>
            <a:ext uri="{FF2B5EF4-FFF2-40B4-BE49-F238E27FC236}">
              <a16:creationId xmlns:a16="http://schemas.microsoft.com/office/drawing/2014/main" id="{9C80337B-77E6-4679-80B5-C10A58B95A1D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49" name="Line 25">
          <a:extLst>
            <a:ext uri="{FF2B5EF4-FFF2-40B4-BE49-F238E27FC236}">
              <a16:creationId xmlns:a16="http://schemas.microsoft.com/office/drawing/2014/main" id="{D67641DB-DC0C-492D-B7AD-069EDB4F00AB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50" name="Line 26">
          <a:extLst>
            <a:ext uri="{FF2B5EF4-FFF2-40B4-BE49-F238E27FC236}">
              <a16:creationId xmlns:a16="http://schemas.microsoft.com/office/drawing/2014/main" id="{7AF11EA4-2970-4A74-8B79-BBD268A59962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51" name="Line 27">
          <a:extLst>
            <a:ext uri="{FF2B5EF4-FFF2-40B4-BE49-F238E27FC236}">
              <a16:creationId xmlns:a16="http://schemas.microsoft.com/office/drawing/2014/main" id="{340F8596-53D0-49C0-904A-D6792A046652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52" name="Line 28">
          <a:extLst>
            <a:ext uri="{FF2B5EF4-FFF2-40B4-BE49-F238E27FC236}">
              <a16:creationId xmlns:a16="http://schemas.microsoft.com/office/drawing/2014/main" id="{9030488C-B8D7-46CA-8575-4D08AFE2E3BF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53" name="Line 29">
          <a:extLst>
            <a:ext uri="{FF2B5EF4-FFF2-40B4-BE49-F238E27FC236}">
              <a16:creationId xmlns:a16="http://schemas.microsoft.com/office/drawing/2014/main" id="{723B12F8-7392-42FC-BCA4-02FEDE47CB0B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54" name="Line 30">
          <a:extLst>
            <a:ext uri="{FF2B5EF4-FFF2-40B4-BE49-F238E27FC236}">
              <a16:creationId xmlns:a16="http://schemas.microsoft.com/office/drawing/2014/main" id="{ED0047C8-A08F-4A75-BCF8-D3CF45BBFA23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55" name="Line 31">
          <a:extLst>
            <a:ext uri="{FF2B5EF4-FFF2-40B4-BE49-F238E27FC236}">
              <a16:creationId xmlns:a16="http://schemas.microsoft.com/office/drawing/2014/main" id="{CBEB1267-0889-49A7-A16B-BA066D76B91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56" name="Line 32">
          <a:extLst>
            <a:ext uri="{FF2B5EF4-FFF2-40B4-BE49-F238E27FC236}">
              <a16:creationId xmlns:a16="http://schemas.microsoft.com/office/drawing/2014/main" id="{379C8560-9E2C-4AA4-A2BC-4BC87ACE40EA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57" name="Line 33">
          <a:extLst>
            <a:ext uri="{FF2B5EF4-FFF2-40B4-BE49-F238E27FC236}">
              <a16:creationId xmlns:a16="http://schemas.microsoft.com/office/drawing/2014/main" id="{933D9281-DFA5-4690-BD00-8C4F94DA39CD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58" name="Line 34">
          <a:extLst>
            <a:ext uri="{FF2B5EF4-FFF2-40B4-BE49-F238E27FC236}">
              <a16:creationId xmlns:a16="http://schemas.microsoft.com/office/drawing/2014/main" id="{96A04FAD-B1FB-48B4-8BD6-F252760E00CA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59" name="Line 35">
          <a:extLst>
            <a:ext uri="{FF2B5EF4-FFF2-40B4-BE49-F238E27FC236}">
              <a16:creationId xmlns:a16="http://schemas.microsoft.com/office/drawing/2014/main" id="{55BCACC6-7FC1-48D4-B8C1-A71CA6685CA3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60" name="Line 36">
          <a:extLst>
            <a:ext uri="{FF2B5EF4-FFF2-40B4-BE49-F238E27FC236}">
              <a16:creationId xmlns:a16="http://schemas.microsoft.com/office/drawing/2014/main" id="{1C2612AF-A7CF-462B-ACC3-FC968C6E02FA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61" name="Line 37">
          <a:extLst>
            <a:ext uri="{FF2B5EF4-FFF2-40B4-BE49-F238E27FC236}">
              <a16:creationId xmlns:a16="http://schemas.microsoft.com/office/drawing/2014/main" id="{56C821A9-35AF-4EDC-8FD6-4572E8920E3B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62" name="Line 38">
          <a:extLst>
            <a:ext uri="{FF2B5EF4-FFF2-40B4-BE49-F238E27FC236}">
              <a16:creationId xmlns:a16="http://schemas.microsoft.com/office/drawing/2014/main" id="{627516BF-D994-484A-8120-B8E76D2516EA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63" name="Line 39">
          <a:extLst>
            <a:ext uri="{FF2B5EF4-FFF2-40B4-BE49-F238E27FC236}">
              <a16:creationId xmlns:a16="http://schemas.microsoft.com/office/drawing/2014/main" id="{EB7260F5-B041-40A1-8F3B-54237EC8327D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64" name="Line 40">
          <a:extLst>
            <a:ext uri="{FF2B5EF4-FFF2-40B4-BE49-F238E27FC236}">
              <a16:creationId xmlns:a16="http://schemas.microsoft.com/office/drawing/2014/main" id="{E03C87F6-5EC6-484E-81EA-D81AAC1ECCD6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65" name="Line 41">
          <a:extLst>
            <a:ext uri="{FF2B5EF4-FFF2-40B4-BE49-F238E27FC236}">
              <a16:creationId xmlns:a16="http://schemas.microsoft.com/office/drawing/2014/main" id="{7C9C5953-F38A-46E8-A00C-EA4540286F98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66" name="Line 42">
          <a:extLst>
            <a:ext uri="{FF2B5EF4-FFF2-40B4-BE49-F238E27FC236}">
              <a16:creationId xmlns:a16="http://schemas.microsoft.com/office/drawing/2014/main" id="{E9B356CB-4E21-40A8-956A-6F4AA5D194E3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67" name="Line 43">
          <a:extLst>
            <a:ext uri="{FF2B5EF4-FFF2-40B4-BE49-F238E27FC236}">
              <a16:creationId xmlns:a16="http://schemas.microsoft.com/office/drawing/2014/main" id="{2D2C0819-F94A-4A97-89FF-54AC4FE2620F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68" name="Line 44">
          <a:extLst>
            <a:ext uri="{FF2B5EF4-FFF2-40B4-BE49-F238E27FC236}">
              <a16:creationId xmlns:a16="http://schemas.microsoft.com/office/drawing/2014/main" id="{4BB9FC75-73BC-42E4-8073-EBC11F0CD7DE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69" name="Line 45">
          <a:extLst>
            <a:ext uri="{FF2B5EF4-FFF2-40B4-BE49-F238E27FC236}">
              <a16:creationId xmlns:a16="http://schemas.microsoft.com/office/drawing/2014/main" id="{AFD8013B-0C3B-4F6F-8DB0-938D6EF3D923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70" name="Line 46">
          <a:extLst>
            <a:ext uri="{FF2B5EF4-FFF2-40B4-BE49-F238E27FC236}">
              <a16:creationId xmlns:a16="http://schemas.microsoft.com/office/drawing/2014/main" id="{30062581-7D5C-4C51-BD48-C47917008DBF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71" name="Line 47">
          <a:extLst>
            <a:ext uri="{FF2B5EF4-FFF2-40B4-BE49-F238E27FC236}">
              <a16:creationId xmlns:a16="http://schemas.microsoft.com/office/drawing/2014/main" id="{0E4890B5-A112-4440-B989-F1FD41F90908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72" name="Line 48">
          <a:extLst>
            <a:ext uri="{FF2B5EF4-FFF2-40B4-BE49-F238E27FC236}">
              <a16:creationId xmlns:a16="http://schemas.microsoft.com/office/drawing/2014/main" id="{08295C3E-9723-4D7C-B785-96C9099F1745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73" name="Line 49">
          <a:extLst>
            <a:ext uri="{FF2B5EF4-FFF2-40B4-BE49-F238E27FC236}">
              <a16:creationId xmlns:a16="http://schemas.microsoft.com/office/drawing/2014/main" id="{AAD633B9-6B3C-44FA-BB89-7B0C1E900651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74" name="Line 50">
          <a:extLst>
            <a:ext uri="{FF2B5EF4-FFF2-40B4-BE49-F238E27FC236}">
              <a16:creationId xmlns:a16="http://schemas.microsoft.com/office/drawing/2014/main" id="{6CC80368-A549-49DD-8C88-DD186E924D81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75" name="Line 51">
          <a:extLst>
            <a:ext uri="{FF2B5EF4-FFF2-40B4-BE49-F238E27FC236}">
              <a16:creationId xmlns:a16="http://schemas.microsoft.com/office/drawing/2014/main" id="{A41CE812-D9D3-4BD3-952E-26F1EC57798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76" name="Line 52">
          <a:extLst>
            <a:ext uri="{FF2B5EF4-FFF2-40B4-BE49-F238E27FC236}">
              <a16:creationId xmlns:a16="http://schemas.microsoft.com/office/drawing/2014/main" id="{1DF97839-0706-4437-A1A0-FCADB4170734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77" name="Line 53">
          <a:extLst>
            <a:ext uri="{FF2B5EF4-FFF2-40B4-BE49-F238E27FC236}">
              <a16:creationId xmlns:a16="http://schemas.microsoft.com/office/drawing/2014/main" id="{0E890B2A-8A4B-4589-8863-B7C650A98C50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78" name="Line 54">
          <a:extLst>
            <a:ext uri="{FF2B5EF4-FFF2-40B4-BE49-F238E27FC236}">
              <a16:creationId xmlns:a16="http://schemas.microsoft.com/office/drawing/2014/main" id="{D00F3E69-5F20-4D07-831A-8FC1A36517AE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79" name="Line 55">
          <a:extLst>
            <a:ext uri="{FF2B5EF4-FFF2-40B4-BE49-F238E27FC236}">
              <a16:creationId xmlns:a16="http://schemas.microsoft.com/office/drawing/2014/main" id="{554812DB-ECB6-44B2-A11D-76F4F477D907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80" name="Line 56">
          <a:extLst>
            <a:ext uri="{FF2B5EF4-FFF2-40B4-BE49-F238E27FC236}">
              <a16:creationId xmlns:a16="http://schemas.microsoft.com/office/drawing/2014/main" id="{82DF3C66-54D1-45DA-B94F-CCB8E4D7F07A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81" name="Line 57">
          <a:extLst>
            <a:ext uri="{FF2B5EF4-FFF2-40B4-BE49-F238E27FC236}">
              <a16:creationId xmlns:a16="http://schemas.microsoft.com/office/drawing/2014/main" id="{A7CAE3C9-F341-4F8B-8F34-760728B63694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82" name="Line 58">
          <a:extLst>
            <a:ext uri="{FF2B5EF4-FFF2-40B4-BE49-F238E27FC236}">
              <a16:creationId xmlns:a16="http://schemas.microsoft.com/office/drawing/2014/main" id="{41812934-D3E1-4F91-9CA8-F525ADF74F0C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83" name="Line 59">
          <a:extLst>
            <a:ext uri="{FF2B5EF4-FFF2-40B4-BE49-F238E27FC236}">
              <a16:creationId xmlns:a16="http://schemas.microsoft.com/office/drawing/2014/main" id="{EF6D2566-A613-4455-B922-2AE5EB866DF0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84" name="Line 60">
          <a:extLst>
            <a:ext uri="{FF2B5EF4-FFF2-40B4-BE49-F238E27FC236}">
              <a16:creationId xmlns:a16="http://schemas.microsoft.com/office/drawing/2014/main" id="{A9605911-FC9B-4CA6-A17D-E51BFA604B7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85" name="Line 61">
          <a:extLst>
            <a:ext uri="{FF2B5EF4-FFF2-40B4-BE49-F238E27FC236}">
              <a16:creationId xmlns:a16="http://schemas.microsoft.com/office/drawing/2014/main" id="{D5ED0E95-9D39-4516-9C9E-4E00F7A16D2F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86" name="Line 62">
          <a:extLst>
            <a:ext uri="{FF2B5EF4-FFF2-40B4-BE49-F238E27FC236}">
              <a16:creationId xmlns:a16="http://schemas.microsoft.com/office/drawing/2014/main" id="{4D9C2ED8-B372-425F-92D5-2EA584FC4286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87" name="Line 63">
          <a:extLst>
            <a:ext uri="{FF2B5EF4-FFF2-40B4-BE49-F238E27FC236}">
              <a16:creationId xmlns:a16="http://schemas.microsoft.com/office/drawing/2014/main" id="{1BBD86C8-CA00-4644-9005-AD87749E27F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88" name="Line 64">
          <a:extLst>
            <a:ext uri="{FF2B5EF4-FFF2-40B4-BE49-F238E27FC236}">
              <a16:creationId xmlns:a16="http://schemas.microsoft.com/office/drawing/2014/main" id="{FA619D06-032A-4F8A-AEF7-29DC4E42C5C4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689" name="Line 65">
          <a:extLst>
            <a:ext uri="{FF2B5EF4-FFF2-40B4-BE49-F238E27FC236}">
              <a16:creationId xmlns:a16="http://schemas.microsoft.com/office/drawing/2014/main" id="{6950F152-7830-4423-8029-7786D3BCB759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90" name="Line 66">
          <a:extLst>
            <a:ext uri="{FF2B5EF4-FFF2-40B4-BE49-F238E27FC236}">
              <a16:creationId xmlns:a16="http://schemas.microsoft.com/office/drawing/2014/main" id="{E8058ADE-DB7A-49C5-9AD2-F49275D4FE3B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91" name="Line 67">
          <a:extLst>
            <a:ext uri="{FF2B5EF4-FFF2-40B4-BE49-F238E27FC236}">
              <a16:creationId xmlns:a16="http://schemas.microsoft.com/office/drawing/2014/main" id="{6DBBD299-A9A1-4DF2-ABAE-B1B88326DBC9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92" name="Line 68">
          <a:extLst>
            <a:ext uri="{FF2B5EF4-FFF2-40B4-BE49-F238E27FC236}">
              <a16:creationId xmlns:a16="http://schemas.microsoft.com/office/drawing/2014/main" id="{A041A749-497C-43E9-BD44-4A22A3CCEAF1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93" name="Line 69">
          <a:extLst>
            <a:ext uri="{FF2B5EF4-FFF2-40B4-BE49-F238E27FC236}">
              <a16:creationId xmlns:a16="http://schemas.microsoft.com/office/drawing/2014/main" id="{652A662D-8BDA-4B78-A872-6240404DC8F8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694" name="Line 70">
          <a:extLst>
            <a:ext uri="{FF2B5EF4-FFF2-40B4-BE49-F238E27FC236}">
              <a16:creationId xmlns:a16="http://schemas.microsoft.com/office/drawing/2014/main" id="{BAF83695-F6E6-47D4-9B82-A08CA526D715}"/>
            </a:ext>
          </a:extLst>
        </xdr:cNvPr>
        <xdr:cNvSpPr>
          <a:spLocks noChangeShapeType="1"/>
        </xdr:cNvSpPr>
      </xdr:nvSpPr>
      <xdr:spPr bwMode="auto">
        <a:xfrm>
          <a:off x="30241037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95" name="Line 71">
          <a:extLst>
            <a:ext uri="{FF2B5EF4-FFF2-40B4-BE49-F238E27FC236}">
              <a16:creationId xmlns:a16="http://schemas.microsoft.com/office/drawing/2014/main" id="{EBF7D8CA-A1AE-420D-9378-A3F7804001A7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96" name="Line 72">
          <a:extLst>
            <a:ext uri="{FF2B5EF4-FFF2-40B4-BE49-F238E27FC236}">
              <a16:creationId xmlns:a16="http://schemas.microsoft.com/office/drawing/2014/main" id="{6F012CAC-28E7-4806-8ABA-E0E741418D69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97" name="Line 73">
          <a:extLst>
            <a:ext uri="{FF2B5EF4-FFF2-40B4-BE49-F238E27FC236}">
              <a16:creationId xmlns:a16="http://schemas.microsoft.com/office/drawing/2014/main" id="{6C2715AF-81D2-4C26-83A4-1468C5C06602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698" name="Line 74">
          <a:extLst>
            <a:ext uri="{FF2B5EF4-FFF2-40B4-BE49-F238E27FC236}">
              <a16:creationId xmlns:a16="http://schemas.microsoft.com/office/drawing/2014/main" id="{DE6399D4-FBEC-4EC9-BCA8-3BB341668F68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699" name="Line 75">
          <a:extLst>
            <a:ext uri="{FF2B5EF4-FFF2-40B4-BE49-F238E27FC236}">
              <a16:creationId xmlns:a16="http://schemas.microsoft.com/office/drawing/2014/main" id="{E0DE7727-35F7-4E8A-ACE9-1A6100F6F66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700" name="Line 76">
          <a:extLst>
            <a:ext uri="{FF2B5EF4-FFF2-40B4-BE49-F238E27FC236}">
              <a16:creationId xmlns:a16="http://schemas.microsoft.com/office/drawing/2014/main" id="{BF92119D-E0DF-480D-892C-9084380D835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701" name="Line 77">
          <a:extLst>
            <a:ext uri="{FF2B5EF4-FFF2-40B4-BE49-F238E27FC236}">
              <a16:creationId xmlns:a16="http://schemas.microsoft.com/office/drawing/2014/main" id="{0041F9A1-66E8-413D-BAA9-39CA461A5E86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29261</xdr:rowOff>
    </xdr:from>
    <xdr:to>
      <xdr:col>1</xdr:col>
      <xdr:colOff>0</xdr:colOff>
      <xdr:row>3</xdr:row>
      <xdr:rowOff>687629</xdr:rowOff>
    </xdr:to>
    <xdr:sp macro="" textlink="">
      <xdr:nvSpPr>
        <xdr:cNvPr id="76702" name="Line 78">
          <a:extLst>
            <a:ext uri="{FF2B5EF4-FFF2-40B4-BE49-F238E27FC236}">
              <a16:creationId xmlns:a16="http://schemas.microsoft.com/office/drawing/2014/main" id="{125EA453-A4FE-466E-8E8F-2A8D3816F0CD}"/>
            </a:ext>
          </a:extLst>
        </xdr:cNvPr>
        <xdr:cNvSpPr>
          <a:spLocks noChangeShapeType="1"/>
        </xdr:cNvSpPr>
      </xdr:nvSpPr>
      <xdr:spPr bwMode="auto">
        <a:xfrm>
          <a:off x="7315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703" name="Line 79">
          <a:extLst>
            <a:ext uri="{FF2B5EF4-FFF2-40B4-BE49-F238E27FC236}">
              <a16:creationId xmlns:a16="http://schemas.microsoft.com/office/drawing/2014/main" id="{DD3257CF-1E54-4C2B-9C38-3E9BA42E09C7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704" name="Line 80">
          <a:extLst>
            <a:ext uri="{FF2B5EF4-FFF2-40B4-BE49-F238E27FC236}">
              <a16:creationId xmlns:a16="http://schemas.microsoft.com/office/drawing/2014/main" id="{21F45CFF-A079-4F1F-9730-D1F3610B35E9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705" name="Line 81">
          <a:extLst>
            <a:ext uri="{FF2B5EF4-FFF2-40B4-BE49-F238E27FC236}">
              <a16:creationId xmlns:a16="http://schemas.microsoft.com/office/drawing/2014/main" id="{8478888E-AE70-4EDD-8DB9-1B822930B932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76706" name="Line 82">
          <a:extLst>
            <a:ext uri="{FF2B5EF4-FFF2-40B4-BE49-F238E27FC236}">
              <a16:creationId xmlns:a16="http://schemas.microsoft.com/office/drawing/2014/main" id="{6257ABB6-28C7-487A-8C62-678B0B65DFE9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707" name="Line 83">
          <a:extLst>
            <a:ext uri="{FF2B5EF4-FFF2-40B4-BE49-F238E27FC236}">
              <a16:creationId xmlns:a16="http://schemas.microsoft.com/office/drawing/2014/main" id="{E1E1624A-E62B-4270-B1E5-04CD70986320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76708" name="Line 84">
          <a:extLst>
            <a:ext uri="{FF2B5EF4-FFF2-40B4-BE49-F238E27FC236}">
              <a16:creationId xmlns:a16="http://schemas.microsoft.com/office/drawing/2014/main" id="{427C3356-A242-4C32-AE1E-50A7AEC6675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09" name="Line 85">
          <a:extLst>
            <a:ext uri="{FF2B5EF4-FFF2-40B4-BE49-F238E27FC236}">
              <a16:creationId xmlns:a16="http://schemas.microsoft.com/office/drawing/2014/main" id="{C1998778-68A2-4F55-8DEE-0EF23A10CB5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0" name="Line 86">
          <a:extLst>
            <a:ext uri="{FF2B5EF4-FFF2-40B4-BE49-F238E27FC236}">
              <a16:creationId xmlns:a16="http://schemas.microsoft.com/office/drawing/2014/main" id="{94FB1A35-A332-451F-8422-BF1708432261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1" name="Line 87">
          <a:extLst>
            <a:ext uri="{FF2B5EF4-FFF2-40B4-BE49-F238E27FC236}">
              <a16:creationId xmlns:a16="http://schemas.microsoft.com/office/drawing/2014/main" id="{867FAB2E-6555-4F3F-A9DD-465957E1F94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2" name="Line 88">
          <a:extLst>
            <a:ext uri="{FF2B5EF4-FFF2-40B4-BE49-F238E27FC236}">
              <a16:creationId xmlns:a16="http://schemas.microsoft.com/office/drawing/2014/main" id="{E2B95A00-C970-4A7E-A4F3-016C7724E31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3" name="Line 89">
          <a:extLst>
            <a:ext uri="{FF2B5EF4-FFF2-40B4-BE49-F238E27FC236}">
              <a16:creationId xmlns:a16="http://schemas.microsoft.com/office/drawing/2014/main" id="{BDFAB2BE-3971-4CA5-810F-6442511B1B08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4" name="Line 90">
          <a:extLst>
            <a:ext uri="{FF2B5EF4-FFF2-40B4-BE49-F238E27FC236}">
              <a16:creationId xmlns:a16="http://schemas.microsoft.com/office/drawing/2014/main" id="{867A67D3-DBCD-4B9C-B0A9-22D5EB0DDBC7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5" name="Line 91">
          <a:extLst>
            <a:ext uri="{FF2B5EF4-FFF2-40B4-BE49-F238E27FC236}">
              <a16:creationId xmlns:a16="http://schemas.microsoft.com/office/drawing/2014/main" id="{C4B6A648-8DA4-477C-B88F-5368752E322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6" name="Line 92">
          <a:extLst>
            <a:ext uri="{FF2B5EF4-FFF2-40B4-BE49-F238E27FC236}">
              <a16:creationId xmlns:a16="http://schemas.microsoft.com/office/drawing/2014/main" id="{6AF4E301-4198-48B9-9217-E064D21D87A8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7" name="Line 93">
          <a:extLst>
            <a:ext uri="{FF2B5EF4-FFF2-40B4-BE49-F238E27FC236}">
              <a16:creationId xmlns:a16="http://schemas.microsoft.com/office/drawing/2014/main" id="{D40A49DE-18F6-4110-A2DE-D99A26F463E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8" name="Line 94">
          <a:extLst>
            <a:ext uri="{FF2B5EF4-FFF2-40B4-BE49-F238E27FC236}">
              <a16:creationId xmlns:a16="http://schemas.microsoft.com/office/drawing/2014/main" id="{0E8F19EB-24E3-4EB2-BED1-6B6873B82A4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19" name="Line 95">
          <a:extLst>
            <a:ext uri="{FF2B5EF4-FFF2-40B4-BE49-F238E27FC236}">
              <a16:creationId xmlns:a16="http://schemas.microsoft.com/office/drawing/2014/main" id="{2C83C0BE-A167-408E-951B-EC5CA6BEE4E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0" name="Line 96">
          <a:extLst>
            <a:ext uri="{FF2B5EF4-FFF2-40B4-BE49-F238E27FC236}">
              <a16:creationId xmlns:a16="http://schemas.microsoft.com/office/drawing/2014/main" id="{BC1960F2-1DBB-4C6C-AF95-EA1272DA665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1" name="Line 97">
          <a:extLst>
            <a:ext uri="{FF2B5EF4-FFF2-40B4-BE49-F238E27FC236}">
              <a16:creationId xmlns:a16="http://schemas.microsoft.com/office/drawing/2014/main" id="{0863DE75-2618-4D5B-B141-94E9E5BD76D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2" name="Line 98">
          <a:extLst>
            <a:ext uri="{FF2B5EF4-FFF2-40B4-BE49-F238E27FC236}">
              <a16:creationId xmlns:a16="http://schemas.microsoft.com/office/drawing/2014/main" id="{DE76F7A1-4BE7-402A-A9D7-93127F3D414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3" name="Line 99">
          <a:extLst>
            <a:ext uri="{FF2B5EF4-FFF2-40B4-BE49-F238E27FC236}">
              <a16:creationId xmlns:a16="http://schemas.microsoft.com/office/drawing/2014/main" id="{627CCA7C-2467-4045-8217-93DFDAC6475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4" name="Line 100">
          <a:extLst>
            <a:ext uri="{FF2B5EF4-FFF2-40B4-BE49-F238E27FC236}">
              <a16:creationId xmlns:a16="http://schemas.microsoft.com/office/drawing/2014/main" id="{1C4D9D53-1B71-40BC-BF3B-EC8B857F234B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5" name="Line 101">
          <a:extLst>
            <a:ext uri="{FF2B5EF4-FFF2-40B4-BE49-F238E27FC236}">
              <a16:creationId xmlns:a16="http://schemas.microsoft.com/office/drawing/2014/main" id="{C0F6CDD0-350A-4F7A-933E-AECA3088117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6" name="Line 102">
          <a:extLst>
            <a:ext uri="{FF2B5EF4-FFF2-40B4-BE49-F238E27FC236}">
              <a16:creationId xmlns:a16="http://schemas.microsoft.com/office/drawing/2014/main" id="{BB50576E-EF2A-4AC7-9A62-550BE9A7270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7" name="Line 103">
          <a:extLst>
            <a:ext uri="{FF2B5EF4-FFF2-40B4-BE49-F238E27FC236}">
              <a16:creationId xmlns:a16="http://schemas.microsoft.com/office/drawing/2014/main" id="{390CBBE0-12E6-488F-B645-EE6FA182810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8" name="Line 104">
          <a:extLst>
            <a:ext uri="{FF2B5EF4-FFF2-40B4-BE49-F238E27FC236}">
              <a16:creationId xmlns:a16="http://schemas.microsoft.com/office/drawing/2014/main" id="{5146D77F-3E5F-4A76-A847-6032AEA1E0D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29" name="Line 105">
          <a:extLst>
            <a:ext uri="{FF2B5EF4-FFF2-40B4-BE49-F238E27FC236}">
              <a16:creationId xmlns:a16="http://schemas.microsoft.com/office/drawing/2014/main" id="{FE0316D4-1B3B-4D46-99AB-978981B74DE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0" name="Line 106">
          <a:extLst>
            <a:ext uri="{FF2B5EF4-FFF2-40B4-BE49-F238E27FC236}">
              <a16:creationId xmlns:a16="http://schemas.microsoft.com/office/drawing/2014/main" id="{F2765F28-F8BD-4EAE-80CC-EF3E8A41059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1" name="Line 107">
          <a:extLst>
            <a:ext uri="{FF2B5EF4-FFF2-40B4-BE49-F238E27FC236}">
              <a16:creationId xmlns:a16="http://schemas.microsoft.com/office/drawing/2014/main" id="{479E0710-4A07-492C-B84C-C283D8E08207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2" name="Line 108">
          <a:extLst>
            <a:ext uri="{FF2B5EF4-FFF2-40B4-BE49-F238E27FC236}">
              <a16:creationId xmlns:a16="http://schemas.microsoft.com/office/drawing/2014/main" id="{B7142B41-5692-4C66-B05F-9918770D0271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3" name="Line 109">
          <a:extLst>
            <a:ext uri="{FF2B5EF4-FFF2-40B4-BE49-F238E27FC236}">
              <a16:creationId xmlns:a16="http://schemas.microsoft.com/office/drawing/2014/main" id="{467F45E8-94FD-4F8A-B61F-E964F935B604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4" name="Line 110">
          <a:extLst>
            <a:ext uri="{FF2B5EF4-FFF2-40B4-BE49-F238E27FC236}">
              <a16:creationId xmlns:a16="http://schemas.microsoft.com/office/drawing/2014/main" id="{1E8729C5-4627-4998-82DF-E938738C6F2B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5" name="Line 111">
          <a:extLst>
            <a:ext uri="{FF2B5EF4-FFF2-40B4-BE49-F238E27FC236}">
              <a16:creationId xmlns:a16="http://schemas.microsoft.com/office/drawing/2014/main" id="{9E1876BA-84C5-4739-A1A5-ED8BC7901058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6" name="Line 112">
          <a:extLst>
            <a:ext uri="{FF2B5EF4-FFF2-40B4-BE49-F238E27FC236}">
              <a16:creationId xmlns:a16="http://schemas.microsoft.com/office/drawing/2014/main" id="{FF874BBA-C3E2-4EDA-84F9-10F7AED72F6B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7" name="Line 113">
          <a:extLst>
            <a:ext uri="{FF2B5EF4-FFF2-40B4-BE49-F238E27FC236}">
              <a16:creationId xmlns:a16="http://schemas.microsoft.com/office/drawing/2014/main" id="{9A4F8FD3-B928-4445-8939-6720E477D26B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8" name="Line 114">
          <a:extLst>
            <a:ext uri="{FF2B5EF4-FFF2-40B4-BE49-F238E27FC236}">
              <a16:creationId xmlns:a16="http://schemas.microsoft.com/office/drawing/2014/main" id="{EAA5B821-DCF6-4A14-AED5-20F4A6362B8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39" name="Line 115">
          <a:extLst>
            <a:ext uri="{FF2B5EF4-FFF2-40B4-BE49-F238E27FC236}">
              <a16:creationId xmlns:a16="http://schemas.microsoft.com/office/drawing/2014/main" id="{13A3D667-20F1-4C32-8C68-9FE45AFC431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0" name="Line 116">
          <a:extLst>
            <a:ext uri="{FF2B5EF4-FFF2-40B4-BE49-F238E27FC236}">
              <a16:creationId xmlns:a16="http://schemas.microsoft.com/office/drawing/2014/main" id="{FE7D69C8-9986-4FC2-8A6C-9C73F601B494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1" name="Line 117">
          <a:extLst>
            <a:ext uri="{FF2B5EF4-FFF2-40B4-BE49-F238E27FC236}">
              <a16:creationId xmlns:a16="http://schemas.microsoft.com/office/drawing/2014/main" id="{ECA47022-EE48-443D-9E79-F58ACE107077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2" name="Line 118">
          <a:extLst>
            <a:ext uri="{FF2B5EF4-FFF2-40B4-BE49-F238E27FC236}">
              <a16:creationId xmlns:a16="http://schemas.microsoft.com/office/drawing/2014/main" id="{DEFEF356-2101-4C3F-8D07-F0E2C38AAFA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3" name="Line 119">
          <a:extLst>
            <a:ext uri="{FF2B5EF4-FFF2-40B4-BE49-F238E27FC236}">
              <a16:creationId xmlns:a16="http://schemas.microsoft.com/office/drawing/2014/main" id="{9A578A92-5C69-481F-97F2-724A5276370C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4" name="Line 120">
          <a:extLst>
            <a:ext uri="{FF2B5EF4-FFF2-40B4-BE49-F238E27FC236}">
              <a16:creationId xmlns:a16="http://schemas.microsoft.com/office/drawing/2014/main" id="{DEB4D860-377D-4D3D-A6F3-0B41F785DB9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5" name="Line 121">
          <a:extLst>
            <a:ext uri="{FF2B5EF4-FFF2-40B4-BE49-F238E27FC236}">
              <a16:creationId xmlns:a16="http://schemas.microsoft.com/office/drawing/2014/main" id="{9381A3D8-2E92-4C65-B630-EEAB2186078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6" name="Line 122">
          <a:extLst>
            <a:ext uri="{FF2B5EF4-FFF2-40B4-BE49-F238E27FC236}">
              <a16:creationId xmlns:a16="http://schemas.microsoft.com/office/drawing/2014/main" id="{4309405C-A725-48BE-AEA0-E1255755225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7" name="Line 123">
          <a:extLst>
            <a:ext uri="{FF2B5EF4-FFF2-40B4-BE49-F238E27FC236}">
              <a16:creationId xmlns:a16="http://schemas.microsoft.com/office/drawing/2014/main" id="{9A5D4EAE-2B4C-4477-8C18-8648D5E65AE1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8" name="Line 124">
          <a:extLst>
            <a:ext uri="{FF2B5EF4-FFF2-40B4-BE49-F238E27FC236}">
              <a16:creationId xmlns:a16="http://schemas.microsoft.com/office/drawing/2014/main" id="{14F09D46-C251-4BCB-869D-D9127E87B0AB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49" name="Line 125">
          <a:extLst>
            <a:ext uri="{FF2B5EF4-FFF2-40B4-BE49-F238E27FC236}">
              <a16:creationId xmlns:a16="http://schemas.microsoft.com/office/drawing/2014/main" id="{05CE150D-FD2B-45AA-BE72-F0BBF3C29E9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0" name="Line 126">
          <a:extLst>
            <a:ext uri="{FF2B5EF4-FFF2-40B4-BE49-F238E27FC236}">
              <a16:creationId xmlns:a16="http://schemas.microsoft.com/office/drawing/2014/main" id="{78A2452D-345D-4595-88F3-C543F46AA94C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1" name="Line 127">
          <a:extLst>
            <a:ext uri="{FF2B5EF4-FFF2-40B4-BE49-F238E27FC236}">
              <a16:creationId xmlns:a16="http://schemas.microsoft.com/office/drawing/2014/main" id="{751C210D-4D2C-41E6-A26E-FF6AE04ED33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2" name="Line 128">
          <a:extLst>
            <a:ext uri="{FF2B5EF4-FFF2-40B4-BE49-F238E27FC236}">
              <a16:creationId xmlns:a16="http://schemas.microsoft.com/office/drawing/2014/main" id="{9C6ABBC8-B3E9-4937-834B-B181FC8C70B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3" name="Line 129">
          <a:extLst>
            <a:ext uri="{FF2B5EF4-FFF2-40B4-BE49-F238E27FC236}">
              <a16:creationId xmlns:a16="http://schemas.microsoft.com/office/drawing/2014/main" id="{32484DEE-C81C-4483-951B-C043A330CD4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4" name="Line 130">
          <a:extLst>
            <a:ext uri="{FF2B5EF4-FFF2-40B4-BE49-F238E27FC236}">
              <a16:creationId xmlns:a16="http://schemas.microsoft.com/office/drawing/2014/main" id="{F5A8C133-D46E-4B2E-A3DF-31D3B85F6BB5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5" name="Line 131">
          <a:extLst>
            <a:ext uri="{FF2B5EF4-FFF2-40B4-BE49-F238E27FC236}">
              <a16:creationId xmlns:a16="http://schemas.microsoft.com/office/drawing/2014/main" id="{4C32FD86-DCB9-4A49-B35A-6AC7977F4ED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6" name="Line 132">
          <a:extLst>
            <a:ext uri="{FF2B5EF4-FFF2-40B4-BE49-F238E27FC236}">
              <a16:creationId xmlns:a16="http://schemas.microsoft.com/office/drawing/2014/main" id="{8307A42F-533C-4433-9665-287E6CAF7BF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7" name="Line 133">
          <a:extLst>
            <a:ext uri="{FF2B5EF4-FFF2-40B4-BE49-F238E27FC236}">
              <a16:creationId xmlns:a16="http://schemas.microsoft.com/office/drawing/2014/main" id="{EEA870F3-FD2D-456A-B459-7EC1716567E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8" name="Line 134">
          <a:extLst>
            <a:ext uri="{FF2B5EF4-FFF2-40B4-BE49-F238E27FC236}">
              <a16:creationId xmlns:a16="http://schemas.microsoft.com/office/drawing/2014/main" id="{B0BA57B6-BB28-444C-A53D-9FE5BF7BBF2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59" name="Line 135">
          <a:extLst>
            <a:ext uri="{FF2B5EF4-FFF2-40B4-BE49-F238E27FC236}">
              <a16:creationId xmlns:a16="http://schemas.microsoft.com/office/drawing/2014/main" id="{BDF02E49-64DD-403C-97D5-D4157E00977C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0" name="Line 136">
          <a:extLst>
            <a:ext uri="{FF2B5EF4-FFF2-40B4-BE49-F238E27FC236}">
              <a16:creationId xmlns:a16="http://schemas.microsoft.com/office/drawing/2014/main" id="{4972138D-DD27-4ED3-98B2-92AD425D1BA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1" name="Line 137">
          <a:extLst>
            <a:ext uri="{FF2B5EF4-FFF2-40B4-BE49-F238E27FC236}">
              <a16:creationId xmlns:a16="http://schemas.microsoft.com/office/drawing/2014/main" id="{08883C37-7D86-4E30-8F0B-C01227567A1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2" name="Line 138">
          <a:extLst>
            <a:ext uri="{FF2B5EF4-FFF2-40B4-BE49-F238E27FC236}">
              <a16:creationId xmlns:a16="http://schemas.microsoft.com/office/drawing/2014/main" id="{092D89A1-B54D-49BC-B4C5-B1AF1177045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3" name="Line 139">
          <a:extLst>
            <a:ext uri="{FF2B5EF4-FFF2-40B4-BE49-F238E27FC236}">
              <a16:creationId xmlns:a16="http://schemas.microsoft.com/office/drawing/2014/main" id="{6B221BD6-18E3-433F-AD21-B88018AD9D8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4" name="Line 140">
          <a:extLst>
            <a:ext uri="{FF2B5EF4-FFF2-40B4-BE49-F238E27FC236}">
              <a16:creationId xmlns:a16="http://schemas.microsoft.com/office/drawing/2014/main" id="{7383B5C1-826E-4DD1-9603-A4D5C78F5391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5" name="Line 141">
          <a:extLst>
            <a:ext uri="{FF2B5EF4-FFF2-40B4-BE49-F238E27FC236}">
              <a16:creationId xmlns:a16="http://schemas.microsoft.com/office/drawing/2014/main" id="{5C601A83-5CBF-4069-8280-4CDE087F0F4B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6" name="Line 142">
          <a:extLst>
            <a:ext uri="{FF2B5EF4-FFF2-40B4-BE49-F238E27FC236}">
              <a16:creationId xmlns:a16="http://schemas.microsoft.com/office/drawing/2014/main" id="{B06B31BE-362B-4590-86F2-D3D671DDBDB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7" name="Line 143">
          <a:extLst>
            <a:ext uri="{FF2B5EF4-FFF2-40B4-BE49-F238E27FC236}">
              <a16:creationId xmlns:a16="http://schemas.microsoft.com/office/drawing/2014/main" id="{66EC46ED-FD9D-4B5E-A7EE-B38E07C8F134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8" name="Line 144">
          <a:extLst>
            <a:ext uri="{FF2B5EF4-FFF2-40B4-BE49-F238E27FC236}">
              <a16:creationId xmlns:a16="http://schemas.microsoft.com/office/drawing/2014/main" id="{4594B456-74E8-4780-8E54-D87887C9EA0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69" name="Line 145">
          <a:extLst>
            <a:ext uri="{FF2B5EF4-FFF2-40B4-BE49-F238E27FC236}">
              <a16:creationId xmlns:a16="http://schemas.microsoft.com/office/drawing/2014/main" id="{C990D76B-D436-423A-BE06-C58B4CB37A78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0" name="Line 146">
          <a:extLst>
            <a:ext uri="{FF2B5EF4-FFF2-40B4-BE49-F238E27FC236}">
              <a16:creationId xmlns:a16="http://schemas.microsoft.com/office/drawing/2014/main" id="{992F3998-1BB9-4147-9EDD-BCB20C86CCEC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1" name="Line 147">
          <a:extLst>
            <a:ext uri="{FF2B5EF4-FFF2-40B4-BE49-F238E27FC236}">
              <a16:creationId xmlns:a16="http://schemas.microsoft.com/office/drawing/2014/main" id="{CBF7CDD3-60FE-4E2B-9C5D-0BC9C7F1770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2" name="Line 148">
          <a:extLst>
            <a:ext uri="{FF2B5EF4-FFF2-40B4-BE49-F238E27FC236}">
              <a16:creationId xmlns:a16="http://schemas.microsoft.com/office/drawing/2014/main" id="{206A3440-50A6-4608-98D5-E23824EF8A0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3" name="Line 149">
          <a:extLst>
            <a:ext uri="{FF2B5EF4-FFF2-40B4-BE49-F238E27FC236}">
              <a16:creationId xmlns:a16="http://schemas.microsoft.com/office/drawing/2014/main" id="{C7BCE039-9D73-4B08-BAFF-0836E932F88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4" name="Line 150">
          <a:extLst>
            <a:ext uri="{FF2B5EF4-FFF2-40B4-BE49-F238E27FC236}">
              <a16:creationId xmlns:a16="http://schemas.microsoft.com/office/drawing/2014/main" id="{06DE91A4-28D0-4FF4-85D6-25D86484E68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5" name="Line 151">
          <a:extLst>
            <a:ext uri="{FF2B5EF4-FFF2-40B4-BE49-F238E27FC236}">
              <a16:creationId xmlns:a16="http://schemas.microsoft.com/office/drawing/2014/main" id="{03F116E5-2FF2-4A6D-994A-78FCDDE9C04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6" name="Line 152">
          <a:extLst>
            <a:ext uri="{FF2B5EF4-FFF2-40B4-BE49-F238E27FC236}">
              <a16:creationId xmlns:a16="http://schemas.microsoft.com/office/drawing/2014/main" id="{DDAB2E6B-D1E3-4934-A11C-6A0FBFE2350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7" name="Line 153">
          <a:extLst>
            <a:ext uri="{FF2B5EF4-FFF2-40B4-BE49-F238E27FC236}">
              <a16:creationId xmlns:a16="http://schemas.microsoft.com/office/drawing/2014/main" id="{6956A7A7-8F98-43C0-A0B5-90C63269A0F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8" name="Line 154">
          <a:extLst>
            <a:ext uri="{FF2B5EF4-FFF2-40B4-BE49-F238E27FC236}">
              <a16:creationId xmlns:a16="http://schemas.microsoft.com/office/drawing/2014/main" id="{A91C8E79-0B08-40C8-93B0-30D79DAE5C7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79" name="Line 155">
          <a:extLst>
            <a:ext uri="{FF2B5EF4-FFF2-40B4-BE49-F238E27FC236}">
              <a16:creationId xmlns:a16="http://schemas.microsoft.com/office/drawing/2014/main" id="{03B95380-0730-4B2F-B7A8-7BDDA1A8134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0" name="Line 156">
          <a:extLst>
            <a:ext uri="{FF2B5EF4-FFF2-40B4-BE49-F238E27FC236}">
              <a16:creationId xmlns:a16="http://schemas.microsoft.com/office/drawing/2014/main" id="{5D7BCA6A-AAA8-4EF2-8DA6-E49CFC7A3299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1" name="Line 157">
          <a:extLst>
            <a:ext uri="{FF2B5EF4-FFF2-40B4-BE49-F238E27FC236}">
              <a16:creationId xmlns:a16="http://schemas.microsoft.com/office/drawing/2014/main" id="{35D6D560-F75B-4769-967F-1EED93DF47D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2" name="Line 158">
          <a:extLst>
            <a:ext uri="{FF2B5EF4-FFF2-40B4-BE49-F238E27FC236}">
              <a16:creationId xmlns:a16="http://schemas.microsoft.com/office/drawing/2014/main" id="{B6B294E1-7F9A-432A-B164-6B049C765B4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3" name="Line 159">
          <a:extLst>
            <a:ext uri="{FF2B5EF4-FFF2-40B4-BE49-F238E27FC236}">
              <a16:creationId xmlns:a16="http://schemas.microsoft.com/office/drawing/2014/main" id="{0942CEF9-B512-4356-817E-D6774B1DCE2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4" name="Line 160">
          <a:extLst>
            <a:ext uri="{FF2B5EF4-FFF2-40B4-BE49-F238E27FC236}">
              <a16:creationId xmlns:a16="http://schemas.microsoft.com/office/drawing/2014/main" id="{8C6FD34B-121A-48EA-BD8C-1365B034E99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5" name="Line 161">
          <a:extLst>
            <a:ext uri="{FF2B5EF4-FFF2-40B4-BE49-F238E27FC236}">
              <a16:creationId xmlns:a16="http://schemas.microsoft.com/office/drawing/2014/main" id="{2FD40B1A-FF03-4039-A747-3BAAEBAB3AA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6" name="Line 162">
          <a:extLst>
            <a:ext uri="{FF2B5EF4-FFF2-40B4-BE49-F238E27FC236}">
              <a16:creationId xmlns:a16="http://schemas.microsoft.com/office/drawing/2014/main" id="{26B09D76-FD35-4FE1-AC92-3B986C30F2B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7" name="Line 163">
          <a:extLst>
            <a:ext uri="{FF2B5EF4-FFF2-40B4-BE49-F238E27FC236}">
              <a16:creationId xmlns:a16="http://schemas.microsoft.com/office/drawing/2014/main" id="{839B882E-B9CB-465B-93D9-282F27B8944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8" name="Line 164">
          <a:extLst>
            <a:ext uri="{FF2B5EF4-FFF2-40B4-BE49-F238E27FC236}">
              <a16:creationId xmlns:a16="http://schemas.microsoft.com/office/drawing/2014/main" id="{4CC619FD-F943-44A3-B1B8-02665FE7B30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89" name="Line 165">
          <a:extLst>
            <a:ext uri="{FF2B5EF4-FFF2-40B4-BE49-F238E27FC236}">
              <a16:creationId xmlns:a16="http://schemas.microsoft.com/office/drawing/2014/main" id="{A636E791-9710-446E-88FF-304F6E0E91F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0" name="Line 166">
          <a:extLst>
            <a:ext uri="{FF2B5EF4-FFF2-40B4-BE49-F238E27FC236}">
              <a16:creationId xmlns:a16="http://schemas.microsoft.com/office/drawing/2014/main" id="{18B5A8FE-77E0-4CD1-87A4-7DEC7908E5C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1" name="Line 167">
          <a:extLst>
            <a:ext uri="{FF2B5EF4-FFF2-40B4-BE49-F238E27FC236}">
              <a16:creationId xmlns:a16="http://schemas.microsoft.com/office/drawing/2014/main" id="{387D35FC-A727-456D-AF3C-644031E5E671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2" name="Line 168">
          <a:extLst>
            <a:ext uri="{FF2B5EF4-FFF2-40B4-BE49-F238E27FC236}">
              <a16:creationId xmlns:a16="http://schemas.microsoft.com/office/drawing/2014/main" id="{94DF6AC5-C7A6-4D5B-AC20-098E67D0464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3" name="Line 169">
          <a:extLst>
            <a:ext uri="{FF2B5EF4-FFF2-40B4-BE49-F238E27FC236}">
              <a16:creationId xmlns:a16="http://schemas.microsoft.com/office/drawing/2014/main" id="{D02AD781-D534-4CA9-83A1-0904B3891608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4" name="Line 170">
          <a:extLst>
            <a:ext uri="{FF2B5EF4-FFF2-40B4-BE49-F238E27FC236}">
              <a16:creationId xmlns:a16="http://schemas.microsoft.com/office/drawing/2014/main" id="{3A67312B-6D2D-4A99-AAF9-0EEDF215E86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5" name="Line 171">
          <a:extLst>
            <a:ext uri="{FF2B5EF4-FFF2-40B4-BE49-F238E27FC236}">
              <a16:creationId xmlns:a16="http://schemas.microsoft.com/office/drawing/2014/main" id="{A4E5DD60-8340-45AF-8711-AA7188325EC3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6" name="Line 172">
          <a:extLst>
            <a:ext uri="{FF2B5EF4-FFF2-40B4-BE49-F238E27FC236}">
              <a16:creationId xmlns:a16="http://schemas.microsoft.com/office/drawing/2014/main" id="{A19C91D2-4349-464D-8BA2-EA7C51A8193A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7" name="Line 173">
          <a:extLst>
            <a:ext uri="{FF2B5EF4-FFF2-40B4-BE49-F238E27FC236}">
              <a16:creationId xmlns:a16="http://schemas.microsoft.com/office/drawing/2014/main" id="{10B6C526-D03D-4498-8310-AA67FD1E9260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8" name="Line 174">
          <a:extLst>
            <a:ext uri="{FF2B5EF4-FFF2-40B4-BE49-F238E27FC236}">
              <a16:creationId xmlns:a16="http://schemas.microsoft.com/office/drawing/2014/main" id="{14F05396-DE91-46FC-86B1-E795C11940E4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76799" name="Line 175">
          <a:extLst>
            <a:ext uri="{FF2B5EF4-FFF2-40B4-BE49-F238E27FC236}">
              <a16:creationId xmlns:a16="http://schemas.microsoft.com/office/drawing/2014/main" id="{4D32C367-9C75-4AB0-9766-035103D778A8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82944" name="Line 176">
          <a:extLst>
            <a:ext uri="{FF2B5EF4-FFF2-40B4-BE49-F238E27FC236}">
              <a16:creationId xmlns:a16="http://schemas.microsoft.com/office/drawing/2014/main" id="{DE7E2B7F-0BFC-4027-A443-56B7BDE59B26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82945" name="Line 177">
          <a:extLst>
            <a:ext uri="{FF2B5EF4-FFF2-40B4-BE49-F238E27FC236}">
              <a16:creationId xmlns:a16="http://schemas.microsoft.com/office/drawing/2014/main" id="{3A4FEDB7-2C69-47EC-B7C6-0698819CF71D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82946" name="Line 178">
          <a:extLst>
            <a:ext uri="{FF2B5EF4-FFF2-40B4-BE49-F238E27FC236}">
              <a16:creationId xmlns:a16="http://schemas.microsoft.com/office/drawing/2014/main" id="{ABDAE4E5-C032-42BC-B939-3A8ABC41B67E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82947" name="Line 179">
          <a:extLst>
            <a:ext uri="{FF2B5EF4-FFF2-40B4-BE49-F238E27FC236}">
              <a16:creationId xmlns:a16="http://schemas.microsoft.com/office/drawing/2014/main" id="{81CD42EE-6605-4036-8CCC-6859F2E76CC2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29261</xdr:rowOff>
    </xdr:from>
    <xdr:to>
      <xdr:col>22</xdr:col>
      <xdr:colOff>0</xdr:colOff>
      <xdr:row>3</xdr:row>
      <xdr:rowOff>680314</xdr:rowOff>
    </xdr:to>
    <xdr:sp macro="" textlink="">
      <xdr:nvSpPr>
        <xdr:cNvPr id="82948" name="Line 180">
          <a:extLst>
            <a:ext uri="{FF2B5EF4-FFF2-40B4-BE49-F238E27FC236}">
              <a16:creationId xmlns:a16="http://schemas.microsoft.com/office/drawing/2014/main" id="{5D6FDD58-AE91-4CF0-A400-D8DE0638F57F}"/>
            </a:ext>
          </a:extLst>
        </xdr:cNvPr>
        <xdr:cNvSpPr>
          <a:spLocks noChangeShapeType="1"/>
        </xdr:cNvSpPr>
      </xdr:nvSpPr>
      <xdr:spPr bwMode="auto">
        <a:xfrm>
          <a:off x="31513882" y="1009498"/>
          <a:ext cx="0" cy="6510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49" name="Line 181">
          <a:extLst>
            <a:ext uri="{FF2B5EF4-FFF2-40B4-BE49-F238E27FC236}">
              <a16:creationId xmlns:a16="http://schemas.microsoft.com/office/drawing/2014/main" id="{BC0D9101-99D0-4419-A5E9-78B3210DF136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0" name="Line 182">
          <a:extLst>
            <a:ext uri="{FF2B5EF4-FFF2-40B4-BE49-F238E27FC236}">
              <a16:creationId xmlns:a16="http://schemas.microsoft.com/office/drawing/2014/main" id="{99647822-21E6-475B-8FD6-E17A7F8ED8DD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1" name="Line 183">
          <a:extLst>
            <a:ext uri="{FF2B5EF4-FFF2-40B4-BE49-F238E27FC236}">
              <a16:creationId xmlns:a16="http://schemas.microsoft.com/office/drawing/2014/main" id="{17400BC8-E253-454A-B19C-AAAFDAFC6492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2" name="Line 184">
          <a:extLst>
            <a:ext uri="{FF2B5EF4-FFF2-40B4-BE49-F238E27FC236}">
              <a16:creationId xmlns:a16="http://schemas.microsoft.com/office/drawing/2014/main" id="{8F1E2E51-B43C-47A8-AFC5-67E14890091A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3" name="Line 185">
          <a:extLst>
            <a:ext uri="{FF2B5EF4-FFF2-40B4-BE49-F238E27FC236}">
              <a16:creationId xmlns:a16="http://schemas.microsoft.com/office/drawing/2014/main" id="{2B0ACD2C-76DB-4772-8C7C-AF09BF83363D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4" name="Line 186">
          <a:extLst>
            <a:ext uri="{FF2B5EF4-FFF2-40B4-BE49-F238E27FC236}">
              <a16:creationId xmlns:a16="http://schemas.microsoft.com/office/drawing/2014/main" id="{714D3453-CB94-475E-8648-D6606A4BEBF9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5" name="Line 187">
          <a:extLst>
            <a:ext uri="{FF2B5EF4-FFF2-40B4-BE49-F238E27FC236}">
              <a16:creationId xmlns:a16="http://schemas.microsoft.com/office/drawing/2014/main" id="{506493B9-939D-416C-8FC9-183150684349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6" name="Line 188">
          <a:extLst>
            <a:ext uri="{FF2B5EF4-FFF2-40B4-BE49-F238E27FC236}">
              <a16:creationId xmlns:a16="http://schemas.microsoft.com/office/drawing/2014/main" id="{84B97832-7750-40A1-9E00-7215C426EFA6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7" name="Line 189">
          <a:extLst>
            <a:ext uri="{FF2B5EF4-FFF2-40B4-BE49-F238E27FC236}">
              <a16:creationId xmlns:a16="http://schemas.microsoft.com/office/drawing/2014/main" id="{A38E7DD9-242D-4F34-819E-AB9D1B203EA1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8" name="Line 190">
          <a:extLst>
            <a:ext uri="{FF2B5EF4-FFF2-40B4-BE49-F238E27FC236}">
              <a16:creationId xmlns:a16="http://schemas.microsoft.com/office/drawing/2014/main" id="{E9820DD9-4045-4AB2-80D3-7FBEE3C5F8EA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59" name="Line 191">
          <a:extLst>
            <a:ext uri="{FF2B5EF4-FFF2-40B4-BE49-F238E27FC236}">
              <a16:creationId xmlns:a16="http://schemas.microsoft.com/office/drawing/2014/main" id="{3FA75A5F-C550-4064-8711-E45EE0FFF2FD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60" name="Line 192">
          <a:extLst>
            <a:ext uri="{FF2B5EF4-FFF2-40B4-BE49-F238E27FC236}">
              <a16:creationId xmlns:a16="http://schemas.microsoft.com/office/drawing/2014/main" id="{3D1F790B-6554-4CE0-9D38-6F9A2DD8B027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61" name="Line 193">
          <a:extLst>
            <a:ext uri="{FF2B5EF4-FFF2-40B4-BE49-F238E27FC236}">
              <a16:creationId xmlns:a16="http://schemas.microsoft.com/office/drawing/2014/main" id="{7EBA6897-099D-48B9-AC5B-DB3492924AE8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62" name="Line 194">
          <a:extLst>
            <a:ext uri="{FF2B5EF4-FFF2-40B4-BE49-F238E27FC236}">
              <a16:creationId xmlns:a16="http://schemas.microsoft.com/office/drawing/2014/main" id="{4370B0BA-30CA-4603-A354-CE6B7D4897A8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63" name="Line 195">
          <a:extLst>
            <a:ext uri="{FF2B5EF4-FFF2-40B4-BE49-F238E27FC236}">
              <a16:creationId xmlns:a16="http://schemas.microsoft.com/office/drawing/2014/main" id="{07054C8D-9459-4DB4-94E2-893192D26C5B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7315</xdr:colOff>
      <xdr:row>3</xdr:row>
      <xdr:rowOff>29261</xdr:rowOff>
    </xdr:from>
    <xdr:to>
      <xdr:col>8</xdr:col>
      <xdr:colOff>0</xdr:colOff>
      <xdr:row>3</xdr:row>
      <xdr:rowOff>687629</xdr:rowOff>
    </xdr:to>
    <xdr:sp macro="" textlink="">
      <xdr:nvSpPr>
        <xdr:cNvPr id="82964" name="Line 196">
          <a:extLst>
            <a:ext uri="{FF2B5EF4-FFF2-40B4-BE49-F238E27FC236}">
              <a16:creationId xmlns:a16="http://schemas.microsoft.com/office/drawing/2014/main" id="{61CA60FD-9B07-41C0-8121-7173ACAA44F8}"/>
            </a:ext>
          </a:extLst>
        </xdr:cNvPr>
        <xdr:cNvSpPr>
          <a:spLocks noChangeShapeType="1"/>
        </xdr:cNvSpPr>
      </xdr:nvSpPr>
      <xdr:spPr bwMode="auto">
        <a:xfrm>
          <a:off x="10138867" y="1009498"/>
          <a:ext cx="1082650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65" name="Line 197">
          <a:extLst>
            <a:ext uri="{FF2B5EF4-FFF2-40B4-BE49-F238E27FC236}">
              <a16:creationId xmlns:a16="http://schemas.microsoft.com/office/drawing/2014/main" id="{804D0539-A803-4824-B0BC-31EA400D4F38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66" name="Line 198">
          <a:extLst>
            <a:ext uri="{FF2B5EF4-FFF2-40B4-BE49-F238E27FC236}">
              <a16:creationId xmlns:a16="http://schemas.microsoft.com/office/drawing/2014/main" id="{0896EE5C-A6A1-4C3F-9540-04D7FB24A314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67" name="Line 199">
          <a:extLst>
            <a:ext uri="{FF2B5EF4-FFF2-40B4-BE49-F238E27FC236}">
              <a16:creationId xmlns:a16="http://schemas.microsoft.com/office/drawing/2014/main" id="{7FAAFCBC-9F1B-4552-B784-C6FFE105C1A8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68" name="Line 200">
          <a:extLst>
            <a:ext uri="{FF2B5EF4-FFF2-40B4-BE49-F238E27FC236}">
              <a16:creationId xmlns:a16="http://schemas.microsoft.com/office/drawing/2014/main" id="{D51E653B-EE5C-47E7-9FA2-F317F7B6A228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69" name="Line 201">
          <a:extLst>
            <a:ext uri="{FF2B5EF4-FFF2-40B4-BE49-F238E27FC236}">
              <a16:creationId xmlns:a16="http://schemas.microsoft.com/office/drawing/2014/main" id="{9FA102C9-733D-4B20-820D-FE6F54914E18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0" name="Line 202">
          <a:extLst>
            <a:ext uri="{FF2B5EF4-FFF2-40B4-BE49-F238E27FC236}">
              <a16:creationId xmlns:a16="http://schemas.microsoft.com/office/drawing/2014/main" id="{DF9FAFF2-D2A9-4C43-B0CB-C255AF6F6F07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1" name="Line 203">
          <a:extLst>
            <a:ext uri="{FF2B5EF4-FFF2-40B4-BE49-F238E27FC236}">
              <a16:creationId xmlns:a16="http://schemas.microsoft.com/office/drawing/2014/main" id="{47C5EA86-A14D-45B5-AED0-8B4005E7B949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2" name="Line 204">
          <a:extLst>
            <a:ext uri="{FF2B5EF4-FFF2-40B4-BE49-F238E27FC236}">
              <a16:creationId xmlns:a16="http://schemas.microsoft.com/office/drawing/2014/main" id="{45F1BEBA-64AD-4485-B09C-7243807F5305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3" name="Line 205">
          <a:extLst>
            <a:ext uri="{FF2B5EF4-FFF2-40B4-BE49-F238E27FC236}">
              <a16:creationId xmlns:a16="http://schemas.microsoft.com/office/drawing/2014/main" id="{7CBDB18A-A7DA-4B70-8097-A66B9D8E91B9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4" name="Line 206">
          <a:extLst>
            <a:ext uri="{FF2B5EF4-FFF2-40B4-BE49-F238E27FC236}">
              <a16:creationId xmlns:a16="http://schemas.microsoft.com/office/drawing/2014/main" id="{30CB2C85-B4CD-406C-91E7-08C3ED1A6DBD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5" name="Line 207">
          <a:extLst>
            <a:ext uri="{FF2B5EF4-FFF2-40B4-BE49-F238E27FC236}">
              <a16:creationId xmlns:a16="http://schemas.microsoft.com/office/drawing/2014/main" id="{50124B01-3857-448B-8376-E4742EAE3277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6" name="Line 208">
          <a:extLst>
            <a:ext uri="{FF2B5EF4-FFF2-40B4-BE49-F238E27FC236}">
              <a16:creationId xmlns:a16="http://schemas.microsoft.com/office/drawing/2014/main" id="{280CF041-B3E4-4103-B395-B52324FDBAB7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7" name="Line 209">
          <a:extLst>
            <a:ext uri="{FF2B5EF4-FFF2-40B4-BE49-F238E27FC236}">
              <a16:creationId xmlns:a16="http://schemas.microsoft.com/office/drawing/2014/main" id="{A9CFCA16-41E2-4FC2-87A3-68BDCCEE3070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8" name="Line 210">
          <a:extLst>
            <a:ext uri="{FF2B5EF4-FFF2-40B4-BE49-F238E27FC236}">
              <a16:creationId xmlns:a16="http://schemas.microsoft.com/office/drawing/2014/main" id="{BC921AED-37CE-4DEC-92B1-CD310440D3BC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79" name="Line 211">
          <a:extLst>
            <a:ext uri="{FF2B5EF4-FFF2-40B4-BE49-F238E27FC236}">
              <a16:creationId xmlns:a16="http://schemas.microsoft.com/office/drawing/2014/main" id="{A13903E5-DD03-496E-9371-6FA5F7632E00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</xdr:colOff>
      <xdr:row>3</xdr:row>
      <xdr:rowOff>29261</xdr:rowOff>
    </xdr:from>
    <xdr:to>
      <xdr:col>15</xdr:col>
      <xdr:colOff>0</xdr:colOff>
      <xdr:row>3</xdr:row>
      <xdr:rowOff>687629</xdr:rowOff>
    </xdr:to>
    <xdr:sp macro="" textlink="">
      <xdr:nvSpPr>
        <xdr:cNvPr id="82980" name="Line 212">
          <a:extLst>
            <a:ext uri="{FF2B5EF4-FFF2-40B4-BE49-F238E27FC236}">
              <a16:creationId xmlns:a16="http://schemas.microsoft.com/office/drawing/2014/main" id="{BF7E09BA-6EBE-44B7-A55A-82895E783583}"/>
            </a:ext>
          </a:extLst>
        </xdr:cNvPr>
        <xdr:cNvSpPr>
          <a:spLocks noChangeShapeType="1"/>
        </xdr:cNvSpPr>
      </xdr:nvSpPr>
      <xdr:spPr bwMode="auto">
        <a:xfrm>
          <a:off x="20248474" y="1009498"/>
          <a:ext cx="1082649" cy="658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xmlns:mc="http://schemas.openxmlformats.org/markup-compatibility/2006" xmlns:a14="http://schemas.microsoft.com/office/drawing/2010/main" val="100000" mc:Ignorable="a14" a14:legacySpreadsheetColorIndex="16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xmlns:mc="http://schemas.openxmlformats.org/markup-compatibility/2006" xmlns:a14="http://schemas.microsoft.com/office/drawing/2010/main" val="100000" mc:Ignorable="a14" a14:legacySpreadsheetColorIndex="16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9640;&#38596;&#24066;.xls" TargetMode="External"/><Relationship Id="rId13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6032;&#31481;&#24066;.xls" TargetMode="External"/><Relationship Id="rId18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3274;&#20013;&#24066;.xls" TargetMode="External"/><Relationship Id="rId3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7329;&#38272;&#32291;.xls" TargetMode="External"/><Relationship Id="rId21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3274;&#21335;&#24066;.xls" TargetMode="External"/><Relationship Id="rId7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6691;&#22290;&#24066;.xls" TargetMode="External"/><Relationship Id="rId12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6032;&#21271;&#24066;.xls" TargetMode="External"/><Relationship Id="rId17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4432;&#21270;&#32291;.xls" TargetMode="External"/><Relationship Id="rId2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3457;&#34030;&#32291;.xls" TargetMode="External"/><Relationship Id="rId16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2025;&#32681;&#32291;.xls" TargetMode="External"/><Relationship Id="rId20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3274;&#26481;&#32291;.xls" TargetMode="External"/><Relationship Id="rId1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3452;&#34349;&#32291;.xls" TargetMode="External"/><Relationship Id="rId6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3495;&#26647;&#32291;.xls" TargetMode="External"/><Relationship Id="rId11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8642;&#26519;&#32291;.xls" TargetMode="External"/><Relationship Id="rId5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3631;&#26481;&#32291;.xls" TargetMode="External"/><Relationship Id="rId15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2025;&#32681;&#24066;.xls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6899;&#27743;&#32291;.xls" TargetMode="External"/><Relationship Id="rId19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33274;&#21271;&#24066;.xls" TargetMode="External"/><Relationship Id="rId4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1335;&#25237;&#32291;.xls" TargetMode="External"/><Relationship Id="rId9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2522;&#38534;&#24066;.xls" TargetMode="External"/><Relationship Id="rId14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6032;&#31481;&#32291;.xls" TargetMode="External"/><Relationship Id="rId22" Type="http://schemas.openxmlformats.org/officeDocument/2006/relationships/externalLinkPath" Target="/&#38597;&#24935;/1-&#32317;&#38928;&#31639;&#24409;&#32232;/109&#24409;&#32232;&#26696;/1-&#32291;&#24066;/&#27298;&#26680;OK/105&#32317;&#38928;&#31639;-&#30452;&#36676;&#24066;&#21450;&#32291;&#24066;-&#28558;&#28246;&#32291;.x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A49"/>
  <sheetViews>
    <sheetView showGridLines="0" topLeftCell="A37" zoomScaleNormal="100" zoomScaleSheetLayoutView="100" workbookViewId="0"/>
  </sheetViews>
  <sheetFormatPr defaultColWidth="9" defaultRowHeight="16.149999999999999"/>
  <cols>
    <col min="1" max="9" width="9" style="19" customWidth="1"/>
    <col min="10" max="10" width="6" style="19" customWidth="1"/>
    <col min="11" max="16384" width="9" style="19"/>
  </cols>
  <sheetData>
    <row r="1" spans="1:1">
      <c r="A1" s="20" t="s">
        <v>238</v>
      </c>
    </row>
    <row r="11" spans="1:1" ht="28.55" customHeight="1"/>
    <row r="13" spans="1:1">
      <c r="A13" s="21" t="s">
        <v>242</v>
      </c>
    </row>
    <row r="31" spans="1:1">
      <c r="A31" s="21" t="s">
        <v>239</v>
      </c>
    </row>
    <row r="48" ht="11.25" customHeight="1"/>
    <row r="49" spans="1:1">
      <c r="A49" s="21" t="s">
        <v>240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indexed="15"/>
  </sheetPr>
  <dimension ref="A1:O30"/>
  <sheetViews>
    <sheetView showGridLines="0" view="pageBreakPreview" zoomScale="75" zoomScaleNormal="100" workbookViewId="0">
      <pane xSplit="2" ySplit="6" topLeftCell="C7" activePane="bottomRight" state="frozen"/>
      <selection activeCell="O12" sqref="O12"/>
      <selection pane="topRight" activeCell="O12" sqref="O12"/>
      <selection pane="bottomLeft" activeCell="O12" sqref="O12"/>
      <selection pane="bottomRight" activeCell="V12" sqref="V12"/>
    </sheetView>
  </sheetViews>
  <sheetFormatPr defaultColWidth="10" defaultRowHeight="20.3" customHeight="1"/>
  <cols>
    <col min="1" max="1" width="16" style="53" customWidth="1"/>
    <col min="2" max="2" width="17.8984375" style="129" customWidth="1"/>
    <col min="3" max="3" width="19.296875" style="129" customWidth="1"/>
    <col min="4" max="4" width="17.796875" style="129" customWidth="1"/>
    <col min="5" max="8" width="17.09765625" style="129" customWidth="1"/>
    <col min="9" max="9" width="16" style="129" customWidth="1"/>
    <col min="10" max="10" width="16.796875" style="129" customWidth="1"/>
    <col min="11" max="12" width="16.8984375" style="129" customWidth="1"/>
    <col min="13" max="13" width="20.69921875" style="129" customWidth="1"/>
    <col min="14" max="14" width="20.09765625" style="129" customWidth="1"/>
    <col min="15" max="15" width="19.09765625" style="129" customWidth="1"/>
    <col min="16" max="16384" width="10" style="129"/>
  </cols>
  <sheetData>
    <row r="1" spans="1:15" s="124" customFormat="1" ht="26.1" customHeight="1">
      <c r="A1" s="151"/>
      <c r="B1" s="151"/>
      <c r="C1" s="151"/>
      <c r="D1" s="95" t="s">
        <v>342</v>
      </c>
      <c r="E1" s="96" t="s">
        <v>343</v>
      </c>
      <c r="F1" s="151"/>
      <c r="G1" s="151"/>
      <c r="H1" s="123"/>
      <c r="I1" s="166"/>
      <c r="J1" s="123"/>
      <c r="K1" s="123"/>
      <c r="L1" s="95" t="s">
        <v>342</v>
      </c>
      <c r="M1" s="96" t="s">
        <v>343</v>
      </c>
      <c r="N1" s="151"/>
      <c r="O1" s="123"/>
    </row>
    <row r="2" spans="1:15" s="126" customFormat="1" ht="27.95" customHeight="1">
      <c r="A2" s="125"/>
      <c r="B2" s="125"/>
      <c r="C2" s="98"/>
      <c r="D2" s="99" t="s">
        <v>491</v>
      </c>
      <c r="E2" s="100" t="s">
        <v>344</v>
      </c>
      <c r="F2" s="125"/>
      <c r="G2" s="125"/>
      <c r="H2" s="125"/>
      <c r="I2" s="125"/>
      <c r="J2" s="125"/>
      <c r="K2" s="125"/>
      <c r="L2" s="99" t="s">
        <v>491</v>
      </c>
      <c r="M2" s="100" t="s">
        <v>344</v>
      </c>
      <c r="N2" s="167"/>
      <c r="O2" s="102" t="s">
        <v>345</v>
      </c>
    </row>
    <row r="3" spans="1:15" s="165" customFormat="1" ht="24.05" customHeight="1">
      <c r="A3" s="168"/>
      <c r="B3" s="164"/>
      <c r="C3" s="164"/>
      <c r="D3" s="169" t="s">
        <v>346</v>
      </c>
      <c r="E3" s="109" t="s">
        <v>526</v>
      </c>
      <c r="F3" s="164"/>
      <c r="G3" s="164"/>
      <c r="H3" s="170" t="s">
        <v>123</v>
      </c>
      <c r="I3" s="171"/>
      <c r="J3" s="164"/>
      <c r="K3" s="164"/>
      <c r="L3" s="169" t="s">
        <v>346</v>
      </c>
      <c r="M3" s="109" t="s">
        <v>526</v>
      </c>
      <c r="N3" s="164"/>
      <c r="O3" s="170" t="s">
        <v>123</v>
      </c>
    </row>
    <row r="4" spans="1:15" s="57" customFormat="1" ht="21.6" customHeight="1">
      <c r="A4" s="344" t="s">
        <v>498</v>
      </c>
      <c r="B4" s="344" t="s">
        <v>347</v>
      </c>
      <c r="C4" s="172"/>
      <c r="D4" s="347" t="s">
        <v>348</v>
      </c>
      <c r="E4" s="347"/>
      <c r="F4" s="347"/>
      <c r="G4" s="347"/>
      <c r="H4" s="173"/>
      <c r="I4" s="344" t="s">
        <v>499</v>
      </c>
      <c r="J4" s="174"/>
      <c r="K4" s="347" t="s">
        <v>349</v>
      </c>
      <c r="L4" s="347"/>
      <c r="M4" s="347"/>
      <c r="N4" s="347"/>
      <c r="O4" s="173"/>
    </row>
    <row r="5" spans="1:15" s="57" customFormat="1" ht="21.6" customHeight="1">
      <c r="A5" s="345"/>
      <c r="B5" s="346"/>
      <c r="C5" s="175" t="s">
        <v>94</v>
      </c>
      <c r="D5" s="175" t="s">
        <v>95</v>
      </c>
      <c r="E5" s="175" t="s">
        <v>350</v>
      </c>
      <c r="F5" s="175" t="s">
        <v>96</v>
      </c>
      <c r="G5" s="175" t="s">
        <v>351</v>
      </c>
      <c r="H5" s="175" t="s">
        <v>97</v>
      </c>
      <c r="I5" s="345"/>
      <c r="J5" s="175" t="s">
        <v>94</v>
      </c>
      <c r="K5" s="175" t="s">
        <v>95</v>
      </c>
      <c r="L5" s="175" t="s">
        <v>98</v>
      </c>
      <c r="M5" s="175" t="s">
        <v>350</v>
      </c>
      <c r="N5" s="175" t="s">
        <v>351</v>
      </c>
      <c r="O5" s="175" t="s">
        <v>97</v>
      </c>
    </row>
    <row r="6" spans="1:15" s="177" customFormat="1" ht="21.6" customHeight="1">
      <c r="A6" s="176" t="s">
        <v>352</v>
      </c>
      <c r="B6" s="159">
        <v>1228999632</v>
      </c>
      <c r="C6" s="159">
        <v>237096297</v>
      </c>
      <c r="D6" s="159">
        <v>110011257</v>
      </c>
      <c r="E6" s="159">
        <v>614938054</v>
      </c>
      <c r="F6" s="159">
        <v>8519614</v>
      </c>
      <c r="G6" s="159">
        <v>4848971</v>
      </c>
      <c r="H6" s="159">
        <v>975414193</v>
      </c>
      <c r="I6" s="122" t="s">
        <v>352</v>
      </c>
      <c r="J6" s="159">
        <v>12696</v>
      </c>
      <c r="K6" s="159">
        <v>853969</v>
      </c>
      <c r="L6" s="159">
        <v>190444381</v>
      </c>
      <c r="M6" s="159">
        <v>50285305</v>
      </c>
      <c r="N6" s="159">
        <v>11989088</v>
      </c>
      <c r="O6" s="159">
        <v>253585439</v>
      </c>
    </row>
    <row r="7" spans="1:15" s="177" customFormat="1" ht="21.6" customHeight="1">
      <c r="A7" s="178" t="s">
        <v>144</v>
      </c>
      <c r="B7" s="159">
        <v>858068401</v>
      </c>
      <c r="C7" s="159">
        <v>165314804</v>
      </c>
      <c r="D7" s="159">
        <v>79089698</v>
      </c>
      <c r="E7" s="159">
        <v>423204764</v>
      </c>
      <c r="F7" s="159">
        <v>5825616</v>
      </c>
      <c r="G7" s="159">
        <v>3304690</v>
      </c>
      <c r="H7" s="159">
        <v>676739572</v>
      </c>
      <c r="I7" s="178" t="s">
        <v>144</v>
      </c>
      <c r="J7" s="159">
        <v>0</v>
      </c>
      <c r="K7" s="159">
        <v>129087</v>
      </c>
      <c r="L7" s="159">
        <v>141961120</v>
      </c>
      <c r="M7" s="159">
        <v>31340224</v>
      </c>
      <c r="N7" s="159">
        <v>7898398</v>
      </c>
      <c r="O7" s="159">
        <v>181328829</v>
      </c>
    </row>
    <row r="8" spans="1:15" s="179" customFormat="1" ht="21.6" customHeight="1">
      <c r="A8" s="46" t="s">
        <v>196</v>
      </c>
      <c r="B8" s="162">
        <v>178688035</v>
      </c>
      <c r="C8" s="162">
        <v>30716344</v>
      </c>
      <c r="D8" s="162">
        <v>19141406</v>
      </c>
      <c r="E8" s="162">
        <v>85603263</v>
      </c>
      <c r="F8" s="162">
        <v>1040000</v>
      </c>
      <c r="G8" s="162">
        <v>773257</v>
      </c>
      <c r="H8" s="162">
        <v>137274270</v>
      </c>
      <c r="I8" s="46" t="s">
        <v>196</v>
      </c>
      <c r="J8" s="162">
        <v>0</v>
      </c>
      <c r="K8" s="162">
        <v>350</v>
      </c>
      <c r="L8" s="162">
        <v>32973175</v>
      </c>
      <c r="M8" s="162">
        <v>6940240</v>
      </c>
      <c r="N8" s="162">
        <v>1500000</v>
      </c>
      <c r="O8" s="162">
        <v>41413765</v>
      </c>
    </row>
    <row r="9" spans="1:15" s="179" customFormat="1" ht="21.6" customHeight="1">
      <c r="A9" s="46" t="s">
        <v>353</v>
      </c>
      <c r="B9" s="162">
        <v>168002430</v>
      </c>
      <c r="C9" s="162">
        <v>39438097</v>
      </c>
      <c r="D9" s="162">
        <v>14974479</v>
      </c>
      <c r="E9" s="162">
        <v>80541820</v>
      </c>
      <c r="F9" s="162">
        <v>938209</v>
      </c>
      <c r="G9" s="162">
        <v>897632</v>
      </c>
      <c r="H9" s="162">
        <v>136790237</v>
      </c>
      <c r="I9" s="46" t="s">
        <v>353</v>
      </c>
      <c r="J9" s="162">
        <v>0</v>
      </c>
      <c r="K9" s="162">
        <v>0</v>
      </c>
      <c r="L9" s="162">
        <v>24177898</v>
      </c>
      <c r="M9" s="162">
        <v>6314295</v>
      </c>
      <c r="N9" s="162">
        <v>720000</v>
      </c>
      <c r="O9" s="162">
        <v>31212193</v>
      </c>
    </row>
    <row r="10" spans="1:15" s="179" customFormat="1" ht="21.6" customHeight="1">
      <c r="A10" s="46" t="s">
        <v>354</v>
      </c>
      <c r="B10" s="162">
        <v>122834000</v>
      </c>
      <c r="C10" s="162">
        <v>18663788</v>
      </c>
      <c r="D10" s="162">
        <v>13039761</v>
      </c>
      <c r="E10" s="162">
        <v>60281560</v>
      </c>
      <c r="F10" s="162">
        <v>321136</v>
      </c>
      <c r="G10" s="162">
        <v>250000</v>
      </c>
      <c r="H10" s="162">
        <v>92556245</v>
      </c>
      <c r="I10" s="46" t="s">
        <v>354</v>
      </c>
      <c r="J10" s="162">
        <v>0</v>
      </c>
      <c r="K10" s="162">
        <v>63677</v>
      </c>
      <c r="L10" s="162">
        <v>22539447</v>
      </c>
      <c r="M10" s="162">
        <v>6424631</v>
      </c>
      <c r="N10" s="162">
        <v>1250000</v>
      </c>
      <c r="O10" s="162">
        <v>30277755</v>
      </c>
    </row>
    <row r="11" spans="1:15" s="179" customFormat="1" ht="21.6" customHeight="1">
      <c r="A11" s="46" t="s">
        <v>355</v>
      </c>
      <c r="B11" s="162">
        <v>141410322</v>
      </c>
      <c r="C11" s="162">
        <v>25775867</v>
      </c>
      <c r="D11" s="162">
        <v>12726440</v>
      </c>
      <c r="E11" s="162">
        <v>76291751</v>
      </c>
      <c r="F11" s="162">
        <v>800000</v>
      </c>
      <c r="G11" s="162">
        <v>541958</v>
      </c>
      <c r="H11" s="162">
        <v>116136016</v>
      </c>
      <c r="I11" s="46" t="s">
        <v>355</v>
      </c>
      <c r="J11" s="162">
        <v>0</v>
      </c>
      <c r="K11" s="162">
        <v>0</v>
      </c>
      <c r="L11" s="162">
        <v>20441015</v>
      </c>
      <c r="M11" s="162">
        <v>3333291</v>
      </c>
      <c r="N11" s="162">
        <v>1500000</v>
      </c>
      <c r="O11" s="162">
        <v>25274306</v>
      </c>
    </row>
    <row r="12" spans="1:15" s="179" customFormat="1" ht="21.6" customHeight="1">
      <c r="A12" s="46" t="s">
        <v>356</v>
      </c>
      <c r="B12" s="162">
        <v>100575835</v>
      </c>
      <c r="C12" s="162">
        <v>19970265</v>
      </c>
      <c r="D12" s="162">
        <v>9508980</v>
      </c>
      <c r="E12" s="162">
        <v>46230511</v>
      </c>
      <c r="F12" s="162">
        <v>590000</v>
      </c>
      <c r="G12" s="162">
        <v>542360</v>
      </c>
      <c r="H12" s="162">
        <v>76842116</v>
      </c>
      <c r="I12" s="46" t="s">
        <v>356</v>
      </c>
      <c r="J12" s="162">
        <v>0</v>
      </c>
      <c r="K12" s="162">
        <v>65060</v>
      </c>
      <c r="L12" s="162">
        <v>20059156</v>
      </c>
      <c r="M12" s="162">
        <v>2267172</v>
      </c>
      <c r="N12" s="162">
        <v>1342331</v>
      </c>
      <c r="O12" s="162">
        <v>23733719</v>
      </c>
    </row>
    <row r="13" spans="1:15" s="179" customFormat="1" ht="21.6" customHeight="1">
      <c r="A13" s="46" t="s">
        <v>145</v>
      </c>
      <c r="B13" s="162">
        <v>146557779</v>
      </c>
      <c r="C13" s="162">
        <v>30750443</v>
      </c>
      <c r="D13" s="162">
        <v>9698632</v>
      </c>
      <c r="E13" s="162">
        <v>74255859</v>
      </c>
      <c r="F13" s="162">
        <v>2136271</v>
      </c>
      <c r="G13" s="162">
        <v>299483</v>
      </c>
      <c r="H13" s="162">
        <v>117140688</v>
      </c>
      <c r="I13" s="46" t="s">
        <v>145</v>
      </c>
      <c r="J13" s="162">
        <v>0</v>
      </c>
      <c r="K13" s="162">
        <v>0</v>
      </c>
      <c r="L13" s="162">
        <v>21770429</v>
      </c>
      <c r="M13" s="162">
        <v>6060595</v>
      </c>
      <c r="N13" s="162">
        <v>1586067</v>
      </c>
      <c r="O13" s="162">
        <v>29417091</v>
      </c>
    </row>
    <row r="14" spans="1:15" s="177" customFormat="1" ht="21.6" customHeight="1">
      <c r="A14" s="122" t="s">
        <v>146</v>
      </c>
      <c r="B14" s="159">
        <v>370931231</v>
      </c>
      <c r="C14" s="159">
        <v>71781493</v>
      </c>
      <c r="D14" s="159">
        <v>30921559</v>
      </c>
      <c r="E14" s="159">
        <v>191733290</v>
      </c>
      <c r="F14" s="159">
        <v>2693998</v>
      </c>
      <c r="G14" s="159">
        <v>1544281</v>
      </c>
      <c r="H14" s="159">
        <v>298674621</v>
      </c>
      <c r="I14" s="122" t="s">
        <v>146</v>
      </c>
      <c r="J14" s="159">
        <v>12696</v>
      </c>
      <c r="K14" s="159">
        <v>724882</v>
      </c>
      <c r="L14" s="159">
        <v>48483261</v>
      </c>
      <c r="M14" s="159">
        <v>18945081</v>
      </c>
      <c r="N14" s="159">
        <v>4090690</v>
      </c>
      <c r="O14" s="159">
        <v>72256610</v>
      </c>
    </row>
    <row r="15" spans="1:15" s="179" customFormat="1" ht="21.6" customHeight="1">
      <c r="A15" s="46" t="s">
        <v>129</v>
      </c>
      <c r="B15" s="162">
        <v>22786010</v>
      </c>
      <c r="C15" s="162">
        <v>4315088</v>
      </c>
      <c r="D15" s="162">
        <v>2204952</v>
      </c>
      <c r="E15" s="162">
        <v>11808762</v>
      </c>
      <c r="F15" s="162">
        <v>164128</v>
      </c>
      <c r="G15" s="162">
        <v>77600</v>
      </c>
      <c r="H15" s="162">
        <v>18570530</v>
      </c>
      <c r="I15" s="180" t="s">
        <v>129</v>
      </c>
      <c r="J15" s="162">
        <v>0</v>
      </c>
      <c r="K15" s="162">
        <v>0</v>
      </c>
      <c r="L15" s="162">
        <v>2705145</v>
      </c>
      <c r="M15" s="162">
        <v>1282274</v>
      </c>
      <c r="N15" s="162">
        <v>228061</v>
      </c>
      <c r="O15" s="162">
        <v>4215480</v>
      </c>
    </row>
    <row r="16" spans="1:15" s="179" customFormat="1" ht="21.6" customHeight="1">
      <c r="A16" s="46" t="s">
        <v>130</v>
      </c>
      <c r="B16" s="162">
        <v>28697176</v>
      </c>
      <c r="C16" s="162">
        <v>4024185</v>
      </c>
      <c r="D16" s="162">
        <v>1952116</v>
      </c>
      <c r="E16" s="162">
        <v>14433460</v>
      </c>
      <c r="F16" s="162">
        <v>250000</v>
      </c>
      <c r="G16" s="162">
        <v>411994</v>
      </c>
      <c r="H16" s="162">
        <v>21071755</v>
      </c>
      <c r="I16" s="180" t="s">
        <v>130</v>
      </c>
      <c r="J16" s="162">
        <v>0</v>
      </c>
      <c r="K16" s="162">
        <v>0</v>
      </c>
      <c r="L16" s="162">
        <v>4867753</v>
      </c>
      <c r="M16" s="162">
        <v>2470671</v>
      </c>
      <c r="N16" s="162">
        <v>286997</v>
      </c>
      <c r="O16" s="162">
        <v>7625421</v>
      </c>
    </row>
    <row r="17" spans="1:15" s="179" customFormat="1" ht="21.6" customHeight="1">
      <c r="A17" s="46" t="s">
        <v>131</v>
      </c>
      <c r="B17" s="162">
        <v>20184331</v>
      </c>
      <c r="C17" s="162">
        <v>4814260</v>
      </c>
      <c r="D17" s="162">
        <v>1096160</v>
      </c>
      <c r="E17" s="162">
        <v>10941306</v>
      </c>
      <c r="F17" s="162">
        <v>550000</v>
      </c>
      <c r="G17" s="162">
        <v>50000</v>
      </c>
      <c r="H17" s="162">
        <v>17451726</v>
      </c>
      <c r="I17" s="180" t="s">
        <v>131</v>
      </c>
      <c r="J17" s="162">
        <v>0</v>
      </c>
      <c r="K17" s="162">
        <v>30751</v>
      </c>
      <c r="L17" s="162">
        <v>2197378</v>
      </c>
      <c r="M17" s="162">
        <v>302476</v>
      </c>
      <c r="N17" s="162">
        <v>202000</v>
      </c>
      <c r="O17" s="162">
        <v>2732605</v>
      </c>
    </row>
    <row r="18" spans="1:15" s="179" customFormat="1" ht="21.6" customHeight="1">
      <c r="A18" s="46" t="s">
        <v>132</v>
      </c>
      <c r="B18" s="162">
        <v>47662520</v>
      </c>
      <c r="C18" s="162">
        <v>8715442</v>
      </c>
      <c r="D18" s="162">
        <v>2467124</v>
      </c>
      <c r="E18" s="162">
        <v>28578232</v>
      </c>
      <c r="F18" s="162">
        <v>383772</v>
      </c>
      <c r="G18" s="162">
        <v>140000</v>
      </c>
      <c r="H18" s="162">
        <v>40284570</v>
      </c>
      <c r="I18" s="180" t="s">
        <v>132</v>
      </c>
      <c r="J18" s="162">
        <v>0</v>
      </c>
      <c r="K18" s="162">
        <v>76167</v>
      </c>
      <c r="L18" s="162">
        <v>4990356</v>
      </c>
      <c r="M18" s="162">
        <v>1841427</v>
      </c>
      <c r="N18" s="162">
        <v>470000</v>
      </c>
      <c r="O18" s="162">
        <v>7377950</v>
      </c>
    </row>
    <row r="19" spans="1:15" s="179" customFormat="1" ht="21.6" customHeight="1">
      <c r="A19" s="46" t="s">
        <v>133</v>
      </c>
      <c r="B19" s="162">
        <v>26626000</v>
      </c>
      <c r="C19" s="162">
        <v>5187209</v>
      </c>
      <c r="D19" s="162">
        <v>1799573</v>
      </c>
      <c r="E19" s="162">
        <v>14327582</v>
      </c>
      <c r="F19" s="162">
        <v>126558</v>
      </c>
      <c r="G19" s="162">
        <v>230000</v>
      </c>
      <c r="H19" s="162">
        <v>21670922</v>
      </c>
      <c r="I19" s="180" t="s">
        <v>133</v>
      </c>
      <c r="J19" s="162">
        <v>0</v>
      </c>
      <c r="K19" s="162">
        <v>0</v>
      </c>
      <c r="L19" s="162">
        <v>4207612</v>
      </c>
      <c r="M19" s="162">
        <v>481206</v>
      </c>
      <c r="N19" s="162">
        <v>266260</v>
      </c>
      <c r="O19" s="162">
        <v>4955078</v>
      </c>
    </row>
    <row r="20" spans="1:15" s="179" customFormat="1" ht="21.6" customHeight="1">
      <c r="A20" s="46" t="s">
        <v>134</v>
      </c>
      <c r="B20" s="162">
        <v>30664776</v>
      </c>
      <c r="C20" s="162">
        <v>5681324</v>
      </c>
      <c r="D20" s="162">
        <v>1847219</v>
      </c>
      <c r="E20" s="162">
        <v>17949782</v>
      </c>
      <c r="F20" s="162">
        <v>193483</v>
      </c>
      <c r="G20" s="162">
        <v>12959</v>
      </c>
      <c r="H20" s="162">
        <v>25684767</v>
      </c>
      <c r="I20" s="180" t="s">
        <v>134</v>
      </c>
      <c r="J20" s="162">
        <v>0</v>
      </c>
      <c r="K20" s="162">
        <v>114774</v>
      </c>
      <c r="L20" s="162">
        <v>3621335</v>
      </c>
      <c r="M20" s="162">
        <v>856201</v>
      </c>
      <c r="N20" s="162">
        <v>387699</v>
      </c>
      <c r="O20" s="162">
        <v>4980009</v>
      </c>
    </row>
    <row r="21" spans="1:15" s="179" customFormat="1" ht="21.6" customHeight="1">
      <c r="A21" s="46" t="s">
        <v>135</v>
      </c>
      <c r="B21" s="162">
        <v>24502000</v>
      </c>
      <c r="C21" s="162">
        <v>5255258</v>
      </c>
      <c r="D21" s="162">
        <v>2062734</v>
      </c>
      <c r="E21" s="162">
        <v>12688943</v>
      </c>
      <c r="F21" s="162">
        <v>270000</v>
      </c>
      <c r="G21" s="162">
        <v>6293</v>
      </c>
      <c r="H21" s="162">
        <v>20283228</v>
      </c>
      <c r="I21" s="180" t="s">
        <v>135</v>
      </c>
      <c r="J21" s="162">
        <v>0</v>
      </c>
      <c r="K21" s="162">
        <v>332760</v>
      </c>
      <c r="L21" s="162">
        <v>2504671</v>
      </c>
      <c r="M21" s="162">
        <v>1055991</v>
      </c>
      <c r="N21" s="162">
        <v>325350</v>
      </c>
      <c r="O21" s="162">
        <v>4218772</v>
      </c>
    </row>
    <row r="22" spans="1:15" s="179" customFormat="1" ht="21.6" customHeight="1">
      <c r="A22" s="46" t="s">
        <v>136</v>
      </c>
      <c r="B22" s="162">
        <v>41174000</v>
      </c>
      <c r="C22" s="162">
        <v>7613436</v>
      </c>
      <c r="D22" s="162">
        <v>2618340</v>
      </c>
      <c r="E22" s="162">
        <v>22975769</v>
      </c>
      <c r="F22" s="162">
        <v>200000</v>
      </c>
      <c r="G22" s="162">
        <v>60000</v>
      </c>
      <c r="H22" s="162">
        <v>33467545</v>
      </c>
      <c r="I22" s="180" t="s">
        <v>136</v>
      </c>
      <c r="J22" s="162">
        <v>0</v>
      </c>
      <c r="K22" s="162">
        <v>0</v>
      </c>
      <c r="L22" s="162">
        <v>4448193</v>
      </c>
      <c r="M22" s="162">
        <v>2845366</v>
      </c>
      <c r="N22" s="162">
        <v>412896</v>
      </c>
      <c r="O22" s="162">
        <v>7706455</v>
      </c>
    </row>
    <row r="23" spans="1:15" s="179" customFormat="1" ht="21.6" customHeight="1">
      <c r="A23" s="46" t="s">
        <v>137</v>
      </c>
      <c r="B23" s="162">
        <v>19623978</v>
      </c>
      <c r="C23" s="162">
        <v>3999612</v>
      </c>
      <c r="D23" s="162">
        <v>2179619</v>
      </c>
      <c r="E23" s="162">
        <v>9480521</v>
      </c>
      <c r="F23" s="162">
        <v>100000</v>
      </c>
      <c r="G23" s="162">
        <v>40000</v>
      </c>
      <c r="H23" s="162">
        <v>15799752</v>
      </c>
      <c r="I23" s="180" t="s">
        <v>137</v>
      </c>
      <c r="J23" s="162">
        <v>0</v>
      </c>
      <c r="K23" s="162">
        <v>0</v>
      </c>
      <c r="L23" s="162">
        <v>2266904</v>
      </c>
      <c r="M23" s="162">
        <v>1297322</v>
      </c>
      <c r="N23" s="162">
        <v>260000</v>
      </c>
      <c r="O23" s="162">
        <v>3824226</v>
      </c>
    </row>
    <row r="24" spans="1:15" s="179" customFormat="1" ht="21.6" customHeight="1">
      <c r="A24" s="46" t="s">
        <v>138</v>
      </c>
      <c r="B24" s="162">
        <v>22005585</v>
      </c>
      <c r="C24" s="162">
        <v>4278390</v>
      </c>
      <c r="D24" s="162">
        <v>1823685</v>
      </c>
      <c r="E24" s="162">
        <v>11583095</v>
      </c>
      <c r="F24" s="162">
        <v>122200</v>
      </c>
      <c r="G24" s="162">
        <v>77200</v>
      </c>
      <c r="H24" s="162">
        <v>17884570</v>
      </c>
      <c r="I24" s="180" t="s">
        <v>138</v>
      </c>
      <c r="J24" s="162">
        <v>0</v>
      </c>
      <c r="K24" s="162">
        <v>1738</v>
      </c>
      <c r="L24" s="162">
        <v>2745099</v>
      </c>
      <c r="M24" s="162">
        <v>1098751</v>
      </c>
      <c r="N24" s="162">
        <v>275427</v>
      </c>
      <c r="O24" s="162">
        <v>4121015</v>
      </c>
    </row>
    <row r="25" spans="1:15" s="179" customFormat="1" ht="21.6" customHeight="1">
      <c r="A25" s="46" t="s">
        <v>139</v>
      </c>
      <c r="B25" s="162">
        <v>10172152</v>
      </c>
      <c r="C25" s="162">
        <v>2773727</v>
      </c>
      <c r="D25" s="162">
        <v>1329450</v>
      </c>
      <c r="E25" s="162">
        <v>4290363</v>
      </c>
      <c r="F25" s="162">
        <v>16740</v>
      </c>
      <c r="G25" s="162">
        <v>63000</v>
      </c>
      <c r="H25" s="162">
        <v>8473280</v>
      </c>
      <c r="I25" s="180" t="s">
        <v>139</v>
      </c>
      <c r="J25" s="162">
        <v>0</v>
      </c>
      <c r="K25" s="162">
        <v>90708</v>
      </c>
      <c r="L25" s="162">
        <v>1132974</v>
      </c>
      <c r="M25" s="162">
        <v>371190</v>
      </c>
      <c r="N25" s="162">
        <v>104000</v>
      </c>
      <c r="O25" s="162">
        <v>1698872</v>
      </c>
    </row>
    <row r="26" spans="1:15" s="179" customFormat="1" ht="21.6" customHeight="1">
      <c r="A26" s="46" t="s">
        <v>140</v>
      </c>
      <c r="B26" s="162">
        <v>19963613</v>
      </c>
      <c r="C26" s="162">
        <v>4872651</v>
      </c>
      <c r="D26" s="162">
        <v>1974278</v>
      </c>
      <c r="E26" s="162">
        <v>9511662</v>
      </c>
      <c r="F26" s="162">
        <v>100000</v>
      </c>
      <c r="G26" s="162">
        <v>30500</v>
      </c>
      <c r="H26" s="162">
        <v>16489091</v>
      </c>
      <c r="I26" s="180" t="s">
        <v>140</v>
      </c>
      <c r="J26" s="162">
        <v>0</v>
      </c>
      <c r="K26" s="162">
        <v>42229</v>
      </c>
      <c r="L26" s="162">
        <v>2258447</v>
      </c>
      <c r="M26" s="162">
        <v>973846</v>
      </c>
      <c r="N26" s="162">
        <v>200000</v>
      </c>
      <c r="O26" s="162">
        <v>3474522</v>
      </c>
    </row>
    <row r="27" spans="1:15" s="179" customFormat="1" ht="21.6" customHeight="1">
      <c r="A27" s="46" t="s">
        <v>141</v>
      </c>
      <c r="B27" s="162">
        <v>23532525</v>
      </c>
      <c r="C27" s="162">
        <v>4001409</v>
      </c>
      <c r="D27" s="162">
        <v>2992174</v>
      </c>
      <c r="E27" s="162">
        <v>10617610</v>
      </c>
      <c r="F27" s="162">
        <v>210000</v>
      </c>
      <c r="G27" s="162">
        <v>168540</v>
      </c>
      <c r="H27" s="162">
        <v>17989733</v>
      </c>
      <c r="I27" s="180" t="s">
        <v>141</v>
      </c>
      <c r="J27" s="162">
        <v>0</v>
      </c>
      <c r="K27" s="162">
        <v>0</v>
      </c>
      <c r="L27" s="162">
        <v>3523772</v>
      </c>
      <c r="M27" s="162">
        <v>1642020</v>
      </c>
      <c r="N27" s="162">
        <v>377000</v>
      </c>
      <c r="O27" s="162">
        <v>5542792</v>
      </c>
    </row>
    <row r="28" spans="1:15" s="181" customFormat="1" ht="21.6" customHeight="1">
      <c r="A28" s="46" t="s">
        <v>142</v>
      </c>
      <c r="B28" s="162">
        <v>14600792</v>
      </c>
      <c r="C28" s="162">
        <v>3404075</v>
      </c>
      <c r="D28" s="162">
        <v>1709401</v>
      </c>
      <c r="E28" s="162">
        <v>6432839</v>
      </c>
      <c r="F28" s="162">
        <v>6517</v>
      </c>
      <c r="G28" s="162">
        <v>67000</v>
      </c>
      <c r="H28" s="162">
        <v>11619832</v>
      </c>
      <c r="I28" s="180" t="s">
        <v>142</v>
      </c>
      <c r="J28" s="162">
        <v>12696</v>
      </c>
      <c r="K28" s="162">
        <v>31455</v>
      </c>
      <c r="L28" s="162">
        <v>2124864</v>
      </c>
      <c r="M28" s="162">
        <v>701945</v>
      </c>
      <c r="N28" s="162">
        <v>110000</v>
      </c>
      <c r="O28" s="162">
        <v>2980960</v>
      </c>
    </row>
    <row r="29" spans="1:15" s="179" customFormat="1" ht="21.6" customHeight="1">
      <c r="A29" s="46" t="s">
        <v>143</v>
      </c>
      <c r="B29" s="162">
        <v>14651028</v>
      </c>
      <c r="C29" s="162">
        <v>2155153</v>
      </c>
      <c r="D29" s="162">
        <v>2320503</v>
      </c>
      <c r="E29" s="162">
        <v>4984072</v>
      </c>
      <c r="F29" s="162">
        <v>0</v>
      </c>
      <c r="G29" s="162">
        <v>97850</v>
      </c>
      <c r="H29" s="162">
        <v>9557578</v>
      </c>
      <c r="I29" s="180" t="s">
        <v>143</v>
      </c>
      <c r="J29" s="162">
        <v>0</v>
      </c>
      <c r="K29" s="162">
        <v>4300</v>
      </c>
      <c r="L29" s="162">
        <v>3419131</v>
      </c>
      <c r="M29" s="162">
        <v>1535019</v>
      </c>
      <c r="N29" s="162">
        <v>135000</v>
      </c>
      <c r="O29" s="162">
        <v>5093450</v>
      </c>
    </row>
    <row r="30" spans="1:15" s="179" customFormat="1" ht="21.6" customHeight="1">
      <c r="A30" s="46" t="s">
        <v>206</v>
      </c>
      <c r="B30" s="162">
        <v>4084745</v>
      </c>
      <c r="C30" s="162">
        <v>690274</v>
      </c>
      <c r="D30" s="162">
        <v>544231</v>
      </c>
      <c r="E30" s="162">
        <v>1129292</v>
      </c>
      <c r="F30" s="162">
        <v>600</v>
      </c>
      <c r="G30" s="162">
        <v>11345</v>
      </c>
      <c r="H30" s="162">
        <v>2375742</v>
      </c>
      <c r="I30" s="180" t="s">
        <v>206</v>
      </c>
      <c r="J30" s="162">
        <v>0</v>
      </c>
      <c r="K30" s="162">
        <v>0</v>
      </c>
      <c r="L30" s="162">
        <v>1469627</v>
      </c>
      <c r="M30" s="162">
        <v>189376</v>
      </c>
      <c r="N30" s="162">
        <v>50000</v>
      </c>
      <c r="O30" s="162">
        <v>1709003</v>
      </c>
    </row>
  </sheetData>
  <mergeCells count="5">
    <mergeCell ref="A4:A5"/>
    <mergeCell ref="I4:I5"/>
    <mergeCell ref="B4:B5"/>
    <mergeCell ref="D4:G4"/>
    <mergeCell ref="K4:N4"/>
  </mergeCells>
  <phoneticPr fontId="19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90" firstPageNumber="62" orientation="portrait" blackAndWhite="1" useFirstPageNumber="1" r:id="rId1"/>
  <headerFooter alignWithMargins="0">
    <oddFooter>&amp;C&amp;"Times New Roman,標準"-&amp;P--</oddFooter>
  </headerFooter>
  <colBreaks count="1" manualBreakCount="1">
    <brk id="8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indexed="15"/>
  </sheetPr>
  <dimension ref="A1:L31"/>
  <sheetViews>
    <sheetView showGridLines="0" view="pageBreakPreview" zoomScale="75" zoomScaleNormal="100" workbookViewId="0">
      <pane xSplit="2" ySplit="7" topLeftCell="C8" activePane="bottomRight" state="frozen"/>
      <selection activeCell="O12" sqref="O12"/>
      <selection pane="topRight" activeCell="O12" sqref="O12"/>
      <selection pane="bottomLeft" activeCell="O12" sqref="O12"/>
      <selection pane="bottomRight" activeCell="Q9" sqref="Q9"/>
    </sheetView>
  </sheetViews>
  <sheetFormatPr defaultColWidth="10" defaultRowHeight="16.149999999999999"/>
  <cols>
    <col min="1" max="1" width="14.3984375" style="129" customWidth="1"/>
    <col min="2" max="2" width="14.296875" style="129" customWidth="1"/>
    <col min="3" max="3" width="12.8984375" style="129" customWidth="1"/>
    <col min="4" max="4" width="13.3984375" style="129" customWidth="1"/>
    <col min="5" max="5" width="13.796875" style="129" customWidth="1"/>
    <col min="6" max="6" width="11.796875" style="129" customWidth="1"/>
    <col min="7" max="9" width="12.296875" style="129" customWidth="1"/>
    <col min="10" max="10" width="10.69921875" style="129" customWidth="1"/>
    <col min="11" max="11" width="12.296875" style="129" customWidth="1"/>
    <col min="12" max="12" width="15.796875" style="129" customWidth="1"/>
    <col min="13" max="16384" width="10" style="129"/>
  </cols>
  <sheetData>
    <row r="1" spans="1:12" s="124" customFormat="1" ht="26.1" customHeight="1">
      <c r="A1" s="123"/>
      <c r="B1" s="123"/>
      <c r="C1" s="123"/>
      <c r="D1" s="149"/>
      <c r="E1" s="150"/>
      <c r="F1" s="95" t="s">
        <v>361</v>
      </c>
      <c r="G1" s="96" t="s">
        <v>362</v>
      </c>
      <c r="H1" s="149"/>
      <c r="I1" s="149"/>
      <c r="J1" s="149"/>
      <c r="K1" s="151"/>
      <c r="L1" s="151"/>
    </row>
    <row r="2" spans="1:12" s="126" customFormat="1" ht="27.95" customHeight="1">
      <c r="A2" s="125"/>
      <c r="B2" s="125"/>
      <c r="C2" s="125"/>
      <c r="D2" s="152"/>
      <c r="E2" s="153"/>
      <c r="F2" s="99" t="s">
        <v>363</v>
      </c>
      <c r="G2" s="154" t="s">
        <v>364</v>
      </c>
      <c r="H2" s="152"/>
      <c r="I2" s="152"/>
      <c r="J2" s="152"/>
      <c r="K2" s="125"/>
      <c r="L2" s="125"/>
    </row>
    <row r="3" spans="1:12" ht="24.05" customHeight="1">
      <c r="A3" s="128"/>
      <c r="B3" s="128"/>
      <c r="C3" s="128"/>
      <c r="D3" s="155"/>
      <c r="E3" s="156"/>
      <c r="F3" s="108" t="s">
        <v>346</v>
      </c>
      <c r="G3" s="109" t="s">
        <v>526</v>
      </c>
      <c r="H3" s="155"/>
      <c r="I3" s="155"/>
      <c r="J3" s="155"/>
      <c r="K3" s="128"/>
      <c r="L3" s="157" t="s">
        <v>365</v>
      </c>
    </row>
    <row r="4" spans="1:12" ht="19.45" customHeight="1">
      <c r="A4" s="344" t="s">
        <v>500</v>
      </c>
      <c r="B4" s="344" t="s">
        <v>366</v>
      </c>
      <c r="C4" s="356" t="s">
        <v>367</v>
      </c>
      <c r="D4" s="357"/>
      <c r="E4" s="357"/>
      <c r="F4" s="357"/>
      <c r="G4" s="357"/>
      <c r="H4" s="357"/>
      <c r="I4" s="357"/>
      <c r="J4" s="357"/>
      <c r="K4" s="358"/>
      <c r="L4" s="349" t="s">
        <v>368</v>
      </c>
    </row>
    <row r="5" spans="1:12" s="57" customFormat="1" ht="20.3" customHeight="1">
      <c r="A5" s="348"/>
      <c r="B5" s="348"/>
      <c r="C5" s="352" t="s">
        <v>369</v>
      </c>
      <c r="D5" s="349" t="s">
        <v>370</v>
      </c>
      <c r="E5" s="349" t="s">
        <v>371</v>
      </c>
      <c r="F5" s="344" t="s">
        <v>99</v>
      </c>
      <c r="G5" s="349" t="s">
        <v>372</v>
      </c>
      <c r="H5" s="349" t="s">
        <v>373</v>
      </c>
      <c r="I5" s="344" t="s">
        <v>374</v>
      </c>
      <c r="J5" s="344" t="s">
        <v>375</v>
      </c>
      <c r="K5" s="344" t="s">
        <v>376</v>
      </c>
      <c r="L5" s="354"/>
    </row>
    <row r="6" spans="1:12" ht="16.600000000000001" customHeight="1">
      <c r="A6" s="345"/>
      <c r="B6" s="345"/>
      <c r="C6" s="353"/>
      <c r="D6" s="350"/>
      <c r="E6" s="351"/>
      <c r="F6" s="350"/>
      <c r="G6" s="350"/>
      <c r="H6" s="350"/>
      <c r="I6" s="350"/>
      <c r="J6" s="350"/>
      <c r="K6" s="350"/>
      <c r="L6" s="355"/>
    </row>
    <row r="7" spans="1:12" s="160" customFormat="1" ht="23.5" customHeight="1">
      <c r="A7" s="158" t="s">
        <v>360</v>
      </c>
      <c r="B7" s="159">
        <v>253585439</v>
      </c>
      <c r="C7" s="159">
        <v>12038319</v>
      </c>
      <c r="D7" s="159">
        <v>21748392</v>
      </c>
      <c r="E7" s="159">
        <v>119227903</v>
      </c>
      <c r="F7" s="159">
        <v>1682906</v>
      </c>
      <c r="G7" s="159">
        <v>3898513</v>
      </c>
      <c r="H7" s="159">
        <v>3111983</v>
      </c>
      <c r="I7" s="159">
        <v>3505823</v>
      </c>
      <c r="J7" s="159">
        <v>340</v>
      </c>
      <c r="K7" s="159">
        <v>25230202</v>
      </c>
      <c r="L7" s="159">
        <v>63141058</v>
      </c>
    </row>
    <row r="8" spans="1:12" s="160" customFormat="1" ht="23.5" customHeight="1">
      <c r="A8" s="161" t="s">
        <v>377</v>
      </c>
      <c r="B8" s="159">
        <v>181328829</v>
      </c>
      <c r="C8" s="159">
        <v>9781202</v>
      </c>
      <c r="D8" s="159">
        <v>16282520</v>
      </c>
      <c r="E8" s="159">
        <v>82983369</v>
      </c>
      <c r="F8" s="159">
        <v>1285414</v>
      </c>
      <c r="G8" s="159">
        <v>2204309</v>
      </c>
      <c r="H8" s="159">
        <v>2165515</v>
      </c>
      <c r="I8" s="159">
        <v>2210438</v>
      </c>
      <c r="J8" s="159">
        <v>40</v>
      </c>
      <c r="K8" s="159">
        <v>25048313</v>
      </c>
      <c r="L8" s="159">
        <v>39367709</v>
      </c>
    </row>
    <row r="9" spans="1:12" s="165" customFormat="1" ht="23.5" customHeight="1">
      <c r="A9" s="46" t="s">
        <v>378</v>
      </c>
      <c r="B9" s="162">
        <v>41413765</v>
      </c>
      <c r="C9" s="163">
        <v>1166</v>
      </c>
      <c r="D9" s="163">
        <v>2012272</v>
      </c>
      <c r="E9" s="163">
        <v>14186173</v>
      </c>
      <c r="F9" s="163">
        <v>138216</v>
      </c>
      <c r="G9" s="163">
        <v>437660</v>
      </c>
      <c r="H9" s="163">
        <v>507181</v>
      </c>
      <c r="I9" s="163">
        <v>598187</v>
      </c>
      <c r="J9" s="163">
        <v>0</v>
      </c>
      <c r="K9" s="163">
        <v>15092320</v>
      </c>
      <c r="L9" s="163">
        <v>8440590</v>
      </c>
    </row>
    <row r="10" spans="1:12" s="165" customFormat="1" ht="23.5" customHeight="1">
      <c r="A10" s="46" t="s">
        <v>379</v>
      </c>
      <c r="B10" s="162">
        <v>31212193</v>
      </c>
      <c r="C10" s="163">
        <v>3220584</v>
      </c>
      <c r="D10" s="163">
        <v>4873675</v>
      </c>
      <c r="E10" s="163">
        <v>10057249</v>
      </c>
      <c r="F10" s="163">
        <v>240625</v>
      </c>
      <c r="G10" s="163">
        <v>292634</v>
      </c>
      <c r="H10" s="163">
        <v>637617</v>
      </c>
      <c r="I10" s="163">
        <v>487735</v>
      </c>
      <c r="J10" s="163">
        <v>0</v>
      </c>
      <c r="K10" s="163">
        <v>4367779</v>
      </c>
      <c r="L10" s="163">
        <v>7034295</v>
      </c>
    </row>
    <row r="11" spans="1:12" s="165" customFormat="1" ht="23.5" customHeight="1">
      <c r="A11" s="46" t="s">
        <v>380</v>
      </c>
      <c r="B11" s="162">
        <v>30277755</v>
      </c>
      <c r="C11" s="163">
        <v>1184219</v>
      </c>
      <c r="D11" s="163">
        <v>3322310</v>
      </c>
      <c r="E11" s="163">
        <v>12137747</v>
      </c>
      <c r="F11" s="163">
        <v>352356</v>
      </c>
      <c r="G11" s="163">
        <v>396425</v>
      </c>
      <c r="H11" s="163">
        <v>350275</v>
      </c>
      <c r="I11" s="163">
        <v>359597</v>
      </c>
      <c r="J11" s="163">
        <v>0</v>
      </c>
      <c r="K11" s="163">
        <v>4436518</v>
      </c>
      <c r="L11" s="163">
        <v>7738308</v>
      </c>
    </row>
    <row r="12" spans="1:12" s="165" customFormat="1" ht="23.5" customHeight="1">
      <c r="A12" s="46" t="s">
        <v>381</v>
      </c>
      <c r="B12" s="162">
        <v>25274306</v>
      </c>
      <c r="C12" s="163">
        <v>3181904</v>
      </c>
      <c r="D12" s="163">
        <v>1773675</v>
      </c>
      <c r="E12" s="163">
        <v>13717266</v>
      </c>
      <c r="F12" s="163">
        <v>149213</v>
      </c>
      <c r="G12" s="163">
        <v>298137</v>
      </c>
      <c r="H12" s="163">
        <v>195289</v>
      </c>
      <c r="I12" s="163">
        <v>374531</v>
      </c>
      <c r="J12" s="163">
        <v>0</v>
      </c>
      <c r="K12" s="163">
        <v>751000</v>
      </c>
      <c r="L12" s="163">
        <v>4833291</v>
      </c>
    </row>
    <row r="13" spans="1:12" s="165" customFormat="1" ht="23.5" customHeight="1">
      <c r="A13" s="46" t="s">
        <v>382</v>
      </c>
      <c r="B13" s="162">
        <v>23733719</v>
      </c>
      <c r="C13" s="163">
        <v>1122313</v>
      </c>
      <c r="D13" s="163">
        <v>2559640</v>
      </c>
      <c r="E13" s="163">
        <v>15340297</v>
      </c>
      <c r="F13" s="163">
        <v>164018</v>
      </c>
      <c r="G13" s="163">
        <v>364094</v>
      </c>
      <c r="H13" s="163">
        <v>219520</v>
      </c>
      <c r="I13" s="163">
        <v>288234</v>
      </c>
      <c r="J13" s="163">
        <v>40</v>
      </c>
      <c r="K13" s="163">
        <v>1000</v>
      </c>
      <c r="L13" s="163">
        <v>3674563</v>
      </c>
    </row>
    <row r="14" spans="1:12" s="165" customFormat="1" ht="23.5" customHeight="1">
      <c r="A14" s="46" t="s">
        <v>383</v>
      </c>
      <c r="B14" s="162">
        <v>29417091</v>
      </c>
      <c r="C14" s="163">
        <v>1071016</v>
      </c>
      <c r="D14" s="163">
        <v>1740948</v>
      </c>
      <c r="E14" s="163">
        <v>17544637</v>
      </c>
      <c r="F14" s="163">
        <v>240986</v>
      </c>
      <c r="G14" s="163">
        <v>415359</v>
      </c>
      <c r="H14" s="163">
        <v>255633</v>
      </c>
      <c r="I14" s="163">
        <v>102154</v>
      </c>
      <c r="J14" s="163">
        <v>0</v>
      </c>
      <c r="K14" s="163">
        <v>399696</v>
      </c>
      <c r="L14" s="163">
        <v>7646662</v>
      </c>
    </row>
    <row r="15" spans="1:12" s="160" customFormat="1" ht="23.5" customHeight="1">
      <c r="A15" s="122" t="s">
        <v>0</v>
      </c>
      <c r="B15" s="159">
        <v>72256610</v>
      </c>
      <c r="C15" s="159">
        <v>2257117</v>
      </c>
      <c r="D15" s="159">
        <v>5465872</v>
      </c>
      <c r="E15" s="159">
        <v>36244534</v>
      </c>
      <c r="F15" s="159">
        <v>397492</v>
      </c>
      <c r="G15" s="159">
        <v>1694204</v>
      </c>
      <c r="H15" s="159">
        <v>946468</v>
      </c>
      <c r="I15" s="159">
        <v>1295385</v>
      </c>
      <c r="J15" s="159">
        <v>300</v>
      </c>
      <c r="K15" s="159">
        <v>181889</v>
      </c>
      <c r="L15" s="159">
        <v>23773349</v>
      </c>
    </row>
    <row r="16" spans="1:12" s="165" customFormat="1" ht="23.5" customHeight="1">
      <c r="A16" s="46" t="s">
        <v>129</v>
      </c>
      <c r="B16" s="162">
        <v>4215480</v>
      </c>
      <c r="C16" s="163">
        <v>35012</v>
      </c>
      <c r="D16" s="163">
        <v>169890</v>
      </c>
      <c r="E16" s="163">
        <v>2339851</v>
      </c>
      <c r="F16" s="163">
        <v>10239</v>
      </c>
      <c r="G16" s="163">
        <v>55135</v>
      </c>
      <c r="H16" s="163">
        <v>47525</v>
      </c>
      <c r="I16" s="163">
        <v>47493</v>
      </c>
      <c r="J16" s="163">
        <v>0</v>
      </c>
      <c r="K16" s="163">
        <v>0</v>
      </c>
      <c r="L16" s="163">
        <v>1510335</v>
      </c>
    </row>
    <row r="17" spans="1:12" s="165" customFormat="1" ht="23.5" customHeight="1">
      <c r="A17" s="46" t="s">
        <v>130</v>
      </c>
      <c r="B17" s="162">
        <v>7625421</v>
      </c>
      <c r="C17" s="163">
        <v>31674</v>
      </c>
      <c r="D17" s="163">
        <v>513218</v>
      </c>
      <c r="E17" s="163">
        <v>4005152</v>
      </c>
      <c r="F17" s="163">
        <v>28858</v>
      </c>
      <c r="G17" s="163">
        <v>142077</v>
      </c>
      <c r="H17" s="163">
        <v>96146</v>
      </c>
      <c r="I17" s="163">
        <v>50628</v>
      </c>
      <c r="J17" s="163">
        <v>0</v>
      </c>
      <c r="K17" s="163">
        <v>0</v>
      </c>
      <c r="L17" s="163">
        <v>2757668</v>
      </c>
    </row>
    <row r="18" spans="1:12" s="165" customFormat="1" ht="23.5" customHeight="1">
      <c r="A18" s="46" t="s">
        <v>131</v>
      </c>
      <c r="B18" s="162">
        <v>2732605</v>
      </c>
      <c r="C18" s="163">
        <v>5300</v>
      </c>
      <c r="D18" s="163">
        <v>133616</v>
      </c>
      <c r="E18" s="163">
        <v>1767705</v>
      </c>
      <c r="F18" s="163">
        <v>8350</v>
      </c>
      <c r="G18" s="163">
        <v>116509</v>
      </c>
      <c r="H18" s="163">
        <v>90024</v>
      </c>
      <c r="I18" s="163">
        <v>75874</v>
      </c>
      <c r="J18" s="163">
        <v>0</v>
      </c>
      <c r="K18" s="163">
        <v>0</v>
      </c>
      <c r="L18" s="163">
        <v>535227</v>
      </c>
    </row>
    <row r="19" spans="1:12" s="165" customFormat="1" ht="23.5" customHeight="1">
      <c r="A19" s="46" t="s">
        <v>132</v>
      </c>
      <c r="B19" s="162">
        <v>7377950</v>
      </c>
      <c r="C19" s="163">
        <v>1058280</v>
      </c>
      <c r="D19" s="163">
        <v>263656</v>
      </c>
      <c r="E19" s="163">
        <v>3353991</v>
      </c>
      <c r="F19" s="163">
        <v>15661</v>
      </c>
      <c r="G19" s="163">
        <v>156832</v>
      </c>
      <c r="H19" s="163">
        <v>62249</v>
      </c>
      <c r="I19" s="163">
        <v>79687</v>
      </c>
      <c r="J19" s="163">
        <v>0</v>
      </c>
      <c r="K19" s="163">
        <v>0</v>
      </c>
      <c r="L19" s="163">
        <v>2387594</v>
      </c>
    </row>
    <row r="20" spans="1:12" s="165" customFormat="1" ht="23.5" customHeight="1">
      <c r="A20" s="46" t="s">
        <v>133</v>
      </c>
      <c r="B20" s="162">
        <v>4955078</v>
      </c>
      <c r="C20" s="163">
        <v>0</v>
      </c>
      <c r="D20" s="163">
        <v>124249</v>
      </c>
      <c r="E20" s="163">
        <v>3850734</v>
      </c>
      <c r="F20" s="163">
        <v>36491</v>
      </c>
      <c r="G20" s="163">
        <v>75008</v>
      </c>
      <c r="H20" s="163">
        <v>57984</v>
      </c>
      <c r="I20" s="163">
        <v>63146</v>
      </c>
      <c r="J20" s="163">
        <v>0</v>
      </c>
      <c r="K20" s="163">
        <v>0</v>
      </c>
      <c r="L20" s="163">
        <v>747466</v>
      </c>
    </row>
    <row r="21" spans="1:12" s="165" customFormat="1" ht="23.5" customHeight="1">
      <c r="A21" s="46" t="s">
        <v>134</v>
      </c>
      <c r="B21" s="162">
        <v>4980009</v>
      </c>
      <c r="C21" s="163">
        <v>6000</v>
      </c>
      <c r="D21" s="163">
        <v>150915</v>
      </c>
      <c r="E21" s="163">
        <v>3187640</v>
      </c>
      <c r="F21" s="163">
        <v>36288</v>
      </c>
      <c r="G21" s="163">
        <v>78154</v>
      </c>
      <c r="H21" s="163">
        <v>37279</v>
      </c>
      <c r="I21" s="163">
        <v>124759</v>
      </c>
      <c r="J21" s="163">
        <v>300</v>
      </c>
      <c r="K21" s="163">
        <v>0</v>
      </c>
      <c r="L21" s="163">
        <v>1358674</v>
      </c>
    </row>
    <row r="22" spans="1:12" s="165" customFormat="1" ht="23.5" customHeight="1">
      <c r="A22" s="46" t="s">
        <v>135</v>
      </c>
      <c r="B22" s="162">
        <v>4218772</v>
      </c>
      <c r="C22" s="163">
        <v>99647</v>
      </c>
      <c r="D22" s="163">
        <v>260355</v>
      </c>
      <c r="E22" s="163">
        <v>1879491</v>
      </c>
      <c r="F22" s="163">
        <v>33151</v>
      </c>
      <c r="G22" s="163">
        <v>94960</v>
      </c>
      <c r="H22" s="163">
        <v>66265</v>
      </c>
      <c r="I22" s="163">
        <v>55142</v>
      </c>
      <c r="J22" s="163">
        <v>0</v>
      </c>
      <c r="K22" s="163">
        <v>15660</v>
      </c>
      <c r="L22" s="163">
        <v>1714101</v>
      </c>
    </row>
    <row r="23" spans="1:12" s="165" customFormat="1" ht="23.5" customHeight="1">
      <c r="A23" s="46" t="s">
        <v>136</v>
      </c>
      <c r="B23" s="162">
        <v>7706455</v>
      </c>
      <c r="C23" s="163">
        <v>92000</v>
      </c>
      <c r="D23" s="163">
        <v>729747</v>
      </c>
      <c r="E23" s="163">
        <v>3323207</v>
      </c>
      <c r="F23" s="163">
        <v>29016</v>
      </c>
      <c r="G23" s="163">
        <v>101160</v>
      </c>
      <c r="H23" s="163">
        <v>43620</v>
      </c>
      <c r="I23" s="163">
        <v>129443</v>
      </c>
      <c r="J23" s="163">
        <v>0</v>
      </c>
      <c r="K23" s="163">
        <v>0</v>
      </c>
      <c r="L23" s="163">
        <v>3258262</v>
      </c>
    </row>
    <row r="24" spans="1:12" s="165" customFormat="1" ht="23.5" customHeight="1">
      <c r="A24" s="46" t="s">
        <v>137</v>
      </c>
      <c r="B24" s="162">
        <v>3824226</v>
      </c>
      <c r="C24" s="163">
        <v>45440</v>
      </c>
      <c r="D24" s="163">
        <v>353168</v>
      </c>
      <c r="E24" s="163">
        <v>1627629</v>
      </c>
      <c r="F24" s="163">
        <v>39012</v>
      </c>
      <c r="G24" s="163">
        <v>91855</v>
      </c>
      <c r="H24" s="163">
        <v>37139</v>
      </c>
      <c r="I24" s="163">
        <v>72661</v>
      </c>
      <c r="J24" s="163">
        <v>0</v>
      </c>
      <c r="K24" s="163">
        <v>0</v>
      </c>
      <c r="L24" s="163">
        <v>1557322</v>
      </c>
    </row>
    <row r="25" spans="1:12" s="165" customFormat="1" ht="23.5" customHeight="1">
      <c r="A25" s="46" t="s">
        <v>138</v>
      </c>
      <c r="B25" s="162">
        <v>4121015</v>
      </c>
      <c r="C25" s="163">
        <v>20018</v>
      </c>
      <c r="D25" s="163">
        <v>891116</v>
      </c>
      <c r="E25" s="163">
        <v>1659397</v>
      </c>
      <c r="F25" s="163">
        <v>14233</v>
      </c>
      <c r="G25" s="163">
        <v>80191</v>
      </c>
      <c r="H25" s="163">
        <v>33866</v>
      </c>
      <c r="I25" s="163">
        <v>46278</v>
      </c>
      <c r="J25" s="163">
        <v>0</v>
      </c>
      <c r="K25" s="163">
        <v>0</v>
      </c>
      <c r="L25" s="163">
        <v>1375916</v>
      </c>
    </row>
    <row r="26" spans="1:12" s="165" customFormat="1" ht="23.5" customHeight="1">
      <c r="A26" s="46" t="s">
        <v>139</v>
      </c>
      <c r="B26" s="162">
        <v>1698872</v>
      </c>
      <c r="C26" s="163">
        <v>590</v>
      </c>
      <c r="D26" s="163">
        <v>176863</v>
      </c>
      <c r="E26" s="163">
        <v>657992</v>
      </c>
      <c r="F26" s="163">
        <v>12356</v>
      </c>
      <c r="G26" s="163">
        <v>114234</v>
      </c>
      <c r="H26" s="163">
        <v>49655</v>
      </c>
      <c r="I26" s="163">
        <v>55055</v>
      </c>
      <c r="J26" s="163">
        <v>0</v>
      </c>
      <c r="K26" s="163">
        <v>66229</v>
      </c>
      <c r="L26" s="163">
        <v>565898</v>
      </c>
    </row>
    <row r="27" spans="1:12" s="165" customFormat="1" ht="23.5" customHeight="1">
      <c r="A27" s="46" t="s">
        <v>140</v>
      </c>
      <c r="B27" s="162">
        <v>3474522</v>
      </c>
      <c r="C27" s="163">
        <v>5568</v>
      </c>
      <c r="D27" s="163">
        <v>330274</v>
      </c>
      <c r="E27" s="163">
        <v>1627410</v>
      </c>
      <c r="F27" s="163">
        <v>41458</v>
      </c>
      <c r="G27" s="163">
        <v>59984</v>
      </c>
      <c r="H27" s="163">
        <v>92727</v>
      </c>
      <c r="I27" s="163">
        <v>101026</v>
      </c>
      <c r="J27" s="163">
        <v>0</v>
      </c>
      <c r="K27" s="163">
        <v>0</v>
      </c>
      <c r="L27" s="163">
        <v>1216075</v>
      </c>
    </row>
    <row r="28" spans="1:12" s="165" customFormat="1" ht="23.5" customHeight="1">
      <c r="A28" s="46" t="s">
        <v>141</v>
      </c>
      <c r="B28" s="162">
        <v>5542792</v>
      </c>
      <c r="C28" s="163">
        <v>567949</v>
      </c>
      <c r="D28" s="163">
        <v>817404</v>
      </c>
      <c r="E28" s="163">
        <v>1751778</v>
      </c>
      <c r="F28" s="163">
        <v>42434</v>
      </c>
      <c r="G28" s="163">
        <v>104457</v>
      </c>
      <c r="H28" s="163">
        <v>78457</v>
      </c>
      <c r="I28" s="163">
        <v>161293</v>
      </c>
      <c r="J28" s="163">
        <v>0</v>
      </c>
      <c r="K28" s="163">
        <v>0</v>
      </c>
      <c r="L28" s="163">
        <v>2019020</v>
      </c>
    </row>
    <row r="29" spans="1:12" s="165" customFormat="1" ht="23.5" customHeight="1">
      <c r="A29" s="46" t="s">
        <v>142</v>
      </c>
      <c r="B29" s="162">
        <v>2980960</v>
      </c>
      <c r="C29" s="163">
        <v>214500</v>
      </c>
      <c r="D29" s="163">
        <v>239751</v>
      </c>
      <c r="E29" s="163">
        <v>1310342</v>
      </c>
      <c r="F29" s="163">
        <v>15157</v>
      </c>
      <c r="G29" s="163">
        <v>63580</v>
      </c>
      <c r="H29" s="163">
        <v>119692</v>
      </c>
      <c r="I29" s="163">
        <v>161842</v>
      </c>
      <c r="J29" s="163">
        <v>0</v>
      </c>
      <c r="K29" s="163">
        <v>0</v>
      </c>
      <c r="L29" s="163">
        <v>856096</v>
      </c>
    </row>
    <row r="30" spans="1:12" s="165" customFormat="1" ht="23.5" customHeight="1">
      <c r="A30" s="46" t="s">
        <v>143</v>
      </c>
      <c r="B30" s="162">
        <v>5093450</v>
      </c>
      <c r="C30" s="163">
        <v>62000</v>
      </c>
      <c r="D30" s="163">
        <v>279113</v>
      </c>
      <c r="E30" s="163">
        <v>2791628</v>
      </c>
      <c r="F30" s="163">
        <v>31070</v>
      </c>
      <c r="G30" s="163">
        <v>71946</v>
      </c>
      <c r="H30" s="163">
        <v>27843</v>
      </c>
      <c r="I30" s="163">
        <v>55531</v>
      </c>
      <c r="J30" s="163">
        <v>0</v>
      </c>
      <c r="K30" s="163">
        <v>100000</v>
      </c>
      <c r="L30" s="163">
        <v>1674319</v>
      </c>
    </row>
    <row r="31" spans="1:12" s="165" customFormat="1" ht="23.5" customHeight="1">
      <c r="A31" s="46" t="s">
        <v>206</v>
      </c>
      <c r="B31" s="162">
        <v>1709003</v>
      </c>
      <c r="C31" s="163">
        <v>13139</v>
      </c>
      <c r="D31" s="163">
        <v>32537</v>
      </c>
      <c r="E31" s="163">
        <v>1110587</v>
      </c>
      <c r="F31" s="163">
        <v>3718</v>
      </c>
      <c r="G31" s="163">
        <v>288122</v>
      </c>
      <c r="H31" s="163">
        <v>5997</v>
      </c>
      <c r="I31" s="163">
        <v>15527</v>
      </c>
      <c r="J31" s="163">
        <v>0</v>
      </c>
      <c r="K31" s="163">
        <v>0</v>
      </c>
      <c r="L31" s="163">
        <v>239376</v>
      </c>
    </row>
  </sheetData>
  <mergeCells count="13">
    <mergeCell ref="I5:I6"/>
    <mergeCell ref="L4:L6"/>
    <mergeCell ref="K5:K6"/>
    <mergeCell ref="J5:J6"/>
    <mergeCell ref="C4:K4"/>
    <mergeCell ref="F5:F6"/>
    <mergeCell ref="G5:G6"/>
    <mergeCell ref="H5:H6"/>
    <mergeCell ref="A4:A6"/>
    <mergeCell ref="B4:B6"/>
    <mergeCell ref="D5:D6"/>
    <mergeCell ref="E5:E6"/>
    <mergeCell ref="C5:C6"/>
  </mergeCells>
  <phoneticPr fontId="2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85" firstPageNumber="66" orientation="portrait" blackAndWhite="1" useFirstPageNumber="1" r:id="rId1"/>
  <headerFooter alignWithMargins="0">
    <oddFooter>&amp;C&amp;"Times New Roman,標準"-&amp;P--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>
    <tabColor indexed="15"/>
  </sheetPr>
  <dimension ref="A1:M33"/>
  <sheetViews>
    <sheetView showGridLines="0" view="pageBreakPreview" zoomScale="75" zoomScaleNormal="100" workbookViewId="0">
      <pane xSplit="1" ySplit="8" topLeftCell="B9" activePane="bottomRight" state="frozen"/>
      <selection activeCell="O12" sqref="O12"/>
      <selection pane="topRight" activeCell="O12" sqref="O12"/>
      <selection pane="bottomLeft" activeCell="O12" sqref="O12"/>
      <selection pane="bottomRight" activeCell="O12" sqref="O12"/>
    </sheetView>
  </sheetViews>
  <sheetFormatPr defaultColWidth="10" defaultRowHeight="16.149999999999999"/>
  <cols>
    <col min="1" max="1" width="14.3984375" style="57" customWidth="1"/>
    <col min="2" max="2" width="12.8984375" style="53" customWidth="1"/>
    <col min="3" max="5" width="12.8984375" style="129" customWidth="1"/>
    <col min="6" max="6" width="8.3984375" style="148" customWidth="1"/>
    <col min="7" max="7" width="11.8984375" style="148" customWidth="1"/>
    <col min="8" max="10" width="11.8984375" style="129" customWidth="1"/>
    <col min="11" max="11" width="11.796875" style="129" customWidth="1"/>
    <col min="12" max="12" width="11.8984375" style="129" customWidth="1"/>
    <col min="13" max="16384" width="10" style="129"/>
  </cols>
  <sheetData>
    <row r="1" spans="1:13" s="124" customFormat="1" ht="26.1" customHeight="1">
      <c r="A1" s="94"/>
      <c r="B1" s="123"/>
      <c r="C1" s="123"/>
      <c r="D1" s="123"/>
      <c r="F1" s="95" t="s">
        <v>342</v>
      </c>
      <c r="G1" s="96" t="s">
        <v>2</v>
      </c>
      <c r="H1" s="96"/>
      <c r="I1" s="123"/>
      <c r="J1" s="123"/>
      <c r="K1" s="123"/>
      <c r="L1" s="123"/>
    </row>
    <row r="2" spans="1:13" s="126" customFormat="1" ht="27.65" customHeight="1">
      <c r="A2" s="98"/>
      <c r="B2" s="125"/>
      <c r="C2" s="125"/>
      <c r="D2" s="125"/>
      <c r="F2" s="99" t="s">
        <v>3</v>
      </c>
      <c r="G2" s="100" t="s">
        <v>4</v>
      </c>
      <c r="H2" s="100"/>
      <c r="I2" s="125"/>
      <c r="J2" s="125"/>
      <c r="K2" s="125"/>
      <c r="L2" s="125"/>
    </row>
    <row r="3" spans="1:13" ht="24.05" customHeight="1">
      <c r="A3" s="104"/>
      <c r="B3" s="127"/>
      <c r="C3" s="128"/>
      <c r="D3" s="128"/>
      <c r="F3" s="108" t="s">
        <v>346</v>
      </c>
      <c r="G3" s="109" t="s">
        <v>526</v>
      </c>
      <c r="H3" s="130"/>
      <c r="I3" s="128"/>
      <c r="J3" s="128"/>
      <c r="K3" s="128"/>
      <c r="L3" s="102" t="s">
        <v>5</v>
      </c>
    </row>
    <row r="4" spans="1:13" s="57" customFormat="1" ht="21.6" customHeight="1">
      <c r="A4" s="131"/>
      <c r="B4" s="365" t="s">
        <v>6</v>
      </c>
      <c r="C4" s="366"/>
      <c r="D4" s="366"/>
      <c r="E4" s="366"/>
      <c r="F4" s="132"/>
      <c r="G4" s="133"/>
      <c r="H4" s="134" t="s">
        <v>7</v>
      </c>
      <c r="I4" s="134"/>
      <c r="J4" s="134" t="s">
        <v>8</v>
      </c>
      <c r="K4" s="135"/>
      <c r="L4" s="362" t="s">
        <v>9</v>
      </c>
    </row>
    <row r="5" spans="1:13" s="57" customFormat="1" ht="21.6" customHeight="1">
      <c r="A5" s="118" t="s">
        <v>501</v>
      </c>
      <c r="B5" s="349" t="s">
        <v>10</v>
      </c>
      <c r="C5" s="136" t="s">
        <v>11</v>
      </c>
      <c r="D5" s="136"/>
      <c r="E5" s="137"/>
      <c r="F5" s="367" t="s">
        <v>12</v>
      </c>
      <c r="G5" s="368"/>
      <c r="H5" s="344" t="s">
        <v>13</v>
      </c>
      <c r="I5" s="344" t="s">
        <v>14</v>
      </c>
      <c r="J5" s="344" t="s">
        <v>15</v>
      </c>
      <c r="K5" s="359" t="s">
        <v>1</v>
      </c>
      <c r="L5" s="363"/>
    </row>
    <row r="6" spans="1:13" s="57" customFormat="1" ht="21.6" customHeight="1">
      <c r="A6" s="119"/>
      <c r="B6" s="354"/>
      <c r="C6" s="369" t="s">
        <v>16</v>
      </c>
      <c r="D6" s="370"/>
      <c r="E6" s="371"/>
      <c r="F6" s="349" t="s">
        <v>17</v>
      </c>
      <c r="G6" s="349" t="s">
        <v>502</v>
      </c>
      <c r="H6" s="348"/>
      <c r="I6" s="348"/>
      <c r="J6" s="348"/>
      <c r="K6" s="360"/>
      <c r="L6" s="363"/>
    </row>
    <row r="7" spans="1:13" s="57" customFormat="1" ht="21.6" customHeight="1">
      <c r="A7" s="119"/>
      <c r="B7" s="355"/>
      <c r="C7" s="138" t="s">
        <v>18</v>
      </c>
      <c r="D7" s="138" t="s">
        <v>19</v>
      </c>
      <c r="E7" s="138" t="s">
        <v>20</v>
      </c>
      <c r="F7" s="351"/>
      <c r="G7" s="351"/>
      <c r="H7" s="345"/>
      <c r="I7" s="345"/>
      <c r="J7" s="345"/>
      <c r="K7" s="361"/>
      <c r="L7" s="364"/>
    </row>
    <row r="8" spans="1:13" s="56" customFormat="1" ht="21.6" customHeight="1">
      <c r="A8" s="139" t="s">
        <v>25</v>
      </c>
      <c r="B8" s="140">
        <v>912</v>
      </c>
      <c r="C8" s="140">
        <v>72378</v>
      </c>
      <c r="D8" s="140">
        <v>56762</v>
      </c>
      <c r="E8" s="140">
        <v>15870</v>
      </c>
      <c r="F8" s="140">
        <v>4</v>
      </c>
      <c r="G8" s="140">
        <v>12470</v>
      </c>
      <c r="H8" s="140">
        <v>27529</v>
      </c>
      <c r="I8" s="140">
        <v>4369</v>
      </c>
      <c r="J8" s="140">
        <v>4880</v>
      </c>
      <c r="K8" s="140">
        <v>195174</v>
      </c>
      <c r="L8" s="140">
        <v>71953</v>
      </c>
    </row>
    <row r="9" spans="1:13" s="56" customFormat="1" ht="21.6" customHeight="1">
      <c r="A9" s="141" t="s">
        <v>21</v>
      </c>
      <c r="B9" s="140">
        <v>380</v>
      </c>
      <c r="C9" s="140">
        <v>52388</v>
      </c>
      <c r="D9" s="140">
        <v>37211</v>
      </c>
      <c r="E9" s="140">
        <v>10201</v>
      </c>
      <c r="F9" s="140">
        <v>4</v>
      </c>
      <c r="G9" s="140">
        <v>8389</v>
      </c>
      <c r="H9" s="140">
        <v>24874</v>
      </c>
      <c r="I9" s="140">
        <v>3651</v>
      </c>
      <c r="J9" s="140">
        <v>3084</v>
      </c>
      <c r="K9" s="140">
        <v>140182</v>
      </c>
      <c r="L9" s="140">
        <v>44911</v>
      </c>
    </row>
    <row r="10" spans="1:13" s="57" customFormat="1" ht="21.6" customHeight="1">
      <c r="A10" s="54" t="s">
        <v>196</v>
      </c>
      <c r="B10" s="142">
        <v>66</v>
      </c>
      <c r="C10" s="142">
        <v>9754</v>
      </c>
      <c r="D10" s="142">
        <v>7632</v>
      </c>
      <c r="E10" s="142">
        <v>2456</v>
      </c>
      <c r="F10" s="142">
        <v>0</v>
      </c>
      <c r="G10" s="142">
        <v>1825</v>
      </c>
      <c r="H10" s="142">
        <v>5811</v>
      </c>
      <c r="I10" s="142">
        <v>30</v>
      </c>
      <c r="J10" s="142">
        <v>398</v>
      </c>
      <c r="K10" s="143">
        <v>27972</v>
      </c>
      <c r="L10" s="142">
        <v>4961</v>
      </c>
    </row>
    <row r="11" spans="1:13" s="57" customFormat="1" ht="21.6" customHeight="1">
      <c r="A11" s="54" t="s">
        <v>353</v>
      </c>
      <c r="B11" s="142">
        <v>63</v>
      </c>
      <c r="C11" s="142">
        <v>13092</v>
      </c>
      <c r="D11" s="142">
        <v>7759</v>
      </c>
      <c r="E11" s="142">
        <v>1762</v>
      </c>
      <c r="F11" s="142">
        <v>4</v>
      </c>
      <c r="G11" s="142">
        <v>1782</v>
      </c>
      <c r="H11" s="142">
        <v>7018</v>
      </c>
      <c r="I11" s="142">
        <v>1480</v>
      </c>
      <c r="J11" s="142">
        <v>886</v>
      </c>
      <c r="K11" s="143">
        <v>33846</v>
      </c>
      <c r="L11" s="142">
        <v>11525</v>
      </c>
      <c r="M11" s="144"/>
    </row>
    <row r="12" spans="1:13" s="57" customFormat="1" ht="21.6" customHeight="1">
      <c r="A12" s="54" t="s">
        <v>22</v>
      </c>
      <c r="B12" s="142">
        <v>63</v>
      </c>
      <c r="C12" s="142">
        <v>6322</v>
      </c>
      <c r="D12" s="142">
        <v>3920</v>
      </c>
      <c r="E12" s="142">
        <v>1611</v>
      </c>
      <c r="F12" s="142">
        <v>0</v>
      </c>
      <c r="G12" s="142">
        <v>1347</v>
      </c>
      <c r="H12" s="142">
        <v>2015</v>
      </c>
      <c r="I12" s="142">
        <v>1005</v>
      </c>
      <c r="J12" s="142">
        <v>179</v>
      </c>
      <c r="K12" s="143">
        <v>16462</v>
      </c>
      <c r="L12" s="142">
        <v>3482</v>
      </c>
      <c r="M12" s="144"/>
    </row>
    <row r="13" spans="1:13" s="57" customFormat="1" ht="21.6" customHeight="1">
      <c r="A13" s="54" t="s">
        <v>355</v>
      </c>
      <c r="B13" s="142">
        <v>65</v>
      </c>
      <c r="C13" s="142">
        <v>7753</v>
      </c>
      <c r="D13" s="142">
        <v>6560</v>
      </c>
      <c r="E13" s="142">
        <v>1746</v>
      </c>
      <c r="F13" s="142">
        <v>0</v>
      </c>
      <c r="G13" s="142">
        <v>1207</v>
      </c>
      <c r="H13" s="142">
        <v>3167</v>
      </c>
      <c r="I13" s="142">
        <v>60</v>
      </c>
      <c r="J13" s="142">
        <v>397</v>
      </c>
      <c r="K13" s="143">
        <v>20955</v>
      </c>
      <c r="L13" s="142">
        <v>5892</v>
      </c>
      <c r="M13" s="144"/>
    </row>
    <row r="14" spans="1:13" s="57" customFormat="1" ht="21.6" customHeight="1">
      <c r="A14" s="54" t="s">
        <v>356</v>
      </c>
      <c r="B14" s="142">
        <v>57</v>
      </c>
      <c r="C14" s="142">
        <v>6257</v>
      </c>
      <c r="D14" s="142">
        <v>4243</v>
      </c>
      <c r="E14" s="142">
        <v>1092</v>
      </c>
      <c r="F14" s="142">
        <v>0</v>
      </c>
      <c r="G14" s="142">
        <v>1001</v>
      </c>
      <c r="H14" s="142">
        <v>2456</v>
      </c>
      <c r="I14" s="142">
        <v>58</v>
      </c>
      <c r="J14" s="142">
        <v>426</v>
      </c>
      <c r="K14" s="143">
        <v>15590</v>
      </c>
      <c r="L14" s="142">
        <v>6700</v>
      </c>
      <c r="M14" s="144"/>
    </row>
    <row r="15" spans="1:13" s="57" customFormat="1" ht="21.6" customHeight="1">
      <c r="A15" s="54" t="s">
        <v>23</v>
      </c>
      <c r="B15" s="142">
        <v>66</v>
      </c>
      <c r="C15" s="142">
        <v>9210</v>
      </c>
      <c r="D15" s="142">
        <v>7097</v>
      </c>
      <c r="E15" s="142">
        <v>1534</v>
      </c>
      <c r="F15" s="142">
        <v>0</v>
      </c>
      <c r="G15" s="142">
        <v>1227</v>
      </c>
      <c r="H15" s="142">
        <v>4407</v>
      </c>
      <c r="I15" s="142">
        <v>1018</v>
      </c>
      <c r="J15" s="142">
        <v>798</v>
      </c>
      <c r="K15" s="143">
        <v>25357</v>
      </c>
      <c r="L15" s="142">
        <v>12351</v>
      </c>
      <c r="M15" s="144"/>
    </row>
    <row r="16" spans="1:13" s="56" customFormat="1" ht="21.6" customHeight="1">
      <c r="A16" s="145" t="s">
        <v>24</v>
      </c>
      <c r="B16" s="146">
        <v>532</v>
      </c>
      <c r="C16" s="146">
        <v>19990</v>
      </c>
      <c r="D16" s="146">
        <v>19551</v>
      </c>
      <c r="E16" s="146">
        <v>5669</v>
      </c>
      <c r="F16" s="146">
        <v>0</v>
      </c>
      <c r="G16" s="146">
        <v>4081</v>
      </c>
      <c r="H16" s="146">
        <v>2655</v>
      </c>
      <c r="I16" s="146">
        <v>718</v>
      </c>
      <c r="J16" s="146">
        <v>1796</v>
      </c>
      <c r="K16" s="146">
        <v>54992</v>
      </c>
      <c r="L16" s="146">
        <v>27042</v>
      </c>
      <c r="M16" s="144"/>
    </row>
    <row r="17" spans="1:13" s="57" customFormat="1" ht="21.6" customHeight="1">
      <c r="A17" s="54" t="s">
        <v>129</v>
      </c>
      <c r="B17" s="142">
        <v>34</v>
      </c>
      <c r="C17" s="142">
        <v>1271</v>
      </c>
      <c r="D17" s="142">
        <v>1334</v>
      </c>
      <c r="E17" s="142">
        <v>338</v>
      </c>
      <c r="F17" s="142">
        <v>0</v>
      </c>
      <c r="G17" s="142">
        <v>328</v>
      </c>
      <c r="H17" s="142">
        <v>102</v>
      </c>
      <c r="I17" s="142">
        <v>34</v>
      </c>
      <c r="J17" s="142">
        <v>120</v>
      </c>
      <c r="K17" s="143">
        <v>3561</v>
      </c>
      <c r="L17" s="142">
        <v>1231</v>
      </c>
      <c r="M17" s="144"/>
    </row>
    <row r="18" spans="1:13" s="57" customFormat="1" ht="21.6" customHeight="1">
      <c r="A18" s="54" t="s">
        <v>130</v>
      </c>
      <c r="B18" s="142">
        <v>36</v>
      </c>
      <c r="C18" s="142">
        <v>1197</v>
      </c>
      <c r="D18" s="142">
        <v>1127</v>
      </c>
      <c r="E18" s="142">
        <v>377</v>
      </c>
      <c r="F18" s="142">
        <v>0</v>
      </c>
      <c r="G18" s="142">
        <v>289</v>
      </c>
      <c r="H18" s="142">
        <v>135</v>
      </c>
      <c r="I18" s="142">
        <v>27</v>
      </c>
      <c r="J18" s="142">
        <v>143</v>
      </c>
      <c r="K18" s="143">
        <v>3331</v>
      </c>
      <c r="L18" s="142">
        <v>1154</v>
      </c>
      <c r="M18" s="144"/>
    </row>
    <row r="19" spans="1:13" s="57" customFormat="1" ht="21.6" customHeight="1">
      <c r="A19" s="54" t="s">
        <v>131</v>
      </c>
      <c r="B19" s="142">
        <v>38</v>
      </c>
      <c r="C19" s="142">
        <v>1471</v>
      </c>
      <c r="D19" s="142">
        <v>1288</v>
      </c>
      <c r="E19" s="142">
        <v>500</v>
      </c>
      <c r="F19" s="142">
        <v>0</v>
      </c>
      <c r="G19" s="142">
        <v>157</v>
      </c>
      <c r="H19" s="142">
        <v>192</v>
      </c>
      <c r="I19" s="142">
        <v>27</v>
      </c>
      <c r="J19" s="142">
        <v>182</v>
      </c>
      <c r="K19" s="143">
        <v>3855</v>
      </c>
      <c r="L19" s="142">
        <v>1793</v>
      </c>
      <c r="M19" s="144"/>
    </row>
    <row r="20" spans="1:13" s="57" customFormat="1" ht="21.6" customHeight="1">
      <c r="A20" s="54" t="s">
        <v>132</v>
      </c>
      <c r="B20" s="142">
        <v>54</v>
      </c>
      <c r="C20" s="142">
        <v>2187</v>
      </c>
      <c r="D20" s="142">
        <v>2891</v>
      </c>
      <c r="E20" s="142">
        <v>725</v>
      </c>
      <c r="F20" s="142">
        <v>0</v>
      </c>
      <c r="G20" s="142">
        <v>460</v>
      </c>
      <c r="H20" s="142">
        <v>206</v>
      </c>
      <c r="I20" s="142">
        <v>23</v>
      </c>
      <c r="J20" s="142">
        <v>162</v>
      </c>
      <c r="K20" s="143">
        <v>6708</v>
      </c>
      <c r="L20" s="142">
        <v>2796</v>
      </c>
      <c r="M20" s="144"/>
    </row>
    <row r="21" spans="1:13" s="57" customFormat="1" ht="21.6" customHeight="1">
      <c r="A21" s="54" t="s">
        <v>133</v>
      </c>
      <c r="B21" s="142">
        <v>37</v>
      </c>
      <c r="C21" s="142">
        <v>1395</v>
      </c>
      <c r="D21" s="142">
        <v>1449</v>
      </c>
      <c r="E21" s="142">
        <v>389</v>
      </c>
      <c r="F21" s="142">
        <v>0</v>
      </c>
      <c r="G21" s="142">
        <v>266</v>
      </c>
      <c r="H21" s="142">
        <v>118</v>
      </c>
      <c r="I21" s="142">
        <v>27</v>
      </c>
      <c r="J21" s="142">
        <v>96</v>
      </c>
      <c r="K21" s="143">
        <v>3777</v>
      </c>
      <c r="L21" s="142">
        <v>1929</v>
      </c>
      <c r="M21" s="144"/>
    </row>
    <row r="22" spans="1:13" s="57" customFormat="1" ht="21.6" customHeight="1">
      <c r="A22" s="54" t="s">
        <v>134</v>
      </c>
      <c r="B22" s="142">
        <v>43</v>
      </c>
      <c r="C22" s="142">
        <v>1681</v>
      </c>
      <c r="D22" s="142">
        <v>1587</v>
      </c>
      <c r="E22" s="142">
        <v>483</v>
      </c>
      <c r="F22" s="142">
        <v>0</v>
      </c>
      <c r="G22" s="142">
        <v>281</v>
      </c>
      <c r="H22" s="142">
        <v>160</v>
      </c>
      <c r="I22" s="142">
        <v>33</v>
      </c>
      <c r="J22" s="142">
        <v>161</v>
      </c>
      <c r="K22" s="143">
        <v>4429</v>
      </c>
      <c r="L22" s="142">
        <v>2160</v>
      </c>
      <c r="M22" s="144"/>
    </row>
    <row r="23" spans="1:13" s="57" customFormat="1" ht="21.6" customHeight="1">
      <c r="A23" s="54" t="s">
        <v>135</v>
      </c>
      <c r="B23" s="142">
        <v>37</v>
      </c>
      <c r="C23" s="142">
        <v>1499</v>
      </c>
      <c r="D23" s="142">
        <v>1348</v>
      </c>
      <c r="E23" s="142">
        <v>414</v>
      </c>
      <c r="F23" s="142">
        <v>0</v>
      </c>
      <c r="G23" s="142">
        <v>173</v>
      </c>
      <c r="H23" s="142">
        <v>117</v>
      </c>
      <c r="I23" s="142">
        <v>15</v>
      </c>
      <c r="J23" s="142">
        <v>123</v>
      </c>
      <c r="K23" s="143">
        <v>3726</v>
      </c>
      <c r="L23" s="142">
        <v>1894</v>
      </c>
      <c r="M23" s="144"/>
    </row>
    <row r="24" spans="1:13" s="57" customFormat="1" ht="21.6" customHeight="1">
      <c r="A24" s="54" t="s">
        <v>136</v>
      </c>
      <c r="B24" s="142">
        <v>55</v>
      </c>
      <c r="C24" s="142">
        <v>2067</v>
      </c>
      <c r="D24" s="142">
        <v>1986</v>
      </c>
      <c r="E24" s="142">
        <v>586</v>
      </c>
      <c r="F24" s="142">
        <v>0</v>
      </c>
      <c r="G24" s="142">
        <v>479</v>
      </c>
      <c r="H24" s="142">
        <v>140</v>
      </c>
      <c r="I24" s="142">
        <v>28</v>
      </c>
      <c r="J24" s="142">
        <v>196</v>
      </c>
      <c r="K24" s="143">
        <v>5537</v>
      </c>
      <c r="L24" s="142">
        <v>3041</v>
      </c>
      <c r="M24" s="144"/>
    </row>
    <row r="25" spans="1:13" s="57" customFormat="1" ht="21.6" customHeight="1">
      <c r="A25" s="54" t="s">
        <v>137</v>
      </c>
      <c r="B25" s="142">
        <v>30</v>
      </c>
      <c r="C25" s="142">
        <v>1109</v>
      </c>
      <c r="D25" s="142">
        <v>1066</v>
      </c>
      <c r="E25" s="142">
        <v>350</v>
      </c>
      <c r="F25" s="142">
        <v>0</v>
      </c>
      <c r="G25" s="142">
        <v>207</v>
      </c>
      <c r="H25" s="142">
        <v>93</v>
      </c>
      <c r="I25" s="142">
        <v>26</v>
      </c>
      <c r="J25" s="142">
        <v>92</v>
      </c>
      <c r="K25" s="143">
        <v>2973</v>
      </c>
      <c r="L25" s="142">
        <v>1813</v>
      </c>
      <c r="M25" s="144"/>
    </row>
    <row r="26" spans="1:13" s="57" customFormat="1" ht="21.6" customHeight="1">
      <c r="A26" s="54" t="s">
        <v>138</v>
      </c>
      <c r="B26" s="142">
        <v>33</v>
      </c>
      <c r="C26" s="142">
        <v>1238</v>
      </c>
      <c r="D26" s="142">
        <v>1295</v>
      </c>
      <c r="E26" s="142">
        <v>367</v>
      </c>
      <c r="F26" s="142">
        <v>0</v>
      </c>
      <c r="G26" s="142">
        <v>201</v>
      </c>
      <c r="H26" s="142">
        <v>98</v>
      </c>
      <c r="I26" s="142">
        <v>14</v>
      </c>
      <c r="J26" s="142">
        <v>101</v>
      </c>
      <c r="K26" s="143">
        <v>3347</v>
      </c>
      <c r="L26" s="142">
        <v>3978</v>
      </c>
      <c r="M26" s="144"/>
    </row>
    <row r="27" spans="1:13" s="57" customFormat="1" ht="21.6" customHeight="1">
      <c r="A27" s="54" t="s">
        <v>139</v>
      </c>
      <c r="B27" s="142">
        <v>19</v>
      </c>
      <c r="C27" s="142">
        <v>641</v>
      </c>
      <c r="D27" s="142">
        <v>760</v>
      </c>
      <c r="E27" s="142">
        <v>171</v>
      </c>
      <c r="F27" s="142">
        <v>0</v>
      </c>
      <c r="G27" s="142">
        <v>83</v>
      </c>
      <c r="H27" s="142">
        <v>31</v>
      </c>
      <c r="I27" s="142">
        <v>14</v>
      </c>
      <c r="J27" s="142">
        <v>53</v>
      </c>
      <c r="K27" s="143">
        <v>1772</v>
      </c>
      <c r="L27" s="142">
        <v>663</v>
      </c>
      <c r="M27" s="144"/>
    </row>
    <row r="28" spans="1:13" s="57" customFormat="1" ht="21.6" customHeight="1">
      <c r="A28" s="54" t="s">
        <v>140</v>
      </c>
      <c r="B28" s="142">
        <v>31</v>
      </c>
      <c r="C28" s="142">
        <v>1361</v>
      </c>
      <c r="D28" s="142">
        <v>1185</v>
      </c>
      <c r="E28" s="142">
        <v>261</v>
      </c>
      <c r="F28" s="142">
        <v>0</v>
      </c>
      <c r="G28" s="142">
        <v>384</v>
      </c>
      <c r="H28" s="142">
        <v>576</v>
      </c>
      <c r="I28" s="142">
        <v>88</v>
      </c>
      <c r="J28" s="142">
        <v>117</v>
      </c>
      <c r="K28" s="143">
        <v>4003</v>
      </c>
      <c r="L28" s="142">
        <v>1815</v>
      </c>
      <c r="M28" s="144"/>
    </row>
    <row r="29" spans="1:13" s="57" customFormat="1" ht="21.6" customHeight="1">
      <c r="A29" s="54" t="s">
        <v>141</v>
      </c>
      <c r="B29" s="142">
        <v>34</v>
      </c>
      <c r="C29" s="142">
        <v>1142</v>
      </c>
      <c r="D29" s="142">
        <v>996</v>
      </c>
      <c r="E29" s="142">
        <v>282</v>
      </c>
      <c r="F29" s="142">
        <v>0</v>
      </c>
      <c r="G29" s="142">
        <v>274</v>
      </c>
      <c r="H29" s="142">
        <v>454</v>
      </c>
      <c r="I29" s="142">
        <v>74</v>
      </c>
      <c r="J29" s="142">
        <v>82</v>
      </c>
      <c r="K29" s="143">
        <v>3338</v>
      </c>
      <c r="L29" s="142">
        <v>1214</v>
      </c>
      <c r="M29" s="144"/>
    </row>
    <row r="30" spans="1:13" s="147" customFormat="1" ht="21.6" customHeight="1">
      <c r="A30" s="54" t="s">
        <v>142</v>
      </c>
      <c r="B30" s="142">
        <v>23</v>
      </c>
      <c r="C30" s="142">
        <v>970</v>
      </c>
      <c r="D30" s="142">
        <v>808</v>
      </c>
      <c r="E30" s="142">
        <v>273</v>
      </c>
      <c r="F30" s="142">
        <v>0</v>
      </c>
      <c r="G30" s="142">
        <v>145</v>
      </c>
      <c r="H30" s="142">
        <v>71</v>
      </c>
      <c r="I30" s="142">
        <v>278</v>
      </c>
      <c r="J30" s="142">
        <v>96</v>
      </c>
      <c r="K30" s="143">
        <v>2664</v>
      </c>
      <c r="L30" s="142">
        <v>1072</v>
      </c>
      <c r="M30" s="144"/>
    </row>
    <row r="31" spans="1:13" s="57" customFormat="1" ht="21.6" customHeight="1">
      <c r="A31" s="54" t="s">
        <v>143</v>
      </c>
      <c r="B31" s="142">
        <v>19</v>
      </c>
      <c r="C31" s="142">
        <v>543</v>
      </c>
      <c r="D31" s="142">
        <v>344</v>
      </c>
      <c r="E31" s="142">
        <v>108</v>
      </c>
      <c r="F31" s="142">
        <v>0</v>
      </c>
      <c r="G31" s="142">
        <v>278</v>
      </c>
      <c r="H31" s="142">
        <v>142</v>
      </c>
      <c r="I31" s="142">
        <v>10</v>
      </c>
      <c r="J31" s="142">
        <v>59</v>
      </c>
      <c r="K31" s="143">
        <v>1503</v>
      </c>
      <c r="L31" s="142">
        <v>391</v>
      </c>
      <c r="M31" s="144"/>
    </row>
    <row r="32" spans="1:13" s="57" customFormat="1" ht="21.6" customHeight="1">
      <c r="A32" s="54" t="s">
        <v>206</v>
      </c>
      <c r="B32" s="142">
        <v>9</v>
      </c>
      <c r="C32" s="142">
        <v>218</v>
      </c>
      <c r="D32" s="142">
        <v>87</v>
      </c>
      <c r="E32" s="142">
        <v>45</v>
      </c>
      <c r="F32" s="142">
        <v>0</v>
      </c>
      <c r="G32" s="142">
        <v>76</v>
      </c>
      <c r="H32" s="142">
        <v>20</v>
      </c>
      <c r="I32" s="142">
        <v>0</v>
      </c>
      <c r="J32" s="142">
        <v>13</v>
      </c>
      <c r="K32" s="143">
        <v>468</v>
      </c>
      <c r="L32" s="142">
        <v>98</v>
      </c>
      <c r="M32" s="144"/>
    </row>
    <row r="33" ht="18.75" customHeight="1"/>
  </sheetData>
  <mergeCells count="11">
    <mergeCell ref="J5:J7"/>
    <mergeCell ref="K5:K7"/>
    <mergeCell ref="L4:L7"/>
    <mergeCell ref="B4:E4"/>
    <mergeCell ref="B5:B7"/>
    <mergeCell ref="F6:F7"/>
    <mergeCell ref="I5:I7"/>
    <mergeCell ref="G6:G7"/>
    <mergeCell ref="F5:G5"/>
    <mergeCell ref="H5:H7"/>
    <mergeCell ref="C6:E6"/>
  </mergeCells>
  <phoneticPr fontId="30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85" firstPageNumber="68" orientation="portrait" blackAndWhite="1" useFirstPageNumber="1" r:id="rId1"/>
  <headerFooter alignWithMargins="0">
    <oddFooter>&amp;C&amp;"Times New Roman,標準"-&amp;P--</oddFooter>
  </headerFooter>
  <colBreaks count="1" manualBreakCount="1">
    <brk id="6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>
    <tabColor indexed="15"/>
  </sheetPr>
  <dimension ref="A1:N31"/>
  <sheetViews>
    <sheetView showGridLines="0" view="pageBreakPreview" zoomScale="80" zoomScaleNormal="75" workbookViewId="0">
      <pane xSplit="1" ySplit="6" topLeftCell="B7" activePane="bottomRight" state="frozen"/>
      <selection activeCell="O12" sqref="O12"/>
      <selection pane="topRight" activeCell="O12" sqref="O12"/>
      <selection pane="bottomLeft" activeCell="O12" sqref="O12"/>
      <selection pane="bottomRight" activeCell="Q12" sqref="Q12"/>
    </sheetView>
  </sheetViews>
  <sheetFormatPr defaultColWidth="10" defaultRowHeight="16.149999999999999"/>
  <cols>
    <col min="1" max="2" width="13.3984375" style="57" customWidth="1"/>
    <col min="3" max="3" width="12.8984375" style="57" bestFit="1" customWidth="1"/>
    <col min="4" max="4" width="15" style="57" customWidth="1"/>
    <col min="5" max="5" width="12.8984375" style="57" customWidth="1"/>
    <col min="6" max="6" width="14.09765625" style="57" customWidth="1"/>
    <col min="7" max="8" width="14" style="57" customWidth="1"/>
    <col min="9" max="9" width="14.296875" style="57" customWidth="1"/>
    <col min="10" max="10" width="14.09765625" style="57" customWidth="1"/>
    <col min="11" max="11" width="13.59765625" style="57" customWidth="1"/>
    <col min="12" max="12" width="14.09765625" style="57" customWidth="1"/>
    <col min="13" max="13" width="6.3984375" style="57" customWidth="1"/>
    <col min="14" max="14" width="14.69921875" style="57" customWidth="1"/>
    <col min="15" max="16384" width="10" style="57"/>
  </cols>
  <sheetData>
    <row r="1" spans="1:14" s="97" customFormat="1" ht="22.5">
      <c r="A1" s="94"/>
      <c r="B1" s="94"/>
      <c r="C1" s="94"/>
      <c r="D1" s="95"/>
      <c r="E1" s="95"/>
      <c r="F1" s="94"/>
      <c r="G1" s="95" t="s">
        <v>385</v>
      </c>
      <c r="H1" s="96" t="s">
        <v>386</v>
      </c>
      <c r="I1" s="94"/>
      <c r="J1" s="94"/>
      <c r="K1" s="94"/>
      <c r="L1" s="95"/>
      <c r="M1" s="95"/>
      <c r="N1" s="96"/>
    </row>
    <row r="2" spans="1:14" s="103" customFormat="1" ht="29.25" customHeight="1">
      <c r="A2" s="98"/>
      <c r="B2" s="98"/>
      <c r="C2" s="98"/>
      <c r="D2" s="99"/>
      <c r="E2" s="99"/>
      <c r="F2" s="98"/>
      <c r="G2" s="99" t="s">
        <v>387</v>
      </c>
      <c r="H2" s="100" t="s">
        <v>388</v>
      </c>
      <c r="I2" s="98"/>
      <c r="J2" s="98"/>
      <c r="K2" s="101"/>
      <c r="L2" s="99"/>
      <c r="M2" s="99"/>
      <c r="N2" s="102" t="s">
        <v>345</v>
      </c>
    </row>
    <row r="3" spans="1:14" ht="24.05" customHeight="1">
      <c r="A3" s="104"/>
      <c r="B3" s="105"/>
      <c r="C3" s="105"/>
      <c r="D3" s="106"/>
      <c r="E3" s="106"/>
      <c r="F3" s="107"/>
      <c r="G3" s="108" t="s">
        <v>346</v>
      </c>
      <c r="H3" s="109" t="s">
        <v>526</v>
      </c>
      <c r="I3" s="105"/>
      <c r="J3" s="105"/>
      <c r="K3" s="102"/>
      <c r="L3" s="106"/>
      <c r="M3" s="106"/>
      <c r="N3" s="102" t="s">
        <v>389</v>
      </c>
    </row>
    <row r="4" spans="1:14" s="117" customFormat="1" ht="21.75" customHeight="1">
      <c r="A4" s="110"/>
      <c r="B4" s="111"/>
      <c r="C4" s="112" t="s">
        <v>390</v>
      </c>
      <c r="D4" s="113" t="s">
        <v>414</v>
      </c>
      <c r="E4" s="114"/>
      <c r="F4" s="113" t="s">
        <v>391</v>
      </c>
      <c r="G4" s="113"/>
      <c r="H4" s="115"/>
      <c r="I4" s="115" t="s">
        <v>392</v>
      </c>
      <c r="J4" s="114"/>
      <c r="K4" s="115" t="s">
        <v>393</v>
      </c>
      <c r="L4" s="114"/>
      <c r="M4" s="113"/>
      <c r="N4" s="116"/>
    </row>
    <row r="5" spans="1:14" ht="22.2" customHeight="1">
      <c r="A5" s="118" t="s">
        <v>501</v>
      </c>
      <c r="B5" s="372" t="s">
        <v>402</v>
      </c>
      <c r="C5" s="372" t="s">
        <v>403</v>
      </c>
      <c r="D5" s="372" t="s">
        <v>404</v>
      </c>
      <c r="E5" s="372" t="s">
        <v>405</v>
      </c>
      <c r="F5" s="372" t="s">
        <v>406</v>
      </c>
      <c r="G5" s="375" t="s">
        <v>100</v>
      </c>
      <c r="H5" s="375" t="s">
        <v>101</v>
      </c>
      <c r="I5" s="375" t="s">
        <v>102</v>
      </c>
      <c r="J5" s="372" t="s">
        <v>407</v>
      </c>
      <c r="K5" s="372" t="s">
        <v>408</v>
      </c>
      <c r="L5" s="375" t="s">
        <v>103</v>
      </c>
      <c r="M5" s="372" t="s">
        <v>409</v>
      </c>
      <c r="N5" s="375" t="s">
        <v>410</v>
      </c>
    </row>
    <row r="6" spans="1:14" ht="22.2" customHeight="1">
      <c r="A6" s="119"/>
      <c r="B6" s="373"/>
      <c r="C6" s="373"/>
      <c r="D6" s="374"/>
      <c r="E6" s="374"/>
      <c r="F6" s="374"/>
      <c r="G6" s="373" t="s">
        <v>384</v>
      </c>
      <c r="H6" s="376"/>
      <c r="I6" s="373"/>
      <c r="J6" s="374"/>
      <c r="K6" s="374"/>
      <c r="L6" s="373"/>
      <c r="M6" s="373"/>
      <c r="N6" s="373"/>
    </row>
    <row r="7" spans="1:14" s="56" customFormat="1" ht="24.65" customHeight="1">
      <c r="A7" s="55" t="s">
        <v>25</v>
      </c>
      <c r="B7" s="120">
        <v>2898254920</v>
      </c>
      <c r="C7" s="120">
        <v>420191250</v>
      </c>
      <c r="D7" s="120">
        <v>110398834584</v>
      </c>
      <c r="E7" s="120">
        <v>5906135273</v>
      </c>
      <c r="F7" s="120">
        <v>14507909528</v>
      </c>
      <c r="G7" s="120">
        <v>30188589308</v>
      </c>
      <c r="H7" s="120">
        <v>6381257207</v>
      </c>
      <c r="I7" s="120">
        <v>18013606542</v>
      </c>
      <c r="J7" s="120">
        <v>20882324529</v>
      </c>
      <c r="K7" s="120">
        <v>15070744124</v>
      </c>
      <c r="L7" s="120">
        <v>12441145735</v>
      </c>
      <c r="M7" s="120">
        <v>0</v>
      </c>
      <c r="N7" s="120">
        <v>237108993000</v>
      </c>
    </row>
    <row r="8" spans="1:14" s="56" customFormat="1" ht="24.65" customHeight="1">
      <c r="A8" s="55" t="s">
        <v>394</v>
      </c>
      <c r="B8" s="120">
        <v>1808174096</v>
      </c>
      <c r="C8" s="120">
        <v>281815394</v>
      </c>
      <c r="D8" s="120">
        <v>75383556002</v>
      </c>
      <c r="E8" s="120">
        <v>4006713629</v>
      </c>
      <c r="F8" s="120">
        <v>12363057178</v>
      </c>
      <c r="G8" s="120">
        <v>21469827575</v>
      </c>
      <c r="H8" s="120">
        <v>4477711439</v>
      </c>
      <c r="I8" s="120">
        <v>12582843147</v>
      </c>
      <c r="J8" s="120">
        <v>12182475535</v>
      </c>
      <c r="K8" s="120">
        <v>11922869827</v>
      </c>
      <c r="L8" s="120">
        <v>8835760178</v>
      </c>
      <c r="M8" s="120">
        <v>0</v>
      </c>
      <c r="N8" s="120">
        <v>165314804000</v>
      </c>
    </row>
    <row r="9" spans="1:14" ht="24.65" customHeight="1">
      <c r="A9" s="46" t="s">
        <v>395</v>
      </c>
      <c r="B9" s="121">
        <v>296468400</v>
      </c>
      <c r="C9" s="121">
        <v>45393516</v>
      </c>
      <c r="D9" s="121">
        <v>14311034628</v>
      </c>
      <c r="E9" s="121">
        <v>825611156</v>
      </c>
      <c r="F9" s="121">
        <v>2380156036</v>
      </c>
      <c r="G9" s="121">
        <v>3988184832</v>
      </c>
      <c r="H9" s="121">
        <v>734594642</v>
      </c>
      <c r="I9" s="121">
        <v>2460681229</v>
      </c>
      <c r="J9" s="121">
        <v>2151543155</v>
      </c>
      <c r="K9" s="121">
        <v>1820968480</v>
      </c>
      <c r="L9" s="121">
        <v>1701707926</v>
      </c>
      <c r="M9" s="121">
        <v>0</v>
      </c>
      <c r="N9" s="121">
        <v>30716344000</v>
      </c>
    </row>
    <row r="10" spans="1:14" ht="24.65" customHeight="1">
      <c r="A10" s="46" t="s">
        <v>396</v>
      </c>
      <c r="B10" s="121">
        <v>318430628</v>
      </c>
      <c r="C10" s="121">
        <v>46731354</v>
      </c>
      <c r="D10" s="121">
        <v>16349983577</v>
      </c>
      <c r="E10" s="121">
        <v>854580879</v>
      </c>
      <c r="F10" s="121">
        <v>3783844659</v>
      </c>
      <c r="G10" s="121">
        <v>5149871108</v>
      </c>
      <c r="H10" s="121">
        <v>1507968658</v>
      </c>
      <c r="I10" s="121">
        <v>3180979248</v>
      </c>
      <c r="J10" s="121">
        <v>346239380</v>
      </c>
      <c r="K10" s="121">
        <v>5848031896</v>
      </c>
      <c r="L10" s="121">
        <v>2051435613</v>
      </c>
      <c r="M10" s="121">
        <v>0</v>
      </c>
      <c r="N10" s="121">
        <v>39438097000</v>
      </c>
    </row>
    <row r="11" spans="1:14" ht="24.65" customHeight="1">
      <c r="A11" s="46" t="s">
        <v>397</v>
      </c>
      <c r="B11" s="121">
        <v>283049040</v>
      </c>
      <c r="C11" s="121">
        <v>52201196</v>
      </c>
      <c r="D11" s="121">
        <v>8691923064</v>
      </c>
      <c r="E11" s="121">
        <v>784297543</v>
      </c>
      <c r="F11" s="121">
        <v>1248583384</v>
      </c>
      <c r="G11" s="121">
        <v>2624797215</v>
      </c>
      <c r="H11" s="121">
        <v>415801313</v>
      </c>
      <c r="I11" s="121">
        <v>1536254096</v>
      </c>
      <c r="J11" s="121">
        <v>1128937000</v>
      </c>
      <c r="K11" s="121">
        <v>873888946</v>
      </c>
      <c r="L11" s="121">
        <v>1024055203</v>
      </c>
      <c r="M11" s="121">
        <v>0</v>
      </c>
      <c r="N11" s="121">
        <v>18663788000</v>
      </c>
    </row>
    <row r="12" spans="1:14" ht="24.65" customHeight="1">
      <c r="A12" s="46" t="s">
        <v>398</v>
      </c>
      <c r="B12" s="121">
        <v>326714640</v>
      </c>
      <c r="C12" s="121">
        <v>47460516</v>
      </c>
      <c r="D12" s="121">
        <v>12664348138</v>
      </c>
      <c r="E12" s="121">
        <v>519165173</v>
      </c>
      <c r="F12" s="121">
        <v>1459243136</v>
      </c>
      <c r="G12" s="121">
        <v>3376052511</v>
      </c>
      <c r="H12" s="121">
        <v>679294140</v>
      </c>
      <c r="I12" s="121">
        <v>1987503015</v>
      </c>
      <c r="J12" s="121">
        <v>2311286000</v>
      </c>
      <c r="K12" s="121">
        <v>1094193023</v>
      </c>
      <c r="L12" s="121">
        <v>1310606708</v>
      </c>
      <c r="M12" s="121">
        <v>0</v>
      </c>
      <c r="N12" s="121">
        <v>25775867000</v>
      </c>
    </row>
    <row r="13" spans="1:14" ht="24.65" customHeight="1">
      <c r="A13" s="46" t="s">
        <v>399</v>
      </c>
      <c r="B13" s="121">
        <v>287042988</v>
      </c>
      <c r="C13" s="121">
        <v>39968664</v>
      </c>
      <c r="D13" s="121">
        <v>9726716579</v>
      </c>
      <c r="E13" s="121">
        <v>451330354</v>
      </c>
      <c r="F13" s="121">
        <v>1201155004</v>
      </c>
      <c r="G13" s="121">
        <v>2356579247</v>
      </c>
      <c r="H13" s="121">
        <v>441394730</v>
      </c>
      <c r="I13" s="121">
        <v>1284616433</v>
      </c>
      <c r="J13" s="121">
        <v>2705000000</v>
      </c>
      <c r="K13" s="121">
        <v>363014706</v>
      </c>
      <c r="L13" s="121">
        <v>1113446295</v>
      </c>
      <c r="M13" s="121">
        <v>0</v>
      </c>
      <c r="N13" s="121">
        <v>19970265000</v>
      </c>
    </row>
    <row r="14" spans="1:14" ht="24.65" customHeight="1">
      <c r="A14" s="46" t="s">
        <v>400</v>
      </c>
      <c r="B14" s="121">
        <v>296468400</v>
      </c>
      <c r="C14" s="121">
        <v>50060148</v>
      </c>
      <c r="D14" s="121">
        <v>13639550016</v>
      </c>
      <c r="E14" s="121">
        <v>571728524</v>
      </c>
      <c r="F14" s="121">
        <v>2290074959</v>
      </c>
      <c r="G14" s="121">
        <v>3974342662</v>
      </c>
      <c r="H14" s="121">
        <v>698657956</v>
      </c>
      <c r="I14" s="121">
        <v>2132809126</v>
      </c>
      <c r="J14" s="121">
        <v>3539470000</v>
      </c>
      <c r="K14" s="121">
        <v>1922772776</v>
      </c>
      <c r="L14" s="121">
        <v>1634508433</v>
      </c>
      <c r="M14" s="121">
        <v>0</v>
      </c>
      <c r="N14" s="121">
        <v>30750443000</v>
      </c>
    </row>
    <row r="15" spans="1:14" s="56" customFormat="1" ht="24.65" customHeight="1">
      <c r="A15" s="122" t="s">
        <v>401</v>
      </c>
      <c r="B15" s="120">
        <v>1090080824</v>
      </c>
      <c r="C15" s="120">
        <v>138375856</v>
      </c>
      <c r="D15" s="120">
        <v>35015278582</v>
      </c>
      <c r="E15" s="120">
        <v>1899421644</v>
      </c>
      <c r="F15" s="120">
        <v>2144852350</v>
      </c>
      <c r="G15" s="120">
        <v>8718761733</v>
      </c>
      <c r="H15" s="120">
        <v>1903545768</v>
      </c>
      <c r="I15" s="120">
        <v>5430763395</v>
      </c>
      <c r="J15" s="120">
        <v>8699848994</v>
      </c>
      <c r="K15" s="120">
        <v>3147874297</v>
      </c>
      <c r="L15" s="120">
        <v>3605385557</v>
      </c>
      <c r="M15" s="120">
        <v>0</v>
      </c>
      <c r="N15" s="120">
        <v>71794189000</v>
      </c>
    </row>
    <row r="16" spans="1:14" ht="24.65" customHeight="1">
      <c r="A16" s="46" t="s">
        <v>129</v>
      </c>
      <c r="B16" s="121">
        <v>69270419</v>
      </c>
      <c r="C16" s="121">
        <v>4903225</v>
      </c>
      <c r="D16" s="121">
        <v>2146556898</v>
      </c>
      <c r="E16" s="121">
        <v>160758691</v>
      </c>
      <c r="F16" s="121">
        <v>100062137</v>
      </c>
      <c r="G16" s="121">
        <v>556523936</v>
      </c>
      <c r="H16" s="121">
        <v>106497631</v>
      </c>
      <c r="I16" s="121">
        <v>354569747</v>
      </c>
      <c r="J16" s="121">
        <v>407304000</v>
      </c>
      <c r="K16" s="121">
        <v>191558091</v>
      </c>
      <c r="L16" s="121">
        <v>217083225</v>
      </c>
      <c r="M16" s="121">
        <v>0</v>
      </c>
      <c r="N16" s="121">
        <v>4315088000</v>
      </c>
    </row>
    <row r="17" spans="1:14" ht="24.65" customHeight="1">
      <c r="A17" s="46" t="s">
        <v>130</v>
      </c>
      <c r="B17" s="121">
        <v>75943000</v>
      </c>
      <c r="C17" s="121">
        <v>4831800</v>
      </c>
      <c r="D17" s="121">
        <v>1944235227</v>
      </c>
      <c r="E17" s="121">
        <v>132285982</v>
      </c>
      <c r="F17" s="121">
        <v>121460811</v>
      </c>
      <c r="G17" s="121">
        <v>509582232</v>
      </c>
      <c r="H17" s="121">
        <v>114525484</v>
      </c>
      <c r="I17" s="121">
        <v>342601972</v>
      </c>
      <c r="J17" s="121">
        <v>394040000</v>
      </c>
      <c r="K17" s="121">
        <v>180818940</v>
      </c>
      <c r="L17" s="121">
        <v>203859552</v>
      </c>
      <c r="M17" s="121">
        <v>0</v>
      </c>
      <c r="N17" s="121">
        <v>4024185000</v>
      </c>
    </row>
    <row r="18" spans="1:14" ht="24.65" customHeight="1">
      <c r="A18" s="46" t="s">
        <v>131</v>
      </c>
      <c r="B18" s="121">
        <v>79479072</v>
      </c>
      <c r="C18" s="121">
        <v>7559000</v>
      </c>
      <c r="D18" s="121">
        <v>2381869952</v>
      </c>
      <c r="E18" s="121">
        <v>68278580</v>
      </c>
      <c r="F18" s="121">
        <v>163371053</v>
      </c>
      <c r="G18" s="121">
        <v>575502010</v>
      </c>
      <c r="H18" s="121">
        <v>125672400</v>
      </c>
      <c r="I18" s="121">
        <v>432012495</v>
      </c>
      <c r="J18" s="121">
        <v>516948000</v>
      </c>
      <c r="K18" s="121">
        <v>220558936</v>
      </c>
      <c r="L18" s="121">
        <v>243008502</v>
      </c>
      <c r="M18" s="121">
        <v>0</v>
      </c>
      <c r="N18" s="121">
        <v>4814260000</v>
      </c>
    </row>
    <row r="19" spans="1:14" ht="24.65" customHeight="1">
      <c r="A19" s="46" t="s">
        <v>132</v>
      </c>
      <c r="B19" s="121">
        <v>119560920</v>
      </c>
      <c r="C19" s="121">
        <v>7022000</v>
      </c>
      <c r="D19" s="121">
        <v>4495689200</v>
      </c>
      <c r="E19" s="121">
        <v>205371378</v>
      </c>
      <c r="F19" s="121">
        <v>157332000</v>
      </c>
      <c r="G19" s="121">
        <v>1024818976</v>
      </c>
      <c r="H19" s="121">
        <v>252285859</v>
      </c>
      <c r="I19" s="121">
        <v>709611344</v>
      </c>
      <c r="J19" s="121">
        <v>1028517000</v>
      </c>
      <c r="K19" s="121">
        <v>342541420</v>
      </c>
      <c r="L19" s="121">
        <v>372691903</v>
      </c>
      <c r="M19" s="121">
        <v>0</v>
      </c>
      <c r="N19" s="121">
        <v>8715442000</v>
      </c>
    </row>
    <row r="20" spans="1:14" ht="24.65" customHeight="1">
      <c r="A20" s="46" t="s">
        <v>133</v>
      </c>
      <c r="B20" s="121">
        <v>77055280</v>
      </c>
      <c r="C20" s="121">
        <v>6549000</v>
      </c>
      <c r="D20" s="121">
        <v>2580238374</v>
      </c>
      <c r="E20" s="121">
        <v>120903093</v>
      </c>
      <c r="F20" s="121">
        <v>96657867</v>
      </c>
      <c r="G20" s="121">
        <v>671788061</v>
      </c>
      <c r="H20" s="121">
        <v>145467607</v>
      </c>
      <c r="I20" s="121">
        <v>417445555</v>
      </c>
      <c r="J20" s="121">
        <v>595900000</v>
      </c>
      <c r="K20" s="121">
        <v>229304891</v>
      </c>
      <c r="L20" s="121">
        <v>245899272</v>
      </c>
      <c r="M20" s="121">
        <v>0</v>
      </c>
      <c r="N20" s="121">
        <v>5187209000</v>
      </c>
    </row>
    <row r="21" spans="1:14" ht="24.65" customHeight="1">
      <c r="A21" s="46" t="s">
        <v>134</v>
      </c>
      <c r="B21" s="121">
        <v>81902220</v>
      </c>
      <c r="C21" s="121">
        <v>10598280</v>
      </c>
      <c r="D21" s="121">
        <v>3108649044</v>
      </c>
      <c r="E21" s="121">
        <v>136040893</v>
      </c>
      <c r="F21" s="121">
        <v>141233640</v>
      </c>
      <c r="G21" s="121">
        <v>435831325</v>
      </c>
      <c r="H21" s="121">
        <v>102249744</v>
      </c>
      <c r="I21" s="121">
        <v>307651698</v>
      </c>
      <c r="J21" s="121">
        <v>743779000</v>
      </c>
      <c r="K21" s="121">
        <v>288526176</v>
      </c>
      <c r="L21" s="121">
        <v>324861980</v>
      </c>
      <c r="M21" s="121">
        <v>0</v>
      </c>
      <c r="N21" s="121">
        <v>5681324000</v>
      </c>
    </row>
    <row r="22" spans="1:14" ht="24.65" customHeight="1">
      <c r="A22" s="46" t="s">
        <v>135</v>
      </c>
      <c r="B22" s="121">
        <v>77482320</v>
      </c>
      <c r="C22" s="121">
        <v>6515040</v>
      </c>
      <c r="D22" s="121">
        <v>2507070232</v>
      </c>
      <c r="E22" s="121">
        <v>85260648</v>
      </c>
      <c r="F22" s="121">
        <v>100915884</v>
      </c>
      <c r="G22" s="121">
        <v>620739097</v>
      </c>
      <c r="H22" s="121">
        <v>145557550</v>
      </c>
      <c r="I22" s="121">
        <v>374544629</v>
      </c>
      <c r="J22" s="121">
        <v>877633000</v>
      </c>
      <c r="K22" s="121">
        <v>213730820</v>
      </c>
      <c r="L22" s="121">
        <v>245808780</v>
      </c>
      <c r="M22" s="121">
        <v>0</v>
      </c>
      <c r="N22" s="121">
        <v>5255258000</v>
      </c>
    </row>
    <row r="23" spans="1:14" ht="24.65" customHeight="1">
      <c r="A23" s="46" t="s">
        <v>136</v>
      </c>
      <c r="B23" s="121">
        <v>104261820</v>
      </c>
      <c r="C23" s="121">
        <v>19785120</v>
      </c>
      <c r="D23" s="121">
        <v>3545976342</v>
      </c>
      <c r="E23" s="121">
        <v>206539520</v>
      </c>
      <c r="F23" s="121">
        <v>145877865</v>
      </c>
      <c r="G23" s="121">
        <v>964002700</v>
      </c>
      <c r="H23" s="121">
        <v>211295323</v>
      </c>
      <c r="I23" s="121">
        <v>546592742</v>
      </c>
      <c r="J23" s="121">
        <v>1183776000</v>
      </c>
      <c r="K23" s="121">
        <v>323424989</v>
      </c>
      <c r="L23" s="121">
        <v>361903579</v>
      </c>
      <c r="M23" s="121">
        <v>0</v>
      </c>
      <c r="N23" s="121">
        <v>7613436000</v>
      </c>
    </row>
    <row r="24" spans="1:14" ht="24.65" customHeight="1">
      <c r="A24" s="46" t="s">
        <v>137</v>
      </c>
      <c r="B24" s="121">
        <v>57679320</v>
      </c>
      <c r="C24" s="121">
        <v>9187000</v>
      </c>
      <c r="D24" s="121">
        <v>1903002000</v>
      </c>
      <c r="E24" s="121">
        <v>92931407</v>
      </c>
      <c r="F24" s="121">
        <v>99786000</v>
      </c>
      <c r="G24" s="121">
        <v>477199476</v>
      </c>
      <c r="H24" s="121">
        <v>136849400</v>
      </c>
      <c r="I24" s="121">
        <v>260774577</v>
      </c>
      <c r="J24" s="121">
        <v>605074000</v>
      </c>
      <c r="K24" s="121">
        <v>172191955</v>
      </c>
      <c r="L24" s="121">
        <v>184936865</v>
      </c>
      <c r="M24" s="121">
        <v>0</v>
      </c>
      <c r="N24" s="121">
        <v>3999612000</v>
      </c>
    </row>
    <row r="25" spans="1:14" ht="24.65" customHeight="1">
      <c r="A25" s="46" t="s">
        <v>138</v>
      </c>
      <c r="B25" s="121">
        <v>69105147</v>
      </c>
      <c r="C25" s="121">
        <v>13949520</v>
      </c>
      <c r="D25" s="121">
        <v>2116719182</v>
      </c>
      <c r="E25" s="121">
        <v>93974475</v>
      </c>
      <c r="F25" s="121">
        <v>93783676</v>
      </c>
      <c r="G25" s="121">
        <v>491280623</v>
      </c>
      <c r="H25" s="121">
        <v>107955027</v>
      </c>
      <c r="I25" s="121">
        <v>308636237</v>
      </c>
      <c r="J25" s="121">
        <v>609610994</v>
      </c>
      <c r="K25" s="121">
        <v>172005954</v>
      </c>
      <c r="L25" s="121">
        <v>201369165</v>
      </c>
      <c r="M25" s="121">
        <v>0</v>
      </c>
      <c r="N25" s="121">
        <v>4278390000</v>
      </c>
    </row>
    <row r="26" spans="1:14" ht="24.65" customHeight="1">
      <c r="A26" s="46" t="s">
        <v>139</v>
      </c>
      <c r="B26" s="121">
        <v>37183020</v>
      </c>
      <c r="C26" s="121">
        <v>5533188</v>
      </c>
      <c r="D26" s="121">
        <v>1503655975</v>
      </c>
      <c r="E26" s="121">
        <v>47661780</v>
      </c>
      <c r="F26" s="121">
        <v>50725009</v>
      </c>
      <c r="G26" s="121">
        <v>353516788</v>
      </c>
      <c r="H26" s="121">
        <v>58739200</v>
      </c>
      <c r="I26" s="121">
        <v>208814696</v>
      </c>
      <c r="J26" s="121">
        <v>248408000</v>
      </c>
      <c r="K26" s="121">
        <v>116010868</v>
      </c>
      <c r="L26" s="121">
        <v>143478476</v>
      </c>
      <c r="M26" s="121">
        <v>0</v>
      </c>
      <c r="N26" s="121">
        <v>2773727000</v>
      </c>
    </row>
    <row r="27" spans="1:14" ht="24.65" customHeight="1">
      <c r="A27" s="46" t="s">
        <v>140</v>
      </c>
      <c r="B27" s="121">
        <v>65367024</v>
      </c>
      <c r="C27" s="121">
        <v>4930200</v>
      </c>
      <c r="D27" s="121">
        <v>2130672419</v>
      </c>
      <c r="E27" s="121">
        <v>149571707</v>
      </c>
      <c r="F27" s="121">
        <v>313665108</v>
      </c>
      <c r="G27" s="121">
        <v>642135440</v>
      </c>
      <c r="H27" s="121">
        <v>123501117</v>
      </c>
      <c r="I27" s="121">
        <v>363495096</v>
      </c>
      <c r="J27" s="121">
        <v>580738000</v>
      </c>
      <c r="K27" s="121">
        <v>211367588</v>
      </c>
      <c r="L27" s="121">
        <v>287207301</v>
      </c>
      <c r="M27" s="121">
        <v>0</v>
      </c>
      <c r="N27" s="121">
        <v>4872651000</v>
      </c>
    </row>
    <row r="28" spans="1:14" ht="24.65" customHeight="1">
      <c r="A28" s="46" t="s">
        <v>141</v>
      </c>
      <c r="B28" s="121">
        <v>71108920</v>
      </c>
      <c r="C28" s="121">
        <v>3635000</v>
      </c>
      <c r="D28" s="121">
        <v>1776565960</v>
      </c>
      <c r="E28" s="121">
        <v>129805547</v>
      </c>
      <c r="F28" s="121">
        <v>242932500</v>
      </c>
      <c r="G28" s="121">
        <v>552584008</v>
      </c>
      <c r="H28" s="121">
        <v>105916800</v>
      </c>
      <c r="I28" s="121">
        <v>344085388</v>
      </c>
      <c r="J28" s="121">
        <v>366678000</v>
      </c>
      <c r="K28" s="121">
        <v>188831704</v>
      </c>
      <c r="L28" s="121">
        <v>219265173</v>
      </c>
      <c r="M28" s="121">
        <v>0</v>
      </c>
      <c r="N28" s="121">
        <v>4001409000</v>
      </c>
    </row>
    <row r="29" spans="1:14" ht="24.65" customHeight="1">
      <c r="A29" s="46" t="s">
        <v>142</v>
      </c>
      <c r="B29" s="121">
        <v>48596220</v>
      </c>
      <c r="C29" s="121">
        <v>15425083</v>
      </c>
      <c r="D29" s="121">
        <v>1551005961</v>
      </c>
      <c r="E29" s="121">
        <v>74957589</v>
      </c>
      <c r="F29" s="121">
        <v>176663989</v>
      </c>
      <c r="G29" s="121">
        <v>465208905</v>
      </c>
      <c r="H29" s="121">
        <v>95681900</v>
      </c>
      <c r="I29" s="121">
        <v>281235702</v>
      </c>
      <c r="J29" s="121">
        <v>328060000</v>
      </c>
      <c r="K29" s="121">
        <v>183080874</v>
      </c>
      <c r="L29" s="121">
        <v>196854777</v>
      </c>
      <c r="M29" s="121">
        <v>0</v>
      </c>
      <c r="N29" s="121">
        <v>3416771000</v>
      </c>
    </row>
    <row r="30" spans="1:14" ht="24.65" customHeight="1">
      <c r="A30" s="46" t="s">
        <v>143</v>
      </c>
      <c r="B30" s="121">
        <v>37183122</v>
      </c>
      <c r="C30" s="121">
        <v>9443400</v>
      </c>
      <c r="D30" s="121">
        <v>971296816</v>
      </c>
      <c r="E30" s="121">
        <v>153614354</v>
      </c>
      <c r="F30" s="121">
        <v>121404811</v>
      </c>
      <c r="G30" s="121">
        <v>288147156</v>
      </c>
      <c r="H30" s="121">
        <v>57820726</v>
      </c>
      <c r="I30" s="121">
        <v>136246517</v>
      </c>
      <c r="J30" s="121">
        <v>177500000</v>
      </c>
      <c r="K30" s="121">
        <v>83013091</v>
      </c>
      <c r="L30" s="121">
        <v>119483007</v>
      </c>
      <c r="M30" s="121">
        <v>0</v>
      </c>
      <c r="N30" s="121">
        <v>2155153000</v>
      </c>
    </row>
    <row r="31" spans="1:14" ht="24.65" customHeight="1">
      <c r="A31" s="46" t="s">
        <v>206</v>
      </c>
      <c r="B31" s="121">
        <v>18903000</v>
      </c>
      <c r="C31" s="121">
        <v>8509000</v>
      </c>
      <c r="D31" s="121">
        <v>352075000</v>
      </c>
      <c r="E31" s="121">
        <v>41466000</v>
      </c>
      <c r="F31" s="121">
        <v>18980000</v>
      </c>
      <c r="G31" s="121">
        <v>89901000</v>
      </c>
      <c r="H31" s="121">
        <v>13530000</v>
      </c>
      <c r="I31" s="121">
        <v>42445000</v>
      </c>
      <c r="J31" s="121">
        <v>35883000</v>
      </c>
      <c r="K31" s="121">
        <v>30908000</v>
      </c>
      <c r="L31" s="121">
        <v>37674000</v>
      </c>
      <c r="M31" s="121">
        <v>0</v>
      </c>
      <c r="N31" s="121">
        <v>690274000</v>
      </c>
    </row>
  </sheetData>
  <mergeCells count="13">
    <mergeCell ref="L5:L6"/>
    <mergeCell ref="H5:H6"/>
    <mergeCell ref="M5:M6"/>
    <mergeCell ref="N5:N6"/>
    <mergeCell ref="B5:B6"/>
    <mergeCell ref="C5:C6"/>
    <mergeCell ref="J5:J6"/>
    <mergeCell ref="K5:K6"/>
    <mergeCell ref="F5:F6"/>
    <mergeCell ref="G5:G6"/>
    <mergeCell ref="I5:I6"/>
    <mergeCell ref="E5:E6"/>
    <mergeCell ref="D5:D6"/>
  </mergeCells>
  <phoneticPr fontId="10" type="noConversion"/>
  <printOptions horizontalCentered="1" gridLinesSet="0"/>
  <pageMargins left="1.1811023622047245" right="1.1811023622047245" top="0.78740157480314965" bottom="1.3779527559055118" header="0.51181102362204722" footer="2.1653543307086616"/>
  <pageSetup paperSize="9" scale="73" firstPageNumber="70" orientation="portrait" blackAndWhite="1" useFirstPageNumber="1" r:id="rId1"/>
  <headerFooter alignWithMargins="0">
    <oddFooter>&amp;C&amp;"Times New Roman,標準"-&amp;P--</oddFooter>
  </headerFooter>
  <colBreaks count="1" manualBreakCount="1">
    <brk id="7" max="3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工作表4">
    <tabColor indexed="45"/>
  </sheetPr>
  <dimension ref="A1:AC33"/>
  <sheetViews>
    <sheetView showGridLines="0" workbookViewId="0">
      <selection activeCell="G15" sqref="G15"/>
    </sheetView>
  </sheetViews>
  <sheetFormatPr defaultRowHeight="16.149999999999999"/>
  <cols>
    <col min="2" max="13" width="10.69921875" customWidth="1"/>
    <col min="14" max="14" width="9.3984375" style="1" bestFit="1" customWidth="1"/>
    <col min="15" max="15" width="13.296875" style="2" bestFit="1" customWidth="1"/>
    <col min="16" max="16" width="13.8984375" style="2" bestFit="1" customWidth="1"/>
    <col min="17" max="17" width="16.09765625" style="2" bestFit="1" customWidth="1"/>
    <col min="18" max="19" width="13.8984375" style="2" bestFit="1" customWidth="1"/>
    <col min="20" max="20" width="16.09765625" style="2" bestFit="1" customWidth="1"/>
    <col min="21" max="21" width="13.8984375" style="2" bestFit="1" customWidth="1"/>
    <col min="22" max="23" width="10.3984375" style="2" bestFit="1" customWidth="1"/>
    <col min="24" max="24" width="16.09765625" style="2" bestFit="1" customWidth="1"/>
    <col min="25" max="25" width="10.3984375" style="2" bestFit="1" customWidth="1"/>
    <col min="27" max="28" width="10.69921875" customWidth="1"/>
    <col min="29" max="29" width="11.69921875" bestFit="1" customWidth="1"/>
  </cols>
  <sheetData>
    <row r="1" spans="1:29" s="1" customFormat="1" ht="19.600000000000001">
      <c r="B1" s="379" t="s">
        <v>273</v>
      </c>
      <c r="C1" s="379"/>
      <c r="D1" s="379"/>
      <c r="E1" s="379"/>
      <c r="F1" s="379"/>
      <c r="N1" s="22"/>
      <c r="O1" s="379" t="s">
        <v>271</v>
      </c>
      <c r="P1" s="379"/>
      <c r="Q1" s="379"/>
      <c r="R1" s="379"/>
      <c r="S1" s="379"/>
    </row>
    <row r="2" spans="1:29" s="1" customFormat="1" ht="24.2">
      <c r="B2" s="380" t="s">
        <v>197</v>
      </c>
      <c r="C2" s="380"/>
      <c r="D2" s="380"/>
      <c r="E2" s="380"/>
      <c r="F2" s="380"/>
      <c r="N2" s="22"/>
      <c r="O2" s="380" t="s">
        <v>207</v>
      </c>
      <c r="P2" s="380"/>
      <c r="Q2" s="380"/>
      <c r="R2" s="380"/>
      <c r="S2" s="380"/>
    </row>
    <row r="3" spans="1:29" s="1" customFormat="1">
      <c r="A3" s="41" t="s">
        <v>302</v>
      </c>
      <c r="G3" s="381" t="s">
        <v>198</v>
      </c>
      <c r="H3" s="381"/>
      <c r="N3" s="22"/>
      <c r="T3" s="381" t="s">
        <v>198</v>
      </c>
      <c r="U3" s="381"/>
      <c r="AC3" s="29" t="s">
        <v>244</v>
      </c>
    </row>
    <row r="4" spans="1:29" s="2" customFormat="1">
      <c r="A4" s="1" t="s">
        <v>199</v>
      </c>
      <c r="N4" s="22" t="s">
        <v>199</v>
      </c>
      <c r="AA4" s="30" t="s">
        <v>245</v>
      </c>
      <c r="AB4" s="30" t="s">
        <v>245</v>
      </c>
      <c r="AC4" s="30" t="s">
        <v>246</v>
      </c>
    </row>
    <row r="5" spans="1:29" s="3" customFormat="1" ht="35.15" customHeight="1">
      <c r="A5" s="3" t="s">
        <v>49</v>
      </c>
      <c r="B5" s="3" t="s">
        <v>50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23" t="s">
        <v>49</v>
      </c>
      <c r="O5" s="3" t="s">
        <v>81</v>
      </c>
      <c r="P5" s="3" t="s">
        <v>37</v>
      </c>
      <c r="Q5" s="3" t="s">
        <v>38</v>
      </c>
      <c r="R5" s="3" t="s">
        <v>39</v>
      </c>
      <c r="S5" s="3" t="s">
        <v>40</v>
      </c>
      <c r="T5" s="3" t="s">
        <v>41</v>
      </c>
      <c r="U5" s="3" t="s">
        <v>42</v>
      </c>
      <c r="V5" s="3" t="s">
        <v>43</v>
      </c>
      <c r="W5" s="3" t="s">
        <v>44</v>
      </c>
      <c r="X5" s="3" t="s">
        <v>45</v>
      </c>
      <c r="Y5" s="3" t="s">
        <v>46</v>
      </c>
      <c r="AA5" s="26" t="s">
        <v>26</v>
      </c>
      <c r="AB5" s="26" t="s">
        <v>35</v>
      </c>
    </row>
    <row r="6" spans="1:29" s="1" customFormat="1">
      <c r="A6" s="1" t="s">
        <v>79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22" t="s">
        <v>79</v>
      </c>
      <c r="P6" s="1">
        <v>1</v>
      </c>
      <c r="Q6" s="1">
        <v>2</v>
      </c>
      <c r="R6" s="1">
        <v>3</v>
      </c>
      <c r="S6" s="1">
        <v>4</v>
      </c>
      <c r="T6" s="1">
        <v>5</v>
      </c>
      <c r="U6" s="1">
        <v>6</v>
      </c>
      <c r="V6" s="1">
        <v>7</v>
      </c>
      <c r="W6" s="1">
        <v>8</v>
      </c>
      <c r="X6" s="1">
        <v>9</v>
      </c>
      <c r="Y6" s="1">
        <v>10</v>
      </c>
      <c r="AA6" s="27">
        <v>1</v>
      </c>
      <c r="AB6" s="27">
        <v>10</v>
      </c>
    </row>
    <row r="7" spans="1:29" s="1" customFormat="1">
      <c r="A7" s="1" t="s">
        <v>80</v>
      </c>
      <c r="N7" s="22" t="s">
        <v>80</v>
      </c>
      <c r="AA7" s="27"/>
      <c r="AB7" s="27"/>
    </row>
    <row r="8" spans="1:29" s="1" customFormat="1">
      <c r="A8" s="1" t="s">
        <v>200</v>
      </c>
      <c r="N8" s="22"/>
      <c r="AA8" s="27"/>
      <c r="AB8" s="27"/>
    </row>
    <row r="9" spans="1:29" s="2" customFormat="1" ht="19.600000000000001">
      <c r="A9" s="34" t="s">
        <v>25</v>
      </c>
      <c r="B9" s="2">
        <f>SUM(B10:B31)</f>
        <v>963323706</v>
      </c>
      <c r="C9" s="2">
        <f>SUM(C10:C31)</f>
        <v>529469324</v>
      </c>
      <c r="D9" s="2">
        <f t="shared" ref="D9:M9" si="0">SUM(D10:D31)</f>
        <v>2</v>
      </c>
      <c r="E9" s="2">
        <f t="shared" si="0"/>
        <v>15660811</v>
      </c>
      <c r="F9" s="2">
        <f t="shared" si="0"/>
        <v>29068175</v>
      </c>
      <c r="G9" s="2">
        <f t="shared" si="0"/>
        <v>352</v>
      </c>
      <c r="H9" s="2">
        <f t="shared" si="0"/>
        <v>40111738</v>
      </c>
      <c r="I9" s="2">
        <f t="shared" si="0"/>
        <v>25383130</v>
      </c>
      <c r="J9" s="2">
        <f t="shared" si="0"/>
        <v>291585814</v>
      </c>
      <c r="K9" s="2">
        <f t="shared" si="0"/>
        <v>8965607</v>
      </c>
      <c r="L9" s="2">
        <f t="shared" si="0"/>
        <v>0</v>
      </c>
      <c r="M9" s="2">
        <f t="shared" si="0"/>
        <v>23078753</v>
      </c>
      <c r="N9" s="37" t="s">
        <v>25</v>
      </c>
      <c r="O9" s="2">
        <f>SUM(O10:O31)</f>
        <v>1033174266</v>
      </c>
      <c r="P9" s="2">
        <f>SUM(P10:P31)</f>
        <v>110323353</v>
      </c>
      <c r="Q9" s="2">
        <f t="shared" ref="Q9:Y9" si="1">SUM(Q10:Q31)</f>
        <v>354932130</v>
      </c>
      <c r="R9" s="2">
        <f t="shared" si="1"/>
        <v>156592572</v>
      </c>
      <c r="S9" s="2">
        <f t="shared" si="1"/>
        <v>144929422</v>
      </c>
      <c r="T9" s="2">
        <f t="shared" si="1"/>
        <v>59518431</v>
      </c>
      <c r="U9" s="2">
        <f t="shared" si="1"/>
        <v>81713129</v>
      </c>
      <c r="V9" s="2">
        <f t="shared" si="1"/>
        <v>88561303</v>
      </c>
      <c r="W9" s="2">
        <f t="shared" si="1"/>
        <v>12079919</v>
      </c>
      <c r="X9" s="2">
        <f t="shared" si="1"/>
        <v>1048479</v>
      </c>
      <c r="Y9" s="2">
        <f t="shared" si="1"/>
        <v>23475528</v>
      </c>
      <c r="Z9" s="28"/>
      <c r="AA9" s="28">
        <v>482728535</v>
      </c>
      <c r="AB9" s="28">
        <v>575670</v>
      </c>
      <c r="AC9" s="33">
        <f>AA9+AB9</f>
        <v>483304205</v>
      </c>
    </row>
    <row r="10" spans="1:29" s="2" customFormat="1">
      <c r="A10" s="1" t="s">
        <v>202</v>
      </c>
      <c r="B10" s="2">
        <f>SUM(C10:M10)</f>
        <v>140382724</v>
      </c>
      <c r="C10" s="2">
        <v>86394520</v>
      </c>
      <c r="E10" s="2">
        <v>3175423</v>
      </c>
      <c r="F10" s="2">
        <v>2784246</v>
      </c>
      <c r="H10" s="2">
        <v>10259893</v>
      </c>
      <c r="I10" s="2">
        <v>635774</v>
      </c>
      <c r="J10" s="2">
        <v>31118814</v>
      </c>
      <c r="K10" s="2">
        <v>1210936</v>
      </c>
      <c r="M10" s="2">
        <v>4803118</v>
      </c>
      <c r="N10" s="22" t="s">
        <v>202</v>
      </c>
      <c r="O10" s="2">
        <f>SUM(P10:Y10)</f>
        <v>158371155</v>
      </c>
      <c r="P10" s="2">
        <v>19360210</v>
      </c>
      <c r="Q10" s="2">
        <v>47266133</v>
      </c>
      <c r="R10" s="2">
        <v>27118791</v>
      </c>
      <c r="S10" s="2">
        <v>22183814</v>
      </c>
      <c r="T10" s="2">
        <v>13040763</v>
      </c>
      <c r="U10" s="2">
        <v>12702815</v>
      </c>
      <c r="V10" s="2">
        <v>12037342</v>
      </c>
      <c r="W10" s="2">
        <v>964248</v>
      </c>
      <c r="Y10" s="2">
        <v>3697039</v>
      </c>
      <c r="AA10" s="28">
        <v>76782761</v>
      </c>
      <c r="AB10" s="28">
        <v>0</v>
      </c>
      <c r="AC10" s="32">
        <f>AA10+AB10</f>
        <v>76782761</v>
      </c>
    </row>
    <row r="11" spans="1:29" s="18" customFormat="1">
      <c r="A11" s="1" t="s">
        <v>201</v>
      </c>
      <c r="B11" s="2">
        <f t="shared" ref="B11:B31" si="2">SUM(C11:M11)</f>
        <v>159058812</v>
      </c>
      <c r="C11" s="2">
        <v>106954024</v>
      </c>
      <c r="D11" s="2"/>
      <c r="E11" s="2">
        <v>2294400</v>
      </c>
      <c r="F11" s="42">
        <f>10064670+1208080</f>
        <v>11272750</v>
      </c>
      <c r="G11" s="2"/>
      <c r="H11" s="2">
        <v>13980446</v>
      </c>
      <c r="I11" s="2">
        <v>6493139</v>
      </c>
      <c r="J11" s="2">
        <v>17123722</v>
      </c>
      <c r="K11" s="2">
        <v>69025</v>
      </c>
      <c r="L11" s="2"/>
      <c r="M11" s="42">
        <f>2079386-1208080</f>
        <v>871306</v>
      </c>
      <c r="N11" s="22" t="s">
        <v>201</v>
      </c>
      <c r="O11" s="2">
        <f t="shared" ref="O11:O31" si="3">SUM(P11:Y11)</f>
        <v>158544077</v>
      </c>
      <c r="P11" s="42">
        <f>13559447-650</f>
        <v>13558797</v>
      </c>
      <c r="Q11" s="42">
        <f>66144887+650</f>
        <v>66145537</v>
      </c>
      <c r="R11" s="2">
        <v>18804264</v>
      </c>
      <c r="S11" s="2">
        <v>24292413</v>
      </c>
      <c r="T11" s="2">
        <v>12140077</v>
      </c>
      <c r="U11" s="2">
        <v>5225116</v>
      </c>
      <c r="V11" s="2">
        <v>13619735</v>
      </c>
      <c r="W11" s="2">
        <v>2082229</v>
      </c>
      <c r="X11" s="2"/>
      <c r="Y11" s="2">
        <v>2675909</v>
      </c>
      <c r="AA11" s="28">
        <v>100319702</v>
      </c>
      <c r="AB11" s="28">
        <v>0</v>
      </c>
      <c r="AC11" s="31">
        <f>AA11+AB11</f>
        <v>100319702</v>
      </c>
    </row>
    <row r="12" spans="1:29" s="2" customFormat="1">
      <c r="A12" s="1" t="s">
        <v>270</v>
      </c>
      <c r="B12" s="2">
        <f t="shared" si="2"/>
        <v>80518000</v>
      </c>
      <c r="C12" s="2">
        <v>52254682</v>
      </c>
      <c r="E12" s="2">
        <v>1229457</v>
      </c>
      <c r="F12" s="2">
        <v>1512437</v>
      </c>
      <c r="H12" s="2">
        <v>330965</v>
      </c>
      <c r="I12" s="2">
        <v>6023216</v>
      </c>
      <c r="J12" s="2">
        <v>15210799</v>
      </c>
      <c r="K12" s="2">
        <v>241364</v>
      </c>
      <c r="M12" s="2">
        <v>3715080</v>
      </c>
      <c r="N12" s="22" t="s">
        <v>270</v>
      </c>
      <c r="O12" s="2">
        <f t="shared" si="3"/>
        <v>91781295</v>
      </c>
      <c r="P12" s="2">
        <v>10175110</v>
      </c>
      <c r="Q12" s="2">
        <v>32091705</v>
      </c>
      <c r="R12" s="2">
        <v>15455486</v>
      </c>
      <c r="S12" s="2">
        <v>13125994</v>
      </c>
      <c r="T12" s="2">
        <v>6115466</v>
      </c>
      <c r="U12" s="2">
        <v>5920174</v>
      </c>
      <c r="V12" s="2">
        <v>6327351</v>
      </c>
      <c r="W12" s="2">
        <v>304329</v>
      </c>
      <c r="X12" s="2">
        <v>421000</v>
      </c>
      <c r="Y12" s="2">
        <v>1844680</v>
      </c>
      <c r="AA12" s="28">
        <v>34821424</v>
      </c>
      <c r="AB12" s="28">
        <v>33200</v>
      </c>
      <c r="AC12" s="32">
        <f>AA12+AB12</f>
        <v>34854624</v>
      </c>
    </row>
    <row r="13" spans="1:29" s="2" customFormat="1">
      <c r="A13" s="1" t="s">
        <v>203</v>
      </c>
      <c r="B13" s="2">
        <f t="shared" si="2"/>
        <v>94601136</v>
      </c>
      <c r="C13" s="2">
        <v>60421815</v>
      </c>
      <c r="E13" s="2">
        <v>1884120</v>
      </c>
      <c r="F13" s="2">
        <v>2308804</v>
      </c>
      <c r="H13" s="2">
        <v>919894</v>
      </c>
      <c r="I13" s="2">
        <v>6221</v>
      </c>
      <c r="J13" s="2">
        <v>24884942</v>
      </c>
      <c r="K13" s="2">
        <v>396488</v>
      </c>
      <c r="M13" s="2">
        <v>3778852</v>
      </c>
      <c r="N13" s="22" t="s">
        <v>203</v>
      </c>
      <c r="O13" s="2">
        <f t="shared" si="3"/>
        <v>113555985</v>
      </c>
      <c r="P13" s="2">
        <v>12363171</v>
      </c>
      <c r="Q13" s="2">
        <v>33703720</v>
      </c>
      <c r="R13" s="2">
        <v>22591988</v>
      </c>
      <c r="S13" s="2">
        <v>14119889</v>
      </c>
      <c r="T13" s="2">
        <v>6855543</v>
      </c>
      <c r="U13" s="2">
        <v>9895246</v>
      </c>
      <c r="V13" s="2">
        <v>10707001</v>
      </c>
      <c r="W13" s="2">
        <v>760000</v>
      </c>
      <c r="Y13" s="2">
        <v>2559427</v>
      </c>
      <c r="AA13" s="28">
        <v>59323250</v>
      </c>
      <c r="AB13" s="28">
        <v>0</v>
      </c>
      <c r="AC13" s="32">
        <f t="shared" ref="AC13:AC31" si="4">AA13+AB13</f>
        <v>59323250</v>
      </c>
    </row>
    <row r="14" spans="1:29" s="2" customFormat="1">
      <c r="A14" s="1" t="s">
        <v>204</v>
      </c>
      <c r="B14" s="2">
        <f t="shared" si="2"/>
        <v>70813044</v>
      </c>
      <c r="C14" s="2">
        <v>40609783</v>
      </c>
      <c r="E14" s="2">
        <v>855143</v>
      </c>
      <c r="F14" s="2">
        <v>1031501</v>
      </c>
      <c r="H14" s="2">
        <v>3157020</v>
      </c>
      <c r="I14" s="2">
        <v>1019050</v>
      </c>
      <c r="J14" s="2">
        <v>22855818</v>
      </c>
      <c r="K14" s="2">
        <v>147672</v>
      </c>
      <c r="M14" s="2">
        <v>1137057</v>
      </c>
      <c r="N14" s="22" t="s">
        <v>204</v>
      </c>
      <c r="O14" s="2">
        <f t="shared" si="3"/>
        <v>76588044</v>
      </c>
      <c r="P14" s="2">
        <v>9096446</v>
      </c>
      <c r="Q14" s="2">
        <v>27991464</v>
      </c>
      <c r="R14" s="2">
        <v>13032373</v>
      </c>
      <c r="S14" s="2">
        <v>9607988</v>
      </c>
      <c r="T14" s="2">
        <v>3193771</v>
      </c>
      <c r="U14" s="2">
        <v>4383954</v>
      </c>
      <c r="V14" s="2">
        <v>6535158</v>
      </c>
      <c r="W14" s="2">
        <v>1165000</v>
      </c>
      <c r="Y14" s="2">
        <v>1581890</v>
      </c>
      <c r="AA14" s="28">
        <v>40787942</v>
      </c>
      <c r="AB14" s="28">
        <v>0</v>
      </c>
      <c r="AC14" s="32">
        <f t="shared" si="4"/>
        <v>40787942</v>
      </c>
    </row>
    <row r="15" spans="1:29" s="2" customFormat="1">
      <c r="A15" s="1" t="s">
        <v>205</v>
      </c>
      <c r="B15" s="2">
        <f t="shared" si="2"/>
        <v>111969145</v>
      </c>
      <c r="C15" s="2">
        <v>64667361</v>
      </c>
      <c r="E15" s="2">
        <v>2078234</v>
      </c>
      <c r="F15" s="2">
        <v>5501367</v>
      </c>
      <c r="H15" s="2">
        <v>5174322</v>
      </c>
      <c r="I15" s="2">
        <v>2681132</v>
      </c>
      <c r="J15" s="2">
        <v>27873851</v>
      </c>
      <c r="K15" s="2">
        <v>923310</v>
      </c>
      <c r="M15" s="2">
        <v>3069568</v>
      </c>
      <c r="N15" s="22" t="s">
        <v>205</v>
      </c>
      <c r="O15" s="2">
        <f t="shared" si="3"/>
        <v>123425220</v>
      </c>
      <c r="P15" s="2">
        <v>12213200</v>
      </c>
      <c r="Q15" s="2">
        <v>44531573</v>
      </c>
      <c r="R15" s="2">
        <v>14793499</v>
      </c>
      <c r="S15" s="2">
        <v>22273838</v>
      </c>
      <c r="T15" s="2">
        <v>9018582</v>
      </c>
      <c r="U15" s="2">
        <v>5744293</v>
      </c>
      <c r="V15" s="2">
        <v>9845326</v>
      </c>
      <c r="W15" s="2">
        <v>2277444</v>
      </c>
      <c r="Y15" s="2">
        <v>2727465</v>
      </c>
      <c r="AA15" s="28">
        <v>61832146</v>
      </c>
      <c r="AB15" s="28">
        <v>0</v>
      </c>
      <c r="AC15" s="32">
        <f t="shared" si="4"/>
        <v>61832146</v>
      </c>
    </row>
    <row r="16" spans="1:29" s="2" customFormat="1">
      <c r="A16" s="1" t="s">
        <v>129</v>
      </c>
      <c r="B16" s="2">
        <f t="shared" si="2"/>
        <v>19418129</v>
      </c>
      <c r="C16" s="2">
        <v>7904693</v>
      </c>
      <c r="D16" s="2">
        <v>0</v>
      </c>
      <c r="E16" s="2">
        <v>297529</v>
      </c>
      <c r="F16" s="2">
        <v>400591</v>
      </c>
      <c r="G16" s="2">
        <v>0</v>
      </c>
      <c r="H16" s="2">
        <v>43093</v>
      </c>
      <c r="I16" s="2">
        <v>882994</v>
      </c>
      <c r="J16" s="2">
        <v>9131937</v>
      </c>
      <c r="K16" s="2">
        <v>0</v>
      </c>
      <c r="L16" s="2">
        <v>0</v>
      </c>
      <c r="M16" s="2">
        <v>757292</v>
      </c>
      <c r="N16" s="22" t="s">
        <v>129</v>
      </c>
      <c r="O16" s="2">
        <f t="shared" si="3"/>
        <v>19641386</v>
      </c>
      <c r="P16" s="2">
        <v>1861612</v>
      </c>
      <c r="Q16" s="2">
        <v>6924339</v>
      </c>
      <c r="R16" s="2">
        <v>2403286</v>
      </c>
      <c r="S16" s="2">
        <v>2236207</v>
      </c>
      <c r="T16" s="2">
        <v>1355257</v>
      </c>
      <c r="U16" s="2">
        <v>2194584</v>
      </c>
      <c r="V16" s="2">
        <v>1812650</v>
      </c>
      <c r="W16" s="2">
        <v>284329</v>
      </c>
      <c r="X16" s="2">
        <v>12250</v>
      </c>
      <c r="Y16" s="2">
        <v>556872</v>
      </c>
      <c r="AA16" s="28">
        <v>6990221</v>
      </c>
      <c r="AB16" s="28">
        <v>44325</v>
      </c>
      <c r="AC16" s="32">
        <f t="shared" si="4"/>
        <v>7034546</v>
      </c>
    </row>
    <row r="17" spans="1:29" s="2" customFormat="1">
      <c r="A17" s="1" t="s">
        <v>130</v>
      </c>
      <c r="B17" s="2">
        <f t="shared" si="2"/>
        <v>25673359</v>
      </c>
      <c r="C17" s="2">
        <v>9314809</v>
      </c>
      <c r="D17" s="2">
        <v>0</v>
      </c>
      <c r="E17" s="2">
        <v>399125</v>
      </c>
      <c r="F17" s="2">
        <v>356860</v>
      </c>
      <c r="G17" s="2">
        <v>1</v>
      </c>
      <c r="H17" s="2">
        <v>3607329</v>
      </c>
      <c r="I17" s="2">
        <v>2644367</v>
      </c>
      <c r="J17" s="2">
        <v>8209804</v>
      </c>
      <c r="K17" s="2">
        <v>2</v>
      </c>
      <c r="L17" s="2">
        <v>0</v>
      </c>
      <c r="M17" s="2">
        <v>1141062</v>
      </c>
      <c r="N17" s="22" t="s">
        <v>130</v>
      </c>
      <c r="O17" s="2">
        <f t="shared" si="3"/>
        <v>25673359</v>
      </c>
      <c r="P17" s="2">
        <v>2123996</v>
      </c>
      <c r="Q17" s="2">
        <v>8307969</v>
      </c>
      <c r="R17" s="2">
        <v>5941113</v>
      </c>
      <c r="S17" s="2">
        <v>3082357</v>
      </c>
      <c r="T17" s="2">
        <v>752098</v>
      </c>
      <c r="U17" s="2">
        <v>2508764</v>
      </c>
      <c r="V17" s="2">
        <v>1647004</v>
      </c>
      <c r="W17" s="2">
        <v>515123</v>
      </c>
      <c r="X17" s="2">
        <v>0</v>
      </c>
      <c r="Y17" s="2">
        <v>794935</v>
      </c>
      <c r="AA17" s="28">
        <v>8966682</v>
      </c>
      <c r="AB17" s="28">
        <v>0</v>
      </c>
      <c r="AC17" s="32">
        <f t="shared" si="4"/>
        <v>8966682</v>
      </c>
    </row>
    <row r="18" spans="1:29" s="2" customFormat="1">
      <c r="A18" s="1" t="s">
        <v>131</v>
      </c>
      <c r="B18" s="2">
        <f t="shared" si="2"/>
        <v>23975692</v>
      </c>
      <c r="C18" s="2">
        <v>8682616</v>
      </c>
      <c r="D18" s="2">
        <v>0</v>
      </c>
      <c r="E18" s="2">
        <v>246313</v>
      </c>
      <c r="F18" s="2">
        <v>286184</v>
      </c>
      <c r="G18" s="2">
        <v>0</v>
      </c>
      <c r="H18" s="2">
        <v>13041</v>
      </c>
      <c r="I18" s="2">
        <v>200005</v>
      </c>
      <c r="J18" s="2">
        <v>13599009</v>
      </c>
      <c r="K18" s="2">
        <v>10000</v>
      </c>
      <c r="L18" s="2">
        <v>0</v>
      </c>
      <c r="M18" s="2">
        <v>938524</v>
      </c>
      <c r="N18" s="22" t="s">
        <v>131</v>
      </c>
      <c r="O18" s="2">
        <f t="shared" si="3"/>
        <v>23975692</v>
      </c>
      <c r="P18" s="2">
        <v>2932367</v>
      </c>
      <c r="Q18" s="2">
        <v>8403478</v>
      </c>
      <c r="R18" s="2">
        <v>2519302</v>
      </c>
      <c r="S18" s="2">
        <v>2651355</v>
      </c>
      <c r="T18" s="2">
        <v>1090170</v>
      </c>
      <c r="U18" s="2">
        <v>2856431</v>
      </c>
      <c r="V18" s="2">
        <v>2292582</v>
      </c>
      <c r="W18" s="2">
        <v>650000</v>
      </c>
      <c r="X18" s="2">
        <v>53250</v>
      </c>
      <c r="Y18" s="2">
        <v>526757</v>
      </c>
      <c r="AA18" s="28">
        <v>7842381</v>
      </c>
      <c r="AB18" s="28">
        <v>3145</v>
      </c>
      <c r="AC18" s="32">
        <f t="shared" si="4"/>
        <v>7845526</v>
      </c>
    </row>
    <row r="19" spans="1:29" s="2" customFormat="1">
      <c r="A19" s="1" t="s">
        <v>132</v>
      </c>
      <c r="B19" s="2">
        <f t="shared" si="2"/>
        <v>36496298</v>
      </c>
      <c r="C19" s="2">
        <v>16787465</v>
      </c>
      <c r="E19" s="2">
        <v>527036</v>
      </c>
      <c r="F19" s="2">
        <v>325966</v>
      </c>
      <c r="G19" s="2">
        <v>200</v>
      </c>
      <c r="H19" s="2">
        <v>76591</v>
      </c>
      <c r="I19" s="2">
        <v>2413670</v>
      </c>
      <c r="J19" s="2">
        <v>16307216</v>
      </c>
      <c r="K19" s="2">
        <v>4830</v>
      </c>
      <c r="M19" s="2">
        <v>53324</v>
      </c>
      <c r="N19" s="22" t="s">
        <v>132</v>
      </c>
      <c r="O19" s="2">
        <f t="shared" si="3"/>
        <v>38068721</v>
      </c>
      <c r="P19" s="2">
        <v>3391861</v>
      </c>
      <c r="Q19" s="2">
        <v>15326555</v>
      </c>
      <c r="R19" s="2">
        <v>4273348</v>
      </c>
      <c r="S19" s="2">
        <v>4165721</v>
      </c>
      <c r="T19" s="2">
        <v>240181</v>
      </c>
      <c r="U19" s="2">
        <v>4812000</v>
      </c>
      <c r="V19" s="2">
        <v>4179121</v>
      </c>
      <c r="W19" s="2">
        <v>533772</v>
      </c>
      <c r="X19" s="2">
        <v>57862</v>
      </c>
      <c r="Y19" s="2">
        <v>1088300</v>
      </c>
      <c r="AA19" s="28">
        <v>15545227</v>
      </c>
      <c r="AB19" s="28">
        <v>0</v>
      </c>
      <c r="AC19" s="32">
        <f t="shared" si="4"/>
        <v>15545227</v>
      </c>
    </row>
    <row r="20" spans="1:29" s="2" customFormat="1">
      <c r="A20" s="1" t="s">
        <v>133</v>
      </c>
      <c r="B20" s="2">
        <f t="shared" si="2"/>
        <v>20670440</v>
      </c>
      <c r="C20" s="2">
        <v>8170384</v>
      </c>
      <c r="D20" s="2">
        <v>0</v>
      </c>
      <c r="E20" s="2">
        <v>266254</v>
      </c>
      <c r="F20" s="2">
        <v>170000</v>
      </c>
      <c r="G20" s="2">
        <v>0</v>
      </c>
      <c r="H20" s="2">
        <v>38701</v>
      </c>
      <c r="I20" s="2">
        <v>1592118</v>
      </c>
      <c r="J20" s="2">
        <v>10347680</v>
      </c>
      <c r="K20" s="2">
        <v>52</v>
      </c>
      <c r="L20" s="2">
        <v>0</v>
      </c>
      <c r="M20" s="2">
        <v>85251</v>
      </c>
      <c r="N20" s="22" t="s">
        <v>133</v>
      </c>
      <c r="O20" s="2">
        <f t="shared" si="3"/>
        <v>20549550</v>
      </c>
      <c r="P20" s="2">
        <v>2137995</v>
      </c>
      <c r="Q20" s="2">
        <v>7457146</v>
      </c>
      <c r="R20" s="2">
        <v>1932947</v>
      </c>
      <c r="S20" s="2">
        <v>2770998</v>
      </c>
      <c r="T20" s="2">
        <v>174444</v>
      </c>
      <c r="U20" s="2">
        <v>2865700</v>
      </c>
      <c r="V20" s="2">
        <v>2256316</v>
      </c>
      <c r="W20" s="2">
        <v>346650</v>
      </c>
      <c r="X20" s="2">
        <v>58988</v>
      </c>
      <c r="Y20" s="2">
        <v>548366</v>
      </c>
      <c r="AA20" s="28">
        <v>7030030</v>
      </c>
      <c r="AB20" s="28">
        <v>320000</v>
      </c>
      <c r="AC20" s="32">
        <f t="shared" si="4"/>
        <v>7350030</v>
      </c>
    </row>
    <row r="21" spans="1:29" s="2" customFormat="1">
      <c r="A21" s="1" t="s">
        <v>134</v>
      </c>
      <c r="B21" s="2">
        <f t="shared" si="2"/>
        <v>27115586</v>
      </c>
      <c r="C21" s="2">
        <v>10509525</v>
      </c>
      <c r="D21" s="2">
        <v>0</v>
      </c>
      <c r="E21" s="2">
        <v>300176</v>
      </c>
      <c r="F21" s="2">
        <v>274966</v>
      </c>
      <c r="G21" s="2">
        <v>0</v>
      </c>
      <c r="H21" s="2">
        <v>32867</v>
      </c>
      <c r="I21" s="2">
        <v>3500</v>
      </c>
      <c r="J21" s="2">
        <v>15176767</v>
      </c>
      <c r="K21" s="2">
        <v>279380</v>
      </c>
      <c r="L21" s="2">
        <v>0</v>
      </c>
      <c r="M21" s="2">
        <v>538405</v>
      </c>
      <c r="N21" s="22" t="s">
        <v>134</v>
      </c>
      <c r="O21" s="2">
        <f t="shared" si="3"/>
        <v>26765586</v>
      </c>
      <c r="P21" s="2">
        <v>2169666</v>
      </c>
      <c r="Q21" s="2">
        <v>9287174</v>
      </c>
      <c r="R21" s="2">
        <v>3457598</v>
      </c>
      <c r="S21" s="2">
        <v>4042933</v>
      </c>
      <c r="T21" s="2">
        <v>214078</v>
      </c>
      <c r="U21" s="2">
        <v>3701608</v>
      </c>
      <c r="V21" s="2">
        <v>2378078</v>
      </c>
      <c r="W21" s="2">
        <v>690357</v>
      </c>
      <c r="X21" s="2">
        <v>76500</v>
      </c>
      <c r="Y21" s="2">
        <v>747594</v>
      </c>
      <c r="AA21" s="28">
        <v>10253418</v>
      </c>
      <c r="AB21" s="28">
        <v>0</v>
      </c>
      <c r="AC21" s="32">
        <f t="shared" si="4"/>
        <v>10253418</v>
      </c>
    </row>
    <row r="22" spans="1:29" s="2" customFormat="1">
      <c r="A22" s="1" t="s">
        <v>135</v>
      </c>
      <c r="B22" s="2">
        <f t="shared" si="2"/>
        <v>22450000</v>
      </c>
      <c r="C22" s="2">
        <v>6880387</v>
      </c>
      <c r="D22" s="2">
        <v>0</v>
      </c>
      <c r="E22" s="2">
        <v>164969</v>
      </c>
      <c r="F22" s="2">
        <v>152749</v>
      </c>
      <c r="G22" s="2">
        <v>150</v>
      </c>
      <c r="H22" s="2">
        <v>91476</v>
      </c>
      <c r="I22" s="2">
        <v>4935</v>
      </c>
      <c r="J22" s="2">
        <v>15122786</v>
      </c>
      <c r="K22" s="2">
        <v>1289</v>
      </c>
      <c r="L22" s="2">
        <v>0</v>
      </c>
      <c r="M22" s="2">
        <v>31259</v>
      </c>
      <c r="N22" s="22" t="s">
        <v>135</v>
      </c>
      <c r="O22" s="2">
        <f t="shared" si="3"/>
        <v>22800000</v>
      </c>
      <c r="P22" s="2">
        <v>2164968</v>
      </c>
      <c r="Q22" s="2">
        <v>7235863</v>
      </c>
      <c r="R22" s="2">
        <v>3748702</v>
      </c>
      <c r="S22" s="2">
        <v>3286528</v>
      </c>
      <c r="T22" s="2">
        <v>181899</v>
      </c>
      <c r="U22" s="2">
        <v>3046267</v>
      </c>
      <c r="V22" s="2">
        <v>1999021</v>
      </c>
      <c r="W22" s="2">
        <v>488000</v>
      </c>
      <c r="X22" s="2">
        <v>120752</v>
      </c>
      <c r="Y22" s="2">
        <v>528000</v>
      </c>
      <c r="AA22" s="28">
        <v>6495443</v>
      </c>
      <c r="AB22" s="28">
        <v>0</v>
      </c>
      <c r="AC22" s="32">
        <f t="shared" si="4"/>
        <v>6495443</v>
      </c>
    </row>
    <row r="23" spans="1:29" s="2" customFormat="1">
      <c r="A23" s="1" t="s">
        <v>136</v>
      </c>
      <c r="B23" s="2">
        <f t="shared" si="2"/>
        <v>29960000</v>
      </c>
      <c r="C23" s="2">
        <v>12212484</v>
      </c>
      <c r="D23" s="2">
        <v>0</v>
      </c>
      <c r="E23" s="2">
        <v>714404</v>
      </c>
      <c r="F23" s="2">
        <v>452390</v>
      </c>
      <c r="G23" s="2">
        <v>0</v>
      </c>
      <c r="H23" s="2">
        <v>237453</v>
      </c>
      <c r="I23" s="2">
        <v>0</v>
      </c>
      <c r="J23" s="2">
        <v>16031441</v>
      </c>
      <c r="K23" s="2">
        <v>0</v>
      </c>
      <c r="L23" s="2">
        <v>0</v>
      </c>
      <c r="M23" s="2">
        <v>311828</v>
      </c>
      <c r="N23" s="22" t="s">
        <v>136</v>
      </c>
      <c r="O23" s="2">
        <f t="shared" si="3"/>
        <v>29960000</v>
      </c>
      <c r="P23" s="2">
        <v>3069116</v>
      </c>
      <c r="Q23" s="2">
        <v>10993483</v>
      </c>
      <c r="R23" s="2">
        <v>2655498</v>
      </c>
      <c r="S23" s="2">
        <v>4217166</v>
      </c>
      <c r="T23" s="2">
        <v>378369</v>
      </c>
      <c r="U23" s="2">
        <v>4654757</v>
      </c>
      <c r="V23" s="2">
        <v>3092819</v>
      </c>
      <c r="W23" s="2">
        <v>250000</v>
      </c>
      <c r="X23" s="2">
        <v>94500</v>
      </c>
      <c r="Y23" s="2">
        <v>554292</v>
      </c>
      <c r="AA23" s="28">
        <v>11079770</v>
      </c>
      <c r="AB23" s="28">
        <v>0</v>
      </c>
      <c r="AC23" s="32">
        <f t="shared" si="4"/>
        <v>11079770</v>
      </c>
    </row>
    <row r="24" spans="1:29" s="2" customFormat="1">
      <c r="A24" s="1" t="s">
        <v>137</v>
      </c>
      <c r="B24" s="2">
        <f t="shared" si="2"/>
        <v>12665885</v>
      </c>
      <c r="C24" s="2">
        <v>4231081</v>
      </c>
      <c r="D24" s="2">
        <v>0</v>
      </c>
      <c r="E24" s="2">
        <v>146445</v>
      </c>
      <c r="F24" s="2">
        <v>202090</v>
      </c>
      <c r="G24" s="2">
        <v>0</v>
      </c>
      <c r="H24" s="2">
        <v>290241</v>
      </c>
      <c r="I24" s="2">
        <v>5000</v>
      </c>
      <c r="J24" s="2">
        <v>7742647</v>
      </c>
      <c r="K24" s="2">
        <v>21016</v>
      </c>
      <c r="L24" s="2">
        <v>0</v>
      </c>
      <c r="M24" s="2">
        <v>27365</v>
      </c>
      <c r="N24" s="22" t="s">
        <v>137</v>
      </c>
      <c r="O24" s="2">
        <f t="shared" si="3"/>
        <v>14340106</v>
      </c>
      <c r="P24" s="2">
        <v>2319220</v>
      </c>
      <c r="Q24" s="2">
        <v>4297201</v>
      </c>
      <c r="R24" s="2">
        <v>1476098</v>
      </c>
      <c r="S24" s="2">
        <v>1980854</v>
      </c>
      <c r="T24" s="2">
        <v>180519</v>
      </c>
      <c r="U24" s="2">
        <v>2002473</v>
      </c>
      <c r="V24" s="2">
        <v>1596702</v>
      </c>
      <c r="W24" s="2">
        <v>130000</v>
      </c>
      <c r="X24" s="2">
        <v>1000</v>
      </c>
      <c r="Y24" s="2">
        <v>356039</v>
      </c>
      <c r="AA24" s="28">
        <v>4116029</v>
      </c>
      <c r="AB24" s="28">
        <v>0</v>
      </c>
      <c r="AC24" s="32">
        <f t="shared" si="4"/>
        <v>4116029</v>
      </c>
    </row>
    <row r="25" spans="1:29" s="2" customFormat="1">
      <c r="A25" s="1" t="s">
        <v>138</v>
      </c>
      <c r="B25" s="2">
        <f t="shared" si="2"/>
        <v>17145683</v>
      </c>
      <c r="C25" s="2">
        <v>5867584</v>
      </c>
      <c r="D25" s="2">
        <v>0</v>
      </c>
      <c r="E25" s="2">
        <v>255811</v>
      </c>
      <c r="F25" s="2">
        <v>172110</v>
      </c>
      <c r="G25" s="2">
        <v>0</v>
      </c>
      <c r="H25" s="2">
        <v>69016</v>
      </c>
      <c r="I25" s="2">
        <v>66626</v>
      </c>
      <c r="J25" s="2">
        <v>10670773</v>
      </c>
      <c r="K25" s="2">
        <v>1450</v>
      </c>
      <c r="L25" s="2">
        <v>0</v>
      </c>
      <c r="M25" s="2">
        <v>42313</v>
      </c>
      <c r="N25" s="22" t="s">
        <v>138</v>
      </c>
      <c r="O25" s="2">
        <f t="shared" si="3"/>
        <v>17145683</v>
      </c>
      <c r="P25" s="2">
        <v>2108563</v>
      </c>
      <c r="Q25" s="2">
        <v>5635845</v>
      </c>
      <c r="R25" s="2">
        <v>2708278</v>
      </c>
      <c r="S25" s="2">
        <v>2031840</v>
      </c>
      <c r="T25" s="2">
        <v>257983</v>
      </c>
      <c r="U25" s="2">
        <v>2125504</v>
      </c>
      <c r="V25" s="2">
        <v>1747870</v>
      </c>
      <c r="W25" s="2">
        <v>189800</v>
      </c>
      <c r="X25" s="2">
        <v>0</v>
      </c>
      <c r="Y25" s="2">
        <v>340000</v>
      </c>
      <c r="AA25" s="28">
        <v>5110916</v>
      </c>
      <c r="AB25" s="28">
        <v>175000</v>
      </c>
      <c r="AC25" s="32">
        <f t="shared" si="4"/>
        <v>5285916</v>
      </c>
    </row>
    <row r="26" spans="1:29" s="2" customFormat="1">
      <c r="A26" s="1" t="s">
        <v>139</v>
      </c>
      <c r="B26" s="2">
        <f t="shared" si="2"/>
        <v>8186783</v>
      </c>
      <c r="C26" s="2">
        <v>1994720</v>
      </c>
      <c r="E26" s="2">
        <v>16835</v>
      </c>
      <c r="F26" s="2">
        <v>152258</v>
      </c>
      <c r="H26" s="2">
        <v>105672</v>
      </c>
      <c r="I26" s="2">
        <v>5000</v>
      </c>
      <c r="J26" s="2">
        <v>5727982</v>
      </c>
      <c r="K26" s="2">
        <v>16292</v>
      </c>
      <c r="M26" s="2">
        <v>168024</v>
      </c>
      <c r="N26" s="22" t="s">
        <v>139</v>
      </c>
      <c r="O26" s="2">
        <f t="shared" si="3"/>
        <v>9120574</v>
      </c>
      <c r="P26" s="2">
        <v>968557</v>
      </c>
      <c r="Q26" s="2">
        <v>2370780</v>
      </c>
      <c r="R26" s="2">
        <v>1870177</v>
      </c>
      <c r="S26" s="2">
        <v>1181380</v>
      </c>
      <c r="T26" s="2">
        <v>300759</v>
      </c>
      <c r="U26" s="2">
        <v>924592</v>
      </c>
      <c r="V26" s="2">
        <v>1211049</v>
      </c>
      <c r="W26" s="2">
        <v>30670</v>
      </c>
      <c r="X26" s="2">
        <v>34500</v>
      </c>
      <c r="Y26" s="2">
        <v>228110</v>
      </c>
      <c r="AA26" s="28">
        <v>1747155</v>
      </c>
      <c r="AB26" s="28">
        <v>0</v>
      </c>
      <c r="AC26" s="32">
        <f t="shared" si="4"/>
        <v>1747155</v>
      </c>
    </row>
    <row r="27" spans="1:29" s="2" customFormat="1">
      <c r="A27" s="1" t="s">
        <v>140</v>
      </c>
      <c r="B27" s="2">
        <f t="shared" si="2"/>
        <v>16949927</v>
      </c>
      <c r="C27" s="2">
        <v>7559580</v>
      </c>
      <c r="D27" s="2">
        <v>0</v>
      </c>
      <c r="E27" s="2">
        <v>294133</v>
      </c>
      <c r="F27" s="2">
        <v>330667</v>
      </c>
      <c r="G27" s="2">
        <v>0</v>
      </c>
      <c r="H27" s="2">
        <v>836772</v>
      </c>
      <c r="I27" s="2">
        <v>33330</v>
      </c>
      <c r="J27" s="2">
        <v>7331734</v>
      </c>
      <c r="K27" s="2">
        <v>133580</v>
      </c>
      <c r="M27" s="2">
        <v>430131</v>
      </c>
      <c r="N27" s="22" t="s">
        <v>140</v>
      </c>
      <c r="O27" s="2">
        <f t="shared" si="3"/>
        <v>16303232</v>
      </c>
      <c r="P27" s="2">
        <v>2383457</v>
      </c>
      <c r="Q27" s="2">
        <v>4212134</v>
      </c>
      <c r="R27" s="2">
        <v>2272246</v>
      </c>
      <c r="S27" s="2">
        <v>2172065</v>
      </c>
      <c r="T27" s="2">
        <v>882330</v>
      </c>
      <c r="U27" s="2">
        <v>2043409</v>
      </c>
      <c r="V27" s="2">
        <v>1811591</v>
      </c>
      <c r="W27" s="2">
        <v>197000</v>
      </c>
      <c r="Y27" s="2">
        <v>329000</v>
      </c>
      <c r="AA27" s="28">
        <v>6626731</v>
      </c>
      <c r="AB27" s="28">
        <v>0</v>
      </c>
      <c r="AC27" s="32">
        <f t="shared" si="4"/>
        <v>6626731</v>
      </c>
    </row>
    <row r="28" spans="1:29" s="2" customFormat="1">
      <c r="A28" s="1" t="s">
        <v>141</v>
      </c>
      <c r="B28" s="2">
        <f t="shared" si="2"/>
        <v>18095663</v>
      </c>
      <c r="C28" s="2">
        <v>10251324</v>
      </c>
      <c r="D28" s="2">
        <v>1</v>
      </c>
      <c r="E28" s="2">
        <v>347412</v>
      </c>
      <c r="F28" s="2">
        <v>471181</v>
      </c>
      <c r="H28" s="2">
        <v>586783</v>
      </c>
      <c r="J28" s="2">
        <v>5376580</v>
      </c>
      <c r="K28" s="2">
        <v>131020</v>
      </c>
      <c r="M28" s="2">
        <v>931362</v>
      </c>
      <c r="N28" s="22" t="s">
        <v>141</v>
      </c>
      <c r="O28" s="2">
        <f t="shared" si="3"/>
        <v>18497663</v>
      </c>
      <c r="P28" s="2">
        <v>2150807</v>
      </c>
      <c r="Q28" s="2">
        <v>5837260</v>
      </c>
      <c r="R28" s="2">
        <v>2030015</v>
      </c>
      <c r="S28" s="2">
        <v>2132917</v>
      </c>
      <c r="T28" s="2">
        <v>1326149</v>
      </c>
      <c r="U28" s="2">
        <v>2110240</v>
      </c>
      <c r="V28" s="2">
        <v>1471375</v>
      </c>
      <c r="W28" s="2">
        <v>189000</v>
      </c>
      <c r="Y28" s="2">
        <v>1249900</v>
      </c>
      <c r="AA28" s="28">
        <v>9371537</v>
      </c>
      <c r="AB28" s="28">
        <v>0</v>
      </c>
      <c r="AC28" s="32">
        <f t="shared" si="4"/>
        <v>9371537</v>
      </c>
    </row>
    <row r="29" spans="1:29" s="2" customFormat="1">
      <c r="A29" s="1" t="s">
        <v>142</v>
      </c>
      <c r="B29" s="2">
        <f t="shared" si="2"/>
        <v>10841907</v>
      </c>
      <c r="C29" s="2">
        <v>5053093</v>
      </c>
      <c r="D29" s="2">
        <v>1</v>
      </c>
      <c r="E29" s="2">
        <v>73570</v>
      </c>
      <c r="F29" s="2">
        <v>229401</v>
      </c>
      <c r="G29" s="2">
        <v>1</v>
      </c>
      <c r="H29" s="2">
        <v>77575</v>
      </c>
      <c r="I29" s="2">
        <v>2069</v>
      </c>
      <c r="J29" s="2">
        <v>5251016</v>
      </c>
      <c r="K29" s="2">
        <v>6401</v>
      </c>
      <c r="L29" s="2">
        <v>0</v>
      </c>
      <c r="M29" s="2">
        <v>148780</v>
      </c>
      <c r="N29" s="22" t="s">
        <v>142</v>
      </c>
      <c r="O29" s="2">
        <f t="shared" si="3"/>
        <v>11105585</v>
      </c>
      <c r="P29" s="2">
        <v>1563496</v>
      </c>
      <c r="Q29" s="2">
        <v>3720547</v>
      </c>
      <c r="R29" s="2">
        <v>942455</v>
      </c>
      <c r="S29" s="2">
        <v>1331474</v>
      </c>
      <c r="T29" s="2">
        <v>530409</v>
      </c>
      <c r="U29" s="2">
        <v>1460800</v>
      </c>
      <c r="V29" s="2">
        <v>1229036</v>
      </c>
      <c r="W29" s="2">
        <v>31368</v>
      </c>
      <c r="X29" s="2">
        <v>0</v>
      </c>
      <c r="Y29" s="2">
        <v>296000</v>
      </c>
      <c r="AA29" s="28">
        <v>5076789</v>
      </c>
      <c r="AB29" s="28">
        <v>0</v>
      </c>
      <c r="AC29" s="32">
        <f t="shared" si="4"/>
        <v>5076789</v>
      </c>
    </row>
    <row r="30" spans="1:29" s="2" customFormat="1">
      <c r="A30" s="1" t="s">
        <v>143</v>
      </c>
      <c r="B30" s="2">
        <f t="shared" si="2"/>
        <v>13668751</v>
      </c>
      <c r="C30" s="2">
        <v>2317722</v>
      </c>
      <c r="D30" s="2">
        <v>0</v>
      </c>
      <c r="E30" s="2">
        <v>88972</v>
      </c>
      <c r="F30" s="2">
        <v>650012</v>
      </c>
      <c r="G30" s="2">
        <v>0</v>
      </c>
      <c r="H30" s="2">
        <v>175102</v>
      </c>
      <c r="I30" s="2">
        <v>649984</v>
      </c>
      <c r="J30" s="2">
        <v>4491300</v>
      </c>
      <c r="K30" s="2">
        <v>5200000</v>
      </c>
      <c r="L30" s="2">
        <v>0</v>
      </c>
      <c r="M30" s="2">
        <v>95659</v>
      </c>
      <c r="N30" s="22" t="s">
        <v>143</v>
      </c>
      <c r="O30" s="2">
        <f t="shared" si="3"/>
        <v>14085772</v>
      </c>
      <c r="P30" s="2">
        <v>1691894</v>
      </c>
      <c r="Q30" s="2">
        <v>2451886</v>
      </c>
      <c r="R30" s="2">
        <v>5610521</v>
      </c>
      <c r="S30" s="2">
        <v>1810927</v>
      </c>
      <c r="T30" s="2">
        <v>1137998</v>
      </c>
      <c r="U30" s="2">
        <v>490714</v>
      </c>
      <c r="V30" s="2">
        <v>607902</v>
      </c>
      <c r="W30" s="2">
        <v>0</v>
      </c>
      <c r="X30" s="2">
        <v>89513</v>
      </c>
      <c r="Y30" s="2">
        <v>194417</v>
      </c>
      <c r="AA30" s="28">
        <v>2211612</v>
      </c>
      <c r="AB30" s="28">
        <v>0</v>
      </c>
      <c r="AC30" s="32">
        <f t="shared" si="4"/>
        <v>2211612</v>
      </c>
    </row>
    <row r="31" spans="1:29" s="2" customFormat="1">
      <c r="A31" s="1" t="s">
        <v>206</v>
      </c>
      <c r="B31" s="2">
        <f t="shared" si="2"/>
        <v>2666742</v>
      </c>
      <c r="C31" s="2">
        <v>429672</v>
      </c>
      <c r="D31" s="2">
        <v>0</v>
      </c>
      <c r="E31" s="2">
        <v>5050</v>
      </c>
      <c r="F31" s="2">
        <v>29645</v>
      </c>
      <c r="G31" s="2">
        <v>0</v>
      </c>
      <c r="H31" s="2">
        <v>7486</v>
      </c>
      <c r="I31" s="2">
        <v>21000</v>
      </c>
      <c r="J31" s="2">
        <v>1999196</v>
      </c>
      <c r="K31" s="2">
        <v>171500</v>
      </c>
      <c r="L31" s="2">
        <v>0</v>
      </c>
      <c r="M31" s="2">
        <v>3193</v>
      </c>
      <c r="N31" s="22" t="s">
        <v>206</v>
      </c>
      <c r="O31" s="2">
        <f t="shared" si="3"/>
        <v>2875581</v>
      </c>
      <c r="P31" s="2">
        <v>518844</v>
      </c>
      <c r="Q31" s="2">
        <v>740338</v>
      </c>
      <c r="R31" s="2">
        <v>954587</v>
      </c>
      <c r="S31" s="2">
        <v>230764</v>
      </c>
      <c r="T31" s="2">
        <v>151586</v>
      </c>
      <c r="U31" s="2">
        <v>43688</v>
      </c>
      <c r="V31" s="2">
        <v>156274</v>
      </c>
      <c r="W31" s="2">
        <v>600</v>
      </c>
      <c r="X31" s="2">
        <v>28364</v>
      </c>
      <c r="Y31" s="2">
        <v>50536</v>
      </c>
      <c r="AA31" s="28">
        <v>397369</v>
      </c>
      <c r="AB31" s="28">
        <v>0</v>
      </c>
      <c r="AC31" s="32">
        <f t="shared" si="4"/>
        <v>397369</v>
      </c>
    </row>
    <row r="32" spans="1:29" s="2" customFormat="1">
      <c r="A32" s="1"/>
      <c r="M32" s="11"/>
      <c r="N32" s="1"/>
    </row>
    <row r="33" spans="1:13" ht="49.7" customHeight="1">
      <c r="A33" s="377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2"/>
      <c r="M33" s="11"/>
    </row>
  </sheetData>
  <mergeCells count="7">
    <mergeCell ref="A33:K33"/>
    <mergeCell ref="O1:S1"/>
    <mergeCell ref="O2:S2"/>
    <mergeCell ref="T3:U3"/>
    <mergeCell ref="B1:F1"/>
    <mergeCell ref="B2:F2"/>
    <mergeCell ref="G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工作表8">
    <tabColor indexed="45"/>
  </sheetPr>
  <dimension ref="A1:Y33"/>
  <sheetViews>
    <sheetView zoomScale="80" zoomScaleNormal="80" workbookViewId="0">
      <pane xSplit="1" ySplit="8" topLeftCell="L9" activePane="bottomRight" state="frozen"/>
      <selection activeCell="G15" sqref="G15"/>
      <selection pane="topRight" activeCell="G15" sqref="G15"/>
      <selection pane="bottomLeft" activeCell="G15" sqref="G15"/>
      <selection pane="bottomRight" activeCell="R15" sqref="R15"/>
    </sheetView>
  </sheetViews>
  <sheetFormatPr defaultRowHeight="16.149999999999999"/>
  <cols>
    <col min="1" max="1" width="21.69921875" style="1" customWidth="1"/>
    <col min="2" max="13" width="17.69921875" style="2" customWidth="1"/>
    <col min="14" max="14" width="21.69921875" style="1" customWidth="1"/>
    <col min="15" max="25" width="17.69921875" style="2" customWidth="1"/>
  </cols>
  <sheetData>
    <row r="1" spans="1:25" ht="19.600000000000001">
      <c r="B1" s="379" t="s">
        <v>276</v>
      </c>
      <c r="C1" s="379"/>
      <c r="D1" s="379"/>
      <c r="E1" s="379"/>
      <c r="F1" s="379"/>
      <c r="G1" s="1"/>
      <c r="H1" s="1"/>
      <c r="I1" s="1"/>
      <c r="J1" s="1"/>
      <c r="K1" s="1"/>
      <c r="L1" s="1"/>
      <c r="M1" s="1"/>
      <c r="O1" s="379" t="s">
        <v>276</v>
      </c>
      <c r="P1" s="379"/>
      <c r="Q1" s="379"/>
      <c r="R1" s="379"/>
      <c r="S1" s="379"/>
      <c r="T1" s="1"/>
      <c r="U1" s="1"/>
      <c r="V1" s="1"/>
      <c r="W1" s="1"/>
      <c r="X1" s="1"/>
      <c r="Y1" s="1"/>
    </row>
    <row r="2" spans="1:25" ht="24.2">
      <c r="B2" s="380" t="s">
        <v>197</v>
      </c>
      <c r="C2" s="380"/>
      <c r="D2" s="380"/>
      <c r="E2" s="380"/>
      <c r="F2" s="380"/>
      <c r="G2" s="1"/>
      <c r="H2" s="1"/>
      <c r="I2" s="1"/>
      <c r="J2" s="1"/>
      <c r="K2" s="1"/>
      <c r="L2" s="1"/>
      <c r="M2" s="1"/>
      <c r="O2" s="380" t="s">
        <v>207</v>
      </c>
      <c r="P2" s="380"/>
      <c r="Q2" s="380"/>
      <c r="R2" s="380"/>
      <c r="S2" s="380"/>
      <c r="T2" s="1"/>
      <c r="U2" s="1"/>
      <c r="V2" s="1"/>
      <c r="W2" s="1"/>
      <c r="X2" s="1"/>
      <c r="Y2" s="1"/>
    </row>
    <row r="3" spans="1:25" ht="16.600000000000001" customHeight="1">
      <c r="A3" s="1" t="s">
        <v>277</v>
      </c>
      <c r="B3" s="41" t="s">
        <v>303</v>
      </c>
      <c r="C3" s="1"/>
      <c r="D3" s="1"/>
      <c r="E3" s="1"/>
      <c r="F3" s="1"/>
      <c r="G3" s="381" t="s">
        <v>247</v>
      </c>
      <c r="H3" s="381"/>
      <c r="I3" s="1"/>
      <c r="J3" s="1"/>
      <c r="K3" s="1"/>
      <c r="L3" s="1"/>
      <c r="M3" s="1"/>
      <c r="N3" s="1" t="s">
        <v>277</v>
      </c>
      <c r="O3" s="1"/>
      <c r="P3" s="1"/>
      <c r="Q3" s="1"/>
      <c r="R3" s="1"/>
      <c r="S3" s="1"/>
      <c r="T3" s="381" t="s">
        <v>247</v>
      </c>
      <c r="U3" s="381"/>
      <c r="V3" s="1"/>
      <c r="W3" s="1"/>
      <c r="X3" s="1"/>
      <c r="Y3" s="1"/>
    </row>
    <row r="4" spans="1:25">
      <c r="A4" s="1" t="s">
        <v>199</v>
      </c>
      <c r="N4" s="1" t="s">
        <v>199</v>
      </c>
    </row>
    <row r="5" spans="1:25" ht="32.25">
      <c r="A5" s="3" t="s">
        <v>49</v>
      </c>
      <c r="B5" s="3" t="s">
        <v>50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49</v>
      </c>
      <c r="O5" s="3" t="s">
        <v>81</v>
      </c>
      <c r="P5" s="3" t="s">
        <v>37</v>
      </c>
      <c r="Q5" s="3" t="s">
        <v>38</v>
      </c>
      <c r="R5" s="3" t="s">
        <v>39</v>
      </c>
      <c r="S5" s="3" t="s">
        <v>40</v>
      </c>
      <c r="T5" s="3" t="s">
        <v>41</v>
      </c>
      <c r="U5" s="3" t="s">
        <v>42</v>
      </c>
      <c r="V5" s="3" t="s">
        <v>43</v>
      </c>
      <c r="W5" s="3" t="s">
        <v>44</v>
      </c>
      <c r="X5" s="3" t="s">
        <v>45</v>
      </c>
      <c r="Y5" s="3" t="s">
        <v>46</v>
      </c>
    </row>
    <row r="6" spans="1:25">
      <c r="A6" s="1" t="s">
        <v>79</v>
      </c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 t="s">
        <v>79</v>
      </c>
      <c r="O6" s="1"/>
      <c r="P6" s="1">
        <v>1</v>
      </c>
      <c r="Q6" s="1">
        <v>2</v>
      </c>
      <c r="R6" s="1">
        <v>3</v>
      </c>
      <c r="S6" s="1">
        <v>4</v>
      </c>
      <c r="T6" s="1">
        <v>5</v>
      </c>
      <c r="U6" s="1">
        <v>6</v>
      </c>
      <c r="V6" s="1">
        <v>7</v>
      </c>
      <c r="W6" s="1">
        <v>8</v>
      </c>
      <c r="X6" s="1">
        <v>9</v>
      </c>
      <c r="Y6" s="1">
        <v>10</v>
      </c>
    </row>
    <row r="7" spans="1:25">
      <c r="A7" s="1" t="s">
        <v>80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80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 t="s">
        <v>200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600000000000001">
      <c r="A9" s="34" t="s">
        <v>25</v>
      </c>
      <c r="B9" s="2">
        <v>981755104208</v>
      </c>
      <c r="C9" s="2">
        <v>526538151476</v>
      </c>
      <c r="D9" s="2">
        <v>3708092</v>
      </c>
      <c r="E9" s="2">
        <v>19473873811</v>
      </c>
      <c r="F9" s="2">
        <v>35857055384</v>
      </c>
      <c r="G9" s="2">
        <v>119574523</v>
      </c>
      <c r="H9" s="2">
        <v>47778162528</v>
      </c>
      <c r="I9" s="2">
        <v>31274520637</v>
      </c>
      <c r="J9" s="2">
        <v>288689341626</v>
      </c>
      <c r="K9" s="2">
        <v>9886964689</v>
      </c>
      <c r="L9" s="2">
        <v>0</v>
      </c>
      <c r="M9" s="2">
        <v>22133751442</v>
      </c>
      <c r="N9" s="34" t="s">
        <v>25</v>
      </c>
      <c r="O9" s="2">
        <v>999547302200</v>
      </c>
      <c r="P9" s="2">
        <v>106041560880</v>
      </c>
      <c r="Q9" s="2">
        <v>349577516423</v>
      </c>
      <c r="R9" s="2">
        <v>156735107521</v>
      </c>
      <c r="S9" s="2">
        <v>155949213877</v>
      </c>
      <c r="T9" s="2">
        <v>52964222520</v>
      </c>
      <c r="U9" s="2">
        <v>74981543138</v>
      </c>
      <c r="V9" s="2">
        <v>81880550738</v>
      </c>
      <c r="W9" s="2">
        <v>10055507268</v>
      </c>
      <c r="X9" s="2">
        <v>677844745</v>
      </c>
      <c r="Y9" s="2">
        <v>10684235090</v>
      </c>
    </row>
    <row r="10" spans="1:25">
      <c r="A10" s="1" t="s">
        <v>202</v>
      </c>
      <c r="B10" s="2">
        <v>142571741482</v>
      </c>
      <c r="C10" s="2">
        <v>88221727393</v>
      </c>
      <c r="D10" s="2">
        <v>3708092</v>
      </c>
      <c r="E10" s="42">
        <f>4302270628-1150000</f>
        <v>4301120628</v>
      </c>
      <c r="F10" s="42">
        <f>3625953999-563246000</f>
        <v>3062707999</v>
      </c>
      <c r="G10" s="2">
        <v>0</v>
      </c>
      <c r="H10" s="2">
        <v>10885669309</v>
      </c>
      <c r="I10" s="2">
        <v>58927379</v>
      </c>
      <c r="J10" s="2">
        <v>29196902356</v>
      </c>
      <c r="K10" s="2">
        <v>1324346883</v>
      </c>
      <c r="L10" s="2">
        <v>0</v>
      </c>
      <c r="M10" s="42">
        <f>4952235443+1150000+563246000</f>
        <v>5516631443</v>
      </c>
      <c r="N10" s="1" t="s">
        <v>202</v>
      </c>
      <c r="O10" s="2">
        <v>154473463926</v>
      </c>
      <c r="P10" s="2">
        <v>19772228431</v>
      </c>
      <c r="Q10" s="2">
        <v>47544136417</v>
      </c>
      <c r="R10" s="2">
        <v>28489978071</v>
      </c>
      <c r="S10" s="2">
        <v>21273403865</v>
      </c>
      <c r="T10" s="2">
        <v>12274935557</v>
      </c>
      <c r="U10" s="2">
        <v>12100170315</v>
      </c>
      <c r="V10" s="2">
        <v>10584939285</v>
      </c>
      <c r="W10" s="2">
        <v>750140730</v>
      </c>
      <c r="X10" s="2">
        <v>0</v>
      </c>
      <c r="Y10" s="2">
        <v>1683531255</v>
      </c>
    </row>
    <row r="11" spans="1:25">
      <c r="A11" s="1" t="s">
        <v>201</v>
      </c>
      <c r="B11" s="2">
        <v>188724222223</v>
      </c>
      <c r="C11" s="2">
        <v>112407759690</v>
      </c>
      <c r="D11" s="2">
        <v>0</v>
      </c>
      <c r="E11" s="2">
        <v>2952673015</v>
      </c>
      <c r="F11" s="42">
        <f>12203981961-471485000</f>
        <v>11732496961</v>
      </c>
      <c r="G11" s="2">
        <v>0</v>
      </c>
      <c r="H11" s="42">
        <f>21896721502+1680000</f>
        <v>21898401502</v>
      </c>
      <c r="I11" s="2">
        <v>13556608027</v>
      </c>
      <c r="J11" s="2">
        <v>23732022058</v>
      </c>
      <c r="K11" s="2">
        <v>127794961</v>
      </c>
      <c r="L11" s="2">
        <v>0</v>
      </c>
      <c r="M11" s="42">
        <f>1846661009+471485000-1680000</f>
        <v>2316466009</v>
      </c>
      <c r="N11" s="1" t="s">
        <v>201</v>
      </c>
      <c r="O11" s="2">
        <v>167504327527</v>
      </c>
      <c r="P11" s="2">
        <v>13131672216</v>
      </c>
      <c r="Q11" s="2">
        <v>63780303467</v>
      </c>
      <c r="R11" s="2">
        <v>18280227817</v>
      </c>
      <c r="S11" s="2">
        <v>39418872913</v>
      </c>
      <c r="T11" s="2">
        <v>11444086459</v>
      </c>
      <c r="U11" s="2">
        <v>4908230685</v>
      </c>
      <c r="V11" s="2">
        <v>12383778728</v>
      </c>
      <c r="W11" s="2">
        <v>3290050932</v>
      </c>
      <c r="X11" s="2">
        <v>0</v>
      </c>
      <c r="Y11" s="2">
        <v>867104310</v>
      </c>
    </row>
    <row r="12" spans="1:25">
      <c r="A12" s="1" t="s">
        <v>278</v>
      </c>
      <c r="B12" s="2">
        <v>56716718078</v>
      </c>
      <c r="C12" s="2">
        <v>38782611747</v>
      </c>
      <c r="D12" s="2">
        <v>0</v>
      </c>
      <c r="E12" s="2">
        <v>1568997860</v>
      </c>
      <c r="F12" s="2">
        <v>1771648529</v>
      </c>
      <c r="G12" s="2">
        <v>0</v>
      </c>
      <c r="H12" s="2">
        <v>226362106</v>
      </c>
      <c r="I12" s="2">
        <v>211206539</v>
      </c>
      <c r="J12" s="2">
        <v>13458760604</v>
      </c>
      <c r="K12" s="2">
        <v>11163162</v>
      </c>
      <c r="L12" s="2">
        <v>0</v>
      </c>
      <c r="M12" s="2">
        <v>685967531</v>
      </c>
      <c r="N12" s="1" t="s">
        <v>278</v>
      </c>
      <c r="O12" s="2">
        <v>62760371005</v>
      </c>
      <c r="P12" s="2">
        <v>5709330669</v>
      </c>
      <c r="Q12" s="2">
        <v>28136596598</v>
      </c>
      <c r="R12" s="2">
        <v>8362932099</v>
      </c>
      <c r="S12" s="2">
        <v>7254062162</v>
      </c>
      <c r="T12" s="2">
        <v>1798591987</v>
      </c>
      <c r="U12" s="2">
        <v>4905401878</v>
      </c>
      <c r="V12" s="2">
        <v>5622592896</v>
      </c>
      <c r="W12" s="2">
        <v>252996310</v>
      </c>
      <c r="X12" s="2">
        <v>0</v>
      </c>
      <c r="Y12" s="2">
        <v>717866406</v>
      </c>
    </row>
    <row r="13" spans="1:25">
      <c r="A13" s="1" t="s">
        <v>203</v>
      </c>
      <c r="B13" s="2">
        <v>99916972141</v>
      </c>
      <c r="C13" s="2">
        <v>64477196168</v>
      </c>
      <c r="D13" s="2">
        <v>0</v>
      </c>
      <c r="E13" s="2">
        <v>2338924667</v>
      </c>
      <c r="F13" s="42">
        <f>3298279924-1066971000</f>
        <v>2231308924</v>
      </c>
      <c r="G13" s="2">
        <v>0</v>
      </c>
      <c r="H13" s="2">
        <v>1071885811</v>
      </c>
      <c r="I13" s="2">
        <v>3815038460</v>
      </c>
      <c r="J13" s="2">
        <v>21726599364</v>
      </c>
      <c r="K13" s="2">
        <v>456126243</v>
      </c>
      <c r="L13" s="2">
        <v>0</v>
      </c>
      <c r="M13" s="42">
        <f>2732921504+1066971000</f>
        <v>3799892504</v>
      </c>
      <c r="N13" s="1" t="s">
        <v>203</v>
      </c>
      <c r="O13" s="2">
        <v>104869032822</v>
      </c>
      <c r="P13" s="2">
        <v>11339544002</v>
      </c>
      <c r="Q13" s="2">
        <v>33192674497</v>
      </c>
      <c r="R13" s="2">
        <v>21414063230</v>
      </c>
      <c r="S13" s="2">
        <v>13320367516</v>
      </c>
      <c r="T13" s="2">
        <v>6191130460</v>
      </c>
      <c r="U13" s="2">
        <v>8621136713</v>
      </c>
      <c r="V13" s="2">
        <v>9425811371</v>
      </c>
      <c r="W13" s="2">
        <v>453408165</v>
      </c>
      <c r="X13" s="2">
        <v>0</v>
      </c>
      <c r="Y13" s="2">
        <v>910896868</v>
      </c>
    </row>
    <row r="14" spans="1:25">
      <c r="A14" s="1" t="s">
        <v>204</v>
      </c>
      <c r="B14" s="2">
        <v>71582555003</v>
      </c>
      <c r="C14" s="2">
        <v>40382767923</v>
      </c>
      <c r="D14" s="2">
        <v>0</v>
      </c>
      <c r="E14" s="42">
        <f>1012902362-8854000</f>
        <v>1004048362</v>
      </c>
      <c r="F14" s="42">
        <f>2349207876-641538000</f>
        <v>1707669876</v>
      </c>
      <c r="G14" s="2">
        <v>0</v>
      </c>
      <c r="H14" s="2">
        <v>2645760288</v>
      </c>
      <c r="I14" s="2">
        <v>417072329</v>
      </c>
      <c r="J14" s="2">
        <v>23434285737</v>
      </c>
      <c r="K14" s="2">
        <v>252846662</v>
      </c>
      <c r="L14" s="2">
        <v>0</v>
      </c>
      <c r="M14" s="42">
        <f>1087711826+8854000+641538000</f>
        <v>1738103826</v>
      </c>
      <c r="N14" s="1" t="s">
        <v>204</v>
      </c>
      <c r="O14" s="2">
        <v>73521376929</v>
      </c>
      <c r="P14" s="2">
        <v>8890406220</v>
      </c>
      <c r="Q14" s="2">
        <v>27820755529</v>
      </c>
      <c r="R14" s="2">
        <v>13347686425</v>
      </c>
      <c r="S14" s="2">
        <v>9465348458</v>
      </c>
      <c r="T14" s="2">
        <v>2907965966</v>
      </c>
      <c r="U14" s="2">
        <v>3684694176</v>
      </c>
      <c r="V14" s="2">
        <v>6112258780</v>
      </c>
      <c r="W14" s="2">
        <v>677564130</v>
      </c>
      <c r="X14" s="2">
        <v>0</v>
      </c>
      <c r="Y14" s="2">
        <v>614697245</v>
      </c>
    </row>
    <row r="15" spans="1:25">
      <c r="A15" s="1" t="s">
        <v>205</v>
      </c>
      <c r="B15" s="2">
        <v>116362372410</v>
      </c>
      <c r="C15" s="2">
        <v>62080575356</v>
      </c>
      <c r="D15" s="2">
        <v>0</v>
      </c>
      <c r="E15" s="2">
        <v>2627600269</v>
      </c>
      <c r="F15" s="42">
        <f>6782774637-1135785000</f>
        <v>5646989637</v>
      </c>
      <c r="G15" s="2">
        <v>119188875</v>
      </c>
      <c r="H15" s="2">
        <v>5919795568</v>
      </c>
      <c r="I15" s="2">
        <v>5769828867</v>
      </c>
      <c r="J15" s="2">
        <v>27855014707</v>
      </c>
      <c r="K15" s="2">
        <v>891321595</v>
      </c>
      <c r="L15" s="2">
        <v>0</v>
      </c>
      <c r="M15" s="42">
        <f>4316272536+1135785000</f>
        <v>5452057536</v>
      </c>
      <c r="N15" s="1" t="s">
        <v>205</v>
      </c>
      <c r="O15" s="2">
        <v>126265671271</v>
      </c>
      <c r="P15" s="44">
        <f>13087415025-772037000</f>
        <v>12315378025</v>
      </c>
      <c r="Q15" s="2">
        <v>45244508079</v>
      </c>
      <c r="R15" s="44">
        <f>13105518003+772037000</f>
        <v>13877555003</v>
      </c>
      <c r="S15" s="2">
        <v>26548986441</v>
      </c>
      <c r="T15" s="2">
        <v>9230545231</v>
      </c>
      <c r="U15" s="2">
        <v>5484591083</v>
      </c>
      <c r="V15" s="2">
        <v>9826266202</v>
      </c>
      <c r="W15" s="2">
        <v>1765673889</v>
      </c>
      <c r="X15" s="2">
        <v>0</v>
      </c>
      <c r="Y15" s="2">
        <v>1972167318</v>
      </c>
    </row>
    <row r="16" spans="1:25">
      <c r="A16" s="1" t="s">
        <v>129</v>
      </c>
      <c r="B16" s="2">
        <v>19458448633</v>
      </c>
      <c r="C16" s="2">
        <v>7674964736</v>
      </c>
      <c r="D16" s="2">
        <v>0</v>
      </c>
      <c r="E16" s="42">
        <f>327069783-3552000</f>
        <v>323517783</v>
      </c>
      <c r="F16" s="42">
        <f>685757635-269844000</f>
        <v>415913635</v>
      </c>
      <c r="G16" s="2">
        <v>0</v>
      </c>
      <c r="H16" s="2">
        <v>104962591</v>
      </c>
      <c r="I16" s="2">
        <v>784459000</v>
      </c>
      <c r="J16" s="2">
        <v>9329624723</v>
      </c>
      <c r="K16" s="2">
        <v>275000</v>
      </c>
      <c r="L16" s="2">
        <v>0</v>
      </c>
      <c r="M16" s="42">
        <f>551335165+3552000+269844000</f>
        <v>824731165</v>
      </c>
      <c r="N16" s="1" t="s">
        <v>129</v>
      </c>
      <c r="O16" s="2">
        <v>19771999215</v>
      </c>
      <c r="P16" s="2">
        <v>1799068163</v>
      </c>
      <c r="Q16" s="2">
        <v>8005019835</v>
      </c>
      <c r="R16" s="2">
        <v>1945534484</v>
      </c>
      <c r="S16" s="2">
        <v>2296163221</v>
      </c>
      <c r="T16" s="2">
        <v>1347434846</v>
      </c>
      <c r="U16" s="2">
        <v>2074609588</v>
      </c>
      <c r="V16" s="2">
        <v>1744596125</v>
      </c>
      <c r="W16" s="2">
        <v>272958902</v>
      </c>
      <c r="X16" s="2">
        <v>12401169</v>
      </c>
      <c r="Y16" s="2">
        <v>274212882</v>
      </c>
    </row>
    <row r="17" spans="1:25">
      <c r="A17" s="1" t="s">
        <v>130</v>
      </c>
      <c r="B17" s="2">
        <v>22078297051</v>
      </c>
      <c r="C17" s="2">
        <v>9709255844</v>
      </c>
      <c r="D17" s="2">
        <v>0</v>
      </c>
      <c r="E17" s="42">
        <f>417799467-99000</f>
        <v>417700467</v>
      </c>
      <c r="F17" s="42">
        <f>456108641-104372000</f>
        <v>351736641</v>
      </c>
      <c r="G17" s="2">
        <v>0</v>
      </c>
      <c r="H17" s="2">
        <v>1254301337</v>
      </c>
      <c r="I17" s="2">
        <v>1717373859</v>
      </c>
      <c r="J17" s="2">
        <v>8286752980</v>
      </c>
      <c r="K17" s="2">
        <v>0</v>
      </c>
      <c r="L17" s="2">
        <v>0</v>
      </c>
      <c r="M17" s="42">
        <f>236704923+99000+104372000</f>
        <v>341175923</v>
      </c>
      <c r="N17" s="1" t="s">
        <v>130</v>
      </c>
      <c r="O17" s="2">
        <v>23149637216</v>
      </c>
      <c r="P17" s="2">
        <v>1962474523</v>
      </c>
      <c r="Q17" s="2">
        <v>8623141706</v>
      </c>
      <c r="R17" s="2">
        <v>5090567901</v>
      </c>
      <c r="S17" s="2">
        <v>2678833101</v>
      </c>
      <c r="T17" s="2">
        <v>538960639</v>
      </c>
      <c r="U17" s="2">
        <v>2294567964</v>
      </c>
      <c r="V17" s="2">
        <v>1590643630</v>
      </c>
      <c r="W17" s="2">
        <v>257187039</v>
      </c>
      <c r="X17" s="2">
        <v>0</v>
      </c>
      <c r="Y17" s="2">
        <v>113260713</v>
      </c>
    </row>
    <row r="18" spans="1:25">
      <c r="A18" s="1" t="s">
        <v>131</v>
      </c>
      <c r="B18" s="2">
        <v>22394373463</v>
      </c>
      <c r="C18" s="2">
        <v>8700012528</v>
      </c>
      <c r="D18" s="2">
        <v>0</v>
      </c>
      <c r="E18" s="42">
        <f>322031678-2640000</f>
        <v>319391678</v>
      </c>
      <c r="F18" s="2">
        <v>345165524</v>
      </c>
      <c r="G18" s="2">
        <v>0</v>
      </c>
      <c r="H18" s="2">
        <v>1153036342</v>
      </c>
      <c r="I18" s="2">
        <v>300237461</v>
      </c>
      <c r="J18" s="2">
        <v>10938776698</v>
      </c>
      <c r="K18" s="2">
        <v>215605997</v>
      </c>
      <c r="L18" s="2">
        <v>0</v>
      </c>
      <c r="M18" s="42">
        <f>419507235+2640000</f>
        <v>422147235</v>
      </c>
      <c r="N18" s="1" t="s">
        <v>131</v>
      </c>
      <c r="O18" s="2">
        <v>26455582212</v>
      </c>
      <c r="P18" s="2">
        <v>3184633492</v>
      </c>
      <c r="Q18" s="2">
        <v>8519159836</v>
      </c>
      <c r="R18" s="2">
        <v>4935608733</v>
      </c>
      <c r="S18" s="2">
        <v>2750491451</v>
      </c>
      <c r="T18" s="2">
        <v>1394399723</v>
      </c>
      <c r="U18" s="2">
        <v>2776478579</v>
      </c>
      <c r="V18" s="2">
        <v>1984179837</v>
      </c>
      <c r="W18" s="2">
        <v>629831640</v>
      </c>
      <c r="X18" s="2">
        <v>53250000</v>
      </c>
      <c r="Y18" s="2">
        <v>227548921</v>
      </c>
    </row>
    <row r="19" spans="1:25">
      <c r="A19" s="1" t="s">
        <v>132</v>
      </c>
      <c r="B19" s="2">
        <v>39906506523</v>
      </c>
      <c r="C19" s="2">
        <v>16298765417</v>
      </c>
      <c r="D19" s="2">
        <v>0</v>
      </c>
      <c r="E19" s="2">
        <v>660871556</v>
      </c>
      <c r="F19" s="2">
        <v>394132829</v>
      </c>
      <c r="G19" s="2">
        <v>203949</v>
      </c>
      <c r="H19" s="2">
        <v>157358477</v>
      </c>
      <c r="I19" s="2">
        <v>3256672619</v>
      </c>
      <c r="J19" s="2">
        <v>17626204513</v>
      </c>
      <c r="K19" s="2">
        <v>28148440</v>
      </c>
      <c r="L19" s="2">
        <v>0</v>
      </c>
      <c r="M19" s="2">
        <v>1484148723</v>
      </c>
      <c r="N19" s="1" t="s">
        <v>132</v>
      </c>
      <c r="O19" s="2">
        <v>41204936654</v>
      </c>
      <c r="P19" s="2">
        <v>3055559358</v>
      </c>
      <c r="Q19" s="2">
        <v>16454056872</v>
      </c>
      <c r="R19" s="2">
        <v>6317188882</v>
      </c>
      <c r="S19" s="2">
        <v>5400958466</v>
      </c>
      <c r="T19" s="2">
        <v>307433142</v>
      </c>
      <c r="U19" s="2">
        <v>4713353459</v>
      </c>
      <c r="V19" s="2">
        <v>4185909523</v>
      </c>
      <c r="W19" s="2">
        <v>252010982</v>
      </c>
      <c r="X19" s="2">
        <v>59264199</v>
      </c>
      <c r="Y19" s="2">
        <v>459201771</v>
      </c>
    </row>
    <row r="20" spans="1:25">
      <c r="A20" s="1" t="s">
        <v>133</v>
      </c>
      <c r="B20" s="2">
        <v>23820221960</v>
      </c>
      <c r="C20" s="2">
        <v>9926037434</v>
      </c>
      <c r="D20" s="2">
        <v>0</v>
      </c>
      <c r="E20" s="2">
        <v>373183473</v>
      </c>
      <c r="F20" s="2">
        <v>198592183</v>
      </c>
      <c r="G20" s="2">
        <v>0</v>
      </c>
      <c r="H20" s="2">
        <v>98872823</v>
      </c>
      <c r="I20" s="2">
        <v>675705106</v>
      </c>
      <c r="J20" s="2">
        <v>12327953053</v>
      </c>
      <c r="K20" s="2">
        <v>1060000</v>
      </c>
      <c r="L20" s="2">
        <v>0</v>
      </c>
      <c r="M20" s="2">
        <v>218817888</v>
      </c>
      <c r="N20" s="1" t="s">
        <v>133</v>
      </c>
      <c r="O20" s="2">
        <v>21691581149</v>
      </c>
      <c r="P20" s="2">
        <v>2243846120</v>
      </c>
      <c r="Q20" s="2">
        <v>7288370096</v>
      </c>
      <c r="R20" s="2">
        <v>4192974237</v>
      </c>
      <c r="S20" s="2">
        <v>2572868100</v>
      </c>
      <c r="T20" s="2">
        <v>254595322</v>
      </c>
      <c r="U20" s="2">
        <v>2552867918</v>
      </c>
      <c r="V20" s="2">
        <v>2148595198</v>
      </c>
      <c r="W20" s="2">
        <v>200005654</v>
      </c>
      <c r="X20" s="2">
        <v>46500000</v>
      </c>
      <c r="Y20" s="2">
        <v>190958504</v>
      </c>
    </row>
    <row r="21" spans="1:25">
      <c r="A21" s="1" t="s">
        <v>134</v>
      </c>
      <c r="B21" s="2">
        <v>26040899406</v>
      </c>
      <c r="C21" s="2">
        <v>11184190313</v>
      </c>
      <c r="D21" s="2">
        <v>0</v>
      </c>
      <c r="E21" s="42">
        <f>435509629-3873000</f>
        <v>431636629</v>
      </c>
      <c r="F21" s="2">
        <v>244789587</v>
      </c>
      <c r="G21" s="2">
        <v>0</v>
      </c>
      <c r="H21" s="2">
        <v>270416836</v>
      </c>
      <c r="I21" s="2">
        <v>6300000</v>
      </c>
      <c r="J21" s="2">
        <v>12954203815</v>
      </c>
      <c r="K21" s="2">
        <v>518478000</v>
      </c>
      <c r="L21" s="2">
        <v>0</v>
      </c>
      <c r="M21" s="42">
        <f>427011226+3873000</f>
        <v>430884226</v>
      </c>
      <c r="N21" s="1" t="s">
        <v>134</v>
      </c>
      <c r="O21" s="2">
        <v>26632107533</v>
      </c>
      <c r="P21" s="2">
        <v>2163483576</v>
      </c>
      <c r="Q21" s="2">
        <v>8659782409</v>
      </c>
      <c r="R21" s="2">
        <v>5386823182</v>
      </c>
      <c r="S21" s="2">
        <v>3810753501</v>
      </c>
      <c r="T21" s="2">
        <v>148609708</v>
      </c>
      <c r="U21" s="2">
        <v>3045869955</v>
      </c>
      <c r="V21" s="2">
        <v>2273583445</v>
      </c>
      <c r="W21" s="2">
        <v>252445163</v>
      </c>
      <c r="X21" s="2">
        <v>76500000</v>
      </c>
      <c r="Y21" s="2">
        <v>814256594</v>
      </c>
    </row>
    <row r="22" spans="1:25">
      <c r="A22" s="1" t="s">
        <v>135</v>
      </c>
      <c r="B22" s="2">
        <v>21511119912</v>
      </c>
      <c r="C22" s="2">
        <v>7963522328</v>
      </c>
      <c r="D22" s="2">
        <v>0</v>
      </c>
      <c r="E22" s="42">
        <f>282876671-110000</f>
        <v>282766671</v>
      </c>
      <c r="F22" s="2">
        <v>153316667</v>
      </c>
      <c r="G22" s="2">
        <v>181699</v>
      </c>
      <c r="H22" s="2">
        <v>92705980</v>
      </c>
      <c r="I22" s="2">
        <v>8072000</v>
      </c>
      <c r="J22" s="2">
        <v>12460250756</v>
      </c>
      <c r="K22" s="2">
        <v>1289000</v>
      </c>
      <c r="L22" s="2">
        <v>0</v>
      </c>
      <c r="M22" s="42">
        <f>548904811+110000</f>
        <v>549014811</v>
      </c>
      <c r="N22" s="1" t="s">
        <v>135</v>
      </c>
      <c r="O22" s="2">
        <v>21910332578</v>
      </c>
      <c r="P22" s="2">
        <v>2580484377</v>
      </c>
      <c r="Q22" s="2">
        <v>6459008961</v>
      </c>
      <c r="R22" s="2">
        <v>3687423718</v>
      </c>
      <c r="S22" s="2">
        <v>3077410680</v>
      </c>
      <c r="T22" s="2">
        <v>197716088</v>
      </c>
      <c r="U22" s="2">
        <v>3319252612</v>
      </c>
      <c r="V22" s="2">
        <v>1857835209</v>
      </c>
      <c r="W22" s="2">
        <v>234508595</v>
      </c>
      <c r="X22" s="2">
        <v>125756000</v>
      </c>
      <c r="Y22" s="2">
        <v>370936338</v>
      </c>
    </row>
    <row r="23" spans="1:25">
      <c r="A23" s="1" t="s">
        <v>136</v>
      </c>
      <c r="B23" s="2">
        <v>31848994364</v>
      </c>
      <c r="C23" s="2">
        <v>11824537643</v>
      </c>
      <c r="D23" s="2">
        <v>0</v>
      </c>
      <c r="E23" s="42">
        <f>583507671-7008000</f>
        <v>576499671</v>
      </c>
      <c r="F23" s="42">
        <f>673362206-261844000</f>
        <v>411518206</v>
      </c>
      <c r="G23" s="2">
        <v>0</v>
      </c>
      <c r="H23" s="2">
        <v>549073158</v>
      </c>
      <c r="I23" s="2">
        <v>0</v>
      </c>
      <c r="J23" s="2">
        <v>18065170735</v>
      </c>
      <c r="K23" s="2">
        <v>101234216</v>
      </c>
      <c r="L23" s="2">
        <v>0</v>
      </c>
      <c r="M23" s="42">
        <f>52108735+7008000+261844000</f>
        <v>320960735</v>
      </c>
      <c r="N23" s="1" t="s">
        <v>136</v>
      </c>
      <c r="O23" s="2">
        <v>31058236625</v>
      </c>
      <c r="P23" s="2">
        <v>3427623156</v>
      </c>
      <c r="Q23" s="2">
        <v>10990728151</v>
      </c>
      <c r="R23" s="2">
        <v>4141012097</v>
      </c>
      <c r="S23" s="2">
        <v>3957873100</v>
      </c>
      <c r="T23" s="2">
        <v>417334133</v>
      </c>
      <c r="U23" s="2">
        <v>4433429320</v>
      </c>
      <c r="V23" s="2">
        <v>2794252828</v>
      </c>
      <c r="W23" s="2">
        <v>300000000</v>
      </c>
      <c r="X23" s="2">
        <v>100418697</v>
      </c>
      <c r="Y23" s="2">
        <v>495565143</v>
      </c>
    </row>
    <row r="24" spans="1:25">
      <c r="A24" s="1" t="s">
        <v>137</v>
      </c>
      <c r="B24" s="2">
        <v>13773880309</v>
      </c>
      <c r="C24" s="2">
        <v>4231025996</v>
      </c>
      <c r="D24" s="2">
        <v>0</v>
      </c>
      <c r="E24" s="2">
        <v>169264382</v>
      </c>
      <c r="F24" s="2">
        <v>197183495</v>
      </c>
      <c r="G24" s="2">
        <v>0</v>
      </c>
      <c r="H24" s="2">
        <v>260484497</v>
      </c>
      <c r="I24" s="2">
        <v>5000000</v>
      </c>
      <c r="J24" s="2">
        <v>8705007494</v>
      </c>
      <c r="K24" s="2">
        <v>27382168</v>
      </c>
      <c r="L24" s="2">
        <v>0</v>
      </c>
      <c r="M24" s="2">
        <v>178532277</v>
      </c>
      <c r="N24" s="1" t="s">
        <v>137</v>
      </c>
      <c r="O24" s="2">
        <v>14213130063</v>
      </c>
      <c r="P24" s="2">
        <v>2607504369</v>
      </c>
      <c r="Q24" s="2">
        <v>4080122629</v>
      </c>
      <c r="R24" s="2">
        <v>1781566287</v>
      </c>
      <c r="S24" s="2">
        <v>1896576813</v>
      </c>
      <c r="T24" s="2">
        <v>198109576</v>
      </c>
      <c r="U24" s="2">
        <v>1833374844</v>
      </c>
      <c r="V24" s="2">
        <v>1461578224</v>
      </c>
      <c r="W24" s="2">
        <v>64792138</v>
      </c>
      <c r="X24" s="2">
        <v>460324</v>
      </c>
      <c r="Y24" s="2">
        <v>289044859</v>
      </c>
    </row>
    <row r="25" spans="1:25">
      <c r="A25" s="1" t="s">
        <v>138</v>
      </c>
      <c r="B25" s="2">
        <v>16951271853</v>
      </c>
      <c r="C25" s="2">
        <v>6284156492</v>
      </c>
      <c r="D25" s="2">
        <v>0</v>
      </c>
      <c r="E25" s="42">
        <f>297695521-3804000</f>
        <v>293891521</v>
      </c>
      <c r="F25" s="42">
        <f>176152362-35000</f>
        <v>176117362</v>
      </c>
      <c r="G25" s="2">
        <v>0</v>
      </c>
      <c r="H25" s="2">
        <v>207146102</v>
      </c>
      <c r="I25" s="2">
        <v>246480177</v>
      </c>
      <c r="J25" s="2">
        <v>9588030653</v>
      </c>
      <c r="K25" s="2">
        <v>1365000</v>
      </c>
      <c r="L25" s="2">
        <v>0</v>
      </c>
      <c r="M25" s="42">
        <f>150245546+3804000+35000</f>
        <v>154084546</v>
      </c>
      <c r="N25" s="1" t="s">
        <v>138</v>
      </c>
      <c r="O25" s="2">
        <v>17090671006</v>
      </c>
      <c r="P25" s="2">
        <v>2065664917</v>
      </c>
      <c r="Q25" s="2">
        <v>5352153545</v>
      </c>
      <c r="R25" s="2">
        <v>3267016384</v>
      </c>
      <c r="S25" s="2">
        <v>2005200582</v>
      </c>
      <c r="T25" s="2">
        <v>282789659</v>
      </c>
      <c r="U25" s="2">
        <v>1927460455</v>
      </c>
      <c r="V25" s="2">
        <v>1798127147</v>
      </c>
      <c r="W25" s="2">
        <v>122339528</v>
      </c>
      <c r="X25" s="2">
        <v>0</v>
      </c>
      <c r="Y25" s="2">
        <v>269918789</v>
      </c>
    </row>
    <row r="26" spans="1:25">
      <c r="A26" s="1" t="s">
        <v>139</v>
      </c>
      <c r="B26" s="2">
        <v>7957563088</v>
      </c>
      <c r="C26" s="2">
        <v>2109152485</v>
      </c>
      <c r="D26" s="2">
        <v>0</v>
      </c>
      <c r="E26" s="42">
        <f>29631620-21000</f>
        <v>29610620</v>
      </c>
      <c r="F26" s="42">
        <f>161066944-7040000</f>
        <v>154026944</v>
      </c>
      <c r="G26" s="2">
        <v>0</v>
      </c>
      <c r="H26" s="2">
        <v>79534561</v>
      </c>
      <c r="I26" s="2">
        <v>12270181</v>
      </c>
      <c r="J26" s="2">
        <v>5391587469</v>
      </c>
      <c r="K26" s="2">
        <v>18448882</v>
      </c>
      <c r="L26" s="2">
        <v>0</v>
      </c>
      <c r="M26" s="42">
        <f>155870946+21000+7040000</f>
        <v>162931946</v>
      </c>
      <c r="N26" s="1" t="s">
        <v>139</v>
      </c>
      <c r="O26" s="2">
        <v>8376027540</v>
      </c>
      <c r="P26" s="2">
        <v>960393398</v>
      </c>
      <c r="Q26" s="2">
        <v>1955599799</v>
      </c>
      <c r="R26" s="2">
        <v>2097878535</v>
      </c>
      <c r="S26" s="2">
        <v>1087602534</v>
      </c>
      <c r="T26" s="2">
        <v>219255426</v>
      </c>
      <c r="U26" s="2">
        <v>732486118</v>
      </c>
      <c r="V26" s="2">
        <v>1158434792</v>
      </c>
      <c r="W26" s="2">
        <v>24855220</v>
      </c>
      <c r="X26" s="2">
        <v>83330693</v>
      </c>
      <c r="Y26" s="2">
        <v>56191025</v>
      </c>
    </row>
    <row r="27" spans="1:25">
      <c r="A27" s="1" t="s">
        <v>140</v>
      </c>
      <c r="B27" s="2">
        <v>16673709167</v>
      </c>
      <c r="C27" s="2">
        <v>6729728160</v>
      </c>
      <c r="D27" s="2">
        <v>0</v>
      </c>
      <c r="E27" s="42">
        <f>207166930-2929000</f>
        <v>204237930</v>
      </c>
      <c r="F27" s="42">
        <f>431930669-111776000</f>
        <v>320154669</v>
      </c>
      <c r="G27" s="2">
        <v>0</v>
      </c>
      <c r="H27" s="2">
        <v>378989303</v>
      </c>
      <c r="I27" s="2">
        <v>30200000</v>
      </c>
      <c r="J27" s="2">
        <v>7676196084</v>
      </c>
      <c r="K27" s="2">
        <v>148995514</v>
      </c>
      <c r="L27" s="2">
        <v>0</v>
      </c>
      <c r="M27" s="42">
        <f>1070502507+2929000+111776000</f>
        <v>1185207507</v>
      </c>
      <c r="N27" s="1" t="s">
        <v>140</v>
      </c>
      <c r="O27" s="2">
        <v>16665888704</v>
      </c>
      <c r="P27" s="2">
        <v>2336674511</v>
      </c>
      <c r="Q27" s="2">
        <v>4755188888</v>
      </c>
      <c r="R27" s="2">
        <v>2967338601</v>
      </c>
      <c r="S27" s="2">
        <v>2134882558</v>
      </c>
      <c r="T27" s="2">
        <v>863164214</v>
      </c>
      <c r="U27" s="2">
        <v>1705005129</v>
      </c>
      <c r="V27" s="2">
        <v>1656230426</v>
      </c>
      <c r="W27" s="2">
        <v>110349652</v>
      </c>
      <c r="X27" s="2">
        <v>0</v>
      </c>
      <c r="Y27" s="2">
        <v>137054725</v>
      </c>
    </row>
    <row r="28" spans="1:25">
      <c r="A28" s="1" t="s">
        <v>141</v>
      </c>
      <c r="B28" s="2">
        <v>16912958513</v>
      </c>
      <c r="C28" s="2">
        <v>9850281903</v>
      </c>
      <c r="D28" s="2">
        <v>0</v>
      </c>
      <c r="E28" s="44">
        <f>391359958-19791100</f>
        <v>371568858</v>
      </c>
      <c r="F28" s="42">
        <f>736868062-331732000</f>
        <v>405136062</v>
      </c>
      <c r="G28" s="2">
        <v>0</v>
      </c>
      <c r="H28" s="2">
        <v>208695839</v>
      </c>
      <c r="I28" s="2">
        <v>0</v>
      </c>
      <c r="J28" s="2">
        <v>5022322158</v>
      </c>
      <c r="K28" s="2">
        <v>69832750</v>
      </c>
      <c r="L28" s="2">
        <v>0</v>
      </c>
      <c r="M28" s="42">
        <f>633597843+19792000+331732000</f>
        <v>985121843</v>
      </c>
      <c r="N28" s="1" t="s">
        <v>141</v>
      </c>
      <c r="O28" s="2">
        <v>16848050369</v>
      </c>
      <c r="P28" s="2">
        <v>2005119463</v>
      </c>
      <c r="Q28" s="2">
        <v>5848406789</v>
      </c>
      <c r="R28" s="2">
        <v>1959158619</v>
      </c>
      <c r="S28" s="2">
        <v>2068051088</v>
      </c>
      <c r="T28" s="2">
        <v>1352723368</v>
      </c>
      <c r="U28" s="2">
        <v>2019104523</v>
      </c>
      <c r="V28" s="2">
        <v>1353507509</v>
      </c>
      <c r="W28" s="2">
        <v>131774974</v>
      </c>
      <c r="X28" s="2">
        <v>0</v>
      </c>
      <c r="Y28" s="2">
        <v>110204036</v>
      </c>
    </row>
    <row r="29" spans="1:25">
      <c r="A29" s="1" t="s">
        <v>142</v>
      </c>
      <c r="B29" s="2">
        <v>11128588589</v>
      </c>
      <c r="C29" s="2">
        <v>4909097972</v>
      </c>
      <c r="D29" s="2">
        <v>0</v>
      </c>
      <c r="E29" s="42">
        <f>124592557-7163000</f>
        <v>117429557</v>
      </c>
      <c r="F29" s="42">
        <f>324469354-81441000</f>
        <v>243028354</v>
      </c>
      <c r="G29" s="2">
        <v>0</v>
      </c>
      <c r="H29" s="2">
        <v>132560136</v>
      </c>
      <c r="I29" s="2">
        <v>2068633</v>
      </c>
      <c r="J29" s="2">
        <v>5421236612</v>
      </c>
      <c r="K29" s="2">
        <v>22272460</v>
      </c>
      <c r="L29" s="2">
        <v>0</v>
      </c>
      <c r="M29" s="42">
        <f>192290865+7163000+81441000</f>
        <v>280894865</v>
      </c>
      <c r="N29" s="1" t="s">
        <v>142</v>
      </c>
      <c r="O29" s="2">
        <v>10641077247</v>
      </c>
      <c r="P29" s="2">
        <v>1530351905</v>
      </c>
      <c r="Q29" s="2">
        <v>3584623481</v>
      </c>
      <c r="R29" s="2">
        <v>1159393948</v>
      </c>
      <c r="S29" s="2">
        <v>1195395565</v>
      </c>
      <c r="T29" s="2">
        <v>514237353</v>
      </c>
      <c r="U29" s="2">
        <v>1364182226</v>
      </c>
      <c r="V29" s="2">
        <v>1196220347</v>
      </c>
      <c r="W29" s="2">
        <v>12613625</v>
      </c>
      <c r="X29" s="2">
        <v>0</v>
      </c>
      <c r="Y29" s="2">
        <v>84058797</v>
      </c>
    </row>
    <row r="30" spans="1:25">
      <c r="A30" s="1" t="s">
        <v>143</v>
      </c>
      <c r="B30" s="2">
        <v>12370209118</v>
      </c>
      <c r="C30" s="2">
        <v>2381583062</v>
      </c>
      <c r="D30" s="2">
        <v>0</v>
      </c>
      <c r="E30" s="2">
        <v>42317582</v>
      </c>
      <c r="F30" s="42">
        <f>622926195-8079000</f>
        <v>614847195</v>
      </c>
      <c r="G30" s="2">
        <v>0</v>
      </c>
      <c r="H30" s="2">
        <v>175612996</v>
      </c>
      <c r="I30" s="2">
        <v>400000000</v>
      </c>
      <c r="J30" s="2">
        <v>3030392662</v>
      </c>
      <c r="K30" s="2">
        <v>5550000000</v>
      </c>
      <c r="L30" s="2">
        <v>0</v>
      </c>
      <c r="M30" s="42">
        <f>167376621+8079000</f>
        <v>175455621</v>
      </c>
      <c r="N30" s="1" t="s">
        <v>143</v>
      </c>
      <c r="O30" s="2">
        <v>11412347868</v>
      </c>
      <c r="P30" s="2">
        <v>1744652891</v>
      </c>
      <c r="Q30" s="2">
        <v>2568774781</v>
      </c>
      <c r="R30" s="2">
        <v>3466831697</v>
      </c>
      <c r="S30" s="2">
        <v>1516006694</v>
      </c>
      <c r="T30" s="2">
        <v>978763589</v>
      </c>
      <c r="U30" s="2">
        <v>451905548</v>
      </c>
      <c r="V30" s="2">
        <v>579690623</v>
      </c>
      <c r="W30" s="2">
        <v>0</v>
      </c>
      <c r="X30" s="2">
        <v>89822000</v>
      </c>
      <c r="Y30" s="2">
        <v>15900045</v>
      </c>
    </row>
    <row r="31" spans="1:25" ht="16.600000000000001" customHeight="1">
      <c r="A31" s="1" t="s">
        <v>206</v>
      </c>
      <c r="B31" s="2">
        <v>3053480922</v>
      </c>
      <c r="C31" s="2">
        <v>409200886</v>
      </c>
      <c r="D31" s="2">
        <v>0</v>
      </c>
      <c r="E31" s="2">
        <v>5626532</v>
      </c>
      <c r="F31" s="2">
        <v>23386105</v>
      </c>
      <c r="G31" s="2">
        <v>0</v>
      </c>
      <c r="H31" s="2">
        <v>8216966</v>
      </c>
      <c r="I31" s="2">
        <v>1000000</v>
      </c>
      <c r="J31" s="2">
        <v>2462046395</v>
      </c>
      <c r="K31" s="2">
        <v>118977756</v>
      </c>
      <c r="L31" s="2">
        <v>0</v>
      </c>
      <c r="M31" s="2">
        <v>25026282</v>
      </c>
      <c r="N31" s="1" t="s">
        <v>206</v>
      </c>
      <c r="O31" s="2">
        <v>3031452741</v>
      </c>
      <c r="P31" s="2">
        <v>443430098</v>
      </c>
      <c r="Q31" s="2">
        <v>714404058</v>
      </c>
      <c r="R31" s="2">
        <v>1338384571</v>
      </c>
      <c r="S31" s="2">
        <v>219105068</v>
      </c>
      <c r="T31" s="2">
        <v>101440074</v>
      </c>
      <c r="U31" s="2">
        <v>33370050</v>
      </c>
      <c r="V31" s="2">
        <v>141518613</v>
      </c>
      <c r="W31" s="2">
        <v>0</v>
      </c>
      <c r="X31" s="2">
        <v>30141663</v>
      </c>
      <c r="Y31" s="2">
        <v>9658546</v>
      </c>
    </row>
    <row r="33" spans="14:24" ht="16.600000000000001" customHeight="1">
      <c r="N33" s="377" t="s">
        <v>301</v>
      </c>
      <c r="O33" s="378"/>
      <c r="P33" s="378"/>
      <c r="Q33" s="378"/>
      <c r="R33" s="378"/>
      <c r="S33" s="378"/>
      <c r="T33" s="378"/>
      <c r="U33" s="378"/>
      <c r="V33" s="378"/>
      <c r="W33" s="378"/>
      <c r="X33" s="378"/>
    </row>
  </sheetData>
  <mergeCells count="7">
    <mergeCell ref="T3:U3"/>
    <mergeCell ref="N33:X33"/>
    <mergeCell ref="B1:F1"/>
    <mergeCell ref="B2:F2"/>
    <mergeCell ref="G3:H3"/>
    <mergeCell ref="O1:S1"/>
    <mergeCell ref="O2:S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工作表5">
    <tabColor indexed="45"/>
  </sheetPr>
  <dimension ref="A1:V29"/>
  <sheetViews>
    <sheetView showGridLines="0" workbookViewId="0">
      <selection activeCell="G15" sqref="G15"/>
    </sheetView>
  </sheetViews>
  <sheetFormatPr defaultRowHeight="16.149999999999999"/>
  <cols>
    <col min="2" max="2" width="3" customWidth="1"/>
    <col min="3" max="8" width="11.296875" customWidth="1"/>
    <col min="9" max="10" width="10.19921875" customWidth="1"/>
    <col min="11" max="11" width="11.8984375" customWidth="1"/>
    <col min="12" max="12" width="4" customWidth="1"/>
    <col min="13" max="14" width="10.3984375" bestFit="1" customWidth="1"/>
    <col min="15" max="15" width="9.3984375" customWidth="1"/>
    <col min="16" max="17" width="11.69921875" bestFit="1" customWidth="1"/>
    <col min="18" max="18" width="10.3984375" bestFit="1" customWidth="1"/>
    <col min="19" max="19" width="9.3984375" customWidth="1"/>
    <col min="20" max="20" width="12.3984375" bestFit="1" customWidth="1"/>
    <col min="21" max="21" width="3.8984375" customWidth="1"/>
    <col min="22" max="22" width="11.796875" customWidth="1"/>
  </cols>
  <sheetData>
    <row r="1" spans="1:22">
      <c r="A1" s="41" t="s">
        <v>272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05" customHeight="1">
      <c r="A2" s="382" t="s">
        <v>208</v>
      </c>
      <c r="B2" s="383"/>
      <c r="C2" s="383"/>
      <c r="D2" s="383"/>
      <c r="E2" s="383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6.600000000000001" customHeight="1">
      <c r="A3" s="384" t="s">
        <v>274</v>
      </c>
      <c r="B3" s="384"/>
      <c r="C3" s="384"/>
      <c r="D3" s="3"/>
      <c r="E3" s="3"/>
      <c r="F3" s="3"/>
      <c r="G3" s="384" t="s">
        <v>198</v>
      </c>
      <c r="H3" s="384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600000000000001" customHeight="1">
      <c r="A4" s="384" t="s">
        <v>209</v>
      </c>
      <c r="B4" s="385"/>
      <c r="C4" s="384" t="s">
        <v>210</v>
      </c>
      <c r="D4" s="384"/>
      <c r="E4" s="384"/>
      <c r="F4" s="384"/>
      <c r="G4" s="384"/>
      <c r="H4" s="384"/>
      <c r="I4" s="384"/>
      <c r="J4" s="384"/>
      <c r="K4" s="384"/>
      <c r="L4" s="1"/>
      <c r="M4" s="381" t="s">
        <v>211</v>
      </c>
      <c r="N4" s="381"/>
      <c r="O4" s="381"/>
      <c r="P4" s="381"/>
      <c r="Q4" s="381"/>
      <c r="R4" s="381"/>
      <c r="S4" s="381"/>
      <c r="T4" s="381"/>
      <c r="U4" s="1"/>
      <c r="V4" s="384" t="s">
        <v>212</v>
      </c>
    </row>
    <row r="5" spans="1:22" ht="48.4">
      <c r="A5" s="385"/>
      <c r="B5" s="385"/>
      <c r="C5" s="3" t="s">
        <v>213</v>
      </c>
      <c r="D5" s="3" t="s">
        <v>118</v>
      </c>
      <c r="E5" s="3" t="s">
        <v>119</v>
      </c>
      <c r="F5" s="3" t="s">
        <v>120</v>
      </c>
      <c r="G5" s="3" t="s">
        <v>214</v>
      </c>
      <c r="H5" s="3" t="s">
        <v>215</v>
      </c>
      <c r="I5" s="3" t="s">
        <v>121</v>
      </c>
      <c r="J5" s="3" t="s">
        <v>216</v>
      </c>
      <c r="K5" s="3" t="s">
        <v>217</v>
      </c>
      <c r="L5" s="1"/>
      <c r="M5" s="3" t="s">
        <v>218</v>
      </c>
      <c r="N5" s="3" t="s">
        <v>219</v>
      </c>
      <c r="O5" s="3" t="s">
        <v>220</v>
      </c>
      <c r="P5" s="3" t="s">
        <v>221</v>
      </c>
      <c r="Q5" s="3" t="s">
        <v>222</v>
      </c>
      <c r="R5" s="3" t="s">
        <v>223</v>
      </c>
      <c r="S5" s="3" t="s">
        <v>224</v>
      </c>
      <c r="T5" s="3" t="s">
        <v>225</v>
      </c>
      <c r="U5" s="1"/>
      <c r="V5" s="384"/>
    </row>
    <row r="6" spans="1:22" ht="32.25">
      <c r="A6" s="377" t="s">
        <v>25</v>
      </c>
      <c r="B6" s="14" t="s">
        <v>226</v>
      </c>
      <c r="C6" s="15">
        <f>SUM(C8:C29)</f>
        <v>941257562</v>
      </c>
      <c r="D6" s="15">
        <f t="shared" ref="D6:K6" si="0">SUM(D8:D29)</f>
        <v>296780144</v>
      </c>
      <c r="E6" s="15">
        <f t="shared" si="0"/>
        <v>232689180</v>
      </c>
      <c r="F6" s="15">
        <f t="shared" si="0"/>
        <v>411788238</v>
      </c>
      <c r="G6" s="15">
        <f t="shared" si="0"/>
        <v>838755751</v>
      </c>
      <c r="H6" s="15">
        <f t="shared" si="0"/>
        <v>820975304</v>
      </c>
      <c r="I6" s="15">
        <f t="shared" si="0"/>
        <v>12079919</v>
      </c>
      <c r="J6" s="15">
        <f t="shared" si="0"/>
        <v>5700528</v>
      </c>
      <c r="K6" s="15">
        <f t="shared" si="0"/>
        <v>102501811</v>
      </c>
      <c r="L6" s="2"/>
      <c r="M6" s="15">
        <f t="shared" ref="M6:V6" si="1">SUM(M8:M29)</f>
        <v>22066144</v>
      </c>
      <c r="N6" s="15">
        <f t="shared" si="1"/>
        <v>19786636</v>
      </c>
      <c r="O6" s="15">
        <f t="shared" si="1"/>
        <v>2279508</v>
      </c>
      <c r="P6" s="15">
        <f t="shared" si="1"/>
        <v>194418515</v>
      </c>
      <c r="Q6" s="15">
        <f t="shared" si="1"/>
        <v>165180502</v>
      </c>
      <c r="R6" s="15">
        <f t="shared" si="1"/>
        <v>19464279</v>
      </c>
      <c r="S6" s="15">
        <f t="shared" si="1"/>
        <v>9773734</v>
      </c>
      <c r="T6" s="15">
        <f t="shared" si="1"/>
        <v>-172352371</v>
      </c>
      <c r="U6" s="2"/>
      <c r="V6" s="15">
        <f t="shared" si="1"/>
        <v>-69850560</v>
      </c>
    </row>
    <row r="7" spans="1:22" ht="48.4">
      <c r="A7" s="377"/>
      <c r="B7" s="14" t="s">
        <v>227</v>
      </c>
      <c r="C7" s="16"/>
      <c r="D7" s="16"/>
      <c r="E7" s="16"/>
      <c r="F7" s="16"/>
      <c r="G7" s="16"/>
      <c r="H7" s="16"/>
      <c r="I7" s="16"/>
      <c r="J7" s="16"/>
      <c r="K7" s="15"/>
      <c r="L7" s="2"/>
      <c r="M7" s="17"/>
      <c r="N7" s="17"/>
      <c r="O7" s="17"/>
      <c r="P7" s="17"/>
      <c r="Q7" s="17"/>
      <c r="R7" s="17"/>
      <c r="S7" s="17"/>
      <c r="T7" s="2"/>
      <c r="U7" s="2"/>
      <c r="V7" s="2"/>
    </row>
    <row r="8" spans="1:22">
      <c r="A8" s="384" t="s">
        <v>257</v>
      </c>
      <c r="B8" s="385"/>
      <c r="C8" s="15">
        <v>131165608</v>
      </c>
      <c r="D8" s="15">
        <v>57999372</v>
      </c>
      <c r="E8" s="15">
        <v>28395148</v>
      </c>
      <c r="F8" s="15">
        <v>44771088</v>
      </c>
      <c r="G8" s="15">
        <v>122494968</v>
      </c>
      <c r="H8" s="15">
        <v>120754236</v>
      </c>
      <c r="I8" s="15">
        <v>964248</v>
      </c>
      <c r="J8" s="15">
        <v>776484</v>
      </c>
      <c r="K8" s="15">
        <v>8670640</v>
      </c>
      <c r="L8" s="2"/>
      <c r="M8" s="2">
        <v>9217116</v>
      </c>
      <c r="N8" s="2">
        <v>9217116</v>
      </c>
      <c r="O8" s="2"/>
      <c r="P8" s="2">
        <v>35876187</v>
      </c>
      <c r="Q8" s="2">
        <v>21556351</v>
      </c>
      <c r="R8" s="2">
        <v>12919836</v>
      </c>
      <c r="S8" s="2">
        <v>1400000</v>
      </c>
      <c r="T8" s="2">
        <v>-26659071</v>
      </c>
      <c r="U8" s="2"/>
      <c r="V8" s="2">
        <v>-17988431</v>
      </c>
    </row>
    <row r="9" spans="1:22" s="36" customFormat="1">
      <c r="A9" s="384" t="s">
        <v>256</v>
      </c>
      <c r="B9" s="385"/>
      <c r="C9" s="15">
        <v>158760891</v>
      </c>
      <c r="D9" s="15">
        <v>59813000</v>
      </c>
      <c r="E9" s="15">
        <v>47141024</v>
      </c>
      <c r="F9" s="15">
        <v>51806867</v>
      </c>
      <c r="G9" s="15">
        <v>132182343</v>
      </c>
      <c r="H9" s="15">
        <v>129022582</v>
      </c>
      <c r="I9" s="15">
        <v>2082229</v>
      </c>
      <c r="J9" s="15">
        <v>1077532</v>
      </c>
      <c r="K9" s="15">
        <v>26578548</v>
      </c>
      <c r="L9" s="2"/>
      <c r="M9" s="2">
        <v>297921</v>
      </c>
      <c r="N9" s="2">
        <v>297921</v>
      </c>
      <c r="O9" s="2"/>
      <c r="P9" s="2">
        <v>26361734</v>
      </c>
      <c r="Q9" s="2">
        <v>24526560</v>
      </c>
      <c r="R9" s="2">
        <v>1097674</v>
      </c>
      <c r="S9" s="2">
        <v>737500</v>
      </c>
      <c r="T9" s="2">
        <v>-26063813</v>
      </c>
      <c r="U9" s="2"/>
      <c r="V9" s="2">
        <v>514735</v>
      </c>
    </row>
    <row r="10" spans="1:22">
      <c r="A10" s="384" t="s">
        <v>270</v>
      </c>
      <c r="B10" s="385"/>
      <c r="C10" s="15">
        <v>80391212</v>
      </c>
      <c r="D10" s="15">
        <v>33283243</v>
      </c>
      <c r="E10" s="15">
        <v>18971439</v>
      </c>
      <c r="F10" s="15">
        <v>28136530</v>
      </c>
      <c r="G10" s="15">
        <v>70428097</v>
      </c>
      <c r="H10" s="15">
        <v>69913068</v>
      </c>
      <c r="I10" s="15">
        <v>304329</v>
      </c>
      <c r="J10" s="15">
        <v>210700</v>
      </c>
      <c r="K10" s="15">
        <v>9963115</v>
      </c>
      <c r="L10" s="2"/>
      <c r="M10" s="2">
        <v>126788</v>
      </c>
      <c r="N10" s="2">
        <v>126788</v>
      </c>
      <c r="O10" s="2"/>
      <c r="P10" s="2">
        <v>21353198</v>
      </c>
      <c r="Q10" s="2">
        <v>18432198</v>
      </c>
      <c r="R10" s="2">
        <v>2000000</v>
      </c>
      <c r="S10" s="2">
        <v>921000</v>
      </c>
      <c r="T10" s="2">
        <v>-21226410</v>
      </c>
      <c r="U10" s="2"/>
      <c r="V10" s="2">
        <v>-11263295</v>
      </c>
    </row>
    <row r="11" spans="1:22">
      <c r="A11" s="384" t="s">
        <v>258</v>
      </c>
      <c r="B11" s="385"/>
      <c r="C11" s="15">
        <v>94120496</v>
      </c>
      <c r="D11" s="15">
        <v>37313191</v>
      </c>
      <c r="E11" s="15">
        <v>23108624</v>
      </c>
      <c r="F11" s="15">
        <v>33698681</v>
      </c>
      <c r="G11" s="15">
        <v>89429722</v>
      </c>
      <c r="H11" s="15">
        <v>88176572</v>
      </c>
      <c r="I11" s="15">
        <v>760000</v>
      </c>
      <c r="J11" s="15">
        <v>493150</v>
      </c>
      <c r="K11" s="15">
        <v>4690774</v>
      </c>
      <c r="L11" s="2"/>
      <c r="M11" s="2">
        <v>480640</v>
      </c>
      <c r="N11" s="2">
        <v>400000</v>
      </c>
      <c r="O11" s="2">
        <v>80640</v>
      </c>
      <c r="P11" s="2">
        <v>24126263</v>
      </c>
      <c r="Q11" s="2">
        <v>22855263</v>
      </c>
      <c r="R11" s="2">
        <v>31000</v>
      </c>
      <c r="S11" s="2">
        <v>1240000</v>
      </c>
      <c r="T11" s="2">
        <v>-23645623</v>
      </c>
      <c r="U11" s="2"/>
      <c r="V11" s="2">
        <v>-18954849</v>
      </c>
    </row>
    <row r="12" spans="1:22">
      <c r="A12" s="384" t="s">
        <v>259</v>
      </c>
      <c r="B12" s="385"/>
      <c r="C12" s="15">
        <v>68658812</v>
      </c>
      <c r="D12" s="15">
        <v>23090597</v>
      </c>
      <c r="E12" s="15">
        <v>17519186</v>
      </c>
      <c r="F12" s="15">
        <v>28049029</v>
      </c>
      <c r="G12" s="15">
        <v>62959896</v>
      </c>
      <c r="H12" s="15">
        <v>61254306</v>
      </c>
      <c r="I12" s="15">
        <v>1165000</v>
      </c>
      <c r="J12" s="15">
        <v>540590</v>
      </c>
      <c r="K12" s="15">
        <v>5698916</v>
      </c>
      <c r="L12" s="2"/>
      <c r="M12" s="2">
        <v>2154232</v>
      </c>
      <c r="N12" s="2">
        <v>1940000</v>
      </c>
      <c r="O12" s="2">
        <v>214232</v>
      </c>
      <c r="P12" s="2">
        <v>13628148</v>
      </c>
      <c r="Q12" s="2">
        <v>12902916</v>
      </c>
      <c r="R12" s="2">
        <v>15232</v>
      </c>
      <c r="S12" s="2">
        <v>710000</v>
      </c>
      <c r="T12" s="2">
        <v>-11473916</v>
      </c>
      <c r="U12" s="2"/>
      <c r="V12" s="2">
        <v>-5775000</v>
      </c>
    </row>
    <row r="13" spans="1:22">
      <c r="A13" s="384" t="s">
        <v>260</v>
      </c>
      <c r="B13" s="385"/>
      <c r="C13" s="15">
        <v>107515975</v>
      </c>
      <c r="D13" s="15">
        <v>29075000</v>
      </c>
      <c r="E13" s="15">
        <v>35592361</v>
      </c>
      <c r="F13" s="15">
        <v>42848614</v>
      </c>
      <c r="G13" s="15">
        <v>105054801</v>
      </c>
      <c r="H13" s="15">
        <v>102467555</v>
      </c>
      <c r="I13" s="15">
        <v>2277444</v>
      </c>
      <c r="J13" s="15">
        <v>309802</v>
      </c>
      <c r="K13" s="15">
        <v>2461174</v>
      </c>
      <c r="L13" s="2"/>
      <c r="M13" s="2">
        <v>4453170</v>
      </c>
      <c r="N13" s="2">
        <v>4453170</v>
      </c>
      <c r="O13" s="2"/>
      <c r="P13" s="2">
        <v>18370419</v>
      </c>
      <c r="Q13" s="2">
        <v>16378570</v>
      </c>
      <c r="R13" s="2">
        <v>545215</v>
      </c>
      <c r="S13" s="2">
        <v>1446634</v>
      </c>
      <c r="T13" s="2">
        <v>-13917249</v>
      </c>
      <c r="U13" s="2"/>
      <c r="V13" s="2">
        <v>-11456075</v>
      </c>
    </row>
    <row r="14" spans="1:22">
      <c r="A14" s="384" t="s">
        <v>261</v>
      </c>
      <c r="B14" s="385"/>
      <c r="C14" s="15">
        <v>19406788</v>
      </c>
      <c r="D14" s="15">
        <v>4489690</v>
      </c>
      <c r="E14" s="15">
        <v>3415003</v>
      </c>
      <c r="F14" s="15">
        <v>11502095</v>
      </c>
      <c r="G14" s="15">
        <v>16258871</v>
      </c>
      <c r="H14" s="15">
        <v>15913042</v>
      </c>
      <c r="I14" s="15">
        <v>284329</v>
      </c>
      <c r="J14" s="15">
        <v>61500</v>
      </c>
      <c r="K14" s="15">
        <v>3147917</v>
      </c>
      <c r="L14" s="2"/>
      <c r="M14" s="2">
        <v>11341</v>
      </c>
      <c r="N14" s="2">
        <v>11341</v>
      </c>
      <c r="O14" s="2">
        <v>0</v>
      </c>
      <c r="P14" s="2">
        <v>3382515</v>
      </c>
      <c r="Q14" s="2">
        <v>3186067</v>
      </c>
      <c r="R14" s="2">
        <v>0</v>
      </c>
      <c r="S14" s="2">
        <v>196448</v>
      </c>
      <c r="T14" s="2">
        <v>-3371174</v>
      </c>
      <c r="U14" s="2"/>
      <c r="V14" s="2">
        <v>-223257</v>
      </c>
    </row>
    <row r="15" spans="1:22">
      <c r="A15" s="384" t="s">
        <v>262</v>
      </c>
      <c r="B15" s="385"/>
      <c r="C15" s="15">
        <v>22119780</v>
      </c>
      <c r="D15" s="15">
        <v>5226766</v>
      </c>
      <c r="E15" s="15">
        <v>4088043</v>
      </c>
      <c r="F15" s="15">
        <v>12804971</v>
      </c>
      <c r="G15" s="15">
        <v>17957752</v>
      </c>
      <c r="H15" s="15">
        <v>16969405</v>
      </c>
      <c r="I15" s="15">
        <v>515123</v>
      </c>
      <c r="J15" s="15">
        <v>473224</v>
      </c>
      <c r="K15" s="15">
        <v>4162028</v>
      </c>
      <c r="L15" s="2"/>
      <c r="M15" s="2">
        <v>3553579</v>
      </c>
      <c r="N15" s="2">
        <v>1600011</v>
      </c>
      <c r="O15" s="2">
        <v>1953568</v>
      </c>
      <c r="P15" s="2">
        <v>7715607</v>
      </c>
      <c r="Q15" s="2">
        <v>5505039</v>
      </c>
      <c r="R15" s="2">
        <v>1953568</v>
      </c>
      <c r="S15" s="2">
        <v>257000</v>
      </c>
      <c r="T15" s="2">
        <v>-4162028</v>
      </c>
      <c r="U15" s="2"/>
      <c r="V15" s="2">
        <v>0</v>
      </c>
    </row>
    <row r="16" spans="1:22">
      <c r="A16" s="384" t="s">
        <v>263</v>
      </c>
      <c r="B16" s="385"/>
      <c r="C16" s="15">
        <v>23975692</v>
      </c>
      <c r="D16" s="15">
        <v>3962000</v>
      </c>
      <c r="E16" s="15">
        <v>4720616</v>
      </c>
      <c r="F16" s="15">
        <v>15293076</v>
      </c>
      <c r="G16" s="15">
        <v>19374433</v>
      </c>
      <c r="H16" s="15">
        <v>18524433</v>
      </c>
      <c r="I16" s="15">
        <v>650000</v>
      </c>
      <c r="J16" s="15">
        <v>200000</v>
      </c>
      <c r="K16" s="15">
        <v>4601259</v>
      </c>
      <c r="L16" s="2"/>
      <c r="M16" s="2">
        <v>0</v>
      </c>
      <c r="N16" s="2"/>
      <c r="O16" s="2"/>
      <c r="P16" s="2">
        <v>4601259</v>
      </c>
      <c r="Q16" s="2">
        <v>4361502</v>
      </c>
      <c r="R16" s="2">
        <v>0</v>
      </c>
      <c r="S16" s="2">
        <v>239757</v>
      </c>
      <c r="T16" s="2">
        <v>-4601259</v>
      </c>
      <c r="U16" s="2"/>
      <c r="V16" s="2">
        <v>0</v>
      </c>
    </row>
    <row r="17" spans="1:22">
      <c r="A17" s="384" t="s">
        <v>264</v>
      </c>
      <c r="B17" s="385"/>
      <c r="C17" s="15">
        <v>36480298</v>
      </c>
      <c r="D17" s="15">
        <v>7584047</v>
      </c>
      <c r="E17" s="15">
        <v>9203418</v>
      </c>
      <c r="F17" s="15">
        <v>19692833</v>
      </c>
      <c r="G17" s="15">
        <v>33272676</v>
      </c>
      <c r="H17" s="15">
        <v>32608904</v>
      </c>
      <c r="I17" s="15">
        <v>533772</v>
      </c>
      <c r="J17" s="15">
        <v>130000</v>
      </c>
      <c r="K17" s="15">
        <v>3207622</v>
      </c>
      <c r="L17" s="2"/>
      <c r="M17" s="2">
        <v>16000</v>
      </c>
      <c r="N17" s="2">
        <v>16000</v>
      </c>
      <c r="O17" s="2"/>
      <c r="P17" s="2">
        <v>4796045</v>
      </c>
      <c r="Q17" s="2">
        <v>4296045</v>
      </c>
      <c r="R17" s="2">
        <v>110000</v>
      </c>
      <c r="S17" s="2">
        <v>390000</v>
      </c>
      <c r="T17" s="2">
        <v>-4780045</v>
      </c>
      <c r="U17" s="2"/>
      <c r="V17" s="2">
        <v>-1572423</v>
      </c>
    </row>
    <row r="18" spans="1:22">
      <c r="A18" s="384" t="s">
        <v>265</v>
      </c>
      <c r="B18" s="385"/>
      <c r="C18" s="15">
        <v>20668440</v>
      </c>
      <c r="D18" s="15">
        <v>3156649</v>
      </c>
      <c r="E18" s="15">
        <v>5013735</v>
      </c>
      <c r="F18" s="15">
        <v>12498056</v>
      </c>
      <c r="G18" s="15">
        <v>18511049</v>
      </c>
      <c r="H18" s="15">
        <v>18051399</v>
      </c>
      <c r="I18" s="15">
        <v>346650</v>
      </c>
      <c r="J18" s="15">
        <v>113000</v>
      </c>
      <c r="K18" s="15">
        <v>2157391</v>
      </c>
      <c r="L18" s="2"/>
      <c r="M18" s="2">
        <v>2000</v>
      </c>
      <c r="N18" s="2">
        <v>2000</v>
      </c>
      <c r="O18" s="2">
        <v>0</v>
      </c>
      <c r="P18" s="2">
        <v>2038501</v>
      </c>
      <c r="Q18" s="2">
        <v>1833001</v>
      </c>
      <c r="R18" s="2">
        <v>0</v>
      </c>
      <c r="S18" s="2">
        <v>205500</v>
      </c>
      <c r="T18" s="2">
        <v>-2036501</v>
      </c>
      <c r="U18" s="2"/>
      <c r="V18" s="2">
        <v>120890</v>
      </c>
    </row>
    <row r="19" spans="1:22">
      <c r="A19" s="384" t="s">
        <v>266</v>
      </c>
      <c r="B19" s="385"/>
      <c r="C19" s="15">
        <v>27088664</v>
      </c>
      <c r="D19" s="15">
        <v>4418117</v>
      </c>
      <c r="E19" s="15">
        <v>6091408</v>
      </c>
      <c r="F19" s="15">
        <v>16579139</v>
      </c>
      <c r="G19" s="15">
        <v>22964126</v>
      </c>
      <c r="H19" s="15">
        <v>22262810</v>
      </c>
      <c r="I19" s="15">
        <v>690357</v>
      </c>
      <c r="J19" s="15">
        <v>10959</v>
      </c>
      <c r="K19" s="15">
        <v>4124538</v>
      </c>
      <c r="L19" s="2"/>
      <c r="M19" s="2">
        <v>26922</v>
      </c>
      <c r="N19" s="2">
        <v>26922</v>
      </c>
      <c r="O19" s="2">
        <v>0</v>
      </c>
      <c r="P19" s="2">
        <v>3801460</v>
      </c>
      <c r="Q19" s="2">
        <v>3453769</v>
      </c>
      <c r="R19" s="2">
        <v>0</v>
      </c>
      <c r="S19" s="2">
        <v>347691</v>
      </c>
      <c r="T19" s="2">
        <v>-3774538</v>
      </c>
      <c r="U19" s="2"/>
      <c r="V19" s="2">
        <v>350000</v>
      </c>
    </row>
    <row r="20" spans="1:22">
      <c r="A20" s="384" t="s">
        <v>267</v>
      </c>
      <c r="B20" s="385"/>
      <c r="C20" s="15">
        <v>22400000</v>
      </c>
      <c r="D20" s="15">
        <v>2696235</v>
      </c>
      <c r="E20" s="15">
        <v>4184152</v>
      </c>
      <c r="F20" s="15">
        <v>15519613</v>
      </c>
      <c r="G20" s="15">
        <v>18663641</v>
      </c>
      <c r="H20" s="15">
        <v>18166838</v>
      </c>
      <c r="I20" s="15">
        <v>488000</v>
      </c>
      <c r="J20" s="15">
        <v>8803</v>
      </c>
      <c r="K20" s="15">
        <v>3736359</v>
      </c>
      <c r="L20" s="2"/>
      <c r="M20" s="2">
        <v>50000</v>
      </c>
      <c r="N20" s="2">
        <v>50000</v>
      </c>
      <c r="O20" s="2"/>
      <c r="P20" s="2">
        <v>4136359</v>
      </c>
      <c r="Q20" s="2">
        <v>3808839</v>
      </c>
      <c r="R20" s="2">
        <v>19520</v>
      </c>
      <c r="S20" s="2">
        <v>308000</v>
      </c>
      <c r="T20" s="2">
        <v>-4086359</v>
      </c>
      <c r="U20" s="2"/>
      <c r="V20" s="2">
        <v>-350000</v>
      </c>
    </row>
    <row r="21" spans="1:22">
      <c r="A21" s="384" t="s">
        <v>268</v>
      </c>
      <c r="B21" s="385"/>
      <c r="C21" s="15">
        <v>29764291</v>
      </c>
      <c r="D21" s="15">
        <v>5032939</v>
      </c>
      <c r="E21" s="15">
        <v>7179545</v>
      </c>
      <c r="F21" s="15">
        <v>17551807</v>
      </c>
      <c r="G21" s="15">
        <v>26798865</v>
      </c>
      <c r="H21" s="15">
        <v>26518865</v>
      </c>
      <c r="I21" s="15">
        <v>250000</v>
      </c>
      <c r="J21" s="15">
        <v>30000</v>
      </c>
      <c r="K21" s="15">
        <v>2965426</v>
      </c>
      <c r="L21" s="2"/>
      <c r="M21" s="2">
        <v>195709</v>
      </c>
      <c r="N21" s="2">
        <v>195709</v>
      </c>
      <c r="O21" s="2"/>
      <c r="P21" s="2">
        <v>3161135</v>
      </c>
      <c r="Q21" s="2">
        <v>2855704</v>
      </c>
      <c r="R21" s="2"/>
      <c r="S21" s="2">
        <v>305431</v>
      </c>
      <c r="T21" s="2">
        <v>-2965426</v>
      </c>
      <c r="U21" s="2"/>
      <c r="V21" s="2">
        <v>0</v>
      </c>
    </row>
    <row r="22" spans="1:22">
      <c r="A22" s="384" t="s">
        <v>248</v>
      </c>
      <c r="B22" s="385"/>
      <c r="C22" s="15">
        <v>12405885</v>
      </c>
      <c r="D22" s="15">
        <v>1677402</v>
      </c>
      <c r="E22" s="15">
        <v>2553679</v>
      </c>
      <c r="F22" s="15">
        <v>8174804</v>
      </c>
      <c r="G22" s="15">
        <v>12269224</v>
      </c>
      <c r="H22" s="15">
        <v>12099224</v>
      </c>
      <c r="I22" s="15">
        <v>130000</v>
      </c>
      <c r="J22" s="15">
        <v>40000</v>
      </c>
      <c r="K22" s="15">
        <v>136661</v>
      </c>
      <c r="L22" s="2"/>
      <c r="M22" s="2">
        <v>260000</v>
      </c>
      <c r="N22" s="2">
        <v>260000</v>
      </c>
      <c r="O22" s="2"/>
      <c r="P22" s="2">
        <v>2070882</v>
      </c>
      <c r="Q22" s="2">
        <v>1866882</v>
      </c>
      <c r="R22" s="2">
        <v>0</v>
      </c>
      <c r="S22" s="2">
        <v>204000</v>
      </c>
      <c r="T22" s="2">
        <v>-1810882</v>
      </c>
      <c r="U22" s="2"/>
      <c r="V22" s="2">
        <v>-1674221</v>
      </c>
    </row>
    <row r="23" spans="1:22">
      <c r="A23" s="384" t="s">
        <v>249</v>
      </c>
      <c r="B23" s="385"/>
      <c r="C23" s="15">
        <v>17135583</v>
      </c>
      <c r="D23" s="15">
        <v>2468181</v>
      </c>
      <c r="E23" s="15">
        <v>3399403</v>
      </c>
      <c r="F23" s="15">
        <v>11267999</v>
      </c>
      <c r="G23" s="15">
        <v>14356519</v>
      </c>
      <c r="H23" s="15">
        <v>14097519</v>
      </c>
      <c r="I23" s="15">
        <v>189800</v>
      </c>
      <c r="J23" s="15">
        <v>69200</v>
      </c>
      <c r="K23" s="15">
        <v>2779064</v>
      </c>
      <c r="L23" s="2"/>
      <c r="M23" s="2">
        <v>10100</v>
      </c>
      <c r="N23" s="2">
        <v>10100</v>
      </c>
      <c r="O23" s="2">
        <v>0</v>
      </c>
      <c r="P23" s="2">
        <v>2789164</v>
      </c>
      <c r="Q23" s="2">
        <v>2629164</v>
      </c>
      <c r="R23" s="2">
        <v>0</v>
      </c>
      <c r="S23" s="2">
        <v>160000</v>
      </c>
      <c r="T23" s="2">
        <v>-2779064</v>
      </c>
      <c r="U23" s="2"/>
      <c r="V23" s="2">
        <v>0</v>
      </c>
    </row>
    <row r="24" spans="1:22">
      <c r="A24" s="384" t="s">
        <v>250</v>
      </c>
      <c r="B24" s="385"/>
      <c r="C24" s="15">
        <v>8105715</v>
      </c>
      <c r="D24" s="15">
        <v>885394</v>
      </c>
      <c r="E24" s="15">
        <v>1109326</v>
      </c>
      <c r="F24" s="15">
        <v>6110995</v>
      </c>
      <c r="G24" s="15">
        <v>6919620</v>
      </c>
      <c r="H24" s="15">
        <v>6825950</v>
      </c>
      <c r="I24" s="15">
        <v>30670</v>
      </c>
      <c r="J24" s="15">
        <v>63000</v>
      </c>
      <c r="K24" s="15">
        <v>1186095</v>
      </c>
      <c r="L24" s="2"/>
      <c r="M24" s="2">
        <v>81068</v>
      </c>
      <c r="N24" s="2">
        <v>50000</v>
      </c>
      <c r="O24" s="2">
        <v>31068</v>
      </c>
      <c r="P24" s="2">
        <v>2200954</v>
      </c>
      <c r="Q24" s="2">
        <v>2036720</v>
      </c>
      <c r="R24" s="2">
        <v>72234</v>
      </c>
      <c r="S24" s="2">
        <v>92000</v>
      </c>
      <c r="T24" s="2">
        <v>-2119886</v>
      </c>
      <c r="U24" s="2"/>
      <c r="V24" s="2">
        <v>-933791</v>
      </c>
    </row>
    <row r="25" spans="1:22">
      <c r="A25" s="384" t="s">
        <v>251</v>
      </c>
      <c r="B25" s="385"/>
      <c r="C25" s="15">
        <v>16330571</v>
      </c>
      <c r="D25" s="15">
        <v>4392726</v>
      </c>
      <c r="E25" s="15">
        <v>3166854</v>
      </c>
      <c r="F25" s="15">
        <v>8770991</v>
      </c>
      <c r="G25" s="15">
        <v>13685721</v>
      </c>
      <c r="H25" s="15">
        <v>13458221</v>
      </c>
      <c r="I25" s="15">
        <v>197000</v>
      </c>
      <c r="J25" s="15">
        <v>30500</v>
      </c>
      <c r="K25" s="15">
        <v>2644850</v>
      </c>
      <c r="L25" s="2"/>
      <c r="M25" s="2">
        <v>619356</v>
      </c>
      <c r="N25" s="2">
        <v>619356</v>
      </c>
      <c r="O25" s="2"/>
      <c r="P25" s="2">
        <v>2617511</v>
      </c>
      <c r="Q25" s="2">
        <v>2448511</v>
      </c>
      <c r="R25" s="2"/>
      <c r="S25" s="2">
        <v>169000</v>
      </c>
      <c r="T25" s="2">
        <v>-1998155</v>
      </c>
      <c r="U25" s="2"/>
      <c r="V25" s="2">
        <v>646695</v>
      </c>
    </row>
    <row r="26" spans="1:22">
      <c r="A26" s="384" t="s">
        <v>252</v>
      </c>
      <c r="B26" s="385"/>
      <c r="C26" s="15">
        <v>17615661</v>
      </c>
      <c r="D26" s="15">
        <v>6585154</v>
      </c>
      <c r="E26" s="15">
        <v>3666170</v>
      </c>
      <c r="F26" s="15">
        <v>7364337</v>
      </c>
      <c r="G26" s="15">
        <v>15352577</v>
      </c>
      <c r="H26" s="15">
        <v>14245037</v>
      </c>
      <c r="I26" s="15">
        <v>189000</v>
      </c>
      <c r="J26" s="15">
        <v>918540</v>
      </c>
      <c r="K26" s="15">
        <v>2263084</v>
      </c>
      <c r="L26" s="2"/>
      <c r="M26" s="2">
        <v>480002</v>
      </c>
      <c r="N26" s="2">
        <v>480002</v>
      </c>
      <c r="O26" s="2"/>
      <c r="P26" s="2">
        <v>3145086</v>
      </c>
      <c r="Q26" s="2">
        <v>2959086</v>
      </c>
      <c r="R26" s="2"/>
      <c r="S26" s="2">
        <v>186000</v>
      </c>
      <c r="T26" s="2">
        <v>-2665084</v>
      </c>
      <c r="U26" s="2"/>
      <c r="V26" s="2">
        <v>-402000</v>
      </c>
    </row>
    <row r="27" spans="1:22">
      <c r="A27" s="384" t="s">
        <v>253</v>
      </c>
      <c r="B27" s="385"/>
      <c r="C27" s="15">
        <v>10811907</v>
      </c>
      <c r="D27" s="15">
        <v>2825889</v>
      </c>
      <c r="E27" s="15">
        <v>2227204</v>
      </c>
      <c r="F27" s="15">
        <v>5758814</v>
      </c>
      <c r="G27" s="15">
        <v>9931669</v>
      </c>
      <c r="H27" s="15">
        <v>9837901</v>
      </c>
      <c r="I27" s="15">
        <v>31368</v>
      </c>
      <c r="J27" s="15">
        <v>62400</v>
      </c>
      <c r="K27" s="15">
        <v>880238</v>
      </c>
      <c r="L27" s="2"/>
      <c r="M27" s="2">
        <v>30000</v>
      </c>
      <c r="N27" s="2">
        <v>30000</v>
      </c>
      <c r="O27" s="2">
        <v>0</v>
      </c>
      <c r="P27" s="2">
        <v>1173916</v>
      </c>
      <c r="Q27" s="2">
        <v>1086316</v>
      </c>
      <c r="R27" s="2">
        <v>0</v>
      </c>
      <c r="S27" s="2">
        <v>87600</v>
      </c>
      <c r="T27" s="2">
        <v>-1143916</v>
      </c>
      <c r="U27" s="2"/>
      <c r="V27" s="2">
        <v>-263678</v>
      </c>
    </row>
    <row r="28" spans="1:22">
      <c r="A28" s="384" t="s">
        <v>254</v>
      </c>
      <c r="B28" s="385"/>
      <c r="C28" s="15">
        <v>13668551</v>
      </c>
      <c r="D28" s="15">
        <v>668336</v>
      </c>
      <c r="E28" s="15">
        <v>1649386</v>
      </c>
      <c r="F28" s="15">
        <v>11350829</v>
      </c>
      <c r="G28" s="15">
        <v>8082458</v>
      </c>
      <c r="H28" s="15">
        <v>8016808</v>
      </c>
      <c r="I28" s="15">
        <v>0</v>
      </c>
      <c r="J28" s="15">
        <v>65650</v>
      </c>
      <c r="K28" s="15">
        <v>5586093</v>
      </c>
      <c r="L28" s="2"/>
      <c r="M28" s="2">
        <v>200</v>
      </c>
      <c r="N28" s="2">
        <v>200</v>
      </c>
      <c r="O28" s="2">
        <v>0</v>
      </c>
      <c r="P28" s="2">
        <v>6003314</v>
      </c>
      <c r="Q28" s="2">
        <v>5166897</v>
      </c>
      <c r="R28" s="2">
        <v>700000</v>
      </c>
      <c r="S28" s="2">
        <v>136417</v>
      </c>
      <c r="T28" s="2">
        <v>-6003114</v>
      </c>
      <c r="U28" s="2"/>
      <c r="V28" s="2">
        <v>-417021</v>
      </c>
    </row>
    <row r="29" spans="1:22">
      <c r="A29" s="384" t="s">
        <v>255</v>
      </c>
      <c r="B29" s="385"/>
      <c r="C29" s="15">
        <v>2666742</v>
      </c>
      <c r="D29" s="15">
        <v>136216</v>
      </c>
      <c r="E29" s="15">
        <v>293456</v>
      </c>
      <c r="F29" s="15">
        <v>2237070</v>
      </c>
      <c r="G29" s="15">
        <v>1806723</v>
      </c>
      <c r="H29" s="15">
        <v>1790629</v>
      </c>
      <c r="I29" s="15">
        <v>600</v>
      </c>
      <c r="J29" s="15">
        <v>15494</v>
      </c>
      <c r="K29" s="15">
        <v>860019</v>
      </c>
      <c r="L29" s="2"/>
      <c r="M29" s="2">
        <v>0</v>
      </c>
      <c r="N29" s="2">
        <v>0</v>
      </c>
      <c r="O29" s="2">
        <v>0</v>
      </c>
      <c r="P29" s="2">
        <v>1068858</v>
      </c>
      <c r="Q29" s="2">
        <v>1035102</v>
      </c>
      <c r="R29" s="2">
        <v>0</v>
      </c>
      <c r="S29" s="2">
        <v>33756</v>
      </c>
      <c r="T29" s="2">
        <v>-1068858</v>
      </c>
      <c r="U29" s="2"/>
      <c r="V29" s="2">
        <v>-208839</v>
      </c>
    </row>
  </sheetData>
  <mergeCells count="30">
    <mergeCell ref="A24:B24"/>
    <mergeCell ref="A18:B18"/>
    <mergeCell ref="A19:B19"/>
    <mergeCell ref="A20:B20"/>
    <mergeCell ref="A29:B29"/>
    <mergeCell ref="A25:B25"/>
    <mergeCell ref="A26:B26"/>
    <mergeCell ref="A27:B27"/>
    <mergeCell ref="A28:B28"/>
    <mergeCell ref="A6:A7"/>
    <mergeCell ref="A8:B8"/>
    <mergeCell ref="A21:B21"/>
    <mergeCell ref="A22:B22"/>
    <mergeCell ref="A23:B23"/>
    <mergeCell ref="A17:B17"/>
    <mergeCell ref="A13:B13"/>
    <mergeCell ref="A11:B11"/>
    <mergeCell ref="A12:B12"/>
    <mergeCell ref="A9:B9"/>
    <mergeCell ref="A10:B10"/>
    <mergeCell ref="A14:B14"/>
    <mergeCell ref="A15:B15"/>
    <mergeCell ref="A16:B16"/>
    <mergeCell ref="A2:E2"/>
    <mergeCell ref="A3:C3"/>
    <mergeCell ref="M4:T4"/>
    <mergeCell ref="V4:V5"/>
    <mergeCell ref="G3:H3"/>
    <mergeCell ref="A4:B5"/>
    <mergeCell ref="C4:K4"/>
  </mergeCells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工作表9">
    <tabColor indexed="45"/>
  </sheetPr>
  <dimension ref="A1:AH29"/>
  <sheetViews>
    <sheetView workbookViewId="0">
      <selection activeCell="F33" sqref="F33"/>
    </sheetView>
  </sheetViews>
  <sheetFormatPr defaultRowHeight="16.149999999999999"/>
  <cols>
    <col min="1" max="1" width="7.3984375" style="10" bestFit="1" customWidth="1"/>
    <col min="2" max="2" width="7.3984375" style="14" bestFit="1" customWidth="1"/>
    <col min="3" max="3" width="16.09765625" style="14" bestFit="1" customWidth="1"/>
    <col min="4" max="5" width="15.3984375" style="14" bestFit="1" customWidth="1"/>
    <col min="6" max="6" width="15.3984375" style="15" bestFit="1" customWidth="1"/>
    <col min="7" max="7" width="16.09765625" style="15" bestFit="1" customWidth="1"/>
    <col min="8" max="8" width="18.296875" style="15" bestFit="1" customWidth="1"/>
    <col min="9" max="9" width="22.796875" style="15" bestFit="1" customWidth="1"/>
    <col min="10" max="10" width="12.796875" style="15" bestFit="1" customWidth="1"/>
    <col min="11" max="11" width="16.09765625" style="15" bestFit="1" customWidth="1"/>
    <col min="12" max="12" width="9" style="2" customWidth="1"/>
    <col min="13" max="13" width="16.09765625" style="2" bestFit="1" customWidth="1"/>
    <col min="14" max="14" width="14.296875" style="2" bestFit="1" customWidth="1"/>
    <col min="15" max="15" width="13.296875" style="2" bestFit="1" customWidth="1"/>
    <col min="16" max="16" width="16.09765625" style="2" bestFit="1" customWidth="1"/>
    <col min="17" max="17" width="22.796875" style="2" bestFit="1" customWidth="1"/>
    <col min="18" max="18" width="14.296875" style="2" bestFit="1" customWidth="1"/>
    <col min="19" max="19" width="13.296875" style="2" bestFit="1" customWidth="1"/>
    <col min="20" max="20" width="16.296875" style="2" bestFit="1" customWidth="1"/>
    <col min="21" max="21" width="9" style="2" customWidth="1"/>
    <col min="22" max="22" width="17.19921875" style="2" bestFit="1" customWidth="1"/>
    <col min="23" max="34" width="9" style="2" customWidth="1"/>
  </cols>
  <sheetData>
    <row r="1" spans="1:34"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.05" customHeight="1">
      <c r="A2" s="382" t="s">
        <v>208</v>
      </c>
      <c r="B2" s="383"/>
      <c r="C2" s="383"/>
      <c r="D2" s="383"/>
      <c r="E2" s="383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6.600000000000001" customHeight="1">
      <c r="A3" s="384" t="s">
        <v>275</v>
      </c>
      <c r="B3" s="384"/>
      <c r="C3" s="384"/>
      <c r="D3" s="3"/>
      <c r="E3" s="3"/>
      <c r="F3" s="3"/>
      <c r="G3" s="384" t="s">
        <v>247</v>
      </c>
      <c r="H3" s="384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6.600000000000001" customHeight="1">
      <c r="A4" s="384" t="s">
        <v>209</v>
      </c>
      <c r="B4" s="385"/>
      <c r="C4" s="384" t="s">
        <v>210</v>
      </c>
      <c r="D4" s="384"/>
      <c r="E4" s="384"/>
      <c r="F4" s="384"/>
      <c r="G4" s="384"/>
      <c r="H4" s="384"/>
      <c r="I4" s="384"/>
      <c r="J4" s="384"/>
      <c r="K4" s="384"/>
      <c r="L4" s="1"/>
      <c r="M4" s="381" t="s">
        <v>211</v>
      </c>
      <c r="N4" s="381"/>
      <c r="O4" s="381"/>
      <c r="P4" s="381"/>
      <c r="Q4" s="381"/>
      <c r="R4" s="381"/>
      <c r="S4" s="381"/>
      <c r="T4" s="381"/>
      <c r="U4" s="1"/>
      <c r="V4" s="381" t="s">
        <v>212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385"/>
      <c r="B5" s="385"/>
      <c r="C5" s="3" t="s">
        <v>213</v>
      </c>
      <c r="D5" s="3" t="s">
        <v>118</v>
      </c>
      <c r="E5" s="3" t="s">
        <v>119</v>
      </c>
      <c r="F5" s="3" t="s">
        <v>120</v>
      </c>
      <c r="G5" s="3" t="s">
        <v>214</v>
      </c>
      <c r="H5" s="3" t="s">
        <v>215</v>
      </c>
      <c r="I5" s="3" t="s">
        <v>121</v>
      </c>
      <c r="J5" s="3" t="s">
        <v>216</v>
      </c>
      <c r="K5" s="3" t="s">
        <v>217</v>
      </c>
      <c r="L5" s="1"/>
      <c r="M5" s="1" t="s">
        <v>218</v>
      </c>
      <c r="N5" s="1" t="s">
        <v>219</v>
      </c>
      <c r="O5" s="1" t="s">
        <v>220</v>
      </c>
      <c r="P5" s="1" t="s">
        <v>221</v>
      </c>
      <c r="Q5" s="1" t="s">
        <v>222</v>
      </c>
      <c r="R5" s="1" t="s">
        <v>223</v>
      </c>
      <c r="S5" s="1" t="s">
        <v>224</v>
      </c>
      <c r="T5" s="1" t="s">
        <v>225</v>
      </c>
      <c r="U5" s="1"/>
      <c r="V5" s="38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377" t="s">
        <v>25</v>
      </c>
      <c r="B6" s="14" t="s">
        <v>226</v>
      </c>
      <c r="C6" s="15">
        <v>957063551304</v>
      </c>
      <c r="D6" s="15">
        <v>299234895608</v>
      </c>
      <c r="E6" s="15">
        <v>227289890479</v>
      </c>
      <c r="F6" s="15">
        <v>430538765217</v>
      </c>
      <c r="G6" s="15">
        <v>803500591434</v>
      </c>
      <c r="H6" s="15">
        <v>793256636107</v>
      </c>
      <c r="I6" s="15">
        <v>10055507268</v>
      </c>
      <c r="J6" s="15">
        <v>188448059</v>
      </c>
      <c r="K6" s="15">
        <v>153562959870</v>
      </c>
      <c r="M6" s="2">
        <v>24691552904</v>
      </c>
      <c r="N6" s="2">
        <v>23895584259</v>
      </c>
      <c r="O6" s="2">
        <v>795968645</v>
      </c>
      <c r="P6" s="2">
        <v>196046710766</v>
      </c>
      <c r="Q6" s="2">
        <v>174670038848</v>
      </c>
      <c r="R6" s="2">
        <v>18285830473</v>
      </c>
      <c r="S6" s="2">
        <v>3090841445</v>
      </c>
      <c r="T6" s="2">
        <v>-171355157862</v>
      </c>
      <c r="V6" s="2">
        <v>-17792197992</v>
      </c>
    </row>
    <row r="7" spans="1:34">
      <c r="A7" s="377"/>
      <c r="B7" s="14" t="s">
        <v>227</v>
      </c>
      <c r="C7" s="16">
        <v>100</v>
      </c>
      <c r="D7" s="16">
        <v>31.265937899347662</v>
      </c>
      <c r="E7" s="16">
        <v>23.748672715549276</v>
      </c>
      <c r="F7" s="16">
        <v>44.985389385103062</v>
      </c>
      <c r="G7" s="16">
        <v>100</v>
      </c>
      <c r="H7" s="16">
        <v>98.725084282922836</v>
      </c>
      <c r="I7" s="16">
        <v>1.2514623355850965</v>
      </c>
      <c r="J7" s="16">
        <v>2.3453381492063184E-2</v>
      </c>
      <c r="M7" s="17">
        <v>100</v>
      </c>
      <c r="N7" s="17">
        <v>96.776352430749483</v>
      </c>
      <c r="O7" s="17">
        <v>3.2236475692505109</v>
      </c>
      <c r="P7" s="17">
        <v>100</v>
      </c>
      <c r="Q7" s="17">
        <v>89.096133347773915</v>
      </c>
      <c r="R7" s="17">
        <v>9.3272824632216569</v>
      </c>
      <c r="S7" s="17">
        <v>1.576584189004429</v>
      </c>
    </row>
    <row r="8" spans="1:34">
      <c r="A8" s="384" t="s">
        <v>279</v>
      </c>
      <c r="B8" s="385"/>
      <c r="C8" s="15">
        <v>132677635487</v>
      </c>
      <c r="D8" s="15">
        <v>59499889717</v>
      </c>
      <c r="E8" s="15">
        <v>28721837676</v>
      </c>
      <c r="F8" s="15">
        <v>44455908094</v>
      </c>
      <c r="G8" s="15">
        <v>115257961278</v>
      </c>
      <c r="H8" s="15">
        <v>114480954178</v>
      </c>
      <c r="I8" s="15">
        <v>750140730</v>
      </c>
      <c r="J8" s="15">
        <v>26866370</v>
      </c>
      <c r="K8" s="15">
        <v>17419674209</v>
      </c>
      <c r="M8" s="2">
        <v>9894105995</v>
      </c>
      <c r="N8" s="2">
        <v>9894105995</v>
      </c>
      <c r="O8" s="2">
        <v>0</v>
      </c>
      <c r="P8" s="2">
        <v>39215502648</v>
      </c>
      <c r="Q8" s="2">
        <v>23516160406</v>
      </c>
      <c r="R8" s="2">
        <v>14735334522</v>
      </c>
      <c r="S8" s="2">
        <v>964007720</v>
      </c>
      <c r="T8" s="2">
        <v>-29321396653</v>
      </c>
      <c r="V8" s="2">
        <v>-11901722444</v>
      </c>
    </row>
    <row r="9" spans="1:34">
      <c r="A9" s="384" t="s">
        <v>280</v>
      </c>
      <c r="B9" s="385"/>
      <c r="C9" s="15">
        <v>185899305928</v>
      </c>
      <c r="D9" s="15">
        <v>62980778698</v>
      </c>
      <c r="E9" s="15">
        <v>49426980992</v>
      </c>
      <c r="F9" s="15">
        <v>73491546238</v>
      </c>
      <c r="G9" s="15">
        <v>146734353817</v>
      </c>
      <c r="H9" s="15">
        <v>143417356815</v>
      </c>
      <c r="I9" s="15">
        <v>3290050932</v>
      </c>
      <c r="J9" s="15">
        <v>26946070</v>
      </c>
      <c r="K9" s="15">
        <v>39164952111</v>
      </c>
      <c r="M9" s="2">
        <v>2824916295</v>
      </c>
      <c r="N9" s="2">
        <v>2824916295</v>
      </c>
      <c r="O9" s="2">
        <v>0</v>
      </c>
      <c r="P9" s="2">
        <v>20769973710</v>
      </c>
      <c r="Q9" s="2">
        <v>19535842185</v>
      </c>
      <c r="R9" s="2">
        <v>1132342449</v>
      </c>
      <c r="S9" s="2">
        <v>101789076</v>
      </c>
      <c r="T9" s="2">
        <v>-17945057415</v>
      </c>
      <c r="V9" s="2">
        <v>21219894696</v>
      </c>
    </row>
    <row r="10" spans="1:34">
      <c r="A10" s="384" t="s">
        <v>281</v>
      </c>
      <c r="B10" s="385"/>
      <c r="C10" s="15">
        <v>56620947035</v>
      </c>
      <c r="D10" s="15">
        <v>22428064528</v>
      </c>
      <c r="E10" s="15">
        <v>16354547219</v>
      </c>
      <c r="F10" s="15">
        <v>17838335288</v>
      </c>
      <c r="G10" s="15">
        <v>49635961407</v>
      </c>
      <c r="H10" s="15">
        <v>49382965097</v>
      </c>
      <c r="I10" s="15">
        <v>252996310</v>
      </c>
      <c r="J10" s="15">
        <v>0</v>
      </c>
      <c r="K10" s="15">
        <v>6984985628</v>
      </c>
      <c r="M10" s="2">
        <v>95771043</v>
      </c>
      <c r="N10" s="2">
        <v>95771043</v>
      </c>
      <c r="O10" s="2">
        <v>0</v>
      </c>
      <c r="P10" s="2">
        <v>13124409598</v>
      </c>
      <c r="Q10" s="2">
        <v>12624409598</v>
      </c>
      <c r="R10" s="2">
        <v>500000000</v>
      </c>
      <c r="S10" s="2">
        <v>0</v>
      </c>
      <c r="T10" s="2">
        <v>-13028638555</v>
      </c>
      <c r="V10" s="2">
        <v>-6043652927</v>
      </c>
    </row>
    <row r="11" spans="1:34">
      <c r="A11" s="384" t="s">
        <v>282</v>
      </c>
      <c r="B11" s="385"/>
      <c r="C11" s="15">
        <v>99405314175</v>
      </c>
      <c r="D11" s="15">
        <v>39706349669</v>
      </c>
      <c r="E11" s="15">
        <v>24770846499</v>
      </c>
      <c r="F11" s="15">
        <v>34928118007</v>
      </c>
      <c r="G11" s="15">
        <v>82594034762</v>
      </c>
      <c r="H11" s="15">
        <v>82140626597</v>
      </c>
      <c r="I11" s="15">
        <v>453408165</v>
      </c>
      <c r="J11" s="15">
        <v>0</v>
      </c>
      <c r="K11" s="15">
        <v>16811279413</v>
      </c>
      <c r="M11" s="2">
        <v>511657966</v>
      </c>
      <c r="N11" s="2">
        <v>510657966</v>
      </c>
      <c r="O11" s="2">
        <v>1000000</v>
      </c>
      <c r="P11" s="2">
        <v>22274998060</v>
      </c>
      <c r="Q11" s="2">
        <v>22192884703</v>
      </c>
      <c r="R11" s="2">
        <v>82113357</v>
      </c>
      <c r="S11" s="2">
        <v>0</v>
      </c>
      <c r="T11" s="2">
        <v>-21763340094</v>
      </c>
      <c r="V11" s="2">
        <v>-4952060681</v>
      </c>
    </row>
    <row r="12" spans="1:34">
      <c r="A12" s="384" t="s">
        <v>283</v>
      </c>
      <c r="B12" s="385"/>
      <c r="C12" s="15">
        <v>69376012849</v>
      </c>
      <c r="D12" s="15">
        <v>22791953427</v>
      </c>
      <c r="E12" s="15">
        <v>17590814496</v>
      </c>
      <c r="F12" s="15">
        <v>28993244926</v>
      </c>
      <c r="G12" s="15">
        <v>59103897827</v>
      </c>
      <c r="H12" s="15">
        <v>58415166362</v>
      </c>
      <c r="I12" s="15">
        <v>677564130</v>
      </c>
      <c r="J12" s="15">
        <v>11167335</v>
      </c>
      <c r="K12" s="15">
        <v>10272115022</v>
      </c>
      <c r="M12" s="2">
        <v>2206542154</v>
      </c>
      <c r="N12" s="2">
        <v>1513311213</v>
      </c>
      <c r="O12" s="2">
        <v>693230941</v>
      </c>
      <c r="P12" s="2">
        <v>14417479102</v>
      </c>
      <c r="Q12" s="2">
        <v>14084425886</v>
      </c>
      <c r="R12" s="2">
        <v>1000000</v>
      </c>
      <c r="S12" s="2">
        <v>332053216</v>
      </c>
      <c r="T12" s="2">
        <v>-12210936948</v>
      </c>
      <c r="V12" s="2">
        <v>-1938821926</v>
      </c>
    </row>
    <row r="13" spans="1:34">
      <c r="A13" s="384" t="s">
        <v>284</v>
      </c>
      <c r="B13" s="385"/>
      <c r="C13" s="15">
        <v>111057296283</v>
      </c>
      <c r="D13" s="15">
        <v>27576047107</v>
      </c>
      <c r="E13" s="15">
        <v>34504528249</v>
      </c>
      <c r="F13" s="15">
        <v>48976720927</v>
      </c>
      <c r="G13" s="15">
        <v>106509782269</v>
      </c>
      <c r="H13" s="15">
        <v>104628540505</v>
      </c>
      <c r="I13" s="15">
        <v>1765673889</v>
      </c>
      <c r="J13" s="15">
        <v>115567875</v>
      </c>
      <c r="K13" s="15">
        <v>4547514014</v>
      </c>
      <c r="M13" s="2">
        <v>5305076127</v>
      </c>
      <c r="N13" s="2">
        <v>5304275340</v>
      </c>
      <c r="O13" s="2">
        <v>800787</v>
      </c>
      <c r="P13" s="2">
        <v>19755889002</v>
      </c>
      <c r="Q13" s="2">
        <v>17591556325</v>
      </c>
      <c r="R13" s="2">
        <v>1043714440</v>
      </c>
      <c r="S13" s="2">
        <v>1120618237</v>
      </c>
      <c r="T13" s="2">
        <v>-14450812875</v>
      </c>
      <c r="V13" s="2">
        <v>-9903298861</v>
      </c>
    </row>
    <row r="14" spans="1:34">
      <c r="A14" s="384" t="s">
        <v>285</v>
      </c>
      <c r="B14" s="385"/>
      <c r="C14" s="15">
        <v>19388116267</v>
      </c>
      <c r="D14" s="15">
        <v>4356830953</v>
      </c>
      <c r="E14" s="15">
        <v>3318133783</v>
      </c>
      <c r="F14" s="15">
        <v>11713151531</v>
      </c>
      <c r="G14" s="15">
        <v>15384234181</v>
      </c>
      <c r="H14" s="15">
        <v>15111275279</v>
      </c>
      <c r="I14" s="15">
        <v>272958902</v>
      </c>
      <c r="J14" s="15">
        <v>0</v>
      </c>
      <c r="K14" s="15">
        <v>4003882086</v>
      </c>
      <c r="M14" s="2">
        <v>70332366</v>
      </c>
      <c r="N14" s="2">
        <v>70332366</v>
      </c>
      <c r="O14" s="2">
        <v>0</v>
      </c>
      <c r="P14" s="2">
        <v>4387765034</v>
      </c>
      <c r="Q14" s="2">
        <v>4387765034</v>
      </c>
      <c r="R14" s="2">
        <v>0</v>
      </c>
      <c r="S14" s="2">
        <v>0</v>
      </c>
      <c r="T14" s="2">
        <v>-4317432668</v>
      </c>
      <c r="V14" s="2">
        <v>-313550582</v>
      </c>
    </row>
    <row r="15" spans="1:34">
      <c r="A15" s="384" t="s">
        <v>286</v>
      </c>
      <c r="B15" s="385"/>
      <c r="C15" s="15">
        <v>20881130160</v>
      </c>
      <c r="D15" s="15">
        <v>5548267853</v>
      </c>
      <c r="E15" s="15">
        <v>4160987991</v>
      </c>
      <c r="F15" s="15">
        <v>11171874316</v>
      </c>
      <c r="G15" s="15">
        <v>16785876689</v>
      </c>
      <c r="H15" s="15">
        <v>16528689650</v>
      </c>
      <c r="I15" s="15">
        <v>257187039</v>
      </c>
      <c r="J15" s="15">
        <v>0</v>
      </c>
      <c r="K15" s="15">
        <v>4095253471</v>
      </c>
      <c r="M15" s="2">
        <v>1197166891</v>
      </c>
      <c r="N15" s="2">
        <v>1197166891</v>
      </c>
      <c r="O15" s="2">
        <v>0</v>
      </c>
      <c r="P15" s="2">
        <v>6363760527</v>
      </c>
      <c r="Q15" s="2">
        <v>6363760527</v>
      </c>
      <c r="R15" s="2">
        <v>0</v>
      </c>
      <c r="S15" s="2">
        <v>0</v>
      </c>
      <c r="T15" s="2">
        <v>-5166593636</v>
      </c>
      <c r="V15" s="2">
        <v>-1071340165</v>
      </c>
    </row>
    <row r="16" spans="1:34">
      <c r="A16" s="384" t="s">
        <v>287</v>
      </c>
      <c r="B16" s="385"/>
      <c r="C16" s="15">
        <v>21259200703</v>
      </c>
      <c r="D16" s="15">
        <v>4796706627</v>
      </c>
      <c r="E16" s="15">
        <v>3903305901</v>
      </c>
      <c r="F16" s="15">
        <v>12559188175</v>
      </c>
      <c r="G16" s="15">
        <v>18324842549</v>
      </c>
      <c r="H16" s="15">
        <v>17695010909</v>
      </c>
      <c r="I16" s="15">
        <v>629831640</v>
      </c>
      <c r="J16" s="15">
        <v>0</v>
      </c>
      <c r="K16" s="15">
        <v>2934358154</v>
      </c>
      <c r="M16" s="2">
        <v>1135172760</v>
      </c>
      <c r="N16" s="2">
        <v>1135172760</v>
      </c>
      <c r="O16" s="2">
        <v>0</v>
      </c>
      <c r="P16" s="2">
        <v>8130739663</v>
      </c>
      <c r="Q16" s="2">
        <v>8130739663</v>
      </c>
      <c r="R16" s="2">
        <v>0</v>
      </c>
      <c r="S16" s="2">
        <v>0</v>
      </c>
      <c r="T16" s="2">
        <v>-6995566903</v>
      </c>
      <c r="V16" s="2">
        <v>-4061208749</v>
      </c>
    </row>
    <row r="17" spans="1:22">
      <c r="A17" s="384" t="s">
        <v>288</v>
      </c>
      <c r="B17" s="385"/>
      <c r="C17" s="15">
        <v>39891674962</v>
      </c>
      <c r="D17" s="15">
        <v>8413428341</v>
      </c>
      <c r="E17" s="15">
        <v>7885337076</v>
      </c>
      <c r="F17" s="15">
        <v>23592909545</v>
      </c>
      <c r="G17" s="15">
        <v>33351348049</v>
      </c>
      <c r="H17" s="15">
        <v>33098032540</v>
      </c>
      <c r="I17" s="15">
        <v>252010982</v>
      </c>
      <c r="J17" s="15">
        <v>1304527</v>
      </c>
      <c r="K17" s="15">
        <v>6540326913</v>
      </c>
      <c r="M17" s="2">
        <v>14831561</v>
      </c>
      <c r="N17" s="2">
        <v>14831561</v>
      </c>
      <c r="O17" s="2">
        <v>0</v>
      </c>
      <c r="P17" s="2">
        <v>7853588605</v>
      </c>
      <c r="Q17" s="2">
        <v>7711130153</v>
      </c>
      <c r="R17" s="2">
        <v>16229055</v>
      </c>
      <c r="S17" s="2">
        <v>126229397</v>
      </c>
      <c r="T17" s="2">
        <v>-7838757044</v>
      </c>
      <c r="V17" s="2">
        <v>-1298430131</v>
      </c>
    </row>
    <row r="18" spans="1:22">
      <c r="A18" s="384" t="s">
        <v>289</v>
      </c>
      <c r="B18" s="385"/>
      <c r="C18" s="15">
        <v>23801844588</v>
      </c>
      <c r="D18" s="15">
        <v>4913935413</v>
      </c>
      <c r="E18" s="15">
        <v>5012102021</v>
      </c>
      <c r="F18" s="15">
        <v>13875807154</v>
      </c>
      <c r="G18" s="15">
        <v>17460226271</v>
      </c>
      <c r="H18" s="15">
        <v>17260220617</v>
      </c>
      <c r="I18" s="15">
        <v>200005654</v>
      </c>
      <c r="J18" s="15">
        <v>0</v>
      </c>
      <c r="K18" s="15">
        <v>6341618317</v>
      </c>
      <c r="M18" s="2">
        <v>18377372</v>
      </c>
      <c r="N18" s="2">
        <v>18377372</v>
      </c>
      <c r="O18" s="2">
        <v>0</v>
      </c>
      <c r="P18" s="2">
        <v>4231354878</v>
      </c>
      <c r="Q18" s="2">
        <v>4231354878</v>
      </c>
      <c r="R18" s="2">
        <v>0</v>
      </c>
      <c r="S18" s="2">
        <v>0</v>
      </c>
      <c r="T18" s="2">
        <v>-4212977506</v>
      </c>
      <c r="V18" s="2">
        <v>2128640811</v>
      </c>
    </row>
    <row r="19" spans="1:22">
      <c r="A19" s="384" t="s">
        <v>290</v>
      </c>
      <c r="B19" s="385"/>
      <c r="C19" s="15">
        <v>25783105406</v>
      </c>
      <c r="D19" s="15">
        <v>5759589216</v>
      </c>
      <c r="E19" s="15">
        <v>5424601097</v>
      </c>
      <c r="F19" s="15">
        <v>14598915093</v>
      </c>
      <c r="G19" s="15">
        <v>20752757097</v>
      </c>
      <c r="H19" s="15">
        <v>20500311934</v>
      </c>
      <c r="I19" s="15">
        <v>252445163</v>
      </c>
      <c r="J19" s="15">
        <v>0</v>
      </c>
      <c r="K19" s="15">
        <v>5030348309</v>
      </c>
      <c r="M19" s="2">
        <v>257794000</v>
      </c>
      <c r="N19" s="2">
        <v>257794000</v>
      </c>
      <c r="O19" s="2">
        <v>0</v>
      </c>
      <c r="P19" s="2">
        <v>5879350436</v>
      </c>
      <c r="Q19" s="2">
        <v>5879350436</v>
      </c>
      <c r="R19" s="2">
        <v>0</v>
      </c>
      <c r="S19" s="2">
        <v>0</v>
      </c>
      <c r="T19" s="2">
        <v>-5621556436</v>
      </c>
      <c r="V19" s="2">
        <v>-591208127</v>
      </c>
    </row>
    <row r="20" spans="1:22">
      <c r="A20" s="384" t="s">
        <v>291</v>
      </c>
      <c r="B20" s="385"/>
      <c r="C20" s="15">
        <v>21460857524</v>
      </c>
      <c r="D20" s="15">
        <v>3991998934</v>
      </c>
      <c r="E20" s="15">
        <v>3971523394</v>
      </c>
      <c r="F20" s="15">
        <v>13497335196</v>
      </c>
      <c r="G20" s="15">
        <v>17837374317</v>
      </c>
      <c r="H20" s="15">
        <v>17602865722</v>
      </c>
      <c r="I20" s="15">
        <v>234508595</v>
      </c>
      <c r="J20" s="15">
        <v>0</v>
      </c>
      <c r="K20" s="15">
        <v>3623483207</v>
      </c>
      <c r="M20" s="2">
        <v>50262388</v>
      </c>
      <c r="N20" s="2">
        <v>50262388</v>
      </c>
      <c r="O20" s="2">
        <v>0</v>
      </c>
      <c r="P20" s="2">
        <v>4072958261</v>
      </c>
      <c r="Q20" s="2">
        <v>4045918261</v>
      </c>
      <c r="R20" s="2">
        <v>27040000</v>
      </c>
      <c r="S20" s="2">
        <v>0</v>
      </c>
      <c r="T20" s="2">
        <v>-4022695873</v>
      </c>
      <c r="V20" s="2">
        <v>-399212666</v>
      </c>
    </row>
    <row r="21" spans="1:22">
      <c r="A21" s="384" t="s">
        <v>292</v>
      </c>
      <c r="B21" s="385"/>
      <c r="C21" s="15">
        <v>31382274686</v>
      </c>
      <c r="D21" s="15">
        <v>5903623474</v>
      </c>
      <c r="E21" s="15">
        <v>5920914169</v>
      </c>
      <c r="F21" s="15">
        <v>19557737043</v>
      </c>
      <c r="G21" s="15">
        <v>25378049130</v>
      </c>
      <c r="H21" s="15">
        <v>25071453248</v>
      </c>
      <c r="I21" s="15">
        <v>300000000</v>
      </c>
      <c r="J21" s="15">
        <v>6595882</v>
      </c>
      <c r="K21" s="15">
        <v>6004225556</v>
      </c>
      <c r="M21" s="2">
        <v>466719678</v>
      </c>
      <c r="N21" s="2">
        <v>465264031</v>
      </c>
      <c r="O21" s="2">
        <v>1455647</v>
      </c>
      <c r="P21" s="2">
        <v>5680187495</v>
      </c>
      <c r="Q21" s="2">
        <v>5414567099</v>
      </c>
      <c r="R21" s="2">
        <v>0</v>
      </c>
      <c r="S21" s="2">
        <v>265620396</v>
      </c>
      <c r="T21" s="2">
        <v>-5213467817</v>
      </c>
      <c r="V21" s="2">
        <v>790757739</v>
      </c>
    </row>
    <row r="22" spans="1:22">
      <c r="A22" s="384" t="s">
        <v>293</v>
      </c>
      <c r="B22" s="385"/>
      <c r="C22" s="15">
        <v>13651004748</v>
      </c>
      <c r="D22" s="15">
        <v>1787086299</v>
      </c>
      <c r="E22" s="15">
        <v>2443939697</v>
      </c>
      <c r="F22" s="15">
        <v>9419978752</v>
      </c>
      <c r="G22" s="15">
        <v>11942095321</v>
      </c>
      <c r="H22" s="15">
        <v>11877303183</v>
      </c>
      <c r="I22" s="15">
        <v>64792138</v>
      </c>
      <c r="J22" s="15">
        <v>0</v>
      </c>
      <c r="K22" s="15">
        <v>1708909427</v>
      </c>
      <c r="M22" s="2">
        <v>122875561</v>
      </c>
      <c r="N22" s="2">
        <v>122875561</v>
      </c>
      <c r="O22" s="2">
        <v>0</v>
      </c>
      <c r="P22" s="2">
        <v>2271034742</v>
      </c>
      <c r="Q22" s="2">
        <v>2124574742</v>
      </c>
      <c r="R22" s="2">
        <v>160000</v>
      </c>
      <c r="S22" s="2">
        <v>146300000</v>
      </c>
      <c r="T22" s="2">
        <v>-2148159181</v>
      </c>
      <c r="V22" s="2">
        <v>-439249754</v>
      </c>
    </row>
    <row r="23" spans="1:22">
      <c r="A23" s="384" t="s">
        <v>294</v>
      </c>
      <c r="B23" s="385"/>
      <c r="C23" s="15">
        <v>16815226073</v>
      </c>
      <c r="D23" s="15">
        <v>3318309117</v>
      </c>
      <c r="E23" s="15">
        <v>2965847375</v>
      </c>
      <c r="F23" s="15">
        <v>10531069581</v>
      </c>
      <c r="G23" s="15">
        <v>13571275219</v>
      </c>
      <c r="H23" s="15">
        <v>13448935691</v>
      </c>
      <c r="I23" s="15">
        <v>122339528</v>
      </c>
      <c r="J23" s="15">
        <v>0</v>
      </c>
      <c r="K23" s="15">
        <v>3243950854</v>
      </c>
      <c r="M23" s="2">
        <v>136045780</v>
      </c>
      <c r="N23" s="2">
        <v>136045780</v>
      </c>
      <c r="O23" s="2">
        <v>0</v>
      </c>
      <c r="P23" s="2">
        <v>3519395787</v>
      </c>
      <c r="Q23" s="2">
        <v>3519395787</v>
      </c>
      <c r="R23" s="2">
        <v>0</v>
      </c>
      <c r="S23" s="2">
        <v>0</v>
      </c>
      <c r="T23" s="2">
        <v>-3383350007</v>
      </c>
      <c r="V23" s="2">
        <v>-139399153</v>
      </c>
    </row>
    <row r="24" spans="1:22">
      <c r="A24" s="384" t="s">
        <v>295</v>
      </c>
      <c r="B24" s="385"/>
      <c r="C24" s="15">
        <v>7903364168</v>
      </c>
      <c r="D24" s="15">
        <v>1217827660</v>
      </c>
      <c r="E24" s="15">
        <v>891324825</v>
      </c>
      <c r="F24" s="15">
        <v>5794211683</v>
      </c>
      <c r="G24" s="15">
        <v>6445129737</v>
      </c>
      <c r="H24" s="15">
        <v>6420274517</v>
      </c>
      <c r="I24" s="15">
        <v>24855220</v>
      </c>
      <c r="J24" s="15">
        <v>0</v>
      </c>
      <c r="K24" s="15">
        <v>1458234431</v>
      </c>
      <c r="M24" s="2">
        <v>54198920</v>
      </c>
      <c r="N24" s="2">
        <v>53130920</v>
      </c>
      <c r="O24" s="2">
        <v>1068000</v>
      </c>
      <c r="P24" s="2">
        <v>1930897803</v>
      </c>
      <c r="Q24" s="2">
        <v>1680518235</v>
      </c>
      <c r="R24" s="2">
        <v>247896650</v>
      </c>
      <c r="S24" s="2">
        <v>2482918</v>
      </c>
      <c r="T24" s="2">
        <v>-1876698883</v>
      </c>
      <c r="V24" s="2">
        <v>-418464452</v>
      </c>
    </row>
    <row r="25" spans="1:22">
      <c r="A25" s="384" t="s">
        <v>296</v>
      </c>
      <c r="B25" s="385"/>
      <c r="C25" s="15">
        <v>16529938898</v>
      </c>
      <c r="D25" s="15">
        <v>3607678546</v>
      </c>
      <c r="E25" s="43">
        <f>3108684225+13365389</f>
        <v>3122049614</v>
      </c>
      <c r="F25" s="43">
        <f>9813576127-13365389</f>
        <v>9800210738</v>
      </c>
      <c r="G25" s="15">
        <v>13339738166</v>
      </c>
      <c r="H25" s="15">
        <v>13229388514</v>
      </c>
      <c r="I25" s="15">
        <v>110349652</v>
      </c>
      <c r="J25" s="15">
        <v>0</v>
      </c>
      <c r="K25" s="15">
        <v>3190200732</v>
      </c>
      <c r="M25" s="2">
        <v>143770269</v>
      </c>
      <c r="N25" s="2">
        <v>45356999</v>
      </c>
      <c r="O25" s="2">
        <v>98413270</v>
      </c>
      <c r="P25" s="2">
        <v>3326150538</v>
      </c>
      <c r="Q25" s="2">
        <v>3298495382</v>
      </c>
      <c r="R25" s="2">
        <v>0</v>
      </c>
      <c r="S25" s="2">
        <v>27655156</v>
      </c>
      <c r="T25" s="2">
        <v>-3182380269</v>
      </c>
      <c r="V25" s="2">
        <v>7820463</v>
      </c>
    </row>
    <row r="26" spans="1:22">
      <c r="A26" s="384" t="s">
        <v>297</v>
      </c>
      <c r="B26" s="385"/>
      <c r="C26" s="15">
        <v>16799894361</v>
      </c>
      <c r="D26" s="15">
        <v>6728488433</v>
      </c>
      <c r="E26" s="15">
        <v>3121793470</v>
      </c>
      <c r="F26" s="15">
        <v>6949612458</v>
      </c>
      <c r="G26" s="15">
        <v>13792179305</v>
      </c>
      <c r="H26" s="15">
        <v>13660404331</v>
      </c>
      <c r="I26" s="15">
        <v>131774974</v>
      </c>
      <c r="J26" s="15">
        <v>0</v>
      </c>
      <c r="K26" s="15">
        <v>3007715056</v>
      </c>
      <c r="M26" s="2">
        <v>113064152</v>
      </c>
      <c r="N26" s="2">
        <v>113064152</v>
      </c>
      <c r="O26" s="2">
        <v>0</v>
      </c>
      <c r="P26" s="2">
        <v>3055871064</v>
      </c>
      <c r="Q26" s="2">
        <v>3055871064</v>
      </c>
      <c r="R26" s="2">
        <v>0</v>
      </c>
      <c r="S26" s="2">
        <v>0</v>
      </c>
      <c r="T26" s="2">
        <v>-2942806912</v>
      </c>
      <c r="V26" s="2">
        <v>64908144</v>
      </c>
    </row>
    <row r="27" spans="1:22">
      <c r="A27" s="384" t="s">
        <v>298</v>
      </c>
      <c r="B27" s="385"/>
      <c r="C27" s="15">
        <v>11058355963</v>
      </c>
      <c r="D27" s="15">
        <v>2942139038</v>
      </c>
      <c r="E27" s="15">
        <v>1966958934</v>
      </c>
      <c r="F27" s="15">
        <v>6149257991</v>
      </c>
      <c r="G27" s="15">
        <v>9340529789</v>
      </c>
      <c r="H27" s="15">
        <v>9327916164</v>
      </c>
      <c r="I27" s="15">
        <v>12613625</v>
      </c>
      <c r="J27" s="15">
        <v>0</v>
      </c>
      <c r="K27" s="15">
        <v>1717826174</v>
      </c>
      <c r="M27" s="2">
        <v>70232626</v>
      </c>
      <c r="N27" s="2">
        <v>70232626</v>
      </c>
      <c r="O27" s="2">
        <v>0</v>
      </c>
      <c r="P27" s="2">
        <v>1300547458</v>
      </c>
      <c r="Q27" s="2">
        <v>1300547458</v>
      </c>
      <c r="R27" s="2">
        <v>0</v>
      </c>
      <c r="S27" s="2">
        <v>0</v>
      </c>
      <c r="T27" s="2">
        <v>-1230314832</v>
      </c>
      <c r="V27" s="2">
        <v>487511342</v>
      </c>
    </row>
    <row r="28" spans="1:22">
      <c r="A28" s="384" t="s">
        <v>299</v>
      </c>
      <c r="B28" s="385"/>
      <c r="C28" s="15">
        <v>12367570118</v>
      </c>
      <c r="D28" s="15">
        <v>792061131</v>
      </c>
      <c r="E28" s="15">
        <v>1589521931</v>
      </c>
      <c r="F28" s="15">
        <v>9985987056</v>
      </c>
      <c r="G28" s="15">
        <v>8099382708</v>
      </c>
      <c r="H28" s="15">
        <v>8099382708</v>
      </c>
      <c r="I28" s="15">
        <v>0</v>
      </c>
      <c r="J28" s="15">
        <v>0</v>
      </c>
      <c r="K28" s="15">
        <v>4268187410</v>
      </c>
      <c r="M28" s="2">
        <v>2639000</v>
      </c>
      <c r="N28" s="2">
        <v>2639000</v>
      </c>
      <c r="O28" s="2">
        <v>0</v>
      </c>
      <c r="P28" s="2">
        <v>3312965160</v>
      </c>
      <c r="Q28" s="2">
        <v>2812965160</v>
      </c>
      <c r="R28" s="2">
        <v>500000000</v>
      </c>
      <c r="S28" s="2">
        <v>0</v>
      </c>
      <c r="T28" s="2">
        <v>-3310326160</v>
      </c>
      <c r="V28" s="2">
        <v>957861250</v>
      </c>
    </row>
    <row r="29" spans="1:22">
      <c r="A29" s="384" t="s">
        <v>300</v>
      </c>
      <c r="B29" s="385"/>
      <c r="C29" s="15">
        <v>3053480922</v>
      </c>
      <c r="D29" s="15">
        <v>173841427</v>
      </c>
      <c r="E29" s="15">
        <v>235359459</v>
      </c>
      <c r="F29" s="15">
        <v>2644280036</v>
      </c>
      <c r="G29" s="15">
        <v>1859561546</v>
      </c>
      <c r="H29" s="15">
        <v>1859561546</v>
      </c>
      <c r="I29" s="15">
        <v>0</v>
      </c>
      <c r="J29" s="15">
        <v>0</v>
      </c>
      <c r="K29" s="15">
        <v>1193919376</v>
      </c>
      <c r="M29" s="2">
        <v>0</v>
      </c>
      <c r="N29" s="2">
        <v>0</v>
      </c>
      <c r="O29" s="2">
        <v>0</v>
      </c>
      <c r="P29" s="2">
        <v>1171891195</v>
      </c>
      <c r="Q29" s="2">
        <v>1167805866</v>
      </c>
      <c r="R29" s="2">
        <v>0</v>
      </c>
      <c r="S29" s="2">
        <v>4085329</v>
      </c>
      <c r="T29" s="2">
        <v>-1171891195</v>
      </c>
      <c r="V29" s="2">
        <v>22028181</v>
      </c>
    </row>
  </sheetData>
  <mergeCells count="30">
    <mergeCell ref="A28:B28"/>
    <mergeCell ref="A29:B29"/>
    <mergeCell ref="A24:B24"/>
    <mergeCell ref="A25:B25"/>
    <mergeCell ref="A26:B26"/>
    <mergeCell ref="A27:B27"/>
    <mergeCell ref="A23:B23"/>
    <mergeCell ref="A13:B13"/>
    <mergeCell ref="A10:B10"/>
    <mergeCell ref="A14:B14"/>
    <mergeCell ref="A15:B15"/>
    <mergeCell ref="A16:B16"/>
    <mergeCell ref="A17:B17"/>
    <mergeCell ref="A12:B12"/>
    <mergeCell ref="A18:B18"/>
    <mergeCell ref="A19:B19"/>
    <mergeCell ref="A20:B20"/>
    <mergeCell ref="A21:B21"/>
    <mergeCell ref="A22:B22"/>
    <mergeCell ref="V4:V5"/>
    <mergeCell ref="A6:A7"/>
    <mergeCell ref="A9:B9"/>
    <mergeCell ref="A8:B8"/>
    <mergeCell ref="A11:B11"/>
    <mergeCell ref="A2:E2"/>
    <mergeCell ref="G3:H3"/>
    <mergeCell ref="A4:B5"/>
    <mergeCell ref="C4:K4"/>
    <mergeCell ref="M4:T4"/>
    <mergeCell ref="A3:C3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工作表6">
    <tabColor indexed="45"/>
  </sheetPr>
  <dimension ref="A1:H27"/>
  <sheetViews>
    <sheetView showGridLines="0" workbookViewId="0">
      <selection activeCell="G15" sqref="G15"/>
    </sheetView>
  </sheetViews>
  <sheetFormatPr defaultColWidth="20.69921875" defaultRowHeight="16.149999999999999"/>
  <cols>
    <col min="1" max="1" width="10.3984375" style="10" bestFit="1" customWidth="1"/>
    <col min="2" max="2" width="13.296875" style="15" bestFit="1" customWidth="1"/>
    <col min="3" max="3" width="11.69921875" style="15" bestFit="1" customWidth="1"/>
    <col min="4" max="4" width="18.296875" style="15" bestFit="1" customWidth="1"/>
    <col min="5" max="5" width="22.796875" style="15" customWidth="1"/>
    <col min="6" max="7" width="13.296875" style="15" bestFit="1" customWidth="1"/>
    <col min="8" max="8" width="18.296875" style="15" bestFit="1" customWidth="1"/>
    <col min="9" max="16384" width="20.69921875" style="15"/>
  </cols>
  <sheetData>
    <row r="1" spans="1:8" s="3" customFormat="1">
      <c r="A1" s="41" t="s">
        <v>272</v>
      </c>
    </row>
    <row r="2" spans="1:8" s="3" customFormat="1" ht="21.05" customHeight="1">
      <c r="A2" s="382" t="s">
        <v>228</v>
      </c>
      <c r="B2" s="386"/>
      <c r="C2" s="386"/>
    </row>
    <row r="3" spans="1:8" s="3" customFormat="1" ht="16.600000000000001" customHeight="1">
      <c r="A3" s="384" t="s">
        <v>274</v>
      </c>
      <c r="B3" s="384"/>
      <c r="C3" s="384"/>
      <c r="E3" s="384" t="s">
        <v>198</v>
      </c>
      <c r="F3" s="384"/>
    </row>
    <row r="4" spans="1:8" s="3" customFormat="1" ht="32.25">
      <c r="A4" s="3" t="s">
        <v>229</v>
      </c>
      <c r="B4" s="3" t="s">
        <v>230</v>
      </c>
      <c r="C4" s="3" t="s">
        <v>231</v>
      </c>
      <c r="D4" s="3" t="s">
        <v>232</v>
      </c>
      <c r="E4" s="3" t="s">
        <v>233</v>
      </c>
      <c r="F4" s="3" t="s">
        <v>234</v>
      </c>
      <c r="G4" s="3" t="s">
        <v>235</v>
      </c>
      <c r="H4" s="3" t="s">
        <v>236</v>
      </c>
    </row>
    <row r="5" spans="1:8" ht="32.25">
      <c r="A5" s="10" t="s">
        <v>237</v>
      </c>
      <c r="B5" s="15">
        <f t="shared" ref="B5:H5" si="0">SUM(B6:B27)</f>
        <v>1297912459</v>
      </c>
      <c r="C5" s="15">
        <f t="shared" si="0"/>
        <v>963323706</v>
      </c>
      <c r="D5" s="15">
        <f t="shared" si="0"/>
        <v>328077628</v>
      </c>
      <c r="E5" s="15">
        <f t="shared" si="0"/>
        <v>6511125</v>
      </c>
      <c r="F5" s="15">
        <f t="shared" si="0"/>
        <v>1297912459</v>
      </c>
      <c r="G5" s="15">
        <f t="shared" si="0"/>
        <v>1033174266</v>
      </c>
      <c r="H5" s="15">
        <f t="shared" si="0"/>
        <v>264738193</v>
      </c>
    </row>
    <row r="6" spans="1:8">
      <c r="A6" s="10" t="s">
        <v>202</v>
      </c>
      <c r="B6" s="15">
        <v>215257555</v>
      </c>
      <c r="C6" s="15">
        <v>140382724</v>
      </c>
      <c r="D6" s="15">
        <v>74874831</v>
      </c>
      <c r="F6" s="15">
        <v>215257555</v>
      </c>
      <c r="G6" s="15">
        <v>158371155</v>
      </c>
      <c r="H6" s="15">
        <v>56886400</v>
      </c>
    </row>
    <row r="7" spans="1:8" s="35" customFormat="1">
      <c r="A7" s="10" t="s">
        <v>201</v>
      </c>
      <c r="B7" s="15">
        <v>165144077</v>
      </c>
      <c r="C7" s="15">
        <v>159058812</v>
      </c>
      <c r="D7" s="15">
        <v>0</v>
      </c>
      <c r="E7" s="15">
        <v>6085265</v>
      </c>
      <c r="F7" s="15">
        <v>165144077</v>
      </c>
      <c r="G7" s="15">
        <v>158544077</v>
      </c>
      <c r="H7" s="15">
        <v>6600000</v>
      </c>
    </row>
    <row r="8" spans="1:8">
      <c r="A8" s="10" t="s">
        <v>270</v>
      </c>
      <c r="B8" s="15">
        <v>108381295</v>
      </c>
      <c r="C8" s="15">
        <v>80518000</v>
      </c>
      <c r="D8" s="15">
        <v>27863295</v>
      </c>
      <c r="F8" s="15">
        <v>108381295</v>
      </c>
      <c r="G8" s="15">
        <v>91781295</v>
      </c>
      <c r="H8" s="15">
        <v>16600000</v>
      </c>
    </row>
    <row r="9" spans="1:8">
      <c r="A9" s="10" t="s">
        <v>203</v>
      </c>
      <c r="B9" s="15">
        <v>161751487</v>
      </c>
      <c r="C9" s="15">
        <v>94601136</v>
      </c>
      <c r="D9" s="15">
        <v>67150351</v>
      </c>
      <c r="F9" s="15">
        <v>161751487</v>
      </c>
      <c r="G9" s="15">
        <v>113555985</v>
      </c>
      <c r="H9" s="15">
        <v>48195502</v>
      </c>
    </row>
    <row r="10" spans="1:8">
      <c r="A10" s="10" t="s">
        <v>204</v>
      </c>
      <c r="B10" s="15">
        <v>104128044</v>
      </c>
      <c r="C10" s="15">
        <v>70813044</v>
      </c>
      <c r="D10" s="15">
        <v>33315000</v>
      </c>
      <c r="F10" s="15">
        <v>104128044</v>
      </c>
      <c r="G10" s="15">
        <v>76588044</v>
      </c>
      <c r="H10" s="15">
        <v>27540000</v>
      </c>
    </row>
    <row r="11" spans="1:8">
      <c r="A11" s="10" t="s">
        <v>205</v>
      </c>
      <c r="B11" s="15">
        <v>126925220</v>
      </c>
      <c r="C11" s="15">
        <v>111969145</v>
      </c>
      <c r="D11" s="15">
        <v>14956075</v>
      </c>
      <c r="F11" s="15">
        <v>126925220</v>
      </c>
      <c r="G11" s="15">
        <v>123425220</v>
      </c>
      <c r="H11" s="15">
        <v>3500000</v>
      </c>
    </row>
    <row r="12" spans="1:8">
      <c r="A12" s="10" t="s">
        <v>129</v>
      </c>
      <c r="B12" s="15">
        <v>34657747</v>
      </c>
      <c r="C12" s="15">
        <v>19418129</v>
      </c>
      <c r="D12" s="15">
        <v>15239618</v>
      </c>
      <c r="E12" s="15">
        <v>0</v>
      </c>
      <c r="F12" s="15">
        <v>34657747</v>
      </c>
      <c r="G12" s="15">
        <v>19641386</v>
      </c>
      <c r="H12" s="15">
        <v>15016361</v>
      </c>
    </row>
    <row r="13" spans="1:8">
      <c r="A13" s="10" t="s">
        <v>130</v>
      </c>
      <c r="B13" s="15">
        <v>39283359</v>
      </c>
      <c r="C13" s="15">
        <v>25673359</v>
      </c>
      <c r="D13" s="15">
        <v>13610000</v>
      </c>
      <c r="E13" s="15">
        <v>0</v>
      </c>
      <c r="F13" s="15">
        <v>39283359</v>
      </c>
      <c r="G13" s="15">
        <v>25673359</v>
      </c>
      <c r="H13" s="15">
        <v>13610000</v>
      </c>
    </row>
    <row r="14" spans="1:8">
      <c r="A14" s="10" t="s">
        <v>131</v>
      </c>
      <c r="B14" s="15">
        <v>33462719</v>
      </c>
      <c r="C14" s="15">
        <v>23975692</v>
      </c>
      <c r="D14" s="15">
        <v>9487027</v>
      </c>
      <c r="F14" s="15">
        <v>33462719</v>
      </c>
      <c r="G14" s="15">
        <v>23975692</v>
      </c>
      <c r="H14" s="15">
        <v>9487027</v>
      </c>
    </row>
    <row r="15" spans="1:8">
      <c r="A15" s="10" t="s">
        <v>132</v>
      </c>
      <c r="B15" s="15">
        <v>45020388</v>
      </c>
      <c r="C15" s="15">
        <v>36496298</v>
      </c>
      <c r="D15" s="15">
        <v>8524090</v>
      </c>
      <c r="F15" s="15">
        <v>45020388</v>
      </c>
      <c r="G15" s="15">
        <v>38068721</v>
      </c>
      <c r="H15" s="15">
        <v>6951667</v>
      </c>
    </row>
    <row r="16" spans="1:8">
      <c r="A16" s="10" t="s">
        <v>133</v>
      </c>
      <c r="B16" s="15">
        <v>25219990</v>
      </c>
      <c r="C16" s="15">
        <v>20670440</v>
      </c>
      <c r="D16" s="15">
        <v>4549550</v>
      </c>
      <c r="E16" s="15">
        <v>0</v>
      </c>
      <c r="F16" s="15">
        <v>25219990</v>
      </c>
      <c r="G16" s="15">
        <v>20549550</v>
      </c>
      <c r="H16" s="15">
        <v>4670440</v>
      </c>
    </row>
    <row r="17" spans="1:8">
      <c r="A17" s="10" t="s">
        <v>134</v>
      </c>
      <c r="B17" s="15">
        <v>41363001</v>
      </c>
      <c r="C17" s="15">
        <v>27115586</v>
      </c>
      <c r="D17" s="15">
        <v>14247415</v>
      </c>
      <c r="E17" s="15">
        <v>0</v>
      </c>
      <c r="F17" s="15">
        <v>41363001</v>
      </c>
      <c r="G17" s="15">
        <v>26765586</v>
      </c>
      <c r="H17" s="15">
        <v>14597415</v>
      </c>
    </row>
    <row r="18" spans="1:8">
      <c r="A18" s="10" t="s">
        <v>135</v>
      </c>
      <c r="B18" s="15">
        <v>32100000</v>
      </c>
      <c r="C18" s="15">
        <v>22450000</v>
      </c>
      <c r="D18" s="15">
        <v>9650000</v>
      </c>
      <c r="F18" s="15">
        <v>32100000</v>
      </c>
      <c r="G18" s="15">
        <v>22800000</v>
      </c>
      <c r="H18" s="15">
        <v>9300000</v>
      </c>
    </row>
    <row r="19" spans="1:8">
      <c r="A19" s="10" t="s">
        <v>136</v>
      </c>
      <c r="B19" s="15">
        <v>38608940</v>
      </c>
      <c r="C19" s="15">
        <v>29960000</v>
      </c>
      <c r="D19" s="15">
        <v>8648940</v>
      </c>
      <c r="E19" s="15">
        <v>0</v>
      </c>
      <c r="F19" s="15">
        <v>38608940</v>
      </c>
      <c r="G19" s="15">
        <v>29960000</v>
      </c>
      <c r="H19" s="15">
        <v>8648940</v>
      </c>
    </row>
    <row r="20" spans="1:8">
      <c r="A20" s="10" t="s">
        <v>137</v>
      </c>
      <c r="B20" s="15">
        <v>19550106</v>
      </c>
      <c r="C20" s="15">
        <v>12665885</v>
      </c>
      <c r="D20" s="15">
        <v>6884221</v>
      </c>
      <c r="F20" s="15">
        <v>19550106</v>
      </c>
      <c r="G20" s="15">
        <v>14340106</v>
      </c>
      <c r="H20" s="15">
        <v>5210000</v>
      </c>
    </row>
    <row r="21" spans="1:8">
      <c r="A21" s="10" t="s">
        <v>138</v>
      </c>
      <c r="B21" s="15">
        <v>21145683</v>
      </c>
      <c r="C21" s="15">
        <v>17145683</v>
      </c>
      <c r="D21" s="15">
        <v>4000000</v>
      </c>
      <c r="E21" s="15">
        <v>0</v>
      </c>
      <c r="F21" s="15">
        <v>21145683</v>
      </c>
      <c r="G21" s="15">
        <v>17145683</v>
      </c>
      <c r="H21" s="15">
        <v>4000000</v>
      </c>
    </row>
    <row r="22" spans="1:8">
      <c r="A22" s="10" t="s">
        <v>139</v>
      </c>
      <c r="B22" s="15">
        <v>10120574</v>
      </c>
      <c r="C22" s="15">
        <v>8186783</v>
      </c>
      <c r="D22" s="15">
        <v>1933791</v>
      </c>
      <c r="F22" s="15">
        <v>10120574</v>
      </c>
      <c r="G22" s="15">
        <v>9120574</v>
      </c>
      <c r="H22" s="15">
        <v>1000000</v>
      </c>
    </row>
    <row r="23" spans="1:8">
      <c r="A23" s="10" t="s">
        <v>140</v>
      </c>
      <c r="B23" s="15">
        <v>19577232</v>
      </c>
      <c r="C23" s="15">
        <v>16949927</v>
      </c>
      <c r="D23" s="15">
        <v>2627305</v>
      </c>
      <c r="F23" s="15">
        <v>19577232</v>
      </c>
      <c r="G23" s="15">
        <v>16303232</v>
      </c>
      <c r="H23" s="15">
        <v>3274000</v>
      </c>
    </row>
    <row r="24" spans="1:8">
      <c r="A24" s="10" t="s">
        <v>141</v>
      </c>
      <c r="B24" s="15">
        <v>27597663</v>
      </c>
      <c r="C24" s="15">
        <v>18095663</v>
      </c>
      <c r="D24" s="15">
        <v>9502000</v>
      </c>
      <c r="F24" s="15">
        <v>27597663</v>
      </c>
      <c r="G24" s="15">
        <v>18497663</v>
      </c>
      <c r="H24" s="15">
        <v>9100000</v>
      </c>
    </row>
    <row r="25" spans="1:8">
      <c r="A25" s="10" t="s">
        <v>142</v>
      </c>
      <c r="B25" s="15">
        <v>11656026</v>
      </c>
      <c r="C25" s="15">
        <v>10841907</v>
      </c>
      <c r="D25" s="15">
        <v>814119</v>
      </c>
      <c r="E25" s="15">
        <v>0</v>
      </c>
      <c r="F25" s="15">
        <v>11656026</v>
      </c>
      <c r="G25" s="15">
        <v>11105585</v>
      </c>
      <c r="H25" s="15">
        <v>550441</v>
      </c>
    </row>
    <row r="26" spans="1:8">
      <c r="A26" s="10" t="s">
        <v>143</v>
      </c>
      <c r="B26" s="15">
        <v>14085772</v>
      </c>
      <c r="C26" s="15">
        <v>13668751</v>
      </c>
      <c r="D26" s="15">
        <v>0</v>
      </c>
      <c r="E26" s="15">
        <v>417021</v>
      </c>
      <c r="F26" s="15">
        <v>14085772</v>
      </c>
      <c r="G26" s="15">
        <v>14085772</v>
      </c>
      <c r="H26" s="15">
        <v>0</v>
      </c>
    </row>
    <row r="27" spans="1:8">
      <c r="A27" s="10" t="s">
        <v>206</v>
      </c>
      <c r="B27" s="15">
        <v>2875581</v>
      </c>
      <c r="C27" s="15">
        <v>2666742</v>
      </c>
      <c r="D27" s="15">
        <v>200000</v>
      </c>
      <c r="E27" s="15">
        <v>8839</v>
      </c>
      <c r="F27" s="15">
        <v>2875581</v>
      </c>
      <c r="G27" s="15">
        <v>2875581</v>
      </c>
      <c r="H27" s="15">
        <v>0</v>
      </c>
    </row>
  </sheetData>
  <mergeCells count="3">
    <mergeCell ref="A2:C2"/>
    <mergeCell ref="A3:C3"/>
    <mergeCell ref="E3:F3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工作表10">
    <tabColor indexed="45"/>
  </sheetPr>
  <dimension ref="A1:H27"/>
  <sheetViews>
    <sheetView workbookViewId="0">
      <selection activeCell="G15" sqref="G15"/>
    </sheetView>
  </sheetViews>
  <sheetFormatPr defaultRowHeight="16.149999999999999"/>
  <cols>
    <col min="1" max="1" width="10.3984375" style="10" bestFit="1" customWidth="1"/>
    <col min="2" max="2" width="17.19921875" style="15" bestFit="1" customWidth="1"/>
    <col min="3" max="3" width="15.3984375" style="15" bestFit="1" customWidth="1"/>
    <col min="4" max="4" width="18.296875" style="15" bestFit="1" customWidth="1"/>
    <col min="5" max="5" width="22.796875" style="15" bestFit="1" customWidth="1"/>
    <col min="6" max="6" width="17.19921875" style="15" bestFit="1" customWidth="1"/>
    <col min="7" max="7" width="15.3984375" style="15" bestFit="1" customWidth="1"/>
    <col min="8" max="8" width="18.296875" style="15" bestFit="1" customWidth="1"/>
  </cols>
  <sheetData>
    <row r="1" spans="1:8">
      <c r="B1" s="3"/>
      <c r="C1" s="3"/>
      <c r="D1" s="3"/>
      <c r="E1" s="3"/>
      <c r="F1" s="3"/>
      <c r="G1" s="3"/>
      <c r="H1" s="3"/>
    </row>
    <row r="2" spans="1:8" ht="21.05" customHeight="1">
      <c r="A2" s="382" t="s">
        <v>228</v>
      </c>
      <c r="B2" s="386"/>
      <c r="C2" s="386"/>
      <c r="D2" s="3"/>
      <c r="E2" s="3"/>
      <c r="F2" s="3"/>
      <c r="G2" s="3"/>
      <c r="H2" s="3"/>
    </row>
    <row r="3" spans="1:8" ht="16.600000000000001" customHeight="1">
      <c r="A3" s="384" t="s">
        <v>275</v>
      </c>
      <c r="B3" s="384"/>
      <c r="C3" s="384"/>
      <c r="D3" s="3"/>
      <c r="E3" s="384" t="s">
        <v>247</v>
      </c>
      <c r="F3" s="384"/>
      <c r="G3" s="3"/>
      <c r="H3" s="3"/>
    </row>
    <row r="4" spans="1:8" ht="32.25">
      <c r="A4" s="3" t="s">
        <v>229</v>
      </c>
      <c r="B4" s="3" t="s">
        <v>230</v>
      </c>
      <c r="C4" s="3" t="s">
        <v>231</v>
      </c>
      <c r="D4" s="3" t="s">
        <v>232</v>
      </c>
      <c r="E4" s="3" t="s">
        <v>233</v>
      </c>
      <c r="F4" s="3" t="s">
        <v>234</v>
      </c>
      <c r="G4" s="3" t="s">
        <v>235</v>
      </c>
      <c r="H4" s="3" t="s">
        <v>236</v>
      </c>
    </row>
    <row r="5" spans="1:8" ht="32.25">
      <c r="A5" s="10" t="s">
        <v>237</v>
      </c>
      <c r="B5" s="15">
        <v>1223874165514</v>
      </c>
      <c r="C5" s="15">
        <v>981755104208</v>
      </c>
      <c r="D5" s="15">
        <v>242119061306</v>
      </c>
      <c r="E5" s="15">
        <v>0</v>
      </c>
      <c r="F5" s="15">
        <v>1212025627865</v>
      </c>
      <c r="G5" s="15">
        <v>999547302200</v>
      </c>
      <c r="H5" s="15">
        <v>212478325665</v>
      </c>
    </row>
    <row r="6" spans="1:8">
      <c r="A6" s="10" t="s">
        <v>202</v>
      </c>
      <c r="B6" s="15">
        <v>201007267482</v>
      </c>
      <c r="C6" s="15">
        <v>142571741482</v>
      </c>
      <c r="D6" s="15">
        <v>58435526000</v>
      </c>
      <c r="E6" s="15">
        <v>0</v>
      </c>
      <c r="F6" s="15">
        <v>193473463926</v>
      </c>
      <c r="G6" s="15">
        <v>154473463926</v>
      </c>
      <c r="H6" s="15">
        <v>39000000000</v>
      </c>
    </row>
    <row r="7" spans="1:8">
      <c r="A7" s="10" t="s">
        <v>201</v>
      </c>
      <c r="B7" s="15">
        <v>188724222223</v>
      </c>
      <c r="C7" s="15">
        <v>188724222223</v>
      </c>
      <c r="D7" s="15">
        <v>0</v>
      </c>
      <c r="E7" s="15">
        <v>0</v>
      </c>
      <c r="F7" s="15">
        <v>184704327527</v>
      </c>
      <c r="G7" s="15">
        <v>167504327527</v>
      </c>
      <c r="H7" s="15">
        <v>17200000000</v>
      </c>
    </row>
    <row r="8" spans="1:8">
      <c r="A8" s="10" t="s">
        <v>278</v>
      </c>
      <c r="B8" s="15">
        <v>64716718078</v>
      </c>
      <c r="C8" s="15">
        <v>56716718078</v>
      </c>
      <c r="D8" s="15">
        <v>8000000000</v>
      </c>
      <c r="E8" s="15">
        <v>0</v>
      </c>
      <c r="F8" s="15">
        <v>70435371005</v>
      </c>
      <c r="G8" s="15">
        <v>62760371005</v>
      </c>
      <c r="H8" s="15">
        <v>7675000000</v>
      </c>
    </row>
    <row r="9" spans="1:8">
      <c r="A9" s="10" t="s">
        <v>203</v>
      </c>
      <c r="B9" s="15">
        <v>138782952522</v>
      </c>
      <c r="C9" s="15">
        <v>99916972141</v>
      </c>
      <c r="D9" s="15">
        <v>38865980381</v>
      </c>
      <c r="E9" s="15">
        <v>0</v>
      </c>
      <c r="F9" s="15">
        <v>138782952522</v>
      </c>
      <c r="G9" s="15">
        <v>104869032822</v>
      </c>
      <c r="H9" s="15">
        <v>33913919700</v>
      </c>
    </row>
    <row r="10" spans="1:8">
      <c r="A10" s="10" t="s">
        <v>204</v>
      </c>
      <c r="B10" s="15">
        <v>97687355003</v>
      </c>
      <c r="C10" s="15">
        <v>71582555003</v>
      </c>
      <c r="D10" s="15">
        <v>26104800000</v>
      </c>
      <c r="E10" s="15">
        <v>0</v>
      </c>
      <c r="F10" s="15">
        <v>94666567383</v>
      </c>
      <c r="G10" s="15">
        <v>73521376929</v>
      </c>
      <c r="H10" s="15">
        <v>21145190454</v>
      </c>
    </row>
    <row r="11" spans="1:8">
      <c r="A11" s="10" t="s">
        <v>205</v>
      </c>
      <c r="B11" s="15">
        <v>130101424410</v>
      </c>
      <c r="C11" s="15">
        <v>116362372410</v>
      </c>
      <c r="D11" s="15">
        <v>13739052000</v>
      </c>
      <c r="E11" s="15">
        <v>0</v>
      </c>
      <c r="F11" s="15">
        <v>129407665661</v>
      </c>
      <c r="G11" s="15">
        <v>126265671271</v>
      </c>
      <c r="H11" s="15">
        <v>3141994390</v>
      </c>
    </row>
    <row r="12" spans="1:8">
      <c r="A12" s="10" t="s">
        <v>129</v>
      </c>
      <c r="B12" s="15">
        <v>34125350401</v>
      </c>
      <c r="C12" s="15">
        <v>19458448633</v>
      </c>
      <c r="D12" s="15">
        <v>14666901768</v>
      </c>
      <c r="E12" s="15">
        <v>0</v>
      </c>
      <c r="F12" s="15">
        <v>33222805959</v>
      </c>
      <c r="G12" s="15">
        <v>19771999215</v>
      </c>
      <c r="H12" s="15">
        <v>13450806744</v>
      </c>
    </row>
    <row r="13" spans="1:8">
      <c r="A13" s="10" t="s">
        <v>130</v>
      </c>
      <c r="B13" s="15">
        <v>37048297051</v>
      </c>
      <c r="C13" s="15">
        <v>22078297051</v>
      </c>
      <c r="D13" s="15">
        <v>14970000000</v>
      </c>
      <c r="E13" s="15">
        <v>0</v>
      </c>
      <c r="F13" s="15">
        <v>36519637216</v>
      </c>
      <c r="G13" s="15">
        <v>23149637216</v>
      </c>
      <c r="H13" s="15">
        <v>13370000000</v>
      </c>
    </row>
    <row r="14" spans="1:8">
      <c r="A14" s="10" t="s">
        <v>131</v>
      </c>
      <c r="B14" s="15">
        <v>31866373463</v>
      </c>
      <c r="C14" s="15">
        <v>22394373463</v>
      </c>
      <c r="D14" s="15">
        <v>9472000000</v>
      </c>
      <c r="E14" s="15">
        <v>0</v>
      </c>
      <c r="F14" s="15">
        <v>36248438212</v>
      </c>
      <c r="G14" s="15">
        <v>26455582212</v>
      </c>
      <c r="H14" s="15">
        <v>9792856000</v>
      </c>
    </row>
    <row r="15" spans="1:8">
      <c r="A15" s="10" t="s">
        <v>132</v>
      </c>
      <c r="B15" s="15">
        <v>46906506523</v>
      </c>
      <c r="C15" s="15">
        <v>39906506523</v>
      </c>
      <c r="D15" s="15">
        <v>7000000000</v>
      </c>
      <c r="E15" s="15">
        <v>0</v>
      </c>
      <c r="F15" s="15">
        <v>45804936724</v>
      </c>
      <c r="G15" s="15">
        <v>41204936654</v>
      </c>
      <c r="H15" s="15">
        <v>4600000070</v>
      </c>
    </row>
    <row r="16" spans="1:8">
      <c r="A16" s="10" t="s">
        <v>133</v>
      </c>
      <c r="B16" s="15">
        <v>28220221960</v>
      </c>
      <c r="C16" s="15">
        <v>23820221960</v>
      </c>
      <c r="D16" s="15">
        <v>4400000000</v>
      </c>
      <c r="E16" s="15">
        <v>0</v>
      </c>
      <c r="F16" s="15">
        <v>26256021149</v>
      </c>
      <c r="G16" s="15">
        <v>21691581149</v>
      </c>
      <c r="H16" s="15">
        <v>4564440000</v>
      </c>
    </row>
    <row r="17" spans="1:8">
      <c r="A17" s="10" t="s">
        <v>134</v>
      </c>
      <c r="B17" s="15">
        <v>39759746406</v>
      </c>
      <c r="C17" s="15">
        <v>26040899406</v>
      </c>
      <c r="D17" s="15">
        <v>13718847000</v>
      </c>
      <c r="E17" s="15">
        <v>0</v>
      </c>
      <c r="F17" s="15">
        <v>39029954533</v>
      </c>
      <c r="G17" s="15">
        <v>26632107533</v>
      </c>
      <c r="H17" s="15">
        <v>12397847000</v>
      </c>
    </row>
    <row r="18" spans="1:8">
      <c r="A18" s="10" t="s">
        <v>135</v>
      </c>
      <c r="B18" s="15">
        <v>30667369912</v>
      </c>
      <c r="C18" s="15">
        <v>21511119912</v>
      </c>
      <c r="D18" s="15">
        <v>9156250000</v>
      </c>
      <c r="E18" s="15">
        <v>0</v>
      </c>
      <c r="F18" s="15">
        <v>30855082578</v>
      </c>
      <c r="G18" s="15">
        <v>21910332578</v>
      </c>
      <c r="H18" s="15">
        <v>8944750000</v>
      </c>
    </row>
    <row r="19" spans="1:8">
      <c r="A19" s="10" t="s">
        <v>136</v>
      </c>
      <c r="B19" s="15">
        <v>37554426030</v>
      </c>
      <c r="C19" s="15">
        <v>31848994364</v>
      </c>
      <c r="D19" s="15">
        <v>5705431666</v>
      </c>
      <c r="E19" s="15">
        <v>0</v>
      </c>
      <c r="F19" s="15">
        <v>36834019286</v>
      </c>
      <c r="G19" s="15">
        <v>31058236625</v>
      </c>
      <c r="H19" s="15">
        <v>5775782661</v>
      </c>
    </row>
    <row r="20" spans="1:8">
      <c r="A20" s="10" t="s">
        <v>137</v>
      </c>
      <c r="B20" s="15">
        <v>17173880309</v>
      </c>
      <c r="C20" s="15">
        <v>13773880309</v>
      </c>
      <c r="D20" s="15">
        <v>3400000000</v>
      </c>
      <c r="E20" s="15">
        <v>0</v>
      </c>
      <c r="F20" s="15">
        <v>17269061727</v>
      </c>
      <c r="G20" s="15">
        <v>14213130063</v>
      </c>
      <c r="H20" s="15">
        <v>3055931664</v>
      </c>
    </row>
    <row r="21" spans="1:8">
      <c r="A21" s="10" t="s">
        <v>138</v>
      </c>
      <c r="B21" s="15">
        <v>21831271853</v>
      </c>
      <c r="C21" s="15">
        <v>16951271853</v>
      </c>
      <c r="D21" s="15">
        <v>4880000000</v>
      </c>
      <c r="E21" s="15">
        <v>0</v>
      </c>
      <c r="F21" s="15">
        <v>21990671006</v>
      </c>
      <c r="G21" s="15">
        <v>17090671006</v>
      </c>
      <c r="H21" s="15">
        <v>4900000000</v>
      </c>
    </row>
    <row r="22" spans="1:8">
      <c r="A22" s="10" t="s">
        <v>139</v>
      </c>
      <c r="B22" s="15">
        <v>9357563088</v>
      </c>
      <c r="C22" s="15">
        <v>7957563088</v>
      </c>
      <c r="D22" s="15">
        <v>1400000000</v>
      </c>
      <c r="E22" s="15">
        <v>0</v>
      </c>
      <c r="F22" s="15">
        <v>9776027540</v>
      </c>
      <c r="G22" s="15">
        <v>8376027540</v>
      </c>
      <c r="H22" s="15">
        <v>1400000000</v>
      </c>
    </row>
    <row r="23" spans="1:8">
      <c r="A23" s="10" t="s">
        <v>140</v>
      </c>
      <c r="B23" s="15">
        <v>20845924952</v>
      </c>
      <c r="C23" s="15">
        <v>16673709167</v>
      </c>
      <c r="D23" s="15">
        <v>4172215785</v>
      </c>
      <c r="E23" s="15">
        <v>0</v>
      </c>
      <c r="F23" s="15">
        <v>20042486173</v>
      </c>
      <c r="G23" s="15">
        <v>16665888704</v>
      </c>
      <c r="H23" s="15">
        <v>3376597469</v>
      </c>
    </row>
    <row r="24" spans="1:8">
      <c r="A24" s="10" t="s">
        <v>141</v>
      </c>
      <c r="B24" s="15">
        <v>20912958513</v>
      </c>
      <c r="C24" s="15">
        <v>16912958513</v>
      </c>
      <c r="D24" s="15">
        <v>4000000000</v>
      </c>
      <c r="E24" s="15">
        <v>0</v>
      </c>
      <c r="F24" s="15">
        <v>21093721435</v>
      </c>
      <c r="G24" s="15">
        <v>16848050369</v>
      </c>
      <c r="H24" s="15">
        <v>4245671066</v>
      </c>
    </row>
    <row r="25" spans="1:8">
      <c r="A25" s="10" t="s">
        <v>142</v>
      </c>
      <c r="B25" s="15">
        <v>11160645295</v>
      </c>
      <c r="C25" s="15">
        <v>11128588589</v>
      </c>
      <c r="D25" s="15">
        <v>32056706</v>
      </c>
      <c r="E25" s="15">
        <v>0</v>
      </c>
      <c r="F25" s="15">
        <v>11168615694</v>
      </c>
      <c r="G25" s="15">
        <v>10641077247</v>
      </c>
      <c r="H25" s="15">
        <v>527538447</v>
      </c>
    </row>
    <row r="26" spans="1:8">
      <c r="A26" s="10" t="s">
        <v>143</v>
      </c>
      <c r="B26" s="15">
        <v>12370209118</v>
      </c>
      <c r="C26" s="15">
        <v>12370209118</v>
      </c>
      <c r="D26" s="15">
        <v>0</v>
      </c>
      <c r="E26" s="15">
        <v>0</v>
      </c>
      <c r="F26" s="15">
        <v>11412347868</v>
      </c>
      <c r="G26" s="15">
        <v>11412347868</v>
      </c>
      <c r="H26" s="15">
        <v>0</v>
      </c>
    </row>
    <row r="27" spans="1:8">
      <c r="A27" s="10" t="s">
        <v>206</v>
      </c>
      <c r="B27" s="15">
        <v>3053480922</v>
      </c>
      <c r="C27" s="15">
        <v>3053480922</v>
      </c>
      <c r="D27" s="15">
        <v>0</v>
      </c>
      <c r="E27" s="15">
        <v>0</v>
      </c>
      <c r="F27" s="15">
        <v>3031452741</v>
      </c>
      <c r="G27" s="15">
        <v>3031452741</v>
      </c>
      <c r="H27" s="15">
        <v>0</v>
      </c>
    </row>
  </sheetData>
  <mergeCells count="3">
    <mergeCell ref="A2:C2"/>
    <mergeCell ref="A3:C3"/>
    <mergeCell ref="E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15"/>
  </sheetPr>
  <dimension ref="A1:I29"/>
  <sheetViews>
    <sheetView showGridLines="0" tabSelected="1" view="pageBreakPreview" zoomScale="75" zoomScaleNormal="75" workbookViewId="0">
      <pane xSplit="1" ySplit="5" topLeftCell="B6" activePane="bottomRight" state="frozen"/>
      <selection activeCell="O21" sqref="O21"/>
      <selection pane="topRight" activeCell="O21" sqref="O21"/>
      <selection pane="bottomLeft" activeCell="O21" sqref="O21"/>
      <selection pane="bottomRight" activeCell="D11" sqref="D11"/>
    </sheetView>
  </sheetViews>
  <sheetFormatPr defaultColWidth="9" defaultRowHeight="16.149999999999999"/>
  <cols>
    <col min="1" max="1" width="31.796875" style="24" customWidth="1"/>
    <col min="2" max="2" width="17.3984375" style="24" customWidth="1"/>
    <col min="3" max="3" width="13.8984375" style="24" customWidth="1"/>
    <col min="4" max="4" width="17.296875" style="24" customWidth="1"/>
    <col min="5" max="5" width="12" style="24" customWidth="1"/>
    <col min="6" max="6" width="17.3984375" style="24" customWidth="1"/>
    <col min="7" max="7" width="11.3984375" style="24" customWidth="1"/>
    <col min="8" max="8" width="18.8984375" style="24" customWidth="1"/>
    <col min="9" max="9" width="10.796875" style="24" customWidth="1"/>
    <col min="10" max="16384" width="9" style="24"/>
  </cols>
  <sheetData>
    <row r="1" spans="1:9" s="65" customFormat="1" ht="27.1" customHeight="1">
      <c r="A1" s="60"/>
      <c r="B1" s="61"/>
      <c r="C1" s="62"/>
      <c r="D1" s="63" t="s">
        <v>148</v>
      </c>
      <c r="E1" s="64" t="s">
        <v>149</v>
      </c>
      <c r="G1" s="62"/>
      <c r="H1" s="62"/>
      <c r="I1" s="62"/>
    </row>
    <row r="2" spans="1:9" s="65" customFormat="1" ht="24.8" customHeight="1">
      <c r="B2" s="61"/>
      <c r="D2" s="66" t="s">
        <v>150</v>
      </c>
      <c r="E2" s="67" t="s">
        <v>151</v>
      </c>
      <c r="G2" s="62"/>
      <c r="H2" s="62"/>
      <c r="I2" s="62"/>
    </row>
    <row r="3" spans="1:9" s="65" customFormat="1" ht="24.65" customHeight="1">
      <c r="A3" s="68"/>
      <c r="B3" s="69"/>
      <c r="C3" s="70"/>
      <c r="D3" s="71" t="s">
        <v>152</v>
      </c>
      <c r="E3" s="72" t="s">
        <v>526</v>
      </c>
      <c r="G3" s="70"/>
      <c r="H3" s="330" t="s">
        <v>153</v>
      </c>
      <c r="I3" s="330"/>
    </row>
    <row r="4" spans="1:9" ht="22.2" customHeight="1">
      <c r="A4" s="331" t="s">
        <v>104</v>
      </c>
      <c r="B4" s="334" t="s">
        <v>47</v>
      </c>
      <c r="C4" s="335"/>
      <c r="D4" s="73" t="s">
        <v>412</v>
      </c>
      <c r="E4" s="74" t="s">
        <v>413</v>
      </c>
      <c r="F4" s="334" t="s">
        <v>411</v>
      </c>
      <c r="G4" s="335"/>
      <c r="H4" s="333" t="s">
        <v>105</v>
      </c>
      <c r="I4" s="333"/>
    </row>
    <row r="5" spans="1:9" ht="22.2" customHeight="1">
      <c r="A5" s="332"/>
      <c r="B5" s="75" t="s">
        <v>106</v>
      </c>
      <c r="C5" s="76" t="s">
        <v>154</v>
      </c>
      <c r="D5" s="77" t="s">
        <v>106</v>
      </c>
      <c r="E5" s="76" t="s">
        <v>154</v>
      </c>
      <c r="F5" s="76" t="s">
        <v>106</v>
      </c>
      <c r="G5" s="76" t="s">
        <v>154</v>
      </c>
      <c r="H5" s="76" t="s">
        <v>106</v>
      </c>
      <c r="I5" s="76" t="s">
        <v>155</v>
      </c>
    </row>
    <row r="6" spans="1:9" s="47" customFormat="1" ht="22.2" customHeight="1">
      <c r="A6" s="78" t="s">
        <v>107</v>
      </c>
      <c r="B6" s="79">
        <v>1161540109</v>
      </c>
      <c r="C6" s="80">
        <v>99.999999999999986</v>
      </c>
      <c r="D6" s="79">
        <v>1086739343</v>
      </c>
      <c r="E6" s="80">
        <v>99.999999999999986</v>
      </c>
      <c r="F6" s="79">
        <v>1092140674</v>
      </c>
      <c r="G6" s="80">
        <v>99.999999999999986</v>
      </c>
      <c r="H6" s="79">
        <v>74800766</v>
      </c>
      <c r="I6" s="81">
        <v>6.8830457350985963</v>
      </c>
    </row>
    <row r="7" spans="1:9" ht="22.2" customHeight="1">
      <c r="A7" s="82" t="s">
        <v>108</v>
      </c>
      <c r="B7" s="38">
        <v>609969791</v>
      </c>
      <c r="C7" s="83">
        <v>52.51</v>
      </c>
      <c r="D7" s="38">
        <v>599151827</v>
      </c>
      <c r="E7" s="83">
        <v>55.13</v>
      </c>
      <c r="F7" s="38">
        <v>617370566</v>
      </c>
      <c r="G7" s="83">
        <v>56.53</v>
      </c>
      <c r="H7" s="38">
        <v>10817964</v>
      </c>
      <c r="I7" s="84">
        <v>1.805546359453895</v>
      </c>
    </row>
    <row r="8" spans="1:9" ht="22.2" customHeight="1">
      <c r="A8" s="82" t="s">
        <v>156</v>
      </c>
      <c r="B8" s="38">
        <v>2</v>
      </c>
      <c r="C8" s="84">
        <v>0</v>
      </c>
      <c r="D8" s="38">
        <v>2</v>
      </c>
      <c r="E8" s="84">
        <v>0</v>
      </c>
      <c r="F8" s="38">
        <v>2429</v>
      </c>
      <c r="G8" s="84">
        <v>0</v>
      </c>
      <c r="H8" s="38">
        <v>0</v>
      </c>
      <c r="I8" s="84">
        <v>0</v>
      </c>
    </row>
    <row r="9" spans="1:9" ht="22.2" customHeight="1">
      <c r="A9" s="82" t="s">
        <v>157</v>
      </c>
      <c r="B9" s="38">
        <v>17767552</v>
      </c>
      <c r="C9" s="83">
        <v>1.53</v>
      </c>
      <c r="D9" s="38">
        <v>17514875</v>
      </c>
      <c r="E9" s="83">
        <v>1.61</v>
      </c>
      <c r="F9" s="38">
        <v>21363022</v>
      </c>
      <c r="G9" s="83">
        <v>1.96</v>
      </c>
      <c r="H9" s="38">
        <v>252677</v>
      </c>
      <c r="I9" s="84">
        <v>1.4426423254519374</v>
      </c>
    </row>
    <row r="10" spans="1:9" ht="22.2" customHeight="1">
      <c r="A10" s="82" t="s">
        <v>158</v>
      </c>
      <c r="B10" s="38">
        <v>35614360</v>
      </c>
      <c r="C10" s="83">
        <v>3.07</v>
      </c>
      <c r="D10" s="38">
        <v>35204833</v>
      </c>
      <c r="E10" s="83">
        <v>3.24</v>
      </c>
      <c r="F10" s="38">
        <v>36223033</v>
      </c>
      <c r="G10" s="83">
        <v>3.32</v>
      </c>
      <c r="H10" s="38">
        <v>409527</v>
      </c>
      <c r="I10" s="84">
        <v>1.1632692590815585</v>
      </c>
    </row>
    <row r="11" spans="1:9" ht="22.2" customHeight="1">
      <c r="A11" s="82" t="s">
        <v>159</v>
      </c>
      <c r="B11" s="38">
        <v>182</v>
      </c>
      <c r="C11" s="84">
        <v>0</v>
      </c>
      <c r="D11" s="38">
        <v>182</v>
      </c>
      <c r="E11" s="84">
        <v>0</v>
      </c>
      <c r="F11" s="38">
        <v>242</v>
      </c>
      <c r="G11" s="84">
        <v>0</v>
      </c>
      <c r="H11" s="38">
        <v>0</v>
      </c>
      <c r="I11" s="84">
        <v>0</v>
      </c>
    </row>
    <row r="12" spans="1:9" ht="22.2" customHeight="1">
      <c r="A12" s="82" t="s">
        <v>160</v>
      </c>
      <c r="B12" s="38">
        <v>24557360</v>
      </c>
      <c r="C12" s="83">
        <v>2.11</v>
      </c>
      <c r="D12" s="38">
        <v>16647950</v>
      </c>
      <c r="E12" s="83">
        <v>1.53</v>
      </c>
      <c r="F12" s="38">
        <v>21202579</v>
      </c>
      <c r="G12" s="83">
        <v>1.94</v>
      </c>
      <c r="H12" s="38">
        <v>7909410</v>
      </c>
      <c r="I12" s="84">
        <v>47.509813520583613</v>
      </c>
    </row>
    <row r="13" spans="1:9" ht="22.2" customHeight="1">
      <c r="A13" s="82" t="s">
        <v>161</v>
      </c>
      <c r="B13" s="38">
        <v>46165501</v>
      </c>
      <c r="C13" s="83">
        <v>3.97</v>
      </c>
      <c r="D13" s="38">
        <v>37726787</v>
      </c>
      <c r="E13" s="83">
        <v>3.47</v>
      </c>
      <c r="F13" s="38">
        <v>37392943</v>
      </c>
      <c r="G13" s="83">
        <v>3.42</v>
      </c>
      <c r="H13" s="38">
        <v>8438714</v>
      </c>
      <c r="I13" s="84">
        <v>22.367963643445172</v>
      </c>
    </row>
    <row r="14" spans="1:9" ht="22.2" customHeight="1">
      <c r="A14" s="82" t="s">
        <v>162</v>
      </c>
      <c r="B14" s="38">
        <v>398538594</v>
      </c>
      <c r="C14" s="83">
        <v>34.319999999999986</v>
      </c>
      <c r="D14" s="38">
        <v>352320000</v>
      </c>
      <c r="E14" s="83">
        <v>32.429999999999978</v>
      </c>
      <c r="F14" s="38">
        <v>326700210</v>
      </c>
      <c r="G14" s="83">
        <v>29.909999999999982</v>
      </c>
      <c r="H14" s="38">
        <v>46218594</v>
      </c>
      <c r="I14" s="84">
        <v>13.118356607629428</v>
      </c>
    </row>
    <row r="15" spans="1:9" ht="22.2" customHeight="1">
      <c r="A15" s="82" t="s">
        <v>163</v>
      </c>
      <c r="B15" s="38">
        <v>6436762</v>
      </c>
      <c r="C15" s="83">
        <v>0.55000000000000004</v>
      </c>
      <c r="D15" s="38">
        <v>7310452</v>
      </c>
      <c r="E15" s="83">
        <v>0.67</v>
      </c>
      <c r="F15" s="38">
        <v>7027844</v>
      </c>
      <c r="G15" s="83">
        <v>0.64</v>
      </c>
      <c r="H15" s="38">
        <v>-873690</v>
      </c>
      <c r="I15" s="84">
        <v>-11.951244601564992</v>
      </c>
    </row>
    <row r="16" spans="1:9" ht="22.2" customHeight="1">
      <c r="A16" s="82" t="s">
        <v>494</v>
      </c>
      <c r="B16" s="38">
        <v>22490005</v>
      </c>
      <c r="C16" s="83">
        <v>1.94</v>
      </c>
      <c r="D16" s="38">
        <v>20862435</v>
      </c>
      <c r="E16" s="83">
        <v>1.92</v>
      </c>
      <c r="F16" s="38">
        <v>24857806</v>
      </c>
      <c r="G16" s="83">
        <v>2.2799999999999998</v>
      </c>
      <c r="H16" s="38">
        <v>1627570</v>
      </c>
      <c r="I16" s="84">
        <v>7.8014383268300183</v>
      </c>
    </row>
    <row r="17" spans="1:9" ht="22.2" customHeight="1">
      <c r="A17" s="85"/>
      <c r="B17" s="86"/>
      <c r="C17" s="87"/>
      <c r="D17" s="86"/>
      <c r="E17" s="87"/>
      <c r="F17" s="86"/>
      <c r="G17" s="87"/>
      <c r="H17" s="88"/>
      <c r="I17" s="84"/>
    </row>
    <row r="18" spans="1:9" s="47" customFormat="1" ht="22.2" customHeight="1">
      <c r="A18" s="78" t="s">
        <v>109</v>
      </c>
      <c r="B18" s="79">
        <v>1228999632</v>
      </c>
      <c r="C18" s="80">
        <v>99.999999999999986</v>
      </c>
      <c r="D18" s="79">
        <v>1148904837</v>
      </c>
      <c r="E18" s="80">
        <v>99.999999999999986</v>
      </c>
      <c r="F18" s="79">
        <v>1104658776</v>
      </c>
      <c r="G18" s="80">
        <v>99.999999999999986</v>
      </c>
      <c r="H18" s="79">
        <v>80094795</v>
      </c>
      <c r="I18" s="81">
        <v>6.9714037595265159</v>
      </c>
    </row>
    <row r="19" spans="1:9" ht="22.2" customHeight="1">
      <c r="A19" s="82" t="s">
        <v>110</v>
      </c>
      <c r="B19" s="38">
        <v>217881823</v>
      </c>
      <c r="C19" s="83">
        <v>17.73</v>
      </c>
      <c r="D19" s="38">
        <v>210076856</v>
      </c>
      <c r="E19" s="83">
        <v>18.28</v>
      </c>
      <c r="F19" s="38">
        <v>203491766</v>
      </c>
      <c r="G19" s="83">
        <v>18.420000000000002</v>
      </c>
      <c r="H19" s="38">
        <v>7804967</v>
      </c>
      <c r="I19" s="84">
        <v>3.7152912265594833</v>
      </c>
    </row>
    <row r="20" spans="1:9" ht="22.2" customHeight="1">
      <c r="A20" s="82" t="s">
        <v>111</v>
      </c>
      <c r="B20" s="38">
        <v>434914655</v>
      </c>
      <c r="C20" s="83">
        <v>35.389999999999972</v>
      </c>
      <c r="D20" s="38">
        <v>401545545</v>
      </c>
      <c r="E20" s="83">
        <v>34.969999999999985</v>
      </c>
      <c r="F20" s="38">
        <v>390763488</v>
      </c>
      <c r="G20" s="83">
        <v>35.36999999999999</v>
      </c>
      <c r="H20" s="38">
        <v>33369110</v>
      </c>
      <c r="I20" s="84">
        <v>8.3101681529052946</v>
      </c>
    </row>
    <row r="21" spans="1:9" ht="22.2" customHeight="1">
      <c r="A21" s="82" t="s">
        <v>112</v>
      </c>
      <c r="B21" s="38">
        <v>198976614</v>
      </c>
      <c r="C21" s="83">
        <v>16.190000000000001</v>
      </c>
      <c r="D21" s="38">
        <v>196132425</v>
      </c>
      <c r="E21" s="83">
        <v>17.07</v>
      </c>
      <c r="F21" s="38">
        <v>201657870</v>
      </c>
      <c r="G21" s="83">
        <v>18.260000000000002</v>
      </c>
      <c r="H21" s="38">
        <v>2844189</v>
      </c>
      <c r="I21" s="84">
        <v>1.4501370693805473</v>
      </c>
    </row>
    <row r="22" spans="1:9" ht="22.2" customHeight="1">
      <c r="A22" s="82" t="s">
        <v>113</v>
      </c>
      <c r="B22" s="38">
        <v>207741699</v>
      </c>
      <c r="C22" s="83">
        <v>16.899999999999999</v>
      </c>
      <c r="D22" s="38">
        <v>179719328</v>
      </c>
      <c r="E22" s="83">
        <v>15.64</v>
      </c>
      <c r="F22" s="38">
        <v>166146105</v>
      </c>
      <c r="G22" s="83">
        <v>15.04</v>
      </c>
      <c r="H22" s="38">
        <v>28022371</v>
      </c>
      <c r="I22" s="84">
        <v>15.592296784016463</v>
      </c>
    </row>
    <row r="23" spans="1:9" ht="22.2" customHeight="1">
      <c r="A23" s="82" t="s">
        <v>114</v>
      </c>
      <c r="B23" s="38">
        <v>75317582</v>
      </c>
      <c r="C23" s="83">
        <v>6.13</v>
      </c>
      <c r="D23" s="38">
        <v>68860052</v>
      </c>
      <c r="E23" s="83">
        <v>5.99</v>
      </c>
      <c r="F23" s="38">
        <v>67129807</v>
      </c>
      <c r="G23" s="83">
        <v>6.08</v>
      </c>
      <c r="H23" s="38">
        <v>6457530</v>
      </c>
      <c r="I23" s="84">
        <v>9.377759401053023</v>
      </c>
    </row>
    <row r="24" spans="1:9" ht="22.2" customHeight="1">
      <c r="A24" s="82" t="s">
        <v>115</v>
      </c>
      <c r="B24" s="38">
        <v>60127981</v>
      </c>
      <c r="C24" s="83">
        <v>4.8899999999999997</v>
      </c>
      <c r="D24" s="38">
        <v>60363723</v>
      </c>
      <c r="E24" s="83">
        <v>5.25</v>
      </c>
      <c r="F24" s="38">
        <v>58433912</v>
      </c>
      <c r="G24" s="83">
        <v>5.29</v>
      </c>
      <c r="H24" s="38">
        <v>-235742</v>
      </c>
      <c r="I24" s="84">
        <v>-0.39053588527003213</v>
      </c>
    </row>
    <row r="25" spans="1:9" ht="22.2" customHeight="1">
      <c r="A25" s="82" t="s">
        <v>418</v>
      </c>
      <c r="B25" s="38">
        <v>8628654</v>
      </c>
      <c r="C25" s="83">
        <v>0.7</v>
      </c>
      <c r="D25" s="38">
        <v>8771473</v>
      </c>
      <c r="E25" s="83">
        <v>0.76</v>
      </c>
      <c r="F25" s="38">
        <v>5505757</v>
      </c>
      <c r="G25" s="83">
        <v>0.5</v>
      </c>
      <c r="H25" s="38">
        <v>-142819</v>
      </c>
      <c r="I25" s="84">
        <v>-1.6282213945137836</v>
      </c>
    </row>
    <row r="26" spans="1:9" ht="22.2" customHeight="1">
      <c r="A26" s="89" t="s">
        <v>419</v>
      </c>
      <c r="B26" s="38">
        <v>25410624</v>
      </c>
      <c r="C26" s="83">
        <v>2.0699999999999998</v>
      </c>
      <c r="D26" s="38">
        <v>23435435</v>
      </c>
      <c r="E26" s="83">
        <v>2.04</v>
      </c>
      <c r="F26" s="38">
        <v>11530071</v>
      </c>
      <c r="G26" s="83">
        <v>1.04</v>
      </c>
      <c r="H26" s="38">
        <v>1975189</v>
      </c>
      <c r="I26" s="84">
        <v>8.428215648653417</v>
      </c>
    </row>
    <row r="27" spans="1:9" ht="22.2" customHeight="1">
      <c r="A27" s="90"/>
      <c r="B27" s="38"/>
      <c r="C27" s="40"/>
      <c r="D27" s="38"/>
      <c r="E27" s="39"/>
      <c r="F27" s="38"/>
      <c r="G27" s="39"/>
      <c r="H27" s="38"/>
      <c r="I27" s="39"/>
    </row>
    <row r="28" spans="1:9" s="47" customFormat="1" ht="22.2" customHeight="1">
      <c r="A28" s="78" t="s">
        <v>164</v>
      </c>
      <c r="B28" s="79">
        <v>-67459523</v>
      </c>
      <c r="C28" s="40"/>
      <c r="D28" s="79">
        <v>-62165494</v>
      </c>
      <c r="E28" s="91"/>
      <c r="F28" s="79">
        <v>-12518102</v>
      </c>
      <c r="G28" s="91"/>
      <c r="H28" s="79">
        <v>-5294029</v>
      </c>
      <c r="I28" s="92"/>
    </row>
    <row r="29" spans="1:9" s="93" customFormat="1" ht="53.3" customHeight="1">
      <c r="A29" s="45"/>
      <c r="B29" s="45"/>
      <c r="C29" s="45"/>
      <c r="D29" s="45"/>
      <c r="E29" s="45"/>
      <c r="F29" s="45"/>
    </row>
  </sheetData>
  <mergeCells count="5">
    <mergeCell ref="H3:I3"/>
    <mergeCell ref="A4:A5"/>
    <mergeCell ref="H4:I4"/>
    <mergeCell ref="B4:C4"/>
    <mergeCell ref="F4:G4"/>
  </mergeCells>
  <phoneticPr fontId="12" type="noConversion"/>
  <printOptions horizontalCentered="1"/>
  <pageMargins left="1.3779527559055118" right="1.3779527559055118" top="0.78740157480314965" bottom="1.3779527559055118" header="0.51181102362204722" footer="2.1653543307086616"/>
  <pageSetup paperSize="9" scale="85" firstPageNumber="10" orientation="portrait" blackAndWhite="1" useFirstPageNumber="1" r:id="rId1"/>
  <headerFooter alignWithMargins="0">
    <oddFooter>&amp;C&amp;"Times New Roman,標準"-&amp;P--</oddFooter>
  </headerFooter>
  <colBreaks count="1" manualBreakCount="1">
    <brk id="4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5"/>
  </sheetPr>
  <dimension ref="A1:I33"/>
  <sheetViews>
    <sheetView showGridLines="0" view="pageBreakPreview" zoomScale="75" zoomScaleNormal="75" zoomScaleSheetLayoutView="75" workbookViewId="0">
      <pane xSplit="1" ySplit="5" topLeftCell="B6" activePane="bottomRight" state="frozen"/>
      <selection activeCell="O12" sqref="O12"/>
      <selection pane="topRight" activeCell="O12" sqref="O12"/>
      <selection pane="bottomLeft" activeCell="O12" sqref="O12"/>
      <selection pane="bottomRight" activeCell="T20" sqref="T20"/>
    </sheetView>
  </sheetViews>
  <sheetFormatPr defaultColWidth="9" defaultRowHeight="16.149999999999999"/>
  <cols>
    <col min="1" max="1" width="32.296875" style="329" customWidth="1"/>
    <col min="2" max="2" width="18.8984375" style="24" customWidth="1"/>
    <col min="3" max="3" width="10.19921875" style="24" customWidth="1"/>
    <col min="4" max="4" width="20.296875" style="24" customWidth="1"/>
    <col min="5" max="5" width="10.19921875" style="24" customWidth="1"/>
    <col min="6" max="6" width="18.8984375" style="24" customWidth="1"/>
    <col min="7" max="7" width="10.19921875" style="24" customWidth="1"/>
    <col min="8" max="8" width="19" style="24" customWidth="1"/>
    <col min="9" max="9" width="10.19921875" style="24" customWidth="1"/>
    <col min="10" max="16384" width="9" style="24"/>
  </cols>
  <sheetData>
    <row r="1" spans="1:9" s="299" customFormat="1" ht="26.25" customHeight="1">
      <c r="A1" s="297"/>
      <c r="B1" s="298"/>
      <c r="D1" s="300" t="s">
        <v>165</v>
      </c>
      <c r="E1" s="298" t="s">
        <v>147</v>
      </c>
      <c r="G1" s="301"/>
      <c r="H1" s="301"/>
      <c r="I1" s="301"/>
    </row>
    <row r="2" spans="1:9" s="303" customFormat="1" ht="26.25" customHeight="1">
      <c r="A2" s="302"/>
      <c r="D2" s="304" t="s">
        <v>166</v>
      </c>
      <c r="E2" s="305" t="s">
        <v>167</v>
      </c>
      <c r="G2" s="302"/>
      <c r="H2" s="302"/>
      <c r="I2" s="302"/>
    </row>
    <row r="3" spans="1:9" s="214" customFormat="1" ht="24.65" customHeight="1">
      <c r="A3" s="306"/>
      <c r="B3" s="307"/>
      <c r="D3" s="308" t="s">
        <v>168</v>
      </c>
      <c r="E3" s="309" t="s">
        <v>526</v>
      </c>
      <c r="G3" s="310"/>
      <c r="I3" s="311" t="s">
        <v>116</v>
      </c>
    </row>
    <row r="4" spans="1:9" s="313" customFormat="1" ht="39.6" customHeight="1">
      <c r="A4" s="312" t="s">
        <v>117</v>
      </c>
      <c r="B4" s="337" t="s">
        <v>48</v>
      </c>
      <c r="C4" s="338"/>
      <c r="D4" s="73" t="s">
        <v>415</v>
      </c>
      <c r="E4" s="74" t="s">
        <v>416</v>
      </c>
      <c r="F4" s="334" t="s">
        <v>169</v>
      </c>
      <c r="G4" s="335"/>
      <c r="H4" s="334" t="s">
        <v>170</v>
      </c>
      <c r="I4" s="335"/>
    </row>
    <row r="5" spans="1:9" s="313" customFormat="1" ht="27.1" customHeight="1">
      <c r="A5" s="314" t="s">
        <v>171</v>
      </c>
      <c r="B5" s="75" t="s">
        <v>106</v>
      </c>
      <c r="C5" s="76" t="s">
        <v>172</v>
      </c>
      <c r="D5" s="76" t="s">
        <v>106</v>
      </c>
      <c r="E5" s="76" t="s">
        <v>172</v>
      </c>
      <c r="F5" s="76" t="s">
        <v>106</v>
      </c>
      <c r="G5" s="76" t="s">
        <v>172</v>
      </c>
      <c r="H5" s="76" t="s">
        <v>106</v>
      </c>
      <c r="I5" s="76" t="s">
        <v>173</v>
      </c>
    </row>
    <row r="6" spans="1:9" s="319" customFormat="1" ht="27.1" customHeight="1">
      <c r="A6" s="315" t="s">
        <v>174</v>
      </c>
      <c r="B6" s="316">
        <v>1148486865</v>
      </c>
      <c r="C6" s="317">
        <v>100</v>
      </c>
      <c r="D6" s="316">
        <v>1078236753</v>
      </c>
      <c r="E6" s="317">
        <v>100</v>
      </c>
      <c r="F6" s="316">
        <v>1080622025</v>
      </c>
      <c r="G6" s="317">
        <v>100</v>
      </c>
      <c r="H6" s="79">
        <v>70250112</v>
      </c>
      <c r="I6" s="318">
        <v>6.52</v>
      </c>
    </row>
    <row r="7" spans="1:9" s="323" customFormat="1" ht="27.1" customHeight="1">
      <c r="A7" s="320" t="s">
        <v>118</v>
      </c>
      <c r="B7" s="38">
        <v>363066837</v>
      </c>
      <c r="C7" s="321">
        <v>31.61</v>
      </c>
      <c r="D7" s="38">
        <v>356432446</v>
      </c>
      <c r="E7" s="321">
        <v>33.06</v>
      </c>
      <c r="F7" s="38">
        <v>368481485</v>
      </c>
      <c r="G7" s="321">
        <v>34.1</v>
      </c>
      <c r="H7" s="38">
        <v>6634391</v>
      </c>
      <c r="I7" s="322">
        <v>1.86</v>
      </c>
    </row>
    <row r="8" spans="1:9" s="323" customFormat="1" ht="27.1" customHeight="1">
      <c r="A8" s="320" t="s">
        <v>119</v>
      </c>
      <c r="B8" s="38">
        <v>246902954</v>
      </c>
      <c r="C8" s="321">
        <v>21.5</v>
      </c>
      <c r="D8" s="38">
        <v>242719381</v>
      </c>
      <c r="E8" s="321">
        <v>22.51</v>
      </c>
      <c r="F8" s="38">
        <v>248889081</v>
      </c>
      <c r="G8" s="321">
        <v>23.03</v>
      </c>
      <c r="H8" s="38">
        <v>4183573</v>
      </c>
      <c r="I8" s="322">
        <v>1.72</v>
      </c>
    </row>
    <row r="9" spans="1:9" s="323" customFormat="1" ht="27.1" customHeight="1">
      <c r="A9" s="320" t="s">
        <v>120</v>
      </c>
      <c r="B9" s="38">
        <v>538517074</v>
      </c>
      <c r="C9" s="321">
        <v>46.89</v>
      </c>
      <c r="D9" s="38">
        <v>479084926</v>
      </c>
      <c r="E9" s="321">
        <v>44.429999999999993</v>
      </c>
      <c r="F9" s="38">
        <v>463251459</v>
      </c>
      <c r="G9" s="321">
        <v>42.870000000000005</v>
      </c>
      <c r="H9" s="38">
        <v>59432148</v>
      </c>
      <c r="I9" s="322">
        <v>12.41</v>
      </c>
    </row>
    <row r="10" spans="1:9" s="319" customFormat="1" ht="27.1" customHeight="1">
      <c r="A10" s="315" t="s">
        <v>175</v>
      </c>
      <c r="B10" s="79">
        <v>975414193</v>
      </c>
      <c r="C10" s="317">
        <v>100</v>
      </c>
      <c r="D10" s="79">
        <v>910603789</v>
      </c>
      <c r="E10" s="317">
        <v>100</v>
      </c>
      <c r="F10" s="79">
        <v>864351726</v>
      </c>
      <c r="G10" s="317">
        <v>100</v>
      </c>
      <c r="H10" s="79">
        <v>64810404</v>
      </c>
      <c r="I10" s="318">
        <v>7.12</v>
      </c>
    </row>
    <row r="11" spans="1:9" s="323" customFormat="1" ht="27.1" customHeight="1">
      <c r="A11" s="320" t="s">
        <v>176</v>
      </c>
      <c r="B11" s="38">
        <v>961936568</v>
      </c>
      <c r="C11" s="321">
        <v>98.62</v>
      </c>
      <c r="D11" s="38">
        <v>896752824</v>
      </c>
      <c r="E11" s="321">
        <v>98.48</v>
      </c>
      <c r="F11" s="38">
        <v>858592457</v>
      </c>
      <c r="G11" s="321">
        <v>99.33</v>
      </c>
      <c r="H11" s="38">
        <v>65183744</v>
      </c>
      <c r="I11" s="322">
        <v>7.27</v>
      </c>
    </row>
    <row r="12" spans="1:9" s="323" customFormat="1" ht="27.1" customHeight="1">
      <c r="A12" s="320" t="s">
        <v>121</v>
      </c>
      <c r="B12" s="38">
        <v>8628654</v>
      </c>
      <c r="C12" s="321">
        <v>0.88</v>
      </c>
      <c r="D12" s="38">
        <v>8771473</v>
      </c>
      <c r="E12" s="321">
        <v>0.96</v>
      </c>
      <c r="F12" s="38">
        <v>5505757</v>
      </c>
      <c r="G12" s="321">
        <v>0.64</v>
      </c>
      <c r="H12" s="38">
        <v>-142819</v>
      </c>
      <c r="I12" s="322">
        <v>-1.63</v>
      </c>
    </row>
    <row r="13" spans="1:9" s="323" customFormat="1" ht="27.1" customHeight="1">
      <c r="A13" s="320" t="s">
        <v>122</v>
      </c>
      <c r="B13" s="38">
        <v>4848971</v>
      </c>
      <c r="C13" s="321">
        <v>0.5</v>
      </c>
      <c r="D13" s="38">
        <v>5079492</v>
      </c>
      <c r="E13" s="321">
        <v>0.56000000000000005</v>
      </c>
      <c r="F13" s="38">
        <v>253512</v>
      </c>
      <c r="G13" s="321">
        <v>0.03</v>
      </c>
      <c r="H13" s="38">
        <v>-230521</v>
      </c>
      <c r="I13" s="322">
        <v>-4.54</v>
      </c>
    </row>
    <row r="14" spans="1:9" s="319" customFormat="1" ht="27.1" customHeight="1">
      <c r="A14" s="315" t="s">
        <v>177</v>
      </c>
      <c r="B14" s="79">
        <v>173072672</v>
      </c>
      <c r="C14" s="79"/>
      <c r="D14" s="79">
        <v>167632964</v>
      </c>
      <c r="E14" s="79"/>
      <c r="F14" s="79">
        <v>216270299</v>
      </c>
      <c r="G14" s="79"/>
      <c r="H14" s="79">
        <v>5439708</v>
      </c>
      <c r="I14" s="318"/>
    </row>
    <row r="15" spans="1:9" s="323" customFormat="1" ht="27.1" customHeight="1">
      <c r="A15" s="312"/>
      <c r="B15" s="38"/>
      <c r="C15" s="38"/>
      <c r="D15" s="38"/>
      <c r="E15" s="38"/>
      <c r="F15" s="38"/>
      <c r="G15" s="38"/>
      <c r="H15" s="38"/>
      <c r="I15" s="324"/>
    </row>
    <row r="16" spans="1:9" s="323" customFormat="1" ht="27.1" customHeight="1">
      <c r="A16" s="314" t="s">
        <v>178</v>
      </c>
      <c r="B16" s="38"/>
      <c r="C16" s="38"/>
      <c r="D16" s="38"/>
      <c r="E16" s="38"/>
      <c r="F16" s="38"/>
      <c r="G16" s="38"/>
      <c r="H16" s="38"/>
      <c r="I16" s="324"/>
    </row>
    <row r="17" spans="1:9" s="319" customFormat="1" ht="27.1" customHeight="1">
      <c r="A17" s="315" t="s">
        <v>174</v>
      </c>
      <c r="B17" s="79">
        <v>13053244</v>
      </c>
      <c r="C17" s="317">
        <v>100</v>
      </c>
      <c r="D17" s="79">
        <v>8502590</v>
      </c>
      <c r="E17" s="317">
        <v>100</v>
      </c>
      <c r="F17" s="79">
        <v>11518649</v>
      </c>
      <c r="G17" s="317">
        <v>100</v>
      </c>
      <c r="H17" s="79">
        <v>4550654</v>
      </c>
      <c r="I17" s="318">
        <v>53.52</v>
      </c>
    </row>
    <row r="18" spans="1:9" s="323" customFormat="1" ht="27.1" customHeight="1">
      <c r="A18" s="320" t="s">
        <v>179</v>
      </c>
      <c r="B18" s="38">
        <v>12536444</v>
      </c>
      <c r="C18" s="321">
        <v>96.04</v>
      </c>
      <c r="D18" s="38">
        <v>8502590</v>
      </c>
      <c r="E18" s="321">
        <v>100</v>
      </c>
      <c r="F18" s="38">
        <v>10882121</v>
      </c>
      <c r="G18" s="321">
        <v>94.47</v>
      </c>
      <c r="H18" s="38">
        <v>4033854</v>
      </c>
      <c r="I18" s="322">
        <v>47.44</v>
      </c>
    </row>
    <row r="19" spans="1:9" s="323" customFormat="1" ht="27.1" customHeight="1">
      <c r="A19" s="320" t="s">
        <v>180</v>
      </c>
      <c r="B19" s="38">
        <v>516800</v>
      </c>
      <c r="C19" s="321">
        <v>3.96</v>
      </c>
      <c r="D19" s="38">
        <v>0</v>
      </c>
      <c r="E19" s="321">
        <v>0</v>
      </c>
      <c r="F19" s="38">
        <v>636528</v>
      </c>
      <c r="G19" s="321">
        <v>5.53</v>
      </c>
      <c r="H19" s="38">
        <v>516800</v>
      </c>
      <c r="I19" s="322">
        <v>100</v>
      </c>
    </row>
    <row r="20" spans="1:9" s="319" customFormat="1" ht="27.1" customHeight="1">
      <c r="A20" s="315" t="s">
        <v>175</v>
      </c>
      <c r="B20" s="79">
        <v>253585439</v>
      </c>
      <c r="C20" s="317">
        <v>100</v>
      </c>
      <c r="D20" s="79">
        <v>238301048</v>
      </c>
      <c r="E20" s="317">
        <v>100</v>
      </c>
      <c r="F20" s="79">
        <v>240307050</v>
      </c>
      <c r="G20" s="317">
        <v>100</v>
      </c>
      <c r="H20" s="79">
        <v>15284391</v>
      </c>
      <c r="I20" s="318">
        <v>6.41</v>
      </c>
    </row>
    <row r="21" spans="1:9" s="323" customFormat="1" ht="27.1" customHeight="1">
      <c r="A21" s="320" t="s">
        <v>181</v>
      </c>
      <c r="B21" s="38">
        <v>216366149</v>
      </c>
      <c r="C21" s="321">
        <v>85.32</v>
      </c>
      <c r="D21" s="38">
        <v>211794829</v>
      </c>
      <c r="E21" s="321">
        <v>88.88</v>
      </c>
      <c r="F21" s="38">
        <v>215057996</v>
      </c>
      <c r="G21" s="321">
        <v>89.49</v>
      </c>
      <c r="H21" s="38">
        <v>4571320</v>
      </c>
      <c r="I21" s="322">
        <v>2.16</v>
      </c>
    </row>
    <row r="22" spans="1:9" s="323" customFormat="1" ht="27.1" customHeight="1">
      <c r="A22" s="320" t="s">
        <v>182</v>
      </c>
      <c r="B22" s="38">
        <v>25230202</v>
      </c>
      <c r="C22" s="321">
        <v>9.9499999999999993</v>
      </c>
      <c r="D22" s="38">
        <v>15628718</v>
      </c>
      <c r="E22" s="321">
        <v>6.56</v>
      </c>
      <c r="F22" s="38">
        <v>20333217</v>
      </c>
      <c r="G22" s="321">
        <v>8.4600000000000009</v>
      </c>
      <c r="H22" s="38">
        <v>9601484</v>
      </c>
      <c r="I22" s="322">
        <v>61.43</v>
      </c>
    </row>
    <row r="23" spans="1:9" s="323" customFormat="1" ht="27.1" customHeight="1">
      <c r="A23" s="320" t="s">
        <v>122</v>
      </c>
      <c r="B23" s="38">
        <v>11989088</v>
      </c>
      <c r="C23" s="321">
        <v>4.7300000000000004</v>
      </c>
      <c r="D23" s="38">
        <v>10877501</v>
      </c>
      <c r="E23" s="321">
        <v>4.5599999999999996</v>
      </c>
      <c r="F23" s="38">
        <v>4915837</v>
      </c>
      <c r="G23" s="321">
        <v>2.0499999999999998</v>
      </c>
      <c r="H23" s="38">
        <v>1111587</v>
      </c>
      <c r="I23" s="322">
        <v>10.220000000000001</v>
      </c>
    </row>
    <row r="24" spans="1:9" s="319" customFormat="1" ht="27.1" customHeight="1">
      <c r="A24" s="315" t="s">
        <v>183</v>
      </c>
      <c r="B24" s="325">
        <v>-240532195</v>
      </c>
      <c r="C24" s="326"/>
      <c r="D24" s="325">
        <v>-229798458</v>
      </c>
      <c r="E24" s="326"/>
      <c r="F24" s="325">
        <v>-228788401</v>
      </c>
      <c r="G24" s="327"/>
      <c r="H24" s="325">
        <v>-10733737</v>
      </c>
      <c r="I24" s="318"/>
    </row>
    <row r="25" spans="1:9" s="319" customFormat="1" ht="27.1" customHeight="1">
      <c r="A25" s="314" t="s">
        <v>184</v>
      </c>
      <c r="B25" s="325">
        <v>-67459523</v>
      </c>
      <c r="C25" s="326"/>
      <c r="D25" s="325">
        <v>-62165494</v>
      </c>
      <c r="E25" s="326"/>
      <c r="F25" s="325">
        <v>-12518102</v>
      </c>
      <c r="G25" s="327"/>
      <c r="H25" s="325">
        <v>-5294029</v>
      </c>
      <c r="I25" s="318"/>
    </row>
    <row r="26" spans="1:9" ht="52.85" customHeight="1">
      <c r="A26" s="336"/>
      <c r="B26" s="336"/>
      <c r="C26" s="336"/>
      <c r="D26" s="336"/>
      <c r="E26" s="336"/>
      <c r="F26" s="336"/>
    </row>
    <row r="32" spans="1:9">
      <c r="D32" s="285"/>
    </row>
    <row r="33" spans="4:4" ht="19.600000000000001">
      <c r="D33" s="328"/>
    </row>
  </sheetData>
  <mergeCells count="4">
    <mergeCell ref="H4:I4"/>
    <mergeCell ref="A26:F26"/>
    <mergeCell ref="F4:G4"/>
    <mergeCell ref="B4:C4"/>
  </mergeCells>
  <phoneticPr fontId="6" type="noConversion"/>
  <printOptions horizontalCentered="1"/>
  <pageMargins left="1.3779527559055118" right="1.3779527559055118" top="0.78740157480314965" bottom="1.3779527559055118" header="0.51181102362204722" footer="2.1653543307086616"/>
  <pageSetup paperSize="9" scale="85" firstPageNumber="12" orientation="portrait" blackAndWhite="1" useFirstPageNumber="1" r:id="rId1"/>
  <headerFooter alignWithMargins="0">
    <oddFooter>&amp;C&amp;"Times New Roman,標準"-&amp;P--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15"/>
  </sheetPr>
  <dimension ref="A1:E43"/>
  <sheetViews>
    <sheetView showGridLines="0" view="pageBreakPreview" topLeftCell="A13" zoomScale="75" zoomScaleNormal="75" zoomScaleSheetLayoutView="75" workbookViewId="0">
      <selection activeCell="N15" sqref="N15"/>
    </sheetView>
  </sheetViews>
  <sheetFormatPr defaultColWidth="9" defaultRowHeight="16.149999999999999"/>
  <cols>
    <col min="1" max="1" width="29.296875" style="24" customWidth="1"/>
    <col min="2" max="5" width="15.3984375" style="24" customWidth="1"/>
    <col min="6" max="16384" width="9" style="24"/>
  </cols>
  <sheetData>
    <row r="1" spans="1:5" s="272" customFormat="1" ht="25.8" customHeight="1">
      <c r="A1" s="339" t="s">
        <v>185</v>
      </c>
      <c r="B1" s="339"/>
      <c r="C1" s="339"/>
      <c r="D1" s="339"/>
      <c r="E1" s="339"/>
    </row>
    <row r="2" spans="1:5" s="273" customFormat="1" ht="25.8" customHeight="1">
      <c r="A2" s="340" t="s">
        <v>186</v>
      </c>
      <c r="B2" s="340"/>
      <c r="C2" s="340"/>
      <c r="D2" s="340"/>
      <c r="E2" s="340"/>
    </row>
    <row r="3" spans="1:5" s="215" customFormat="1" ht="25.8" customHeight="1">
      <c r="A3" s="274"/>
      <c r="B3" s="341" t="s">
        <v>528</v>
      </c>
      <c r="C3" s="341"/>
      <c r="D3" s="275"/>
      <c r="E3" s="276" t="s">
        <v>123</v>
      </c>
    </row>
    <row r="4" spans="1:5" s="278" customFormat="1" ht="40.65" customHeight="1">
      <c r="A4" s="277" t="s">
        <v>124</v>
      </c>
      <c r="B4" s="25" t="s">
        <v>243</v>
      </c>
      <c r="C4" s="25" t="s">
        <v>187</v>
      </c>
      <c r="D4" s="25" t="s">
        <v>188</v>
      </c>
      <c r="E4" s="25" t="s">
        <v>189</v>
      </c>
    </row>
    <row r="5" spans="1:5" s="278" customFormat="1" ht="40.65" customHeight="1">
      <c r="A5" s="279" t="s">
        <v>190</v>
      </c>
      <c r="B5" s="280">
        <v>1601268641</v>
      </c>
      <c r="C5" s="280">
        <v>1495194811</v>
      </c>
      <c r="D5" s="280">
        <v>1419436292</v>
      </c>
      <c r="E5" s="281">
        <v>106073830</v>
      </c>
    </row>
    <row r="6" spans="1:5" s="285" customFormat="1" ht="50.25" customHeight="1">
      <c r="A6" s="282" t="s">
        <v>191</v>
      </c>
      <c r="B6" s="283">
        <v>1161540109</v>
      </c>
      <c r="C6" s="283">
        <v>1086739343</v>
      </c>
      <c r="D6" s="283">
        <v>1092140674</v>
      </c>
      <c r="E6" s="284">
        <v>74800766</v>
      </c>
    </row>
    <row r="7" spans="1:5" s="285" customFormat="1" ht="50.25" customHeight="1">
      <c r="A7" s="282" t="s">
        <v>192</v>
      </c>
      <c r="B7" s="283">
        <v>424896371</v>
      </c>
      <c r="C7" s="283">
        <v>394737963</v>
      </c>
      <c r="D7" s="283">
        <v>316079641</v>
      </c>
      <c r="E7" s="284">
        <v>30158408</v>
      </c>
    </row>
    <row r="8" spans="1:5" s="285" customFormat="1" ht="50.25" customHeight="1">
      <c r="A8" s="286" t="s">
        <v>304</v>
      </c>
      <c r="B8" s="287">
        <v>14832161</v>
      </c>
      <c r="C8" s="287">
        <v>13717505</v>
      </c>
      <c r="D8" s="287">
        <v>11215977</v>
      </c>
      <c r="E8" s="288">
        <v>1114656</v>
      </c>
    </row>
    <row r="9" spans="1:5" s="285" customFormat="1" ht="50.25" customHeight="1">
      <c r="A9" s="289" t="s">
        <v>305</v>
      </c>
      <c r="B9" s="283"/>
      <c r="C9" s="283"/>
      <c r="D9" s="283"/>
      <c r="E9" s="284"/>
    </row>
    <row r="10" spans="1:5" s="285" customFormat="1" ht="50.25" customHeight="1">
      <c r="A10" s="279" t="s">
        <v>193</v>
      </c>
      <c r="B10" s="281">
        <v>1601268641</v>
      </c>
      <c r="C10" s="281">
        <v>1495194811</v>
      </c>
      <c r="D10" s="281">
        <v>1421081175</v>
      </c>
      <c r="E10" s="281">
        <v>106073830</v>
      </c>
    </row>
    <row r="11" spans="1:5" s="285" customFormat="1" ht="50.25" customHeight="1">
      <c r="A11" s="282" t="s">
        <v>194</v>
      </c>
      <c r="B11" s="283">
        <v>1228999632</v>
      </c>
      <c r="C11" s="283">
        <v>1148904837</v>
      </c>
      <c r="D11" s="283">
        <v>1104658776</v>
      </c>
      <c r="E11" s="284">
        <v>80094795</v>
      </c>
    </row>
    <row r="12" spans="1:5" s="285" customFormat="1" ht="50.25" customHeight="1">
      <c r="A12" s="290" t="s">
        <v>195</v>
      </c>
      <c r="B12" s="283">
        <v>372269009</v>
      </c>
      <c r="C12" s="283">
        <v>346289974</v>
      </c>
      <c r="D12" s="283">
        <v>316422399</v>
      </c>
      <c r="E12" s="284">
        <v>25979035</v>
      </c>
    </row>
    <row r="13" spans="1:5" s="285" customFormat="1" ht="50.25" customHeight="1">
      <c r="A13" s="291" t="s">
        <v>420</v>
      </c>
      <c r="B13" s="281">
        <v>0</v>
      </c>
      <c r="C13" s="281">
        <v>0</v>
      </c>
      <c r="D13" s="281">
        <v>-1644883</v>
      </c>
      <c r="E13" s="281">
        <v>0</v>
      </c>
    </row>
    <row r="14" spans="1:5" s="285" customFormat="1" ht="115.2" customHeight="1">
      <c r="A14" s="292"/>
      <c r="B14" s="293"/>
      <c r="C14" s="293"/>
      <c r="D14" s="293"/>
      <c r="E14" s="284"/>
    </row>
    <row r="15" spans="1:5" s="285" customFormat="1" ht="47.95" customHeight="1">
      <c r="A15" s="336"/>
      <c r="B15" s="336"/>
      <c r="C15" s="336"/>
      <c r="D15" s="336"/>
      <c r="E15" s="336"/>
    </row>
    <row r="16" spans="1:5" ht="17.149999999999999" customHeight="1">
      <c r="A16" s="294"/>
      <c r="B16" s="294"/>
      <c r="C16" s="294"/>
      <c r="D16" s="294"/>
      <c r="E16" s="294"/>
    </row>
    <row r="17" spans="1:5" ht="17.149999999999999" customHeight="1">
      <c r="A17" s="294"/>
      <c r="B17" s="294"/>
      <c r="C17" s="294"/>
      <c r="D17" s="294"/>
      <c r="E17" s="294"/>
    </row>
    <row r="18" spans="1:5" ht="17.149999999999999" customHeight="1">
      <c r="A18" s="294"/>
      <c r="B18" s="294"/>
      <c r="C18" s="294"/>
      <c r="D18" s="294"/>
      <c r="E18" s="294"/>
    </row>
    <row r="19" spans="1:5" ht="17.149999999999999" customHeight="1">
      <c r="A19" s="294"/>
      <c r="B19" s="294"/>
      <c r="C19" s="294"/>
      <c r="D19" s="294"/>
      <c r="E19" s="294"/>
    </row>
    <row r="20" spans="1:5" ht="17.149999999999999" customHeight="1">
      <c r="A20" s="294"/>
      <c r="B20" s="294"/>
      <c r="C20" s="294"/>
      <c r="D20" s="294"/>
      <c r="E20" s="294"/>
    </row>
    <row r="21" spans="1:5" ht="17.149999999999999" customHeight="1">
      <c r="A21" s="294"/>
      <c r="B21" s="294"/>
      <c r="C21" s="294"/>
      <c r="D21" s="294"/>
      <c r="E21" s="294"/>
    </row>
    <row r="22" spans="1:5" ht="17.149999999999999" customHeight="1">
      <c r="A22" s="294"/>
      <c r="B22" s="294"/>
      <c r="C22" s="294"/>
      <c r="D22" s="294"/>
      <c r="E22" s="294"/>
    </row>
    <row r="23" spans="1:5" ht="17.149999999999999" customHeight="1">
      <c r="A23" s="294"/>
      <c r="B23" s="294"/>
      <c r="C23" s="294"/>
      <c r="D23" s="294"/>
      <c r="E23" s="294"/>
    </row>
    <row r="24" spans="1:5" ht="17.149999999999999" customHeight="1">
      <c r="A24" s="294"/>
      <c r="B24" s="294"/>
      <c r="C24" s="294"/>
      <c r="D24" s="294"/>
      <c r="E24" s="294"/>
    </row>
    <row r="25" spans="1:5" ht="17.149999999999999" customHeight="1">
      <c r="A25" s="294"/>
      <c r="B25" s="294"/>
      <c r="C25" s="294"/>
      <c r="D25" s="294"/>
      <c r="E25" s="294"/>
    </row>
    <row r="26" spans="1:5" ht="17.149999999999999" customHeight="1">
      <c r="A26" s="294"/>
      <c r="B26" s="294"/>
      <c r="C26" s="294"/>
      <c r="D26" s="294"/>
      <c r="E26" s="294"/>
    </row>
    <row r="27" spans="1:5" ht="17.149999999999999" customHeight="1">
      <c r="A27" s="294"/>
      <c r="B27" s="294"/>
      <c r="C27" s="294"/>
      <c r="D27" s="294"/>
      <c r="E27" s="294"/>
    </row>
    <row r="28" spans="1:5" ht="17.149999999999999" customHeight="1">
      <c r="A28" s="294"/>
      <c r="B28" s="294"/>
      <c r="C28" s="294"/>
      <c r="D28" s="294"/>
      <c r="E28" s="294"/>
    </row>
    <row r="29" spans="1:5" ht="17.149999999999999" customHeight="1">
      <c r="A29" s="294"/>
      <c r="B29" s="294"/>
      <c r="C29" s="294"/>
      <c r="D29" s="294"/>
      <c r="E29" s="294"/>
    </row>
    <row r="30" spans="1:5" ht="17.149999999999999" customHeight="1">
      <c r="A30" s="294"/>
      <c r="B30" s="294"/>
      <c r="C30" s="294"/>
      <c r="D30" s="294"/>
      <c r="E30" s="294"/>
    </row>
    <row r="31" spans="1:5" ht="17.149999999999999" customHeight="1">
      <c r="A31" s="294"/>
      <c r="B31" s="294"/>
      <c r="C31" s="294"/>
      <c r="D31" s="294"/>
      <c r="E31" s="294"/>
    </row>
    <row r="32" spans="1:5" ht="17.149999999999999" customHeight="1">
      <c r="A32" s="295"/>
      <c r="B32" s="295"/>
      <c r="C32" s="295"/>
      <c r="D32" s="295"/>
      <c r="E32" s="295"/>
    </row>
    <row r="33" spans="1:5">
      <c r="A33" s="295"/>
      <c r="B33" s="295"/>
      <c r="C33" s="295"/>
      <c r="D33" s="295"/>
      <c r="E33" s="295"/>
    </row>
    <row r="34" spans="1:5">
      <c r="A34" s="296"/>
      <c r="B34" s="296"/>
      <c r="C34" s="296"/>
      <c r="D34" s="296"/>
      <c r="E34" s="296"/>
    </row>
    <row r="35" spans="1:5">
      <c r="A35" s="296"/>
      <c r="B35" s="296"/>
      <c r="C35" s="296"/>
      <c r="D35" s="296"/>
      <c r="E35" s="296"/>
    </row>
    <row r="36" spans="1:5">
      <c r="A36" s="296"/>
      <c r="B36" s="296"/>
      <c r="C36" s="296"/>
      <c r="D36" s="296"/>
      <c r="E36" s="296"/>
    </row>
    <row r="37" spans="1:5">
      <c r="A37" s="296"/>
      <c r="B37" s="296"/>
      <c r="C37" s="296"/>
      <c r="D37" s="296"/>
      <c r="E37" s="296"/>
    </row>
    <row r="38" spans="1:5">
      <c r="A38" s="296"/>
      <c r="B38" s="296"/>
      <c r="C38" s="296"/>
      <c r="D38" s="296"/>
      <c r="E38" s="296"/>
    </row>
    <row r="39" spans="1:5">
      <c r="A39" s="296"/>
      <c r="B39" s="296"/>
      <c r="C39" s="296"/>
      <c r="D39" s="296"/>
      <c r="E39" s="296"/>
    </row>
    <row r="40" spans="1:5">
      <c r="A40" s="296"/>
      <c r="B40" s="296"/>
      <c r="C40" s="296"/>
      <c r="D40" s="296"/>
      <c r="E40" s="296"/>
    </row>
    <row r="41" spans="1:5">
      <c r="A41" s="296"/>
      <c r="B41" s="296"/>
      <c r="C41" s="296"/>
      <c r="D41" s="296"/>
      <c r="E41" s="296"/>
    </row>
    <row r="42" spans="1:5">
      <c r="A42" s="296"/>
      <c r="B42" s="296"/>
      <c r="C42" s="296"/>
      <c r="D42" s="296"/>
      <c r="E42" s="296"/>
    </row>
    <row r="43" spans="1:5">
      <c r="A43" s="296"/>
      <c r="B43" s="296"/>
      <c r="C43" s="296"/>
      <c r="D43" s="296"/>
      <c r="E43" s="296"/>
    </row>
  </sheetData>
  <mergeCells count="4">
    <mergeCell ref="A15:E15"/>
    <mergeCell ref="A1:E1"/>
    <mergeCell ref="A2:E2"/>
    <mergeCell ref="B3:C3"/>
  </mergeCells>
  <phoneticPr fontId="19" type="noConversion"/>
  <printOptions horizontalCentered="1" gridLinesSet="0"/>
  <pageMargins left="0.98425196850393704" right="1.1811023622047245" top="0.78740157480314965" bottom="1.3779527559055118" header="0.51181102362204722" footer="2.1653543307086616"/>
  <pageSetup paperSize="9" scale="85" firstPageNumber="14" orientation="portrait" blackAndWhite="1" useFirstPageNumber="1" r:id="rId1"/>
  <headerFooter alignWithMargins="0">
    <oddFooter>&amp;C&amp;"Times New Roman,標準"-&amp;P--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2">
    <tabColor indexed="15"/>
  </sheetPr>
  <dimension ref="A1:AX32"/>
  <sheetViews>
    <sheetView showGridLines="0" view="pageBreakPreview" topLeftCell="B1" zoomScale="60" zoomScaleNormal="80" workbookViewId="0">
      <selection activeCell="AT12" sqref="AT12"/>
    </sheetView>
  </sheetViews>
  <sheetFormatPr defaultColWidth="17.69921875" defaultRowHeight="16.149999999999999"/>
  <cols>
    <col min="1" max="1" width="1.8984375" style="245" hidden="1" customWidth="1"/>
    <col min="2" max="2" width="19.796875" style="245" customWidth="1"/>
    <col min="3" max="5" width="19.796875" style="260" customWidth="1"/>
    <col min="6" max="6" width="19.796875" style="245" customWidth="1"/>
    <col min="7" max="13" width="19.796875" style="260" customWidth="1"/>
    <col min="14" max="14" width="19.796875" style="245" customWidth="1"/>
    <col min="15" max="15" width="19.796875" style="260" customWidth="1"/>
    <col min="16" max="19" width="14" style="260" customWidth="1"/>
    <col min="20" max="22" width="19.796875" style="260" customWidth="1"/>
    <col min="23" max="23" width="19.796875" style="245" customWidth="1"/>
    <col min="24" max="26" width="19.8984375" style="260" customWidth="1"/>
    <col min="27" max="31" width="16.19921875" style="260" customWidth="1"/>
    <col min="32" max="32" width="19.796875" style="245" customWidth="1"/>
    <col min="33" max="35" width="14.59765625" style="260" customWidth="1"/>
    <col min="36" max="36" width="16.796875" style="260" customWidth="1"/>
    <col min="37" max="40" width="19.796875" style="260" customWidth="1"/>
    <col min="41" max="41" width="19.796875" style="245" customWidth="1"/>
    <col min="42" max="44" width="19.796875" style="260" customWidth="1"/>
    <col min="45" max="45" width="16.19921875" style="260" customWidth="1"/>
    <col min="46" max="46" width="14.59765625" style="260" customWidth="1"/>
    <col min="47" max="49" width="16.19921875" style="260" customWidth="1"/>
    <col min="50" max="16384" width="17.69921875" style="260"/>
  </cols>
  <sheetData>
    <row r="1" spans="1:50" s="245" customFormat="1" ht="25.8" customHeight="1">
      <c r="B1" s="342" t="s">
        <v>422</v>
      </c>
      <c r="C1" s="342"/>
      <c r="D1" s="342"/>
      <c r="E1" s="342"/>
      <c r="F1" s="246"/>
      <c r="G1" s="247"/>
      <c r="H1" s="247"/>
      <c r="I1" s="183" t="s">
        <v>423</v>
      </c>
      <c r="J1" s="211" t="s">
        <v>424</v>
      </c>
      <c r="N1" s="246"/>
      <c r="R1" s="183" t="s">
        <v>423</v>
      </c>
      <c r="S1" s="184" t="s">
        <v>424</v>
      </c>
      <c r="W1" s="246"/>
      <c r="Z1" s="183" t="s">
        <v>423</v>
      </c>
      <c r="AA1" s="211" t="s">
        <v>424</v>
      </c>
      <c r="AF1" s="246"/>
      <c r="AJ1" s="183" t="s">
        <v>423</v>
      </c>
      <c r="AK1" s="211" t="s">
        <v>424</v>
      </c>
      <c r="AO1" s="246"/>
      <c r="AR1" s="183" t="s">
        <v>423</v>
      </c>
      <c r="AS1" s="211" t="s">
        <v>424</v>
      </c>
      <c r="AT1" s="247"/>
      <c r="AU1" s="247"/>
      <c r="AV1" s="247"/>
      <c r="AW1" s="247"/>
    </row>
    <row r="2" spans="1:50" s="245" customFormat="1" ht="25.8" customHeight="1">
      <c r="B2" s="343" t="s">
        <v>425</v>
      </c>
      <c r="C2" s="343"/>
      <c r="D2" s="343"/>
      <c r="E2" s="343"/>
      <c r="F2" s="248"/>
      <c r="G2" s="249"/>
      <c r="H2" s="249"/>
      <c r="I2" s="250" t="s">
        <v>306</v>
      </c>
      <c r="J2" s="251" t="s">
        <v>426</v>
      </c>
      <c r="M2" s="252" t="s">
        <v>308</v>
      </c>
      <c r="N2" s="248"/>
      <c r="R2" s="253" t="s">
        <v>306</v>
      </c>
      <c r="S2" s="251" t="s">
        <v>426</v>
      </c>
      <c r="V2" s="252" t="s">
        <v>427</v>
      </c>
      <c r="W2" s="248"/>
      <c r="Z2" s="250" t="s">
        <v>306</v>
      </c>
      <c r="AA2" s="251" t="s">
        <v>426</v>
      </c>
      <c r="AE2" s="252" t="s">
        <v>428</v>
      </c>
      <c r="AF2" s="248"/>
      <c r="AJ2" s="253" t="s">
        <v>306</v>
      </c>
      <c r="AK2" s="251" t="s">
        <v>426</v>
      </c>
      <c r="AN2" s="252" t="s">
        <v>429</v>
      </c>
      <c r="AO2" s="248"/>
      <c r="AR2" s="250" t="s">
        <v>306</v>
      </c>
      <c r="AS2" s="251" t="s">
        <v>426</v>
      </c>
      <c r="AU2" s="254"/>
      <c r="AV2" s="254"/>
      <c r="AW2" s="252" t="s">
        <v>430</v>
      </c>
    </row>
    <row r="3" spans="1:50" s="245" customFormat="1" ht="25.8" customHeight="1">
      <c r="B3" s="255" t="s">
        <v>431</v>
      </c>
      <c r="C3" s="342" t="s">
        <v>528</v>
      </c>
      <c r="D3" s="342"/>
      <c r="E3" s="256" t="s">
        <v>123</v>
      </c>
      <c r="F3" s="255" t="s">
        <v>431</v>
      </c>
      <c r="I3" s="257" t="s">
        <v>307</v>
      </c>
      <c r="J3" s="258" t="s">
        <v>527</v>
      </c>
      <c r="M3" s="259" t="s">
        <v>123</v>
      </c>
      <c r="N3" s="255" t="s">
        <v>431</v>
      </c>
      <c r="R3" s="257" t="s">
        <v>307</v>
      </c>
      <c r="S3" s="258" t="s">
        <v>527</v>
      </c>
      <c r="V3" s="259" t="s">
        <v>123</v>
      </c>
      <c r="W3" s="255" t="s">
        <v>431</v>
      </c>
      <c r="Z3" s="257" t="s">
        <v>307</v>
      </c>
      <c r="AA3" s="258" t="s">
        <v>527</v>
      </c>
      <c r="AE3" s="259" t="s">
        <v>123</v>
      </c>
      <c r="AF3" s="255" t="s">
        <v>431</v>
      </c>
      <c r="AJ3" s="257" t="s">
        <v>307</v>
      </c>
      <c r="AK3" s="258" t="s">
        <v>527</v>
      </c>
      <c r="AN3" s="259" t="s">
        <v>123</v>
      </c>
      <c r="AO3" s="255" t="s">
        <v>431</v>
      </c>
      <c r="AR3" s="257" t="s">
        <v>307</v>
      </c>
      <c r="AS3" s="258" t="s">
        <v>527</v>
      </c>
      <c r="AU3" s="246"/>
      <c r="AV3" s="246"/>
      <c r="AW3" s="259" t="s">
        <v>123</v>
      </c>
    </row>
    <row r="4" spans="1:50" ht="16.3" hidden="1" customHeight="1">
      <c r="A4" s="255"/>
    </row>
    <row r="5" spans="1:50" s="263" customFormat="1" ht="35.15" customHeight="1">
      <c r="A5" s="261"/>
      <c r="B5" s="261" t="s">
        <v>49</v>
      </c>
      <c r="C5" s="261" t="s">
        <v>50</v>
      </c>
      <c r="D5" s="262" t="s">
        <v>26</v>
      </c>
      <c r="E5" s="261" t="s">
        <v>57</v>
      </c>
      <c r="F5" s="261" t="s">
        <v>49</v>
      </c>
      <c r="G5" s="261" t="s">
        <v>58</v>
      </c>
      <c r="H5" s="261" t="s">
        <v>55</v>
      </c>
      <c r="I5" s="261" t="s">
        <v>53</v>
      </c>
      <c r="J5" s="261" t="s">
        <v>51</v>
      </c>
      <c r="K5" s="261" t="s">
        <v>52</v>
      </c>
      <c r="L5" s="261" t="s">
        <v>54</v>
      </c>
      <c r="M5" s="261" t="s">
        <v>56</v>
      </c>
      <c r="N5" s="261" t="s">
        <v>49</v>
      </c>
      <c r="O5" s="261" t="s">
        <v>59</v>
      </c>
      <c r="P5" s="261" t="s">
        <v>74</v>
      </c>
      <c r="Q5" s="261" t="s">
        <v>75</v>
      </c>
      <c r="R5" s="261" t="s">
        <v>76</v>
      </c>
      <c r="S5" s="262" t="s">
        <v>445</v>
      </c>
      <c r="T5" s="262" t="s">
        <v>28</v>
      </c>
      <c r="U5" s="261" t="s">
        <v>60</v>
      </c>
      <c r="V5" s="261" t="s">
        <v>61</v>
      </c>
      <c r="W5" s="261" t="s">
        <v>49</v>
      </c>
      <c r="X5" s="261" t="s">
        <v>62</v>
      </c>
      <c r="Y5" s="262" t="s">
        <v>29</v>
      </c>
      <c r="Z5" s="261" t="s">
        <v>63</v>
      </c>
      <c r="AA5" s="261" t="s">
        <v>64</v>
      </c>
      <c r="AB5" s="262" t="s">
        <v>30</v>
      </c>
      <c r="AC5" s="262" t="s">
        <v>31</v>
      </c>
      <c r="AD5" s="261" t="s">
        <v>65</v>
      </c>
      <c r="AE5" s="261" t="s">
        <v>66</v>
      </c>
      <c r="AF5" s="261" t="s">
        <v>49</v>
      </c>
      <c r="AG5" s="261" t="s">
        <v>67</v>
      </c>
      <c r="AH5" s="261" t="s">
        <v>68</v>
      </c>
      <c r="AI5" s="261" t="s">
        <v>69</v>
      </c>
      <c r="AJ5" s="262" t="s">
        <v>432</v>
      </c>
      <c r="AK5" s="261" t="s">
        <v>70</v>
      </c>
      <c r="AL5" s="261" t="s">
        <v>433</v>
      </c>
      <c r="AM5" s="261" t="s">
        <v>71</v>
      </c>
      <c r="AN5" s="262" t="s">
        <v>33</v>
      </c>
      <c r="AO5" s="261" t="s">
        <v>49</v>
      </c>
      <c r="AP5" s="261" t="s">
        <v>434</v>
      </c>
      <c r="AQ5" s="261" t="s">
        <v>435</v>
      </c>
      <c r="AR5" s="262" t="s">
        <v>436</v>
      </c>
      <c r="AS5" s="261" t="s">
        <v>72</v>
      </c>
      <c r="AT5" s="261" t="s">
        <v>73</v>
      </c>
      <c r="AU5" s="262" t="s">
        <v>36</v>
      </c>
      <c r="AV5" s="261" t="s">
        <v>77</v>
      </c>
      <c r="AW5" s="261" t="s">
        <v>78</v>
      </c>
    </row>
    <row r="6" spans="1:50" s="245" customFormat="1" ht="21.6" customHeight="1">
      <c r="A6" s="264"/>
      <c r="B6" s="264" t="s">
        <v>79</v>
      </c>
      <c r="C6" s="264"/>
      <c r="D6" s="264">
        <v>1</v>
      </c>
      <c r="E6" s="264"/>
      <c r="F6" s="264" t="s">
        <v>79</v>
      </c>
      <c r="G6" s="264"/>
      <c r="H6" s="264"/>
      <c r="I6" s="264"/>
      <c r="J6" s="264"/>
      <c r="K6" s="264"/>
      <c r="L6" s="264"/>
      <c r="M6" s="264"/>
      <c r="N6" s="264" t="s">
        <v>79</v>
      </c>
      <c r="O6" s="264"/>
      <c r="P6" s="264"/>
      <c r="Q6" s="264"/>
      <c r="R6" s="264"/>
      <c r="S6" s="264">
        <v>2</v>
      </c>
      <c r="T6" s="264">
        <v>3</v>
      </c>
      <c r="U6" s="264"/>
      <c r="V6" s="264"/>
      <c r="W6" s="264" t="s">
        <v>79</v>
      </c>
      <c r="X6" s="264"/>
      <c r="Y6" s="264">
        <v>4</v>
      </c>
      <c r="Z6" s="264"/>
      <c r="AA6" s="264"/>
      <c r="AB6" s="264">
        <v>5</v>
      </c>
      <c r="AC6" s="264">
        <v>6</v>
      </c>
      <c r="AD6" s="264"/>
      <c r="AE6" s="264"/>
      <c r="AF6" s="264" t="s">
        <v>79</v>
      </c>
      <c r="AG6" s="264"/>
      <c r="AH6" s="264"/>
      <c r="AI6" s="264"/>
      <c r="AJ6" s="264">
        <v>7</v>
      </c>
      <c r="AK6" s="264"/>
      <c r="AL6" s="264"/>
      <c r="AM6" s="264"/>
      <c r="AN6" s="264">
        <v>8</v>
      </c>
      <c r="AO6" s="264" t="s">
        <v>79</v>
      </c>
      <c r="AP6" s="264"/>
      <c r="AQ6" s="264"/>
      <c r="AR6" s="264">
        <v>9</v>
      </c>
      <c r="AS6" s="264"/>
      <c r="AT6" s="264"/>
      <c r="AU6" s="264">
        <v>10</v>
      </c>
      <c r="AV6" s="264"/>
      <c r="AW6" s="264"/>
    </row>
    <row r="7" spans="1:50" s="245" customFormat="1" ht="21.6" customHeight="1">
      <c r="A7" s="265" t="s">
        <v>241</v>
      </c>
      <c r="B7" s="264" t="s">
        <v>80</v>
      </c>
      <c r="C7" s="264"/>
      <c r="D7" s="264"/>
      <c r="E7" s="264">
        <v>1</v>
      </c>
      <c r="F7" s="264" t="s">
        <v>80</v>
      </c>
      <c r="G7" s="264">
        <v>2</v>
      </c>
      <c r="H7" s="264">
        <v>3</v>
      </c>
      <c r="I7" s="264">
        <v>4</v>
      </c>
      <c r="J7" s="264">
        <v>5</v>
      </c>
      <c r="K7" s="264">
        <v>6</v>
      </c>
      <c r="L7" s="264">
        <v>7</v>
      </c>
      <c r="M7" s="264">
        <v>8</v>
      </c>
      <c r="N7" s="264" t="s">
        <v>80</v>
      </c>
      <c r="O7" s="264">
        <v>9</v>
      </c>
      <c r="P7" s="264">
        <v>10</v>
      </c>
      <c r="Q7" s="264">
        <v>11</v>
      </c>
      <c r="R7" s="264">
        <v>12</v>
      </c>
      <c r="S7" s="264"/>
      <c r="T7" s="264"/>
      <c r="U7" s="264">
        <v>1</v>
      </c>
      <c r="V7" s="264">
        <v>2</v>
      </c>
      <c r="W7" s="264" t="s">
        <v>80</v>
      </c>
      <c r="X7" s="264">
        <v>3</v>
      </c>
      <c r="Y7" s="264"/>
      <c r="Z7" s="264">
        <v>1</v>
      </c>
      <c r="AA7" s="264">
        <v>2</v>
      </c>
      <c r="AB7" s="264"/>
      <c r="AC7" s="264"/>
      <c r="AD7" s="264">
        <v>1</v>
      </c>
      <c r="AE7" s="264">
        <v>2</v>
      </c>
      <c r="AF7" s="264" t="s">
        <v>80</v>
      </c>
      <c r="AG7" s="264">
        <v>3</v>
      </c>
      <c r="AH7" s="264">
        <v>4</v>
      </c>
      <c r="AI7" s="264">
        <v>5</v>
      </c>
      <c r="AJ7" s="264"/>
      <c r="AK7" s="264">
        <v>1</v>
      </c>
      <c r="AL7" s="264">
        <v>2</v>
      </c>
      <c r="AM7" s="264">
        <v>3</v>
      </c>
      <c r="AN7" s="264"/>
      <c r="AO7" s="264" t="s">
        <v>80</v>
      </c>
      <c r="AP7" s="264">
        <v>1</v>
      </c>
      <c r="AQ7" s="264">
        <v>2</v>
      </c>
      <c r="AR7" s="264"/>
      <c r="AS7" s="264">
        <v>1</v>
      </c>
      <c r="AT7" s="264">
        <v>2</v>
      </c>
      <c r="AU7" s="264"/>
      <c r="AV7" s="264">
        <v>1</v>
      </c>
      <c r="AW7" s="264">
        <v>2</v>
      </c>
      <c r="AX7" s="58" t="s">
        <v>529</v>
      </c>
    </row>
    <row r="8" spans="1:50" s="245" customFormat="1" ht="22.05" customHeight="1">
      <c r="A8" s="266">
        <v>1</v>
      </c>
      <c r="B8" s="8" t="s">
        <v>25</v>
      </c>
      <c r="C8" s="267">
        <v>1161540109</v>
      </c>
      <c r="D8" s="267">
        <v>609969791</v>
      </c>
      <c r="E8" s="267">
        <v>13960347</v>
      </c>
      <c r="F8" s="8" t="s">
        <v>25</v>
      </c>
      <c r="G8" s="267">
        <v>8269999</v>
      </c>
      <c r="H8" s="267">
        <v>11725868</v>
      </c>
      <c r="I8" s="267">
        <v>65195161</v>
      </c>
      <c r="J8" s="267">
        <v>173739743</v>
      </c>
      <c r="K8" s="267">
        <v>70545576</v>
      </c>
      <c r="L8" s="267">
        <v>11137328</v>
      </c>
      <c r="M8" s="267">
        <v>1272976</v>
      </c>
      <c r="N8" s="8" t="s">
        <v>25</v>
      </c>
      <c r="O8" s="267">
        <v>252433710</v>
      </c>
      <c r="P8" s="267">
        <v>1686783</v>
      </c>
      <c r="Q8" s="268">
        <v>2300</v>
      </c>
      <c r="R8" s="268">
        <v>0</v>
      </c>
      <c r="S8" s="268">
        <v>2</v>
      </c>
      <c r="T8" s="267">
        <v>17767552</v>
      </c>
      <c r="U8" s="267">
        <v>17269125</v>
      </c>
      <c r="V8" s="267">
        <v>31682</v>
      </c>
      <c r="W8" s="8" t="s">
        <v>25</v>
      </c>
      <c r="X8" s="267">
        <v>466745</v>
      </c>
      <c r="Y8" s="267">
        <v>35614360</v>
      </c>
      <c r="Z8" s="267">
        <v>9578294</v>
      </c>
      <c r="AA8" s="267">
        <v>26036066</v>
      </c>
      <c r="AB8" s="267">
        <v>182</v>
      </c>
      <c r="AC8" s="267">
        <v>24557360</v>
      </c>
      <c r="AD8" s="267">
        <v>11079967</v>
      </c>
      <c r="AE8" s="267">
        <v>6331865</v>
      </c>
      <c r="AF8" s="8" t="s">
        <v>25</v>
      </c>
      <c r="AG8" s="267">
        <v>6204579</v>
      </c>
      <c r="AH8" s="267">
        <v>516800</v>
      </c>
      <c r="AI8" s="267">
        <v>424149</v>
      </c>
      <c r="AJ8" s="267">
        <v>46165501</v>
      </c>
      <c r="AK8" s="267">
        <v>1278897</v>
      </c>
      <c r="AL8" s="267">
        <v>41942876</v>
      </c>
      <c r="AM8" s="267">
        <v>2943728</v>
      </c>
      <c r="AN8" s="267">
        <v>398538594</v>
      </c>
      <c r="AO8" s="8" t="s">
        <v>25</v>
      </c>
      <c r="AP8" s="267">
        <v>398468227</v>
      </c>
      <c r="AQ8" s="267">
        <v>70367</v>
      </c>
      <c r="AR8" s="267">
        <v>6436762</v>
      </c>
      <c r="AS8" s="267">
        <v>6436758</v>
      </c>
      <c r="AT8" s="267">
        <v>4</v>
      </c>
      <c r="AU8" s="267">
        <v>22490005</v>
      </c>
      <c r="AV8" s="267">
        <v>54003</v>
      </c>
      <c r="AW8" s="267">
        <v>22436002</v>
      </c>
      <c r="AX8" s="58" t="s">
        <v>529</v>
      </c>
    </row>
    <row r="9" spans="1:50" ht="22.05" customHeight="1">
      <c r="A9" s="9"/>
      <c r="B9" s="9" t="s">
        <v>437</v>
      </c>
      <c r="C9" s="267">
        <v>802068925</v>
      </c>
      <c r="D9" s="267">
        <v>478211190</v>
      </c>
      <c r="E9" s="267">
        <v>13381837</v>
      </c>
      <c r="F9" s="9" t="s">
        <v>437</v>
      </c>
      <c r="G9" s="267">
        <v>5191297</v>
      </c>
      <c r="H9" s="267">
        <v>9567769</v>
      </c>
      <c r="I9" s="267">
        <v>45155150</v>
      </c>
      <c r="J9" s="267">
        <v>150427486</v>
      </c>
      <c r="K9" s="267">
        <v>62167231</v>
      </c>
      <c r="L9" s="267">
        <v>10586742</v>
      </c>
      <c r="M9" s="267">
        <v>1169926</v>
      </c>
      <c r="N9" s="9" t="s">
        <v>437</v>
      </c>
      <c r="O9" s="267">
        <v>180459452</v>
      </c>
      <c r="P9" s="267">
        <v>102000</v>
      </c>
      <c r="Q9" s="268">
        <v>2300</v>
      </c>
      <c r="R9" s="268">
        <v>0</v>
      </c>
      <c r="S9" s="268">
        <v>0</v>
      </c>
      <c r="T9" s="267">
        <v>13685347</v>
      </c>
      <c r="U9" s="267">
        <v>13282268</v>
      </c>
      <c r="V9" s="267">
        <v>24805</v>
      </c>
      <c r="W9" s="9" t="s">
        <v>437</v>
      </c>
      <c r="X9" s="267">
        <v>378274</v>
      </c>
      <c r="Y9" s="267">
        <v>30925558</v>
      </c>
      <c r="Z9" s="267">
        <v>6937228</v>
      </c>
      <c r="AA9" s="267">
        <v>23988330</v>
      </c>
      <c r="AB9" s="268">
        <v>0</v>
      </c>
      <c r="AC9" s="267">
        <v>21553144</v>
      </c>
      <c r="AD9" s="267">
        <v>9573850</v>
      </c>
      <c r="AE9" s="267">
        <v>5003926</v>
      </c>
      <c r="AF9" s="9" t="s">
        <v>437</v>
      </c>
      <c r="AG9" s="267">
        <v>6204579</v>
      </c>
      <c r="AH9" s="267">
        <v>516800</v>
      </c>
      <c r="AI9" s="267">
        <v>253989</v>
      </c>
      <c r="AJ9" s="267">
        <v>43566928</v>
      </c>
      <c r="AK9" s="267">
        <v>1240270</v>
      </c>
      <c r="AL9" s="267">
        <v>39385490</v>
      </c>
      <c r="AM9" s="267">
        <v>2941168</v>
      </c>
      <c r="AN9" s="267">
        <v>194229991</v>
      </c>
      <c r="AO9" s="9" t="s">
        <v>437</v>
      </c>
      <c r="AP9" s="267">
        <v>194229991</v>
      </c>
      <c r="AQ9" s="268">
        <v>0</v>
      </c>
      <c r="AR9" s="267">
        <v>3341233</v>
      </c>
      <c r="AS9" s="267">
        <v>3341233</v>
      </c>
      <c r="AT9" s="268">
        <v>0</v>
      </c>
      <c r="AU9" s="267">
        <v>16555534</v>
      </c>
      <c r="AV9" s="267">
        <v>200</v>
      </c>
      <c r="AW9" s="267">
        <v>16555334</v>
      </c>
      <c r="AX9" s="58" t="s">
        <v>529</v>
      </c>
    </row>
    <row r="10" spans="1:50" ht="22.05" customHeight="1">
      <c r="A10" s="6" t="s">
        <v>438</v>
      </c>
      <c r="B10" s="6" t="s">
        <v>438</v>
      </c>
      <c r="C10" s="269">
        <v>164188035</v>
      </c>
      <c r="D10" s="269">
        <v>94359859</v>
      </c>
      <c r="E10" s="59">
        <v>2207222</v>
      </c>
      <c r="F10" s="6" t="s">
        <v>438</v>
      </c>
      <c r="G10" s="59">
        <v>1268959</v>
      </c>
      <c r="H10" s="59">
        <v>1147000</v>
      </c>
      <c r="I10" s="59">
        <v>9047000</v>
      </c>
      <c r="J10" s="59">
        <v>32481000</v>
      </c>
      <c r="K10" s="59">
        <v>12469000</v>
      </c>
      <c r="L10" s="59">
        <v>2529000</v>
      </c>
      <c r="M10" s="59">
        <v>265000</v>
      </c>
      <c r="N10" s="6" t="s">
        <v>438</v>
      </c>
      <c r="O10" s="59">
        <v>32945678</v>
      </c>
      <c r="P10" s="59">
        <v>0</v>
      </c>
      <c r="Q10" s="59">
        <v>0</v>
      </c>
      <c r="R10" s="59">
        <v>0</v>
      </c>
      <c r="S10" s="59">
        <v>0</v>
      </c>
      <c r="T10" s="269">
        <v>3589725</v>
      </c>
      <c r="U10" s="59">
        <v>3401774</v>
      </c>
      <c r="V10" s="59">
        <v>18700</v>
      </c>
      <c r="W10" s="6" t="s">
        <v>438</v>
      </c>
      <c r="X10" s="59">
        <v>169251</v>
      </c>
      <c r="Y10" s="269">
        <v>5493502</v>
      </c>
      <c r="Z10" s="59">
        <v>1668430</v>
      </c>
      <c r="AA10" s="59">
        <v>3825072</v>
      </c>
      <c r="AB10" s="59">
        <v>0</v>
      </c>
      <c r="AC10" s="269">
        <v>7335566</v>
      </c>
      <c r="AD10" s="59">
        <v>746711</v>
      </c>
      <c r="AE10" s="59">
        <v>361000</v>
      </c>
      <c r="AF10" s="6" t="s">
        <v>438</v>
      </c>
      <c r="AG10" s="59">
        <v>6200000</v>
      </c>
      <c r="AH10" s="59">
        <v>0</v>
      </c>
      <c r="AI10" s="59">
        <v>27855</v>
      </c>
      <c r="AJ10" s="269">
        <v>8261787</v>
      </c>
      <c r="AK10" s="270">
        <v>0</v>
      </c>
      <c r="AL10" s="59">
        <v>8100000</v>
      </c>
      <c r="AM10" s="59">
        <v>161787</v>
      </c>
      <c r="AN10" s="269">
        <v>39726663</v>
      </c>
      <c r="AO10" s="6" t="s">
        <v>438</v>
      </c>
      <c r="AP10" s="59">
        <v>39726663</v>
      </c>
      <c r="AQ10" s="59">
        <v>0</v>
      </c>
      <c r="AR10" s="269">
        <v>827465</v>
      </c>
      <c r="AS10" s="59">
        <v>827465</v>
      </c>
      <c r="AT10" s="59">
        <v>0</v>
      </c>
      <c r="AU10" s="269">
        <v>4593468</v>
      </c>
      <c r="AV10" s="270">
        <v>0</v>
      </c>
      <c r="AW10" s="270">
        <v>4593468</v>
      </c>
    </row>
    <row r="11" spans="1:50" ht="22.05" customHeight="1">
      <c r="A11" s="6" t="s">
        <v>439</v>
      </c>
      <c r="B11" s="6" t="s">
        <v>439</v>
      </c>
      <c r="C11" s="269">
        <v>164714032</v>
      </c>
      <c r="D11" s="269">
        <v>123376890</v>
      </c>
      <c r="E11" s="59">
        <v>6438000</v>
      </c>
      <c r="F11" s="6" t="s">
        <v>439</v>
      </c>
      <c r="G11" s="59">
        <v>847486</v>
      </c>
      <c r="H11" s="59">
        <v>4700000</v>
      </c>
      <c r="I11" s="59">
        <v>7500000</v>
      </c>
      <c r="J11" s="59">
        <v>43991000</v>
      </c>
      <c r="K11" s="59">
        <v>15340000</v>
      </c>
      <c r="L11" s="59">
        <v>1540000</v>
      </c>
      <c r="M11" s="59">
        <v>260000</v>
      </c>
      <c r="N11" s="6" t="s">
        <v>439</v>
      </c>
      <c r="O11" s="59">
        <v>42760404</v>
      </c>
      <c r="P11" s="59">
        <v>0</v>
      </c>
      <c r="Q11" s="59">
        <v>0</v>
      </c>
      <c r="R11" s="59">
        <v>0</v>
      </c>
      <c r="S11" s="59">
        <v>0</v>
      </c>
      <c r="T11" s="269">
        <v>3183565</v>
      </c>
      <c r="U11" s="59">
        <v>3058618</v>
      </c>
      <c r="V11" s="59">
        <v>3446</v>
      </c>
      <c r="W11" s="6" t="s">
        <v>439</v>
      </c>
      <c r="X11" s="59">
        <v>121501</v>
      </c>
      <c r="Y11" s="269">
        <v>7983296</v>
      </c>
      <c r="Z11" s="59">
        <v>1458930</v>
      </c>
      <c r="AA11" s="59">
        <v>6524366</v>
      </c>
      <c r="AB11" s="59">
        <v>0</v>
      </c>
      <c r="AC11" s="269">
        <v>8103570</v>
      </c>
      <c r="AD11" s="59">
        <v>6102333</v>
      </c>
      <c r="AE11" s="59">
        <v>1439676</v>
      </c>
      <c r="AF11" s="6" t="s">
        <v>439</v>
      </c>
      <c r="AG11" s="59">
        <v>0</v>
      </c>
      <c r="AH11" s="59">
        <v>516800</v>
      </c>
      <c r="AI11" s="59">
        <v>44761</v>
      </c>
      <c r="AJ11" s="269">
        <v>8340393</v>
      </c>
      <c r="AK11" s="270">
        <v>1233202</v>
      </c>
      <c r="AL11" s="59">
        <v>4370000</v>
      </c>
      <c r="AM11" s="59">
        <v>2737191</v>
      </c>
      <c r="AN11" s="269">
        <v>11482974</v>
      </c>
      <c r="AO11" s="6" t="s">
        <v>439</v>
      </c>
      <c r="AP11" s="59">
        <v>11482974</v>
      </c>
      <c r="AQ11" s="59">
        <v>0</v>
      </c>
      <c r="AR11" s="269">
        <v>736</v>
      </c>
      <c r="AS11" s="59">
        <v>736</v>
      </c>
      <c r="AT11" s="59">
        <v>0</v>
      </c>
      <c r="AU11" s="269">
        <v>2242608</v>
      </c>
      <c r="AV11" s="270">
        <v>200</v>
      </c>
      <c r="AW11" s="270">
        <v>2242408</v>
      </c>
      <c r="AX11" s="58" t="s">
        <v>529</v>
      </c>
    </row>
    <row r="12" spans="1:50" ht="22.05" customHeight="1">
      <c r="A12" s="6" t="s">
        <v>269</v>
      </c>
      <c r="B12" s="6" t="s">
        <v>269</v>
      </c>
      <c r="C12" s="269">
        <v>109008000</v>
      </c>
      <c r="D12" s="269">
        <v>62491071</v>
      </c>
      <c r="E12" s="59">
        <v>1062526</v>
      </c>
      <c r="F12" s="6" t="s">
        <v>269</v>
      </c>
      <c r="G12" s="59">
        <v>705305</v>
      </c>
      <c r="H12" s="59">
        <v>1050000</v>
      </c>
      <c r="I12" s="59">
        <v>6870000</v>
      </c>
      <c r="J12" s="59">
        <v>19370000</v>
      </c>
      <c r="K12" s="59">
        <v>9110000</v>
      </c>
      <c r="L12" s="59">
        <v>1840000</v>
      </c>
      <c r="M12" s="59">
        <v>220896</v>
      </c>
      <c r="N12" s="6" t="s">
        <v>269</v>
      </c>
      <c r="O12" s="59">
        <v>22210044</v>
      </c>
      <c r="P12" s="59">
        <v>50000</v>
      </c>
      <c r="Q12" s="59">
        <v>2300</v>
      </c>
      <c r="R12" s="59">
        <v>0</v>
      </c>
      <c r="S12" s="59">
        <v>0</v>
      </c>
      <c r="T12" s="269">
        <v>2054444</v>
      </c>
      <c r="U12" s="59">
        <v>2002162</v>
      </c>
      <c r="V12" s="59">
        <v>1433</v>
      </c>
      <c r="W12" s="6" t="s">
        <v>269</v>
      </c>
      <c r="X12" s="59">
        <v>50849</v>
      </c>
      <c r="Y12" s="269">
        <v>3518553</v>
      </c>
      <c r="Z12" s="59">
        <v>961940</v>
      </c>
      <c r="AA12" s="59">
        <v>2556613</v>
      </c>
      <c r="AB12" s="59">
        <v>0</v>
      </c>
      <c r="AC12" s="269">
        <v>480863</v>
      </c>
      <c r="AD12" s="59">
        <v>239533</v>
      </c>
      <c r="AE12" s="59">
        <v>230000</v>
      </c>
      <c r="AF12" s="6" t="s">
        <v>269</v>
      </c>
      <c r="AG12" s="59">
        <v>0</v>
      </c>
      <c r="AH12" s="59">
        <v>0</v>
      </c>
      <c r="AI12" s="59">
        <v>11330</v>
      </c>
      <c r="AJ12" s="269">
        <v>7610000</v>
      </c>
      <c r="AK12" s="270">
        <v>0</v>
      </c>
      <c r="AL12" s="59">
        <v>7610000</v>
      </c>
      <c r="AM12" s="59">
        <v>0</v>
      </c>
      <c r="AN12" s="269">
        <v>29530593</v>
      </c>
      <c r="AO12" s="6" t="s">
        <v>269</v>
      </c>
      <c r="AP12" s="59">
        <v>29530593</v>
      </c>
      <c r="AQ12" s="59">
        <v>0</v>
      </c>
      <c r="AR12" s="269">
        <v>860879</v>
      </c>
      <c r="AS12" s="59">
        <v>860879</v>
      </c>
      <c r="AT12" s="59">
        <v>0</v>
      </c>
      <c r="AU12" s="269">
        <v>2461597</v>
      </c>
      <c r="AV12" s="270">
        <v>0</v>
      </c>
      <c r="AW12" s="270">
        <v>2461597</v>
      </c>
    </row>
    <row r="13" spans="1:50" ht="22.05" customHeight="1">
      <c r="A13" s="6" t="s">
        <v>440</v>
      </c>
      <c r="B13" s="6" t="s">
        <v>440</v>
      </c>
      <c r="C13" s="269">
        <v>129340426</v>
      </c>
      <c r="D13" s="269">
        <v>72733182</v>
      </c>
      <c r="E13" s="59">
        <v>1517000</v>
      </c>
      <c r="F13" s="6" t="s">
        <v>440</v>
      </c>
      <c r="G13" s="59">
        <v>890461</v>
      </c>
      <c r="H13" s="59">
        <v>1200000</v>
      </c>
      <c r="I13" s="59">
        <v>9083588</v>
      </c>
      <c r="J13" s="59">
        <v>21472434</v>
      </c>
      <c r="K13" s="59">
        <v>9287469</v>
      </c>
      <c r="L13" s="59">
        <v>1862812</v>
      </c>
      <c r="M13" s="59">
        <v>118274</v>
      </c>
      <c r="N13" s="6" t="s">
        <v>440</v>
      </c>
      <c r="O13" s="59">
        <v>27301144</v>
      </c>
      <c r="P13" s="59">
        <v>0</v>
      </c>
      <c r="Q13" s="59">
        <v>0</v>
      </c>
      <c r="R13" s="59">
        <v>0</v>
      </c>
      <c r="S13" s="59">
        <v>0</v>
      </c>
      <c r="T13" s="269">
        <v>2019398</v>
      </c>
      <c r="U13" s="59">
        <v>2002420</v>
      </c>
      <c r="V13" s="59">
        <v>476</v>
      </c>
      <c r="W13" s="6" t="s">
        <v>440</v>
      </c>
      <c r="X13" s="59">
        <v>16502</v>
      </c>
      <c r="Y13" s="269">
        <v>4742224</v>
      </c>
      <c r="Z13" s="59">
        <v>1229461</v>
      </c>
      <c r="AA13" s="59">
        <v>3512763</v>
      </c>
      <c r="AB13" s="59">
        <v>0</v>
      </c>
      <c r="AC13" s="269">
        <v>1027296</v>
      </c>
      <c r="AD13" s="59">
        <v>537996</v>
      </c>
      <c r="AE13" s="59">
        <v>454137</v>
      </c>
      <c r="AF13" s="6" t="s">
        <v>440</v>
      </c>
      <c r="AG13" s="59">
        <v>0</v>
      </c>
      <c r="AH13" s="59">
        <v>0</v>
      </c>
      <c r="AI13" s="59">
        <v>35163</v>
      </c>
      <c r="AJ13" s="269">
        <v>12509205</v>
      </c>
      <c r="AK13" s="270">
        <v>0</v>
      </c>
      <c r="AL13" s="59">
        <v>12509205</v>
      </c>
      <c r="AM13" s="59">
        <v>0</v>
      </c>
      <c r="AN13" s="269">
        <v>33048963</v>
      </c>
      <c r="AO13" s="6" t="s">
        <v>440</v>
      </c>
      <c r="AP13" s="59">
        <v>33048963</v>
      </c>
      <c r="AQ13" s="59">
        <v>0</v>
      </c>
      <c r="AR13" s="269">
        <v>453869</v>
      </c>
      <c r="AS13" s="59">
        <v>453869</v>
      </c>
      <c r="AT13" s="59">
        <v>0</v>
      </c>
      <c r="AU13" s="269">
        <v>2806289</v>
      </c>
      <c r="AV13" s="270">
        <v>0</v>
      </c>
      <c r="AW13" s="270">
        <v>2806289</v>
      </c>
    </row>
    <row r="14" spans="1:50" ht="22.05" customHeight="1">
      <c r="A14" s="6" t="s">
        <v>441</v>
      </c>
      <c r="B14" s="6" t="s">
        <v>441</v>
      </c>
      <c r="C14" s="269">
        <v>94680435</v>
      </c>
      <c r="D14" s="269">
        <v>47439916</v>
      </c>
      <c r="E14" s="59">
        <v>857089</v>
      </c>
      <c r="F14" s="6" t="s">
        <v>441</v>
      </c>
      <c r="G14" s="59">
        <v>598267</v>
      </c>
      <c r="H14" s="59">
        <v>470769</v>
      </c>
      <c r="I14" s="59">
        <v>5354562</v>
      </c>
      <c r="J14" s="59">
        <v>11778052</v>
      </c>
      <c r="K14" s="59">
        <v>5500762</v>
      </c>
      <c r="L14" s="59">
        <v>984930</v>
      </c>
      <c r="M14" s="59">
        <v>110756</v>
      </c>
      <c r="N14" s="6" t="s">
        <v>441</v>
      </c>
      <c r="O14" s="59">
        <v>21784729</v>
      </c>
      <c r="P14" s="59">
        <v>0</v>
      </c>
      <c r="Q14" s="59">
        <v>0</v>
      </c>
      <c r="R14" s="59">
        <v>0</v>
      </c>
      <c r="S14" s="59">
        <v>0</v>
      </c>
      <c r="T14" s="269">
        <v>764876</v>
      </c>
      <c r="U14" s="59">
        <v>744095</v>
      </c>
      <c r="V14" s="59">
        <v>610</v>
      </c>
      <c r="W14" s="6" t="s">
        <v>441</v>
      </c>
      <c r="X14" s="59">
        <v>20171</v>
      </c>
      <c r="Y14" s="269">
        <v>3438676</v>
      </c>
      <c r="Z14" s="59">
        <v>597522</v>
      </c>
      <c r="AA14" s="59">
        <v>2841154</v>
      </c>
      <c r="AB14" s="59">
        <v>0</v>
      </c>
      <c r="AC14" s="269">
        <v>963190</v>
      </c>
      <c r="AD14" s="59">
        <v>281887</v>
      </c>
      <c r="AE14" s="59">
        <v>578222</v>
      </c>
      <c r="AF14" s="6" t="s">
        <v>441</v>
      </c>
      <c r="AG14" s="59">
        <v>0</v>
      </c>
      <c r="AH14" s="59">
        <v>0</v>
      </c>
      <c r="AI14" s="59">
        <v>103081</v>
      </c>
      <c r="AJ14" s="269">
        <v>1828244</v>
      </c>
      <c r="AK14" s="270">
        <v>2932</v>
      </c>
      <c r="AL14" s="59">
        <v>1825292</v>
      </c>
      <c r="AM14" s="59">
        <v>20</v>
      </c>
      <c r="AN14" s="269">
        <v>38766336</v>
      </c>
      <c r="AO14" s="6" t="s">
        <v>441</v>
      </c>
      <c r="AP14" s="59">
        <v>38766336</v>
      </c>
      <c r="AQ14" s="59">
        <v>0</v>
      </c>
      <c r="AR14" s="269">
        <v>159215</v>
      </c>
      <c r="AS14" s="59">
        <v>159215</v>
      </c>
      <c r="AT14" s="59">
        <v>0</v>
      </c>
      <c r="AU14" s="269">
        <v>1319982</v>
      </c>
      <c r="AV14" s="270">
        <v>0</v>
      </c>
      <c r="AW14" s="270">
        <v>1319982</v>
      </c>
    </row>
    <row r="15" spans="1:50" ht="22.05" customHeight="1">
      <c r="A15" s="6" t="s">
        <v>442</v>
      </c>
      <c r="B15" s="6" t="s">
        <v>442</v>
      </c>
      <c r="C15" s="269">
        <v>140137997</v>
      </c>
      <c r="D15" s="269">
        <v>77810272</v>
      </c>
      <c r="E15" s="59">
        <v>1300000</v>
      </c>
      <c r="F15" s="6" t="s">
        <v>442</v>
      </c>
      <c r="G15" s="59">
        <v>880819</v>
      </c>
      <c r="H15" s="59">
        <v>1000000</v>
      </c>
      <c r="I15" s="59">
        <v>7300000</v>
      </c>
      <c r="J15" s="59">
        <v>21335000</v>
      </c>
      <c r="K15" s="59">
        <v>10460000</v>
      </c>
      <c r="L15" s="59">
        <v>1830000</v>
      </c>
      <c r="M15" s="59">
        <v>195000</v>
      </c>
      <c r="N15" s="6" t="s">
        <v>442</v>
      </c>
      <c r="O15" s="59">
        <v>33457453</v>
      </c>
      <c r="P15" s="59">
        <v>52000</v>
      </c>
      <c r="Q15" s="59">
        <v>0</v>
      </c>
      <c r="R15" s="59">
        <v>0</v>
      </c>
      <c r="S15" s="59">
        <v>0</v>
      </c>
      <c r="T15" s="269">
        <v>2073339</v>
      </c>
      <c r="U15" s="59">
        <v>2073199</v>
      </c>
      <c r="V15" s="59">
        <v>140</v>
      </c>
      <c r="W15" s="6" t="s">
        <v>442</v>
      </c>
      <c r="X15" s="59">
        <v>0</v>
      </c>
      <c r="Y15" s="269">
        <v>5749307</v>
      </c>
      <c r="Z15" s="59">
        <v>1020945</v>
      </c>
      <c r="AA15" s="59">
        <v>4728362</v>
      </c>
      <c r="AB15" s="59">
        <v>0</v>
      </c>
      <c r="AC15" s="269">
        <v>3642659</v>
      </c>
      <c r="AD15" s="59">
        <v>1665390</v>
      </c>
      <c r="AE15" s="59">
        <v>1940891</v>
      </c>
      <c r="AF15" s="6" t="s">
        <v>442</v>
      </c>
      <c r="AG15" s="59">
        <v>4579</v>
      </c>
      <c r="AH15" s="59">
        <v>0</v>
      </c>
      <c r="AI15" s="59">
        <v>31799</v>
      </c>
      <c r="AJ15" s="269">
        <v>5017299</v>
      </c>
      <c r="AK15" s="270">
        <v>4136</v>
      </c>
      <c r="AL15" s="59">
        <v>4970993</v>
      </c>
      <c r="AM15" s="59">
        <v>42170</v>
      </c>
      <c r="AN15" s="269">
        <v>41674462</v>
      </c>
      <c r="AO15" s="6" t="s">
        <v>442</v>
      </c>
      <c r="AP15" s="59">
        <v>41674462</v>
      </c>
      <c r="AQ15" s="59">
        <v>0</v>
      </c>
      <c r="AR15" s="269">
        <v>1039069</v>
      </c>
      <c r="AS15" s="59">
        <v>1039069</v>
      </c>
      <c r="AT15" s="59">
        <v>0</v>
      </c>
      <c r="AU15" s="269">
        <v>3131590</v>
      </c>
      <c r="AV15" s="270">
        <v>0</v>
      </c>
      <c r="AW15" s="270">
        <v>3131590</v>
      </c>
    </row>
    <row r="16" spans="1:50" ht="22.05" customHeight="1">
      <c r="A16" s="5"/>
      <c r="B16" s="5" t="s">
        <v>443</v>
      </c>
      <c r="C16" s="267">
        <v>359471184</v>
      </c>
      <c r="D16" s="267">
        <v>131758601</v>
      </c>
      <c r="E16" s="267">
        <v>578510</v>
      </c>
      <c r="F16" s="5" t="s">
        <v>443</v>
      </c>
      <c r="G16" s="267">
        <v>3078702</v>
      </c>
      <c r="H16" s="267">
        <v>2158099</v>
      </c>
      <c r="I16" s="267">
        <v>20040011</v>
      </c>
      <c r="J16" s="267">
        <v>23312257</v>
      </c>
      <c r="K16" s="267">
        <v>8378345</v>
      </c>
      <c r="L16" s="267">
        <v>550586</v>
      </c>
      <c r="M16" s="267">
        <v>103050</v>
      </c>
      <c r="N16" s="5" t="s">
        <v>443</v>
      </c>
      <c r="O16" s="267">
        <v>71974258</v>
      </c>
      <c r="P16" s="267">
        <v>1584783</v>
      </c>
      <c r="Q16" s="268">
        <v>0</v>
      </c>
      <c r="R16" s="268">
        <v>0</v>
      </c>
      <c r="S16" s="268">
        <v>2</v>
      </c>
      <c r="T16" s="267">
        <v>4082205</v>
      </c>
      <c r="U16" s="267">
        <v>3986857</v>
      </c>
      <c r="V16" s="267">
        <v>6877</v>
      </c>
      <c r="W16" s="5" t="s">
        <v>443</v>
      </c>
      <c r="X16" s="267">
        <v>88471</v>
      </c>
      <c r="Y16" s="267">
        <v>4688802</v>
      </c>
      <c r="Z16" s="267">
        <v>2641066</v>
      </c>
      <c r="AA16" s="267">
        <v>2047736</v>
      </c>
      <c r="AB16" s="267">
        <v>182</v>
      </c>
      <c r="AC16" s="267">
        <v>3004216</v>
      </c>
      <c r="AD16" s="267">
        <v>1506117</v>
      </c>
      <c r="AE16" s="267">
        <v>1327939</v>
      </c>
      <c r="AF16" s="5" t="s">
        <v>443</v>
      </c>
      <c r="AG16" s="268">
        <v>0</v>
      </c>
      <c r="AH16" s="267">
        <v>0</v>
      </c>
      <c r="AI16" s="267">
        <v>170160</v>
      </c>
      <c r="AJ16" s="267">
        <v>2598573</v>
      </c>
      <c r="AK16" s="267">
        <v>38627</v>
      </c>
      <c r="AL16" s="267">
        <v>2557386</v>
      </c>
      <c r="AM16" s="267">
        <v>2560</v>
      </c>
      <c r="AN16" s="267">
        <v>204308603</v>
      </c>
      <c r="AO16" s="5" t="s">
        <v>443</v>
      </c>
      <c r="AP16" s="267">
        <v>204238236</v>
      </c>
      <c r="AQ16" s="267">
        <v>70367</v>
      </c>
      <c r="AR16" s="267">
        <v>3095529</v>
      </c>
      <c r="AS16" s="267">
        <v>3095525</v>
      </c>
      <c r="AT16" s="267">
        <v>4</v>
      </c>
      <c r="AU16" s="267">
        <v>5934471</v>
      </c>
      <c r="AV16" s="271">
        <v>53803</v>
      </c>
      <c r="AW16" s="267">
        <v>5880668</v>
      </c>
    </row>
    <row r="17" spans="1:49" ht="22.05" customHeight="1">
      <c r="A17" s="6" t="s">
        <v>129</v>
      </c>
      <c r="B17" s="6" t="s">
        <v>129</v>
      </c>
      <c r="C17" s="269">
        <v>22901883</v>
      </c>
      <c r="D17" s="269">
        <v>7861871</v>
      </c>
      <c r="E17" s="59">
        <v>0</v>
      </c>
      <c r="F17" s="6" t="s">
        <v>129</v>
      </c>
      <c r="G17" s="59">
        <v>144569</v>
      </c>
      <c r="H17" s="59">
        <v>134258</v>
      </c>
      <c r="I17" s="59">
        <v>1201900</v>
      </c>
      <c r="J17" s="59">
        <v>1942339</v>
      </c>
      <c r="K17" s="59">
        <v>576209</v>
      </c>
      <c r="L17" s="59">
        <v>0</v>
      </c>
      <c r="M17" s="59">
        <v>0</v>
      </c>
      <c r="N17" s="6" t="s">
        <v>129</v>
      </c>
      <c r="O17" s="59">
        <v>3808113</v>
      </c>
      <c r="P17" s="59">
        <v>54483</v>
      </c>
      <c r="Q17" s="59">
        <v>0</v>
      </c>
      <c r="R17" s="59">
        <v>0</v>
      </c>
      <c r="S17" s="59">
        <v>0</v>
      </c>
      <c r="T17" s="269">
        <v>361416</v>
      </c>
      <c r="U17" s="59">
        <v>352488</v>
      </c>
      <c r="V17" s="59">
        <v>88</v>
      </c>
      <c r="W17" s="6" t="s">
        <v>129</v>
      </c>
      <c r="X17" s="59">
        <v>8840</v>
      </c>
      <c r="Y17" s="269">
        <v>371791</v>
      </c>
      <c r="Z17" s="59">
        <v>164053</v>
      </c>
      <c r="AA17" s="59">
        <v>207738</v>
      </c>
      <c r="AB17" s="59">
        <v>0</v>
      </c>
      <c r="AC17" s="269">
        <v>53551</v>
      </c>
      <c r="AD17" s="59">
        <v>51148</v>
      </c>
      <c r="AE17" s="59">
        <v>1000</v>
      </c>
      <c r="AF17" s="6" t="s">
        <v>129</v>
      </c>
      <c r="AG17" s="59">
        <v>0</v>
      </c>
      <c r="AH17" s="59">
        <v>0</v>
      </c>
      <c r="AI17" s="59">
        <v>1403</v>
      </c>
      <c r="AJ17" s="269">
        <v>301417</v>
      </c>
      <c r="AK17" s="270">
        <v>0</v>
      </c>
      <c r="AL17" s="59">
        <v>301417</v>
      </c>
      <c r="AM17" s="59">
        <v>0</v>
      </c>
      <c r="AN17" s="269">
        <v>13181856</v>
      </c>
      <c r="AO17" s="6" t="s">
        <v>129</v>
      </c>
      <c r="AP17" s="59">
        <v>13177648</v>
      </c>
      <c r="AQ17" s="59">
        <v>4208</v>
      </c>
      <c r="AR17" s="269">
        <v>5000</v>
      </c>
      <c r="AS17" s="59">
        <v>5000</v>
      </c>
      <c r="AT17" s="59">
        <v>0</v>
      </c>
      <c r="AU17" s="269">
        <v>764981</v>
      </c>
      <c r="AV17" s="270">
        <v>0</v>
      </c>
      <c r="AW17" s="270">
        <v>764981</v>
      </c>
    </row>
    <row r="18" spans="1:49" ht="22.05" customHeight="1">
      <c r="A18" s="6" t="s">
        <v>130</v>
      </c>
      <c r="B18" s="6" t="s">
        <v>130</v>
      </c>
      <c r="C18" s="269">
        <v>28697176</v>
      </c>
      <c r="D18" s="269">
        <v>10472766</v>
      </c>
      <c r="E18" s="59">
        <v>0</v>
      </c>
      <c r="F18" s="6" t="s">
        <v>130</v>
      </c>
      <c r="G18" s="59">
        <v>176895</v>
      </c>
      <c r="H18" s="59">
        <v>324381</v>
      </c>
      <c r="I18" s="59">
        <v>1841941</v>
      </c>
      <c r="J18" s="59">
        <v>2872170</v>
      </c>
      <c r="K18" s="59">
        <v>763000</v>
      </c>
      <c r="L18" s="59">
        <v>0</v>
      </c>
      <c r="M18" s="59">
        <v>0</v>
      </c>
      <c r="N18" s="6" t="s">
        <v>130</v>
      </c>
      <c r="O18" s="59">
        <v>4494379</v>
      </c>
      <c r="P18" s="59">
        <v>0</v>
      </c>
      <c r="Q18" s="59">
        <v>0</v>
      </c>
      <c r="R18" s="59">
        <v>0</v>
      </c>
      <c r="S18" s="59">
        <v>0</v>
      </c>
      <c r="T18" s="269">
        <v>491661</v>
      </c>
      <c r="U18" s="59">
        <v>489583</v>
      </c>
      <c r="V18" s="59">
        <v>32</v>
      </c>
      <c r="W18" s="6" t="s">
        <v>130</v>
      </c>
      <c r="X18" s="59">
        <v>2046</v>
      </c>
      <c r="Y18" s="269">
        <v>375543</v>
      </c>
      <c r="Z18" s="59">
        <v>312109</v>
      </c>
      <c r="AA18" s="59">
        <v>63434</v>
      </c>
      <c r="AB18" s="59">
        <v>1</v>
      </c>
      <c r="AC18" s="269">
        <v>1044367</v>
      </c>
      <c r="AD18" s="59">
        <v>68385</v>
      </c>
      <c r="AE18" s="59">
        <v>950011</v>
      </c>
      <c r="AF18" s="6" t="s">
        <v>130</v>
      </c>
      <c r="AG18" s="59">
        <v>0</v>
      </c>
      <c r="AH18" s="59">
        <v>0</v>
      </c>
      <c r="AI18" s="59">
        <v>25971</v>
      </c>
      <c r="AJ18" s="269">
        <v>1290483</v>
      </c>
      <c r="AK18" s="270">
        <v>24783</v>
      </c>
      <c r="AL18" s="59">
        <v>1265700</v>
      </c>
      <c r="AM18" s="59">
        <v>0</v>
      </c>
      <c r="AN18" s="269">
        <v>13659452</v>
      </c>
      <c r="AO18" s="6" t="s">
        <v>130</v>
      </c>
      <c r="AP18" s="59">
        <v>13659452</v>
      </c>
      <c r="AQ18" s="59">
        <v>0</v>
      </c>
      <c r="AR18" s="269">
        <v>2312</v>
      </c>
      <c r="AS18" s="59">
        <v>2311</v>
      </c>
      <c r="AT18" s="59">
        <v>1</v>
      </c>
      <c r="AU18" s="269">
        <v>1360591</v>
      </c>
      <c r="AV18" s="270">
        <v>0</v>
      </c>
      <c r="AW18" s="270">
        <v>1360591</v>
      </c>
    </row>
    <row r="19" spans="1:49" ht="22.05" customHeight="1">
      <c r="A19" s="6" t="s">
        <v>131</v>
      </c>
      <c r="B19" s="6" t="s">
        <v>131</v>
      </c>
      <c r="C19" s="269">
        <v>20414331</v>
      </c>
      <c r="D19" s="269">
        <v>9752278</v>
      </c>
      <c r="E19" s="59">
        <v>0</v>
      </c>
      <c r="F19" s="6" t="s">
        <v>131</v>
      </c>
      <c r="G19" s="59">
        <v>174308</v>
      </c>
      <c r="H19" s="59">
        <v>160000</v>
      </c>
      <c r="I19" s="59">
        <v>1700000</v>
      </c>
      <c r="J19" s="59">
        <v>2015000</v>
      </c>
      <c r="K19" s="59">
        <v>576000</v>
      </c>
      <c r="L19" s="59">
        <v>0</v>
      </c>
      <c r="M19" s="59">
        <v>0</v>
      </c>
      <c r="N19" s="6" t="s">
        <v>131</v>
      </c>
      <c r="O19" s="59">
        <v>5126310</v>
      </c>
      <c r="P19" s="59">
        <v>660</v>
      </c>
      <c r="Q19" s="59">
        <v>0</v>
      </c>
      <c r="R19" s="59">
        <v>0</v>
      </c>
      <c r="S19" s="59">
        <v>0</v>
      </c>
      <c r="T19" s="269">
        <v>285658</v>
      </c>
      <c r="U19" s="59">
        <v>282135</v>
      </c>
      <c r="V19" s="59">
        <v>0</v>
      </c>
      <c r="W19" s="6" t="s">
        <v>131</v>
      </c>
      <c r="X19" s="59">
        <v>3523</v>
      </c>
      <c r="Y19" s="269">
        <v>251129</v>
      </c>
      <c r="Z19" s="59">
        <v>180903</v>
      </c>
      <c r="AA19" s="59">
        <v>70226</v>
      </c>
      <c r="AB19" s="59">
        <v>0</v>
      </c>
      <c r="AC19" s="269">
        <v>32866</v>
      </c>
      <c r="AD19" s="59">
        <v>31016</v>
      </c>
      <c r="AE19" s="59">
        <v>0</v>
      </c>
      <c r="AF19" s="6" t="s">
        <v>131</v>
      </c>
      <c r="AG19" s="59">
        <v>0</v>
      </c>
      <c r="AH19" s="59">
        <v>0</v>
      </c>
      <c r="AI19" s="59">
        <v>1850</v>
      </c>
      <c r="AJ19" s="269">
        <v>9721</v>
      </c>
      <c r="AK19" s="270">
        <v>5</v>
      </c>
      <c r="AL19" s="59">
        <v>9716</v>
      </c>
      <c r="AM19" s="59">
        <v>0</v>
      </c>
      <c r="AN19" s="269">
        <v>9813842</v>
      </c>
      <c r="AO19" s="6" t="s">
        <v>131</v>
      </c>
      <c r="AP19" s="59">
        <v>9813842</v>
      </c>
      <c r="AQ19" s="59">
        <v>0</v>
      </c>
      <c r="AR19" s="269">
        <v>0</v>
      </c>
      <c r="AS19" s="59">
        <v>0</v>
      </c>
      <c r="AT19" s="59">
        <v>0</v>
      </c>
      <c r="AU19" s="269">
        <v>268837</v>
      </c>
      <c r="AV19" s="270">
        <v>0</v>
      </c>
      <c r="AW19" s="270">
        <v>268837</v>
      </c>
    </row>
    <row r="20" spans="1:49" ht="22.05" customHeight="1">
      <c r="A20" s="6" t="s">
        <v>132</v>
      </c>
      <c r="B20" s="6" t="s">
        <v>132</v>
      </c>
      <c r="C20" s="269">
        <v>44250394</v>
      </c>
      <c r="D20" s="269">
        <v>18341554</v>
      </c>
      <c r="E20" s="59">
        <v>0</v>
      </c>
      <c r="F20" s="6" t="s">
        <v>132</v>
      </c>
      <c r="G20" s="59">
        <v>405812</v>
      </c>
      <c r="H20" s="59">
        <v>400000</v>
      </c>
      <c r="I20" s="59">
        <v>3800000</v>
      </c>
      <c r="J20" s="59">
        <v>3020000</v>
      </c>
      <c r="K20" s="59">
        <v>1092967</v>
      </c>
      <c r="L20" s="59">
        <v>0</v>
      </c>
      <c r="M20" s="59">
        <v>0</v>
      </c>
      <c r="N20" s="6" t="s">
        <v>132</v>
      </c>
      <c r="O20" s="59">
        <v>9622775</v>
      </c>
      <c r="P20" s="59">
        <v>0</v>
      </c>
      <c r="Q20" s="59">
        <v>0</v>
      </c>
      <c r="R20" s="59">
        <v>0</v>
      </c>
      <c r="S20" s="59">
        <v>0</v>
      </c>
      <c r="T20" s="269">
        <v>522288</v>
      </c>
      <c r="U20" s="59">
        <v>516241</v>
      </c>
      <c r="V20" s="59">
        <v>240</v>
      </c>
      <c r="W20" s="6" t="s">
        <v>132</v>
      </c>
      <c r="X20" s="59">
        <v>5807</v>
      </c>
      <c r="Y20" s="269">
        <v>391147</v>
      </c>
      <c r="Z20" s="59">
        <v>323665</v>
      </c>
      <c r="AA20" s="59">
        <v>67482</v>
      </c>
      <c r="AB20" s="59">
        <v>0</v>
      </c>
      <c r="AC20" s="269">
        <v>209428</v>
      </c>
      <c r="AD20" s="59">
        <v>105833</v>
      </c>
      <c r="AE20" s="59">
        <v>20000</v>
      </c>
      <c r="AF20" s="6" t="s">
        <v>132</v>
      </c>
      <c r="AG20" s="59">
        <v>0</v>
      </c>
      <c r="AH20" s="59">
        <v>0</v>
      </c>
      <c r="AI20" s="59">
        <v>83595</v>
      </c>
      <c r="AJ20" s="269">
        <v>19833</v>
      </c>
      <c r="AK20" s="270">
        <v>6285</v>
      </c>
      <c r="AL20" s="59">
        <v>13548</v>
      </c>
      <c r="AM20" s="59">
        <v>0</v>
      </c>
      <c r="AN20" s="269">
        <v>24693026</v>
      </c>
      <c r="AO20" s="6" t="s">
        <v>132</v>
      </c>
      <c r="AP20" s="59">
        <v>24693026</v>
      </c>
      <c r="AQ20" s="59">
        <v>0</v>
      </c>
      <c r="AR20" s="269">
        <v>41382</v>
      </c>
      <c r="AS20" s="59">
        <v>41382</v>
      </c>
      <c r="AT20" s="59">
        <v>0</v>
      </c>
      <c r="AU20" s="269">
        <v>31736</v>
      </c>
      <c r="AV20" s="270">
        <v>9061</v>
      </c>
      <c r="AW20" s="270">
        <v>22675</v>
      </c>
    </row>
    <row r="21" spans="1:49" ht="21.6" customHeight="1">
      <c r="A21" s="6" t="s">
        <v>133</v>
      </c>
      <c r="B21" s="6" t="s">
        <v>133</v>
      </c>
      <c r="C21" s="269">
        <v>26887000</v>
      </c>
      <c r="D21" s="269">
        <v>9036367</v>
      </c>
      <c r="E21" s="59">
        <v>0</v>
      </c>
      <c r="F21" s="6" t="s">
        <v>133</v>
      </c>
      <c r="G21" s="59">
        <v>157847</v>
      </c>
      <c r="H21" s="59">
        <v>78340</v>
      </c>
      <c r="I21" s="59">
        <v>1538844</v>
      </c>
      <c r="J21" s="59">
        <v>1016000</v>
      </c>
      <c r="K21" s="59">
        <v>322116</v>
      </c>
      <c r="L21" s="59">
        <v>0</v>
      </c>
      <c r="M21" s="59">
        <v>0</v>
      </c>
      <c r="N21" s="6" t="s">
        <v>133</v>
      </c>
      <c r="O21" s="59">
        <v>5773220</v>
      </c>
      <c r="P21" s="59">
        <v>150000</v>
      </c>
      <c r="Q21" s="59">
        <v>0</v>
      </c>
      <c r="R21" s="59">
        <v>0</v>
      </c>
      <c r="S21" s="59">
        <v>0</v>
      </c>
      <c r="T21" s="269">
        <v>241427</v>
      </c>
      <c r="U21" s="59">
        <v>239394</v>
      </c>
      <c r="V21" s="59">
        <v>1</v>
      </c>
      <c r="W21" s="6" t="s">
        <v>133</v>
      </c>
      <c r="X21" s="59">
        <v>2032</v>
      </c>
      <c r="Y21" s="269">
        <v>184014</v>
      </c>
      <c r="Z21" s="59">
        <v>124353</v>
      </c>
      <c r="AA21" s="59">
        <v>59661</v>
      </c>
      <c r="AB21" s="59">
        <v>0</v>
      </c>
      <c r="AC21" s="269">
        <v>58296</v>
      </c>
      <c r="AD21" s="59">
        <v>41295</v>
      </c>
      <c r="AE21" s="59">
        <v>2000</v>
      </c>
      <c r="AF21" s="6" t="s">
        <v>133</v>
      </c>
      <c r="AG21" s="59">
        <v>0</v>
      </c>
      <c r="AH21" s="59">
        <v>0</v>
      </c>
      <c r="AI21" s="59">
        <v>15001</v>
      </c>
      <c r="AJ21" s="269">
        <v>713590</v>
      </c>
      <c r="AK21" s="270">
        <v>100</v>
      </c>
      <c r="AL21" s="59">
        <v>713490</v>
      </c>
      <c r="AM21" s="59">
        <v>0</v>
      </c>
      <c r="AN21" s="269">
        <v>16549469</v>
      </c>
      <c r="AO21" s="6" t="s">
        <v>133</v>
      </c>
      <c r="AP21" s="59">
        <v>16549469</v>
      </c>
      <c r="AQ21" s="59">
        <v>0</v>
      </c>
      <c r="AR21" s="269">
        <v>2</v>
      </c>
      <c r="AS21" s="59">
        <v>1</v>
      </c>
      <c r="AT21" s="59">
        <v>1</v>
      </c>
      <c r="AU21" s="269">
        <v>103835</v>
      </c>
      <c r="AV21" s="270">
        <v>44742</v>
      </c>
      <c r="AW21" s="270">
        <v>59093</v>
      </c>
    </row>
    <row r="22" spans="1:49" ht="22.05" customHeight="1">
      <c r="A22" s="6" t="s">
        <v>134</v>
      </c>
      <c r="B22" s="6" t="s">
        <v>134</v>
      </c>
      <c r="C22" s="269">
        <v>30839753</v>
      </c>
      <c r="D22" s="269">
        <v>11712558</v>
      </c>
      <c r="E22" s="59">
        <v>0</v>
      </c>
      <c r="F22" s="6" t="s">
        <v>134</v>
      </c>
      <c r="G22" s="59">
        <v>217867</v>
      </c>
      <c r="H22" s="59">
        <v>140000</v>
      </c>
      <c r="I22" s="59">
        <v>1980000</v>
      </c>
      <c r="J22" s="59">
        <v>1650000</v>
      </c>
      <c r="K22" s="59">
        <v>662000</v>
      </c>
      <c r="L22" s="59">
        <v>0</v>
      </c>
      <c r="M22" s="59">
        <v>0</v>
      </c>
      <c r="N22" s="6" t="s">
        <v>134</v>
      </c>
      <c r="O22" s="59">
        <v>7044691</v>
      </c>
      <c r="P22" s="59">
        <v>18000</v>
      </c>
      <c r="Q22" s="59">
        <v>0</v>
      </c>
      <c r="R22" s="59">
        <v>0</v>
      </c>
      <c r="S22" s="59">
        <v>0</v>
      </c>
      <c r="T22" s="269">
        <v>305441</v>
      </c>
      <c r="U22" s="59">
        <v>304841</v>
      </c>
      <c r="V22" s="59">
        <v>0</v>
      </c>
      <c r="W22" s="6" t="s">
        <v>134</v>
      </c>
      <c r="X22" s="59">
        <v>600</v>
      </c>
      <c r="Y22" s="269">
        <v>200684</v>
      </c>
      <c r="Z22" s="59">
        <v>151136</v>
      </c>
      <c r="AA22" s="59">
        <v>49548</v>
      </c>
      <c r="AB22" s="59">
        <v>0</v>
      </c>
      <c r="AC22" s="269">
        <v>19540</v>
      </c>
      <c r="AD22" s="59">
        <v>19540</v>
      </c>
      <c r="AE22" s="59">
        <v>0</v>
      </c>
      <c r="AF22" s="6" t="s">
        <v>134</v>
      </c>
      <c r="AG22" s="59">
        <v>0</v>
      </c>
      <c r="AH22" s="59">
        <v>0</v>
      </c>
      <c r="AI22" s="59">
        <v>0</v>
      </c>
      <c r="AJ22" s="269">
        <v>121400</v>
      </c>
      <c r="AK22" s="270">
        <v>1400</v>
      </c>
      <c r="AL22" s="59">
        <v>120000</v>
      </c>
      <c r="AM22" s="59">
        <v>0</v>
      </c>
      <c r="AN22" s="269">
        <v>17572005</v>
      </c>
      <c r="AO22" s="6" t="s">
        <v>134</v>
      </c>
      <c r="AP22" s="59">
        <v>17572005</v>
      </c>
      <c r="AQ22" s="59">
        <v>0</v>
      </c>
      <c r="AR22" s="269">
        <v>191840</v>
      </c>
      <c r="AS22" s="59">
        <v>191840</v>
      </c>
      <c r="AT22" s="59">
        <v>0</v>
      </c>
      <c r="AU22" s="269">
        <v>716285</v>
      </c>
      <c r="AV22" s="270">
        <v>0</v>
      </c>
      <c r="AW22" s="270">
        <v>716285</v>
      </c>
    </row>
    <row r="23" spans="1:49" ht="22.05" customHeight="1">
      <c r="A23" s="7" t="s">
        <v>135</v>
      </c>
      <c r="B23" s="7" t="s">
        <v>135</v>
      </c>
      <c r="C23" s="269">
        <v>24230000</v>
      </c>
      <c r="D23" s="269">
        <v>8152454</v>
      </c>
      <c r="E23" s="59">
        <v>0</v>
      </c>
      <c r="F23" s="7" t="s">
        <v>135</v>
      </c>
      <c r="G23" s="59">
        <v>161035</v>
      </c>
      <c r="H23" s="59">
        <v>65000</v>
      </c>
      <c r="I23" s="59">
        <v>1373000</v>
      </c>
      <c r="J23" s="59">
        <v>852300</v>
      </c>
      <c r="K23" s="59">
        <v>340500</v>
      </c>
      <c r="L23" s="59">
        <v>0</v>
      </c>
      <c r="M23" s="59">
        <v>0</v>
      </c>
      <c r="N23" s="7" t="s">
        <v>135</v>
      </c>
      <c r="O23" s="59">
        <v>5352979</v>
      </c>
      <c r="P23" s="59">
        <v>7640</v>
      </c>
      <c r="Q23" s="59">
        <v>0</v>
      </c>
      <c r="R23" s="59">
        <v>0</v>
      </c>
      <c r="S23" s="59">
        <v>0</v>
      </c>
      <c r="T23" s="269">
        <v>182166</v>
      </c>
      <c r="U23" s="59">
        <v>169706</v>
      </c>
      <c r="V23" s="59">
        <v>3</v>
      </c>
      <c r="W23" s="7" t="s">
        <v>135</v>
      </c>
      <c r="X23" s="59">
        <v>12457</v>
      </c>
      <c r="Y23" s="269">
        <v>295276</v>
      </c>
      <c r="Z23" s="59">
        <v>101102</v>
      </c>
      <c r="AA23" s="59">
        <v>194174</v>
      </c>
      <c r="AB23" s="59">
        <v>180</v>
      </c>
      <c r="AC23" s="269">
        <v>105153</v>
      </c>
      <c r="AD23" s="59">
        <v>50996</v>
      </c>
      <c r="AE23" s="59">
        <v>50000</v>
      </c>
      <c r="AF23" s="7" t="s">
        <v>135</v>
      </c>
      <c r="AG23" s="59">
        <v>0</v>
      </c>
      <c r="AH23" s="59">
        <v>0</v>
      </c>
      <c r="AI23" s="59">
        <v>4157</v>
      </c>
      <c r="AJ23" s="269">
        <v>22406</v>
      </c>
      <c r="AK23" s="270">
        <v>0</v>
      </c>
      <c r="AL23" s="59">
        <v>22406</v>
      </c>
      <c r="AM23" s="59">
        <v>0</v>
      </c>
      <c r="AN23" s="269">
        <v>15357862</v>
      </c>
      <c r="AO23" s="7" t="s">
        <v>135</v>
      </c>
      <c r="AP23" s="59">
        <v>15347450</v>
      </c>
      <c r="AQ23" s="59">
        <v>10412</v>
      </c>
      <c r="AR23" s="269">
        <v>26240</v>
      </c>
      <c r="AS23" s="59">
        <v>26240</v>
      </c>
      <c r="AT23" s="59">
        <v>0</v>
      </c>
      <c r="AU23" s="269">
        <v>88263</v>
      </c>
      <c r="AV23" s="270">
        <v>0</v>
      </c>
      <c r="AW23" s="270">
        <v>88263</v>
      </c>
    </row>
    <row r="24" spans="1:49" ht="22.05" customHeight="1">
      <c r="A24" s="6" t="s">
        <v>136</v>
      </c>
      <c r="B24" s="6" t="s">
        <v>136</v>
      </c>
      <c r="C24" s="269">
        <v>41174000</v>
      </c>
      <c r="D24" s="269">
        <v>12997714</v>
      </c>
      <c r="E24" s="59">
        <v>0</v>
      </c>
      <c r="F24" s="6" t="s">
        <v>136</v>
      </c>
      <c r="G24" s="59">
        <v>262133</v>
      </c>
      <c r="H24" s="59">
        <v>147000</v>
      </c>
      <c r="I24" s="59">
        <v>2150000</v>
      </c>
      <c r="J24" s="59">
        <v>1825418</v>
      </c>
      <c r="K24" s="59">
        <v>510000</v>
      </c>
      <c r="L24" s="59">
        <v>0</v>
      </c>
      <c r="M24" s="59">
        <v>0</v>
      </c>
      <c r="N24" s="6" t="s">
        <v>136</v>
      </c>
      <c r="O24" s="59">
        <v>7843163</v>
      </c>
      <c r="P24" s="59">
        <v>260000</v>
      </c>
      <c r="Q24" s="59">
        <v>0</v>
      </c>
      <c r="R24" s="59">
        <v>0</v>
      </c>
      <c r="S24" s="59">
        <v>0</v>
      </c>
      <c r="T24" s="269">
        <v>697856</v>
      </c>
      <c r="U24" s="59">
        <v>678463</v>
      </c>
      <c r="V24" s="59">
        <v>4002</v>
      </c>
      <c r="W24" s="6" t="s">
        <v>136</v>
      </c>
      <c r="X24" s="59">
        <v>15391</v>
      </c>
      <c r="Y24" s="269">
        <v>532272</v>
      </c>
      <c r="Z24" s="59">
        <v>324407</v>
      </c>
      <c r="AA24" s="59">
        <v>207865</v>
      </c>
      <c r="AB24" s="59">
        <v>0</v>
      </c>
      <c r="AC24" s="269">
        <v>136960</v>
      </c>
      <c r="AD24" s="59">
        <v>62477</v>
      </c>
      <c r="AE24" s="59">
        <v>50000</v>
      </c>
      <c r="AF24" s="6" t="s">
        <v>136</v>
      </c>
      <c r="AG24" s="59">
        <v>0</v>
      </c>
      <c r="AH24" s="59">
        <v>0</v>
      </c>
      <c r="AI24" s="59">
        <v>24483</v>
      </c>
      <c r="AJ24" s="269">
        <v>40000</v>
      </c>
      <c r="AK24" s="270">
        <v>0</v>
      </c>
      <c r="AL24" s="59">
        <v>40000</v>
      </c>
      <c r="AM24" s="59">
        <v>0</v>
      </c>
      <c r="AN24" s="269">
        <v>26252319</v>
      </c>
      <c r="AO24" s="6" t="s">
        <v>136</v>
      </c>
      <c r="AP24" s="59">
        <v>26252319</v>
      </c>
      <c r="AQ24" s="59">
        <v>0</v>
      </c>
      <c r="AR24" s="269">
        <v>13303</v>
      </c>
      <c r="AS24" s="59">
        <v>13303</v>
      </c>
      <c r="AT24" s="59">
        <v>0</v>
      </c>
      <c r="AU24" s="269">
        <v>503576</v>
      </c>
      <c r="AV24" s="270">
        <v>0</v>
      </c>
      <c r="AW24" s="270">
        <v>503576</v>
      </c>
    </row>
    <row r="25" spans="1:49" ht="22.05" customHeight="1">
      <c r="A25" s="6" t="s">
        <v>137</v>
      </c>
      <c r="B25" s="6" t="s">
        <v>137</v>
      </c>
      <c r="C25" s="269">
        <v>18150981</v>
      </c>
      <c r="D25" s="269">
        <v>4672129</v>
      </c>
      <c r="E25" s="59">
        <v>0</v>
      </c>
      <c r="F25" s="6" t="s">
        <v>137</v>
      </c>
      <c r="G25" s="59">
        <v>69524</v>
      </c>
      <c r="H25" s="59">
        <v>40675</v>
      </c>
      <c r="I25" s="59">
        <v>491757</v>
      </c>
      <c r="J25" s="59">
        <v>442793</v>
      </c>
      <c r="K25" s="59">
        <v>101430</v>
      </c>
      <c r="L25" s="59">
        <v>0</v>
      </c>
      <c r="M25" s="59">
        <v>0</v>
      </c>
      <c r="N25" s="6" t="s">
        <v>137</v>
      </c>
      <c r="O25" s="59">
        <v>3515950</v>
      </c>
      <c r="P25" s="59">
        <v>10000</v>
      </c>
      <c r="Q25" s="59">
        <v>0</v>
      </c>
      <c r="R25" s="59">
        <v>0</v>
      </c>
      <c r="S25" s="59">
        <v>0</v>
      </c>
      <c r="T25" s="269">
        <v>149837</v>
      </c>
      <c r="U25" s="59">
        <v>148827</v>
      </c>
      <c r="V25" s="59">
        <v>0</v>
      </c>
      <c r="W25" s="6" t="s">
        <v>137</v>
      </c>
      <c r="X25" s="59">
        <v>1010</v>
      </c>
      <c r="Y25" s="269">
        <v>180193</v>
      </c>
      <c r="Z25" s="59">
        <v>129598</v>
      </c>
      <c r="AA25" s="59">
        <v>50595</v>
      </c>
      <c r="AB25" s="59">
        <v>0</v>
      </c>
      <c r="AC25" s="269">
        <v>64717</v>
      </c>
      <c r="AD25" s="59">
        <v>42586</v>
      </c>
      <c r="AE25" s="59">
        <v>20001</v>
      </c>
      <c r="AF25" s="6" t="s">
        <v>137</v>
      </c>
      <c r="AG25" s="59">
        <v>0</v>
      </c>
      <c r="AH25" s="59">
        <v>0</v>
      </c>
      <c r="AI25" s="59">
        <v>2130</v>
      </c>
      <c r="AJ25" s="269">
        <v>5859</v>
      </c>
      <c r="AK25" s="270">
        <v>5000</v>
      </c>
      <c r="AL25" s="59">
        <v>859</v>
      </c>
      <c r="AM25" s="59">
        <v>0</v>
      </c>
      <c r="AN25" s="269">
        <v>13023505</v>
      </c>
      <c r="AO25" s="6" t="s">
        <v>137</v>
      </c>
      <c r="AP25" s="59">
        <v>12992294</v>
      </c>
      <c r="AQ25" s="59">
        <v>31211</v>
      </c>
      <c r="AR25" s="269">
        <v>7017</v>
      </c>
      <c r="AS25" s="59">
        <v>7017</v>
      </c>
      <c r="AT25" s="59">
        <v>0</v>
      </c>
      <c r="AU25" s="269">
        <v>47724</v>
      </c>
      <c r="AV25" s="270">
        <v>0</v>
      </c>
      <c r="AW25" s="270">
        <v>47724</v>
      </c>
    </row>
    <row r="26" spans="1:49" ht="22.05" customHeight="1">
      <c r="A26" s="6" t="s">
        <v>138</v>
      </c>
      <c r="B26" s="6" t="s">
        <v>138</v>
      </c>
      <c r="C26" s="269">
        <v>22005700</v>
      </c>
      <c r="D26" s="269">
        <v>7466969</v>
      </c>
      <c r="E26" s="59">
        <v>0</v>
      </c>
      <c r="F26" s="6" t="s">
        <v>138</v>
      </c>
      <c r="G26" s="59">
        <v>104156</v>
      </c>
      <c r="H26" s="59">
        <v>81500</v>
      </c>
      <c r="I26" s="59">
        <v>874280</v>
      </c>
      <c r="J26" s="59">
        <v>818020</v>
      </c>
      <c r="K26" s="59">
        <v>198069</v>
      </c>
      <c r="L26" s="59">
        <v>0</v>
      </c>
      <c r="M26" s="59">
        <v>0</v>
      </c>
      <c r="N26" s="6" t="s">
        <v>138</v>
      </c>
      <c r="O26" s="59">
        <v>4306944</v>
      </c>
      <c r="P26" s="59">
        <v>1084000</v>
      </c>
      <c r="Q26" s="59">
        <v>0</v>
      </c>
      <c r="R26" s="59">
        <v>0</v>
      </c>
      <c r="S26" s="59">
        <v>0</v>
      </c>
      <c r="T26" s="269">
        <v>224272</v>
      </c>
      <c r="U26" s="59">
        <v>209734</v>
      </c>
      <c r="V26" s="59">
        <v>2001</v>
      </c>
      <c r="W26" s="6" t="s">
        <v>138</v>
      </c>
      <c r="X26" s="59">
        <v>12537</v>
      </c>
      <c r="Y26" s="269">
        <v>152313</v>
      </c>
      <c r="Z26" s="59">
        <v>105800</v>
      </c>
      <c r="AA26" s="59">
        <v>46513</v>
      </c>
      <c r="AB26" s="59">
        <v>0</v>
      </c>
      <c r="AC26" s="269">
        <v>69131</v>
      </c>
      <c r="AD26" s="59">
        <v>58311</v>
      </c>
      <c r="AE26" s="59">
        <v>10200</v>
      </c>
      <c r="AF26" s="6" t="s">
        <v>138</v>
      </c>
      <c r="AG26" s="59">
        <v>0</v>
      </c>
      <c r="AH26" s="59">
        <v>0</v>
      </c>
      <c r="AI26" s="59">
        <v>620</v>
      </c>
      <c r="AJ26" s="269">
        <v>7880</v>
      </c>
      <c r="AK26" s="270">
        <v>0</v>
      </c>
      <c r="AL26" s="59">
        <v>7880</v>
      </c>
      <c r="AM26" s="59">
        <v>0</v>
      </c>
      <c r="AN26" s="269">
        <v>13671109</v>
      </c>
      <c r="AO26" s="6" t="s">
        <v>138</v>
      </c>
      <c r="AP26" s="59">
        <v>13671109</v>
      </c>
      <c r="AQ26" s="59">
        <v>0</v>
      </c>
      <c r="AR26" s="269">
        <v>0</v>
      </c>
      <c r="AS26" s="59">
        <v>0</v>
      </c>
      <c r="AT26" s="59">
        <v>0</v>
      </c>
      <c r="AU26" s="269">
        <v>414026</v>
      </c>
      <c r="AV26" s="270">
        <v>0</v>
      </c>
      <c r="AW26" s="270">
        <v>414026</v>
      </c>
    </row>
    <row r="27" spans="1:49" ht="22.05" customHeight="1">
      <c r="A27" s="6" t="s">
        <v>139</v>
      </c>
      <c r="B27" s="6" t="s">
        <v>139</v>
      </c>
      <c r="C27" s="269">
        <v>9436071</v>
      </c>
      <c r="D27" s="269">
        <v>2351198</v>
      </c>
      <c r="E27" s="59">
        <v>0</v>
      </c>
      <c r="F27" s="6" t="s">
        <v>139</v>
      </c>
      <c r="G27" s="59">
        <v>33168</v>
      </c>
      <c r="H27" s="59">
        <v>10000</v>
      </c>
      <c r="I27" s="59">
        <v>66000</v>
      </c>
      <c r="J27" s="59">
        <v>209000</v>
      </c>
      <c r="K27" s="59">
        <v>44000</v>
      </c>
      <c r="L27" s="59">
        <v>0</v>
      </c>
      <c r="M27" s="59">
        <v>0</v>
      </c>
      <c r="N27" s="6" t="s">
        <v>139</v>
      </c>
      <c r="O27" s="59">
        <v>1989030</v>
      </c>
      <c r="P27" s="59">
        <v>0</v>
      </c>
      <c r="Q27" s="59">
        <v>0</v>
      </c>
      <c r="R27" s="59">
        <v>0</v>
      </c>
      <c r="S27" s="59">
        <v>0</v>
      </c>
      <c r="T27" s="269">
        <v>18784</v>
      </c>
      <c r="U27" s="59">
        <v>17853</v>
      </c>
      <c r="V27" s="59">
        <v>1</v>
      </c>
      <c r="W27" s="6" t="s">
        <v>139</v>
      </c>
      <c r="X27" s="59">
        <v>930</v>
      </c>
      <c r="Y27" s="269">
        <v>188724</v>
      </c>
      <c r="Z27" s="59">
        <v>86616</v>
      </c>
      <c r="AA27" s="59">
        <v>102108</v>
      </c>
      <c r="AB27" s="59">
        <v>0</v>
      </c>
      <c r="AC27" s="269">
        <v>63132</v>
      </c>
      <c r="AD27" s="59">
        <v>42200</v>
      </c>
      <c r="AE27" s="59">
        <v>20000</v>
      </c>
      <c r="AF27" s="6" t="s">
        <v>139</v>
      </c>
      <c r="AG27" s="59">
        <v>0</v>
      </c>
      <c r="AH27" s="59">
        <v>0</v>
      </c>
      <c r="AI27" s="59">
        <v>932</v>
      </c>
      <c r="AJ27" s="269">
        <v>5000</v>
      </c>
      <c r="AK27" s="270">
        <v>0</v>
      </c>
      <c r="AL27" s="59">
        <v>5000</v>
      </c>
      <c r="AM27" s="59">
        <v>0</v>
      </c>
      <c r="AN27" s="269">
        <v>6570973</v>
      </c>
      <c r="AO27" s="6" t="s">
        <v>139</v>
      </c>
      <c r="AP27" s="59">
        <v>6546437</v>
      </c>
      <c r="AQ27" s="59">
        <v>24536</v>
      </c>
      <c r="AR27" s="269">
        <v>17166</v>
      </c>
      <c r="AS27" s="59">
        <v>17166</v>
      </c>
      <c r="AT27" s="59">
        <v>0</v>
      </c>
      <c r="AU27" s="269">
        <v>221094</v>
      </c>
      <c r="AV27" s="270">
        <v>0</v>
      </c>
      <c r="AW27" s="270">
        <v>221094</v>
      </c>
    </row>
    <row r="28" spans="1:49" ht="22.05" customHeight="1">
      <c r="A28" s="6" t="s">
        <v>140</v>
      </c>
      <c r="B28" s="6" t="s">
        <v>140</v>
      </c>
      <c r="C28" s="269">
        <v>19964713</v>
      </c>
      <c r="D28" s="269">
        <v>7895177</v>
      </c>
      <c r="E28" s="59">
        <v>95000</v>
      </c>
      <c r="F28" s="6" t="s">
        <v>140</v>
      </c>
      <c r="G28" s="59">
        <v>117554</v>
      </c>
      <c r="H28" s="59">
        <v>72945</v>
      </c>
      <c r="I28" s="59">
        <v>789289</v>
      </c>
      <c r="J28" s="59">
        <v>1761371</v>
      </c>
      <c r="K28" s="59">
        <v>784804</v>
      </c>
      <c r="L28" s="59">
        <v>147773</v>
      </c>
      <c r="M28" s="59">
        <v>28000</v>
      </c>
      <c r="N28" s="6" t="s">
        <v>140</v>
      </c>
      <c r="O28" s="59">
        <v>4098441</v>
      </c>
      <c r="P28" s="59">
        <v>0</v>
      </c>
      <c r="Q28" s="59">
        <v>0</v>
      </c>
      <c r="R28" s="59">
        <v>0</v>
      </c>
      <c r="S28" s="59">
        <v>0</v>
      </c>
      <c r="T28" s="269">
        <v>308034</v>
      </c>
      <c r="U28" s="59">
        <v>299016</v>
      </c>
      <c r="V28" s="59">
        <v>0</v>
      </c>
      <c r="W28" s="6" t="s">
        <v>140</v>
      </c>
      <c r="X28" s="59">
        <v>9018</v>
      </c>
      <c r="Y28" s="269">
        <v>368808</v>
      </c>
      <c r="Z28" s="59">
        <v>103513</v>
      </c>
      <c r="AA28" s="59">
        <v>265295</v>
      </c>
      <c r="AB28" s="59">
        <v>0</v>
      </c>
      <c r="AC28" s="269">
        <v>236939</v>
      </c>
      <c r="AD28" s="59">
        <v>217278</v>
      </c>
      <c r="AE28" s="59">
        <v>14374</v>
      </c>
      <c r="AF28" s="6" t="s">
        <v>140</v>
      </c>
      <c r="AG28" s="59">
        <v>0</v>
      </c>
      <c r="AH28" s="59">
        <v>0</v>
      </c>
      <c r="AI28" s="59">
        <v>5287</v>
      </c>
      <c r="AJ28" s="269">
        <v>30370</v>
      </c>
      <c r="AK28" s="270">
        <v>0</v>
      </c>
      <c r="AL28" s="59">
        <v>30370</v>
      </c>
      <c r="AM28" s="59">
        <v>0</v>
      </c>
      <c r="AN28" s="269">
        <v>10610203</v>
      </c>
      <c r="AO28" s="6" t="s">
        <v>140</v>
      </c>
      <c r="AP28" s="59">
        <v>10610203</v>
      </c>
      <c r="AQ28" s="59">
        <v>0</v>
      </c>
      <c r="AR28" s="269">
        <v>74700</v>
      </c>
      <c r="AS28" s="59">
        <v>74700</v>
      </c>
      <c r="AT28" s="59">
        <v>0</v>
      </c>
      <c r="AU28" s="269">
        <v>440482</v>
      </c>
      <c r="AV28" s="270">
        <v>0</v>
      </c>
      <c r="AW28" s="270">
        <v>440482</v>
      </c>
    </row>
    <row r="29" spans="1:49" ht="22.05" customHeight="1">
      <c r="A29" s="6" t="s">
        <v>141</v>
      </c>
      <c r="B29" s="6" t="s">
        <v>141</v>
      </c>
      <c r="C29" s="269">
        <v>21625240</v>
      </c>
      <c r="D29" s="269">
        <v>12398848</v>
      </c>
      <c r="E29" s="59">
        <v>369000</v>
      </c>
      <c r="F29" s="6" t="s">
        <v>141</v>
      </c>
      <c r="G29" s="59">
        <v>141525</v>
      </c>
      <c r="H29" s="59">
        <v>400000</v>
      </c>
      <c r="I29" s="59">
        <v>1371000</v>
      </c>
      <c r="J29" s="59">
        <v>3563526</v>
      </c>
      <c r="K29" s="59">
        <v>1741450</v>
      </c>
      <c r="L29" s="59">
        <v>312813</v>
      </c>
      <c r="M29" s="59">
        <v>47050</v>
      </c>
      <c r="N29" s="6" t="s">
        <v>141</v>
      </c>
      <c r="O29" s="59">
        <v>4452484</v>
      </c>
      <c r="P29" s="59">
        <v>0</v>
      </c>
      <c r="Q29" s="59">
        <v>0</v>
      </c>
      <c r="R29" s="59">
        <v>0</v>
      </c>
      <c r="S29" s="59">
        <v>1</v>
      </c>
      <c r="T29" s="269">
        <v>240425</v>
      </c>
      <c r="U29" s="59">
        <v>236506</v>
      </c>
      <c r="V29" s="59">
        <v>2</v>
      </c>
      <c r="W29" s="6" t="s">
        <v>141</v>
      </c>
      <c r="X29" s="59">
        <v>3917</v>
      </c>
      <c r="Y29" s="269">
        <v>405967</v>
      </c>
      <c r="Z29" s="59">
        <v>156245</v>
      </c>
      <c r="AA29" s="59">
        <v>249722</v>
      </c>
      <c r="AB29" s="59">
        <v>0</v>
      </c>
      <c r="AC29" s="269">
        <v>710103</v>
      </c>
      <c r="AD29" s="59">
        <v>529433</v>
      </c>
      <c r="AE29" s="59">
        <v>178002</v>
      </c>
      <c r="AF29" s="6" t="s">
        <v>141</v>
      </c>
      <c r="AG29" s="59">
        <v>0</v>
      </c>
      <c r="AH29" s="59">
        <v>0</v>
      </c>
      <c r="AI29" s="59">
        <v>2668</v>
      </c>
      <c r="AJ29" s="269">
        <v>17000</v>
      </c>
      <c r="AK29" s="270">
        <v>0</v>
      </c>
      <c r="AL29" s="59">
        <v>17000</v>
      </c>
      <c r="AM29" s="59">
        <v>0</v>
      </c>
      <c r="AN29" s="269">
        <v>7085108</v>
      </c>
      <c r="AO29" s="6" t="s">
        <v>141</v>
      </c>
      <c r="AP29" s="59">
        <v>7085108</v>
      </c>
      <c r="AQ29" s="59">
        <v>0</v>
      </c>
      <c r="AR29" s="269">
        <v>7216</v>
      </c>
      <c r="AS29" s="59">
        <v>7215</v>
      </c>
      <c r="AT29" s="59">
        <v>1</v>
      </c>
      <c r="AU29" s="269">
        <v>760572</v>
      </c>
      <c r="AV29" s="270">
        <v>0</v>
      </c>
      <c r="AW29" s="270">
        <v>760572</v>
      </c>
    </row>
    <row r="30" spans="1:49" ht="22.05" customHeight="1">
      <c r="A30" s="6" t="s">
        <v>142</v>
      </c>
      <c r="B30" s="6" t="s">
        <v>142</v>
      </c>
      <c r="C30" s="269">
        <v>13450114</v>
      </c>
      <c r="D30" s="269">
        <v>5403012</v>
      </c>
      <c r="E30" s="59">
        <v>114510</v>
      </c>
      <c r="F30" s="6" t="s">
        <v>142</v>
      </c>
      <c r="G30" s="59">
        <v>85309</v>
      </c>
      <c r="H30" s="59">
        <v>80000</v>
      </c>
      <c r="I30" s="59">
        <v>710000</v>
      </c>
      <c r="J30" s="59">
        <v>1119520</v>
      </c>
      <c r="K30" s="59">
        <v>630000</v>
      </c>
      <c r="L30" s="59">
        <v>90000</v>
      </c>
      <c r="M30" s="59">
        <v>28000</v>
      </c>
      <c r="N30" s="6" t="s">
        <v>142</v>
      </c>
      <c r="O30" s="59">
        <v>2545673</v>
      </c>
      <c r="P30" s="59">
        <v>0</v>
      </c>
      <c r="Q30" s="59">
        <v>0</v>
      </c>
      <c r="R30" s="59">
        <v>0</v>
      </c>
      <c r="S30" s="59">
        <v>1</v>
      </c>
      <c r="T30" s="269">
        <v>19831</v>
      </c>
      <c r="U30" s="59">
        <v>19569</v>
      </c>
      <c r="V30" s="59">
        <v>7</v>
      </c>
      <c r="W30" s="6" t="s">
        <v>142</v>
      </c>
      <c r="X30" s="59">
        <v>255</v>
      </c>
      <c r="Y30" s="269">
        <v>202173</v>
      </c>
      <c r="Z30" s="59">
        <v>72231</v>
      </c>
      <c r="AA30" s="59">
        <v>129942</v>
      </c>
      <c r="AB30" s="59">
        <v>1</v>
      </c>
      <c r="AC30" s="269">
        <v>39054</v>
      </c>
      <c r="AD30" s="59">
        <v>28274</v>
      </c>
      <c r="AE30" s="59">
        <v>10000</v>
      </c>
      <c r="AF30" s="6" t="s">
        <v>142</v>
      </c>
      <c r="AG30" s="59">
        <v>0</v>
      </c>
      <c r="AH30" s="59">
        <v>0</v>
      </c>
      <c r="AI30" s="59">
        <v>780</v>
      </c>
      <c r="AJ30" s="269">
        <v>2611</v>
      </c>
      <c r="AK30" s="270">
        <v>51</v>
      </c>
      <c r="AL30" s="59">
        <v>0</v>
      </c>
      <c r="AM30" s="59">
        <v>2560</v>
      </c>
      <c r="AN30" s="269">
        <v>7612239</v>
      </c>
      <c r="AO30" s="6" t="s">
        <v>142</v>
      </c>
      <c r="AP30" s="59">
        <v>7612239</v>
      </c>
      <c r="AQ30" s="59">
        <v>0</v>
      </c>
      <c r="AR30" s="269">
        <v>34351</v>
      </c>
      <c r="AS30" s="59">
        <v>34350</v>
      </c>
      <c r="AT30" s="59">
        <v>1</v>
      </c>
      <c r="AU30" s="269">
        <v>136841</v>
      </c>
      <c r="AV30" s="270">
        <v>0</v>
      </c>
      <c r="AW30" s="270">
        <v>136841</v>
      </c>
    </row>
    <row r="31" spans="1:49" ht="22.05" customHeight="1">
      <c r="A31" s="6" t="s">
        <v>143</v>
      </c>
      <c r="B31" s="6" t="s">
        <v>143</v>
      </c>
      <c r="C31" s="269">
        <v>11646670</v>
      </c>
      <c r="D31" s="269">
        <v>2707631</v>
      </c>
      <c r="E31" s="59">
        <v>0</v>
      </c>
      <c r="F31" s="6" t="s">
        <v>143</v>
      </c>
      <c r="G31" s="59">
        <v>756118</v>
      </c>
      <c r="H31" s="59">
        <v>20000</v>
      </c>
      <c r="I31" s="59">
        <v>143000</v>
      </c>
      <c r="J31" s="59">
        <v>197500</v>
      </c>
      <c r="K31" s="59">
        <v>32800</v>
      </c>
      <c r="L31" s="59">
        <v>0</v>
      </c>
      <c r="M31" s="59">
        <v>0</v>
      </c>
      <c r="N31" s="6" t="s">
        <v>143</v>
      </c>
      <c r="O31" s="59">
        <v>1558213</v>
      </c>
      <c r="P31" s="59">
        <v>0</v>
      </c>
      <c r="Q31" s="59">
        <v>0</v>
      </c>
      <c r="R31" s="59">
        <v>0</v>
      </c>
      <c r="S31" s="59">
        <v>0</v>
      </c>
      <c r="T31" s="269">
        <v>28019</v>
      </c>
      <c r="U31" s="59">
        <v>20461</v>
      </c>
      <c r="V31" s="59">
        <v>500</v>
      </c>
      <c r="W31" s="6" t="s">
        <v>143</v>
      </c>
      <c r="X31" s="59">
        <v>7058</v>
      </c>
      <c r="Y31" s="269">
        <v>555610</v>
      </c>
      <c r="Z31" s="59">
        <v>298751</v>
      </c>
      <c r="AA31" s="59">
        <v>256859</v>
      </c>
      <c r="AB31" s="59">
        <v>0</v>
      </c>
      <c r="AC31" s="269">
        <v>149195</v>
      </c>
      <c r="AD31" s="59">
        <v>145561</v>
      </c>
      <c r="AE31" s="59">
        <v>2351</v>
      </c>
      <c r="AF31" s="6" t="s">
        <v>143</v>
      </c>
      <c r="AG31" s="59">
        <v>0</v>
      </c>
      <c r="AH31" s="59">
        <v>0</v>
      </c>
      <c r="AI31" s="59">
        <v>1283</v>
      </c>
      <c r="AJ31" s="269">
        <v>0</v>
      </c>
      <c r="AK31" s="270">
        <v>0</v>
      </c>
      <c r="AL31" s="59">
        <v>0</v>
      </c>
      <c r="AM31" s="59">
        <v>0</v>
      </c>
      <c r="AN31" s="269">
        <v>5639699</v>
      </c>
      <c r="AO31" s="6" t="s">
        <v>143</v>
      </c>
      <c r="AP31" s="59">
        <v>5639699</v>
      </c>
      <c r="AQ31" s="59">
        <v>0</v>
      </c>
      <c r="AR31" s="269">
        <v>2500000</v>
      </c>
      <c r="AS31" s="59">
        <v>2500000</v>
      </c>
      <c r="AT31" s="59">
        <v>0</v>
      </c>
      <c r="AU31" s="269">
        <v>66516</v>
      </c>
      <c r="AV31" s="270">
        <v>0</v>
      </c>
      <c r="AW31" s="270">
        <v>66516</v>
      </c>
    </row>
    <row r="32" spans="1:49" ht="22.05" customHeight="1">
      <c r="A32" s="6" t="s">
        <v>444</v>
      </c>
      <c r="B32" s="6" t="s">
        <v>444</v>
      </c>
      <c r="C32" s="269">
        <v>3797158</v>
      </c>
      <c r="D32" s="269">
        <v>536075</v>
      </c>
      <c r="E32" s="59">
        <v>0</v>
      </c>
      <c r="F32" s="6" t="s">
        <v>444</v>
      </c>
      <c r="G32" s="59">
        <v>70882</v>
      </c>
      <c r="H32" s="59">
        <v>4000</v>
      </c>
      <c r="I32" s="59">
        <v>9000</v>
      </c>
      <c r="J32" s="59">
        <v>7300</v>
      </c>
      <c r="K32" s="59">
        <v>3000</v>
      </c>
      <c r="L32" s="59">
        <v>0</v>
      </c>
      <c r="M32" s="59">
        <v>0</v>
      </c>
      <c r="N32" s="6" t="s">
        <v>444</v>
      </c>
      <c r="O32" s="59">
        <v>441893</v>
      </c>
      <c r="P32" s="59">
        <v>0</v>
      </c>
      <c r="Q32" s="59">
        <v>0</v>
      </c>
      <c r="R32" s="59">
        <v>0</v>
      </c>
      <c r="S32" s="59">
        <v>0</v>
      </c>
      <c r="T32" s="269">
        <v>5090</v>
      </c>
      <c r="U32" s="59">
        <v>2040</v>
      </c>
      <c r="V32" s="59">
        <v>0</v>
      </c>
      <c r="W32" s="6" t="s">
        <v>444</v>
      </c>
      <c r="X32" s="59">
        <v>3050</v>
      </c>
      <c r="Y32" s="269">
        <v>33158</v>
      </c>
      <c r="Z32" s="59">
        <v>6584</v>
      </c>
      <c r="AA32" s="59">
        <v>26574</v>
      </c>
      <c r="AB32" s="59">
        <v>0</v>
      </c>
      <c r="AC32" s="269">
        <v>11784</v>
      </c>
      <c r="AD32" s="59">
        <v>11784</v>
      </c>
      <c r="AE32" s="59">
        <v>0</v>
      </c>
      <c r="AF32" s="6" t="s">
        <v>444</v>
      </c>
      <c r="AG32" s="59">
        <v>0</v>
      </c>
      <c r="AH32" s="59">
        <v>0</v>
      </c>
      <c r="AI32" s="59">
        <v>0</v>
      </c>
      <c r="AJ32" s="269">
        <v>11003</v>
      </c>
      <c r="AK32" s="270">
        <v>1003</v>
      </c>
      <c r="AL32" s="59">
        <v>10000</v>
      </c>
      <c r="AM32" s="59">
        <v>0</v>
      </c>
      <c r="AN32" s="269">
        <v>3015936</v>
      </c>
      <c r="AO32" s="6" t="s">
        <v>444</v>
      </c>
      <c r="AP32" s="59">
        <v>3015936</v>
      </c>
      <c r="AQ32" s="59">
        <v>0</v>
      </c>
      <c r="AR32" s="269">
        <v>175000</v>
      </c>
      <c r="AS32" s="59">
        <v>175000</v>
      </c>
      <c r="AT32" s="59">
        <v>0</v>
      </c>
      <c r="AU32" s="269">
        <v>9112</v>
      </c>
      <c r="AV32" s="270">
        <v>0</v>
      </c>
      <c r="AW32" s="270">
        <v>9112</v>
      </c>
    </row>
  </sheetData>
  <sheetProtection formatCells="0"/>
  <dataConsolidate>
    <dataRefs count="22">
      <dataRef ref="E10:AV32" sheet="4-來源別" r:id="rId1"/>
      <dataRef ref="E10:AV32" sheet="4-來源別" r:id="rId2"/>
      <dataRef ref="E10:AV32" sheet="4-來源別" r:id="rId3"/>
      <dataRef ref="E10:AV32" sheet="4-來源別" r:id="rId4"/>
      <dataRef ref="E10:AV32" sheet="4-來源別" r:id="rId5"/>
      <dataRef ref="E10:AV32" sheet="4-來源別" r:id="rId6"/>
      <dataRef ref="E10:AV32" sheet="4-來源別" r:id="rId7"/>
      <dataRef ref="E10:AV32" sheet="4-來源別" r:id="rId8"/>
      <dataRef ref="E10:AV32" sheet="4-來源別" r:id="rId9"/>
      <dataRef ref="E10:AV32" sheet="4-來源別" r:id="rId10"/>
      <dataRef ref="E10:AV32" sheet="4-來源別" r:id="rId11"/>
      <dataRef ref="E10:AV32" sheet="4-來源別" r:id="rId12"/>
      <dataRef ref="E10:AV32" sheet="4-來源別" r:id="rId13"/>
      <dataRef ref="E10:AV32" sheet="4-來源別" r:id="rId14"/>
      <dataRef ref="E10:AV32" sheet="4-來源別" r:id="rId15"/>
      <dataRef ref="E10:AV32" sheet="4-來源別" r:id="rId16"/>
      <dataRef ref="E10:AV32" sheet="4-來源別" r:id="rId17"/>
      <dataRef ref="E10:AV32" sheet="4-來源別" r:id="rId18"/>
      <dataRef ref="E10:AV32" sheet="4-來源別" r:id="rId19"/>
      <dataRef ref="E10:AV32" sheet="4-來源別" r:id="rId20"/>
      <dataRef ref="E10:AV32" sheet="4-來源別" r:id="rId21"/>
      <dataRef ref="E10:AV32" sheet="4-來源別" r:id="rId22"/>
    </dataRefs>
  </dataConsolidate>
  <mergeCells count="3">
    <mergeCell ref="C3:D3"/>
    <mergeCell ref="B1:E1"/>
    <mergeCell ref="B2:E2"/>
  </mergeCells>
  <phoneticPr fontId="2" type="noConversion"/>
  <dataValidations count="1">
    <dataValidation type="whole" allowBlank="1" showInputMessage="1" showErrorMessage="1" errorTitle="需為整數！" error="資料需為整數值！" sqref="AP10:AQ32 AV17:AW32 S16 AV10:AW15 T10:T30 Z10:AB32 Y10:Y30 X10:X32 AC10:AC30 U10:V32 AD10:AE32 AG10:AI32 AJ10:AJ30 AN10:AN30 AK10:AM32 P17:S32 P10:S15 E17:E32 E10:E15 O10:O32 G10:M32" xr:uid="{00000000-0002-0000-0600-000000000000}">
      <formula1>0</formula1>
      <formula2>9999999999999990</formula2>
    </dataValidation>
  </dataValidations>
  <pageMargins left="1.3779527559055118" right="1.3779527559055118" top="0.78740157480314965" bottom="1.3779527559055118" header="0.51181102362204722" footer="2.1653543307086616"/>
  <pageSetup paperSize="9" scale="85" firstPageNumber="15" orientation="portrait" useFirstPageNumber="1" r:id="rId23"/>
  <headerFooter alignWithMargins="0">
    <oddFooter>&amp;C-&amp;P--</oddFooter>
  </headerFooter>
  <colBreaks count="2" manualBreakCount="2">
    <brk id="5" max="31" man="1"/>
    <brk id="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tabColor indexed="15"/>
  </sheetPr>
  <dimension ref="A1:BA84"/>
  <sheetViews>
    <sheetView showGridLines="0" view="pageBreakPreview" zoomScale="60" zoomScaleNormal="100" workbookViewId="0">
      <pane xSplit="1" ySplit="4" topLeftCell="B5" activePane="bottomRight" state="frozen"/>
      <selection activeCell="O12" sqref="O12"/>
      <selection pane="topRight" activeCell="O12" sqref="O12"/>
      <selection pane="bottomLeft" activeCell="O12" sqref="O12"/>
      <selection pane="bottomRight" activeCell="D36" sqref="D36"/>
    </sheetView>
  </sheetViews>
  <sheetFormatPr defaultColWidth="10" defaultRowHeight="16.149999999999999"/>
  <cols>
    <col min="1" max="1" width="18.3984375" style="236" customWidth="1"/>
    <col min="2" max="3" width="19.69921875" style="236" customWidth="1"/>
    <col min="4" max="4" width="19.59765625" style="24" customWidth="1"/>
    <col min="5" max="5" width="19.69921875" style="24" customWidth="1"/>
    <col min="6" max="8" width="19.59765625" style="24" customWidth="1"/>
    <col min="9" max="9" width="17.19921875" style="236" bestFit="1" customWidth="1"/>
    <col min="10" max="10" width="19.59765625" style="236" customWidth="1"/>
    <col min="11" max="11" width="17.8984375" style="24" customWidth="1"/>
    <col min="12" max="12" width="12.796875" style="24" customWidth="1"/>
    <col min="13" max="13" width="14.69921875" style="24" customWidth="1"/>
    <col min="14" max="14" width="19.19921875" style="236" customWidth="1"/>
    <col min="15" max="17" width="19.19921875" style="24" customWidth="1"/>
    <col min="18" max="18" width="18.3984375" style="236" customWidth="1"/>
    <col min="19" max="19" width="19.59765625" style="24" customWidth="1"/>
    <col min="20" max="20" width="19.59765625" style="236" customWidth="1"/>
    <col min="21" max="25" width="19.59765625" style="24" customWidth="1"/>
    <col min="26" max="26" width="18.3984375" style="24" customWidth="1"/>
    <col min="27" max="33" width="19.69921875" style="24" customWidth="1"/>
    <col min="34" max="34" width="18.3984375" style="24" customWidth="1"/>
    <col min="35" max="41" width="19.69921875" style="24" customWidth="1"/>
    <col min="42" max="16384" width="10" style="24"/>
  </cols>
  <sheetData>
    <row r="1" spans="1:53" s="210" customFormat="1" ht="26.1" customHeight="1">
      <c r="A1" s="209"/>
      <c r="D1" s="183" t="s">
        <v>446</v>
      </c>
      <c r="E1" s="184" t="s">
        <v>447</v>
      </c>
      <c r="F1" s="184"/>
      <c r="G1" s="183"/>
      <c r="H1" s="183"/>
      <c r="I1" s="209"/>
      <c r="J1" s="184"/>
      <c r="L1" s="211"/>
      <c r="M1" s="183" t="s">
        <v>446</v>
      </c>
      <c r="N1" s="184" t="s">
        <v>447</v>
      </c>
      <c r="P1" s="183"/>
      <c r="Q1" s="184"/>
      <c r="R1" s="209"/>
      <c r="S1" s="212"/>
      <c r="T1" s="211"/>
      <c r="U1" s="183" t="s">
        <v>446</v>
      </c>
      <c r="V1" s="184" t="s">
        <v>447</v>
      </c>
      <c r="X1" s="183"/>
      <c r="Y1" s="184"/>
      <c r="AA1" s="212"/>
      <c r="AB1" s="211"/>
      <c r="AC1" s="183" t="s">
        <v>446</v>
      </c>
      <c r="AD1" s="184" t="s">
        <v>447</v>
      </c>
      <c r="AF1" s="211"/>
      <c r="AI1" s="183"/>
      <c r="AK1" s="183" t="s">
        <v>446</v>
      </c>
      <c r="AL1" s="184" t="s">
        <v>447</v>
      </c>
      <c r="AM1" s="212"/>
      <c r="AN1" s="213"/>
      <c r="AO1" s="183"/>
      <c r="AP1" s="214"/>
      <c r="AQ1" s="214"/>
      <c r="AR1" s="215"/>
      <c r="AS1" s="215"/>
      <c r="AT1" s="215"/>
      <c r="AU1" s="215"/>
      <c r="AV1" s="215"/>
      <c r="AW1" s="215"/>
      <c r="AX1" s="215"/>
      <c r="AY1" s="215"/>
      <c r="AZ1" s="215"/>
      <c r="BA1" s="215"/>
    </row>
    <row r="2" spans="1:53" s="210" customFormat="1" ht="27.95" customHeight="1">
      <c r="A2" s="216"/>
      <c r="D2" s="217" t="s">
        <v>448</v>
      </c>
      <c r="E2" s="218" t="s">
        <v>449</v>
      </c>
      <c r="F2" s="218"/>
      <c r="H2" s="219"/>
      <c r="I2" s="216"/>
      <c r="L2" s="220"/>
      <c r="M2" s="217" t="s">
        <v>448</v>
      </c>
      <c r="N2" s="218" t="s">
        <v>449</v>
      </c>
      <c r="P2" s="221"/>
      <c r="Q2" s="219" t="s">
        <v>463</v>
      </c>
      <c r="R2" s="216"/>
      <c r="T2" s="220"/>
      <c r="U2" s="217" t="s">
        <v>448</v>
      </c>
      <c r="V2" s="218" t="s">
        <v>449</v>
      </c>
      <c r="X2" s="217"/>
      <c r="Y2" s="219" t="s">
        <v>464</v>
      </c>
      <c r="AB2" s="220"/>
      <c r="AC2" s="217" t="s">
        <v>448</v>
      </c>
      <c r="AD2" s="218" t="s">
        <v>449</v>
      </c>
      <c r="AG2" s="219" t="s">
        <v>465</v>
      </c>
      <c r="AI2" s="217"/>
      <c r="AK2" s="217" t="s">
        <v>448</v>
      </c>
      <c r="AL2" s="218" t="s">
        <v>449</v>
      </c>
      <c r="AM2" s="221"/>
      <c r="AO2" s="219" t="s">
        <v>466</v>
      </c>
      <c r="AP2" s="214"/>
      <c r="AQ2" s="214"/>
      <c r="AR2" s="215"/>
      <c r="AS2" s="215"/>
      <c r="AT2" s="215"/>
      <c r="AU2" s="215"/>
      <c r="AV2" s="215"/>
      <c r="AW2" s="215"/>
      <c r="AX2" s="215"/>
      <c r="AY2" s="215"/>
      <c r="AZ2" s="215"/>
      <c r="BA2" s="215"/>
    </row>
    <row r="3" spans="1:53" s="223" customFormat="1" ht="24.05" customHeight="1">
      <c r="A3" s="222"/>
      <c r="D3" s="224" t="s">
        <v>307</v>
      </c>
      <c r="E3" s="225" t="s">
        <v>527</v>
      </c>
      <c r="F3" s="226"/>
      <c r="H3" s="170" t="s">
        <v>123</v>
      </c>
      <c r="I3" s="222"/>
      <c r="L3" s="227"/>
      <c r="M3" s="224" t="s">
        <v>307</v>
      </c>
      <c r="N3" s="225" t="s">
        <v>527</v>
      </c>
      <c r="P3" s="170"/>
      <c r="Q3" s="170" t="s">
        <v>123</v>
      </c>
      <c r="R3" s="222"/>
      <c r="T3" s="227"/>
      <c r="U3" s="224" t="s">
        <v>307</v>
      </c>
      <c r="V3" s="225" t="s">
        <v>527</v>
      </c>
      <c r="X3" s="224"/>
      <c r="Y3" s="170" t="s">
        <v>123</v>
      </c>
      <c r="AB3" s="227"/>
      <c r="AC3" s="224" t="s">
        <v>307</v>
      </c>
      <c r="AD3" s="225" t="s">
        <v>527</v>
      </c>
      <c r="AG3" s="170" t="s">
        <v>123</v>
      </c>
      <c r="AI3" s="224"/>
      <c r="AK3" s="224" t="s">
        <v>307</v>
      </c>
      <c r="AL3" s="225" t="s">
        <v>527</v>
      </c>
      <c r="AM3" s="170"/>
      <c r="AO3" s="170" t="s">
        <v>123</v>
      </c>
      <c r="AP3" s="228"/>
      <c r="AQ3" s="228"/>
      <c r="AR3" s="229"/>
      <c r="AS3" s="229"/>
      <c r="AT3" s="229"/>
      <c r="AU3" s="229"/>
      <c r="AV3" s="229"/>
      <c r="AW3" s="229"/>
      <c r="AX3" s="229"/>
      <c r="AY3" s="229"/>
      <c r="AZ3" s="229"/>
      <c r="BA3" s="229"/>
    </row>
    <row r="4" spans="1:53" s="236" customFormat="1" ht="42.05" customHeight="1">
      <c r="A4" s="230" t="s">
        <v>309</v>
      </c>
      <c r="B4" s="231"/>
      <c r="C4" s="232" t="s">
        <v>504</v>
      </c>
      <c r="D4" s="233" t="s">
        <v>82</v>
      </c>
      <c r="E4" s="234" t="s">
        <v>421</v>
      </c>
      <c r="F4" s="233" t="s">
        <v>83</v>
      </c>
      <c r="G4" s="233" t="s">
        <v>43</v>
      </c>
      <c r="H4" s="233" t="s">
        <v>84</v>
      </c>
      <c r="I4" s="230" t="s">
        <v>309</v>
      </c>
      <c r="J4" s="232" t="s">
        <v>450</v>
      </c>
      <c r="K4" s="233" t="s">
        <v>85</v>
      </c>
      <c r="L4" s="233" t="s">
        <v>86</v>
      </c>
      <c r="M4" s="233" t="s">
        <v>87</v>
      </c>
      <c r="N4" s="232" t="s">
        <v>507</v>
      </c>
      <c r="O4" s="233" t="s">
        <v>88</v>
      </c>
      <c r="P4" s="233" t="s">
        <v>89</v>
      </c>
      <c r="Q4" s="233" t="s">
        <v>90</v>
      </c>
      <c r="R4" s="230" t="s">
        <v>309</v>
      </c>
      <c r="S4" s="234" t="s">
        <v>451</v>
      </c>
      <c r="T4" s="232" t="s">
        <v>505</v>
      </c>
      <c r="U4" s="234" t="s">
        <v>511</v>
      </c>
      <c r="V4" s="234" t="s">
        <v>513</v>
      </c>
      <c r="W4" s="234" t="s">
        <v>515</v>
      </c>
      <c r="X4" s="234" t="s">
        <v>517</v>
      </c>
      <c r="Y4" s="234" t="s">
        <v>519</v>
      </c>
      <c r="Z4" s="230" t="s">
        <v>309</v>
      </c>
      <c r="AA4" s="232" t="s">
        <v>452</v>
      </c>
      <c r="AB4" s="233" t="s">
        <v>92</v>
      </c>
      <c r="AC4" s="233" t="s">
        <v>91</v>
      </c>
      <c r="AD4" s="232" t="s">
        <v>509</v>
      </c>
      <c r="AE4" s="234" t="s">
        <v>453</v>
      </c>
      <c r="AF4" s="235" t="s">
        <v>44</v>
      </c>
      <c r="AG4" s="234" t="s">
        <v>521</v>
      </c>
      <c r="AH4" s="230" t="s">
        <v>309</v>
      </c>
      <c r="AI4" s="234" t="s">
        <v>454</v>
      </c>
      <c r="AJ4" s="232" t="s">
        <v>462</v>
      </c>
      <c r="AK4" s="234" t="s">
        <v>523</v>
      </c>
      <c r="AL4" s="234" t="s">
        <v>455</v>
      </c>
      <c r="AM4" s="234" t="s">
        <v>524</v>
      </c>
      <c r="AN4" s="233" t="s">
        <v>492</v>
      </c>
      <c r="AO4" s="233" t="s">
        <v>493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236" customFormat="1" ht="20.2" customHeight="1">
      <c r="A5" s="237" t="s">
        <v>79</v>
      </c>
      <c r="B5" s="231" t="s">
        <v>456</v>
      </c>
      <c r="C5" s="233">
        <v>1</v>
      </c>
      <c r="D5" s="233"/>
      <c r="E5" s="233"/>
      <c r="F5" s="233"/>
      <c r="G5" s="233"/>
      <c r="H5" s="233"/>
      <c r="I5" s="237" t="s">
        <v>79</v>
      </c>
      <c r="J5" s="233">
        <v>2</v>
      </c>
      <c r="K5" s="233"/>
      <c r="L5" s="233"/>
      <c r="M5" s="233"/>
      <c r="N5" s="233">
        <v>3</v>
      </c>
      <c r="O5" s="233"/>
      <c r="P5" s="233"/>
      <c r="Q5" s="233"/>
      <c r="R5" s="237" t="s">
        <v>79</v>
      </c>
      <c r="S5" s="233"/>
      <c r="T5" s="233">
        <v>4</v>
      </c>
      <c r="U5" s="233"/>
      <c r="V5" s="233"/>
      <c r="W5" s="233"/>
      <c r="X5" s="233"/>
      <c r="Y5" s="233"/>
      <c r="Z5" s="237" t="s">
        <v>79</v>
      </c>
      <c r="AA5" s="233">
        <v>5</v>
      </c>
      <c r="AB5" s="233"/>
      <c r="AC5" s="233"/>
      <c r="AD5" s="233">
        <v>6</v>
      </c>
      <c r="AE5" s="233"/>
      <c r="AF5" s="233">
        <v>7</v>
      </c>
      <c r="AG5" s="233"/>
      <c r="AH5" s="237" t="s">
        <v>79</v>
      </c>
      <c r="AI5" s="233"/>
      <c r="AJ5" s="233">
        <v>8</v>
      </c>
      <c r="AK5" s="233"/>
      <c r="AL5" s="233"/>
      <c r="AM5" s="233"/>
      <c r="AN5" s="233"/>
      <c r="AO5" s="233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236" customFormat="1" ht="20.2" customHeight="1">
      <c r="A6" s="237" t="s">
        <v>80</v>
      </c>
      <c r="B6" s="238"/>
      <c r="C6" s="239"/>
      <c r="D6" s="239">
        <v>1</v>
      </c>
      <c r="E6" s="239">
        <v>2</v>
      </c>
      <c r="F6" s="239">
        <v>3</v>
      </c>
      <c r="G6" s="239">
        <v>4</v>
      </c>
      <c r="H6" s="239">
        <v>5</v>
      </c>
      <c r="I6" s="237" t="s">
        <v>80</v>
      </c>
      <c r="J6" s="239"/>
      <c r="K6" s="239">
        <v>1</v>
      </c>
      <c r="L6" s="239">
        <v>2</v>
      </c>
      <c r="M6" s="239">
        <v>3</v>
      </c>
      <c r="N6" s="239"/>
      <c r="O6" s="239">
        <v>1</v>
      </c>
      <c r="P6" s="239">
        <v>2</v>
      </c>
      <c r="Q6" s="239">
        <v>3</v>
      </c>
      <c r="R6" s="237" t="s">
        <v>80</v>
      </c>
      <c r="S6" s="239">
        <v>4</v>
      </c>
      <c r="T6" s="239"/>
      <c r="U6" s="239">
        <v>1</v>
      </c>
      <c r="V6" s="239">
        <v>2</v>
      </c>
      <c r="W6" s="239">
        <v>3</v>
      </c>
      <c r="X6" s="239">
        <v>4</v>
      </c>
      <c r="Y6" s="239">
        <v>5</v>
      </c>
      <c r="Z6" s="237" t="s">
        <v>80</v>
      </c>
      <c r="AA6" s="239"/>
      <c r="AB6" s="239">
        <v>1</v>
      </c>
      <c r="AC6" s="239">
        <v>2</v>
      </c>
      <c r="AD6" s="239"/>
      <c r="AE6" s="239">
        <v>1</v>
      </c>
      <c r="AF6" s="239"/>
      <c r="AG6" s="239">
        <v>1</v>
      </c>
      <c r="AH6" s="237" t="s">
        <v>80</v>
      </c>
      <c r="AI6" s="239">
        <v>2</v>
      </c>
      <c r="AJ6" s="239"/>
      <c r="AK6" s="239">
        <v>1</v>
      </c>
      <c r="AL6" s="239">
        <v>2</v>
      </c>
      <c r="AM6" s="239">
        <v>3</v>
      </c>
      <c r="AN6" s="239">
        <v>4</v>
      </c>
      <c r="AO6" s="239">
        <v>5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236" customFormat="1" ht="20.2" customHeight="1">
      <c r="A7" s="237" t="s">
        <v>310</v>
      </c>
      <c r="B7" s="240"/>
      <c r="C7" s="240"/>
      <c r="D7" s="240"/>
      <c r="E7" s="240"/>
      <c r="F7" s="240"/>
      <c r="G7" s="240"/>
      <c r="H7" s="240"/>
      <c r="I7" s="237" t="s">
        <v>310</v>
      </c>
      <c r="J7" s="240"/>
      <c r="K7" s="240"/>
      <c r="L7" s="240"/>
      <c r="M7" s="240"/>
      <c r="N7" s="240"/>
      <c r="O7" s="240"/>
      <c r="P7" s="240"/>
      <c r="Q7" s="240"/>
      <c r="R7" s="237" t="s">
        <v>310</v>
      </c>
      <c r="S7" s="240"/>
      <c r="T7" s="240"/>
      <c r="U7" s="240"/>
      <c r="V7" s="240"/>
      <c r="W7" s="240"/>
      <c r="X7" s="240"/>
      <c r="Y7" s="240"/>
      <c r="Z7" s="237" t="s">
        <v>310</v>
      </c>
      <c r="AA7" s="240"/>
      <c r="AB7" s="240"/>
      <c r="AC7" s="240"/>
      <c r="AD7" s="240"/>
      <c r="AE7" s="240"/>
      <c r="AF7" s="240"/>
      <c r="AG7" s="240"/>
      <c r="AH7" s="237" t="s">
        <v>310</v>
      </c>
      <c r="AI7" s="240"/>
      <c r="AJ7" s="240"/>
      <c r="AK7" s="240"/>
      <c r="AL7" s="240"/>
      <c r="AM7" s="240"/>
      <c r="AN7" s="240"/>
      <c r="AO7" s="240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48" customFormat="1" ht="21.6" customHeight="1">
      <c r="A8" s="178" t="s">
        <v>25</v>
      </c>
      <c r="B8" s="241">
        <v>1228999632</v>
      </c>
      <c r="C8" s="241">
        <v>217881823</v>
      </c>
      <c r="D8" s="241">
        <v>14883789</v>
      </c>
      <c r="E8" s="241">
        <v>8059832</v>
      </c>
      <c r="F8" s="241">
        <v>90869180</v>
      </c>
      <c r="G8" s="241">
        <v>93725515</v>
      </c>
      <c r="H8" s="241">
        <v>10343507</v>
      </c>
      <c r="I8" s="178" t="s">
        <v>25</v>
      </c>
      <c r="J8" s="241">
        <v>434914655</v>
      </c>
      <c r="K8" s="241">
        <v>399105467</v>
      </c>
      <c r="L8" s="241">
        <v>88996</v>
      </c>
      <c r="M8" s="241">
        <v>35720192</v>
      </c>
      <c r="N8" s="241">
        <v>198976614</v>
      </c>
      <c r="O8" s="241">
        <v>47616001</v>
      </c>
      <c r="P8" s="241">
        <v>25020205</v>
      </c>
      <c r="Q8" s="241">
        <v>103671827</v>
      </c>
      <c r="R8" s="178" t="s">
        <v>25</v>
      </c>
      <c r="S8" s="241">
        <v>22668581</v>
      </c>
      <c r="T8" s="241">
        <v>207741699</v>
      </c>
      <c r="U8" s="241">
        <v>14579728</v>
      </c>
      <c r="V8" s="241">
        <v>19465833</v>
      </c>
      <c r="W8" s="241">
        <v>130567603</v>
      </c>
      <c r="X8" s="241">
        <v>1429696</v>
      </c>
      <c r="Y8" s="241">
        <v>41698839</v>
      </c>
      <c r="Z8" s="178" t="s">
        <v>25</v>
      </c>
      <c r="AA8" s="241">
        <v>75317582</v>
      </c>
      <c r="AB8" s="241">
        <v>63649516</v>
      </c>
      <c r="AC8" s="241">
        <v>11668066</v>
      </c>
      <c r="AD8" s="241">
        <v>60127981</v>
      </c>
      <c r="AE8" s="241">
        <v>60127981</v>
      </c>
      <c r="AF8" s="241">
        <v>8628654</v>
      </c>
      <c r="AG8" s="241">
        <v>8623544</v>
      </c>
      <c r="AH8" s="178" t="s">
        <v>25</v>
      </c>
      <c r="AI8" s="241">
        <v>5110</v>
      </c>
      <c r="AJ8" s="241">
        <v>25410624</v>
      </c>
      <c r="AK8" s="241">
        <v>314666</v>
      </c>
      <c r="AL8" s="241">
        <v>219957</v>
      </c>
      <c r="AM8" s="241">
        <v>0</v>
      </c>
      <c r="AN8" s="241">
        <v>20584401</v>
      </c>
      <c r="AO8" s="241">
        <v>4291600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s="48" customFormat="1" ht="21.6" customHeight="1">
      <c r="A9" s="178" t="s">
        <v>457</v>
      </c>
      <c r="B9" s="241">
        <v>858068401</v>
      </c>
      <c r="C9" s="241">
        <v>148074050</v>
      </c>
      <c r="D9" s="241">
        <v>8162424</v>
      </c>
      <c r="E9" s="241">
        <v>4583931</v>
      </c>
      <c r="F9" s="241">
        <v>66405260</v>
      </c>
      <c r="G9" s="241">
        <v>62342202</v>
      </c>
      <c r="H9" s="241">
        <v>6580233</v>
      </c>
      <c r="I9" s="178" t="s">
        <v>457</v>
      </c>
      <c r="J9" s="241">
        <v>309536617</v>
      </c>
      <c r="K9" s="241">
        <v>281480729</v>
      </c>
      <c r="L9" s="241">
        <v>0</v>
      </c>
      <c r="M9" s="241">
        <v>28055888</v>
      </c>
      <c r="N9" s="241">
        <v>144251854</v>
      </c>
      <c r="O9" s="241">
        <v>31204488</v>
      </c>
      <c r="P9" s="241">
        <v>19475493</v>
      </c>
      <c r="Q9" s="241">
        <v>82108427</v>
      </c>
      <c r="R9" s="178" t="s">
        <v>457</v>
      </c>
      <c r="S9" s="241">
        <v>11463446</v>
      </c>
      <c r="T9" s="241">
        <v>147415293</v>
      </c>
      <c r="U9" s="241">
        <v>12365760</v>
      </c>
      <c r="V9" s="241">
        <v>16133146</v>
      </c>
      <c r="W9" s="241">
        <v>92601856</v>
      </c>
      <c r="X9" s="241">
        <v>831828</v>
      </c>
      <c r="Y9" s="241">
        <v>25482703</v>
      </c>
      <c r="Z9" s="178" t="s">
        <v>457</v>
      </c>
      <c r="AA9" s="241">
        <v>63354747</v>
      </c>
      <c r="AB9" s="241">
        <v>53688820</v>
      </c>
      <c r="AC9" s="241">
        <v>9665927</v>
      </c>
      <c r="AD9" s="241">
        <v>23390348</v>
      </c>
      <c r="AE9" s="241">
        <v>23390348</v>
      </c>
      <c r="AF9" s="241">
        <v>5934656</v>
      </c>
      <c r="AG9" s="241">
        <v>5929546</v>
      </c>
      <c r="AH9" s="178" t="s">
        <v>457</v>
      </c>
      <c r="AI9" s="241">
        <v>5110</v>
      </c>
      <c r="AJ9" s="241">
        <v>16110836</v>
      </c>
      <c r="AK9" s="241">
        <v>0</v>
      </c>
      <c r="AL9" s="241">
        <v>0</v>
      </c>
      <c r="AM9" s="241">
        <v>0</v>
      </c>
      <c r="AN9" s="241">
        <v>13420836</v>
      </c>
      <c r="AO9" s="241">
        <v>2690000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236" customFormat="1" ht="21.6" customHeight="1">
      <c r="A10" s="46" t="s">
        <v>458</v>
      </c>
      <c r="B10" s="242">
        <v>178688035</v>
      </c>
      <c r="C10" s="242">
        <v>32504801</v>
      </c>
      <c r="D10" s="242">
        <v>1600383</v>
      </c>
      <c r="E10" s="242">
        <v>697346</v>
      </c>
      <c r="F10" s="242">
        <v>17244793</v>
      </c>
      <c r="G10" s="242">
        <v>11660100</v>
      </c>
      <c r="H10" s="242">
        <v>1302179</v>
      </c>
      <c r="I10" s="46" t="s">
        <v>458</v>
      </c>
      <c r="J10" s="242">
        <v>61462613</v>
      </c>
      <c r="K10" s="242">
        <v>57815696</v>
      </c>
      <c r="L10" s="242">
        <v>0</v>
      </c>
      <c r="M10" s="242">
        <v>3646917</v>
      </c>
      <c r="N10" s="242">
        <v>32097844</v>
      </c>
      <c r="O10" s="242">
        <v>4643335</v>
      </c>
      <c r="P10" s="242">
        <v>6853209</v>
      </c>
      <c r="Q10" s="242">
        <v>17633990</v>
      </c>
      <c r="R10" s="46" t="s">
        <v>458</v>
      </c>
      <c r="S10" s="242">
        <v>2967310</v>
      </c>
      <c r="T10" s="242">
        <v>28766109</v>
      </c>
      <c r="U10" s="242">
        <v>1487923</v>
      </c>
      <c r="V10" s="242">
        <v>1410452</v>
      </c>
      <c r="W10" s="242">
        <v>19498311</v>
      </c>
      <c r="X10" s="242">
        <v>136591</v>
      </c>
      <c r="Y10" s="242">
        <v>6232832</v>
      </c>
      <c r="Z10" s="46" t="s">
        <v>458</v>
      </c>
      <c r="AA10" s="242">
        <v>14734927</v>
      </c>
      <c r="AB10" s="242">
        <v>13802519</v>
      </c>
      <c r="AC10" s="242">
        <v>932408</v>
      </c>
      <c r="AD10" s="242">
        <v>3832814</v>
      </c>
      <c r="AE10" s="242">
        <v>3832814</v>
      </c>
      <c r="AF10" s="242">
        <v>1040000</v>
      </c>
      <c r="AG10" s="242">
        <v>1040000</v>
      </c>
      <c r="AH10" s="46" t="s">
        <v>458</v>
      </c>
      <c r="AI10" s="242">
        <v>0</v>
      </c>
      <c r="AJ10" s="242">
        <v>4248927</v>
      </c>
      <c r="AK10" s="242">
        <v>0</v>
      </c>
      <c r="AL10" s="242">
        <v>0</v>
      </c>
      <c r="AM10" s="242">
        <v>0</v>
      </c>
      <c r="AN10" s="242">
        <v>3848927</v>
      </c>
      <c r="AO10" s="242">
        <v>400000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236" customFormat="1" ht="21.6" customHeight="1">
      <c r="A11" s="46" t="s">
        <v>459</v>
      </c>
      <c r="B11" s="242">
        <v>168002430</v>
      </c>
      <c r="C11" s="242">
        <v>29263635</v>
      </c>
      <c r="D11" s="242">
        <v>2223757</v>
      </c>
      <c r="E11" s="242">
        <v>900661</v>
      </c>
      <c r="F11" s="242">
        <v>9931463</v>
      </c>
      <c r="G11" s="242">
        <v>14346096</v>
      </c>
      <c r="H11" s="242">
        <v>1861658</v>
      </c>
      <c r="I11" s="46" t="s">
        <v>459</v>
      </c>
      <c r="J11" s="242">
        <v>63791818</v>
      </c>
      <c r="K11" s="242">
        <v>56347297</v>
      </c>
      <c r="L11" s="242">
        <v>0</v>
      </c>
      <c r="M11" s="242">
        <v>7444521</v>
      </c>
      <c r="N11" s="242">
        <v>24565411</v>
      </c>
      <c r="O11" s="242">
        <v>5622529</v>
      </c>
      <c r="P11" s="242">
        <v>1793577</v>
      </c>
      <c r="Q11" s="242">
        <v>15783906</v>
      </c>
      <c r="R11" s="46" t="s">
        <v>459</v>
      </c>
      <c r="S11" s="242">
        <v>1365399</v>
      </c>
      <c r="T11" s="242">
        <v>27184964</v>
      </c>
      <c r="U11" s="242">
        <v>693731</v>
      </c>
      <c r="V11" s="242">
        <v>9048105</v>
      </c>
      <c r="W11" s="242">
        <v>11513636</v>
      </c>
      <c r="X11" s="242">
        <v>481894</v>
      </c>
      <c r="Y11" s="242">
        <v>5447598</v>
      </c>
      <c r="Z11" s="46" t="s">
        <v>459</v>
      </c>
      <c r="AA11" s="242">
        <v>14770401</v>
      </c>
      <c r="AB11" s="242">
        <v>9756035</v>
      </c>
      <c r="AC11" s="242">
        <v>5014366</v>
      </c>
      <c r="AD11" s="242">
        <v>5161992</v>
      </c>
      <c r="AE11" s="242">
        <v>5161992</v>
      </c>
      <c r="AF11" s="242">
        <v>938209</v>
      </c>
      <c r="AG11" s="242">
        <v>938209</v>
      </c>
      <c r="AH11" s="46" t="s">
        <v>459</v>
      </c>
      <c r="AI11" s="242">
        <v>0</v>
      </c>
      <c r="AJ11" s="242">
        <v>2326000</v>
      </c>
      <c r="AK11" s="242">
        <v>0</v>
      </c>
      <c r="AL11" s="242">
        <v>0</v>
      </c>
      <c r="AM11" s="242">
        <v>0</v>
      </c>
      <c r="AN11" s="242">
        <v>1586000</v>
      </c>
      <c r="AO11" s="242">
        <v>740000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236" customFormat="1" ht="21.6" customHeight="1">
      <c r="A12" s="46" t="s">
        <v>269</v>
      </c>
      <c r="B12" s="242">
        <v>122834000</v>
      </c>
      <c r="C12" s="242">
        <v>20464310</v>
      </c>
      <c r="D12" s="242">
        <v>1108123</v>
      </c>
      <c r="E12" s="242">
        <v>690039</v>
      </c>
      <c r="F12" s="242">
        <v>10747871</v>
      </c>
      <c r="G12" s="242">
        <v>7164807</v>
      </c>
      <c r="H12" s="242">
        <v>753470</v>
      </c>
      <c r="I12" s="46" t="s">
        <v>269</v>
      </c>
      <c r="J12" s="242">
        <v>48019453</v>
      </c>
      <c r="K12" s="242">
        <v>41636806</v>
      </c>
      <c r="L12" s="242">
        <v>0</v>
      </c>
      <c r="M12" s="242">
        <v>6382647</v>
      </c>
      <c r="N12" s="242">
        <v>22499549</v>
      </c>
      <c r="O12" s="242">
        <v>4917515</v>
      </c>
      <c r="P12" s="242">
        <v>6286226</v>
      </c>
      <c r="Q12" s="242">
        <v>9966554</v>
      </c>
      <c r="R12" s="46" t="s">
        <v>269</v>
      </c>
      <c r="S12" s="242">
        <v>1329254</v>
      </c>
      <c r="T12" s="242">
        <v>20868502</v>
      </c>
      <c r="U12" s="242">
        <v>1201946</v>
      </c>
      <c r="V12" s="242">
        <v>812722</v>
      </c>
      <c r="W12" s="242">
        <v>17099812</v>
      </c>
      <c r="X12" s="242">
        <v>0</v>
      </c>
      <c r="Y12" s="242">
        <v>1754022</v>
      </c>
      <c r="Z12" s="46" t="s">
        <v>269</v>
      </c>
      <c r="AA12" s="242">
        <v>7307966</v>
      </c>
      <c r="AB12" s="242">
        <v>6136018</v>
      </c>
      <c r="AC12" s="242">
        <v>1171948</v>
      </c>
      <c r="AD12" s="242">
        <v>1498652</v>
      </c>
      <c r="AE12" s="242">
        <v>1498652</v>
      </c>
      <c r="AF12" s="242">
        <v>321136</v>
      </c>
      <c r="AG12" s="242">
        <v>321136</v>
      </c>
      <c r="AH12" s="46" t="s">
        <v>269</v>
      </c>
      <c r="AI12" s="242">
        <v>0</v>
      </c>
      <c r="AJ12" s="242">
        <v>1854432</v>
      </c>
      <c r="AK12" s="242">
        <v>0</v>
      </c>
      <c r="AL12" s="242">
        <v>0</v>
      </c>
      <c r="AM12" s="242">
        <v>0</v>
      </c>
      <c r="AN12" s="242">
        <v>1604432</v>
      </c>
      <c r="AO12" s="242">
        <v>250000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236" customFormat="1" ht="21.6" customHeight="1">
      <c r="A13" s="46" t="s">
        <v>203</v>
      </c>
      <c r="B13" s="242">
        <v>141410322</v>
      </c>
      <c r="C13" s="242">
        <v>23706516</v>
      </c>
      <c r="D13" s="242">
        <v>1391807</v>
      </c>
      <c r="E13" s="242">
        <v>812981</v>
      </c>
      <c r="F13" s="242">
        <v>9833536</v>
      </c>
      <c r="G13" s="242">
        <v>10643543</v>
      </c>
      <c r="H13" s="242">
        <v>1024649</v>
      </c>
      <c r="I13" s="46" t="s">
        <v>203</v>
      </c>
      <c r="J13" s="242">
        <v>54929348</v>
      </c>
      <c r="K13" s="242">
        <v>51792075</v>
      </c>
      <c r="L13" s="242">
        <v>0</v>
      </c>
      <c r="M13" s="242">
        <v>3137273</v>
      </c>
      <c r="N13" s="242">
        <v>22634963</v>
      </c>
      <c r="O13" s="242">
        <v>3251142</v>
      </c>
      <c r="P13" s="242">
        <v>3158058</v>
      </c>
      <c r="Q13" s="242">
        <v>14143842</v>
      </c>
      <c r="R13" s="46" t="s">
        <v>203</v>
      </c>
      <c r="S13" s="242">
        <v>2081921</v>
      </c>
      <c r="T13" s="242">
        <v>24023621</v>
      </c>
      <c r="U13" s="242">
        <v>863280</v>
      </c>
      <c r="V13" s="242">
        <v>2109603</v>
      </c>
      <c r="W13" s="242">
        <v>15972772</v>
      </c>
      <c r="X13" s="242">
        <v>21964</v>
      </c>
      <c r="Y13" s="242">
        <v>5056002</v>
      </c>
      <c r="Z13" s="46" t="s">
        <v>203</v>
      </c>
      <c r="AA13" s="242">
        <v>9530359</v>
      </c>
      <c r="AB13" s="242">
        <v>8246328</v>
      </c>
      <c r="AC13" s="242">
        <v>1284031</v>
      </c>
      <c r="AD13" s="242">
        <v>3115965</v>
      </c>
      <c r="AE13" s="242">
        <v>3115965</v>
      </c>
      <c r="AF13" s="242">
        <v>800000</v>
      </c>
      <c r="AG13" s="242">
        <v>800000</v>
      </c>
      <c r="AH13" s="46" t="s">
        <v>203</v>
      </c>
      <c r="AI13" s="242">
        <v>0</v>
      </c>
      <c r="AJ13" s="242">
        <v>2669550</v>
      </c>
      <c r="AK13" s="242">
        <v>0</v>
      </c>
      <c r="AL13" s="242">
        <v>0</v>
      </c>
      <c r="AM13" s="242">
        <v>0</v>
      </c>
      <c r="AN13" s="242">
        <v>2169550</v>
      </c>
      <c r="AO13" s="242">
        <v>500000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236" customFormat="1" ht="21.6" customHeight="1">
      <c r="A14" s="46" t="s">
        <v>204</v>
      </c>
      <c r="B14" s="242">
        <v>100575835</v>
      </c>
      <c r="C14" s="242">
        <v>17328770</v>
      </c>
      <c r="D14" s="242">
        <v>794778</v>
      </c>
      <c r="E14" s="242">
        <v>692672</v>
      </c>
      <c r="F14" s="242">
        <v>7829548</v>
      </c>
      <c r="G14" s="242">
        <v>7356803</v>
      </c>
      <c r="H14" s="242">
        <v>654969</v>
      </c>
      <c r="I14" s="46" t="s">
        <v>204</v>
      </c>
      <c r="J14" s="242">
        <v>36065874</v>
      </c>
      <c r="K14" s="242">
        <v>31930998</v>
      </c>
      <c r="L14" s="242">
        <v>0</v>
      </c>
      <c r="M14" s="242">
        <v>4134876</v>
      </c>
      <c r="N14" s="242">
        <v>20457796</v>
      </c>
      <c r="O14" s="242">
        <v>7987787</v>
      </c>
      <c r="P14" s="242">
        <v>689546</v>
      </c>
      <c r="Q14" s="242">
        <v>10119389</v>
      </c>
      <c r="R14" s="46" t="s">
        <v>204</v>
      </c>
      <c r="S14" s="242">
        <v>1661074</v>
      </c>
      <c r="T14" s="242">
        <v>16027577</v>
      </c>
      <c r="U14" s="242">
        <v>670426</v>
      </c>
      <c r="V14" s="242">
        <v>1105793</v>
      </c>
      <c r="W14" s="242">
        <v>12746443</v>
      </c>
      <c r="X14" s="242">
        <v>92967</v>
      </c>
      <c r="Y14" s="242">
        <v>1411948</v>
      </c>
      <c r="Z14" s="46" t="s">
        <v>204</v>
      </c>
      <c r="AA14" s="242">
        <v>4555835</v>
      </c>
      <c r="AB14" s="242">
        <v>3702941</v>
      </c>
      <c r="AC14" s="242">
        <v>852894</v>
      </c>
      <c r="AD14" s="242">
        <v>3437652</v>
      </c>
      <c r="AE14" s="242">
        <v>3437652</v>
      </c>
      <c r="AF14" s="242">
        <v>590000</v>
      </c>
      <c r="AG14" s="242">
        <v>590000</v>
      </c>
      <c r="AH14" s="46" t="s">
        <v>204</v>
      </c>
      <c r="AI14" s="242">
        <v>0</v>
      </c>
      <c r="AJ14" s="242">
        <v>2112331</v>
      </c>
      <c r="AK14" s="242">
        <v>0</v>
      </c>
      <c r="AL14" s="242">
        <v>0</v>
      </c>
      <c r="AM14" s="242">
        <v>0</v>
      </c>
      <c r="AN14" s="242">
        <v>1712331</v>
      </c>
      <c r="AO14" s="242">
        <v>400000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236" customFormat="1" ht="21.6" customHeight="1">
      <c r="A15" s="46" t="s">
        <v>460</v>
      </c>
      <c r="B15" s="242">
        <v>146557779</v>
      </c>
      <c r="C15" s="242">
        <v>24806018</v>
      </c>
      <c r="D15" s="242">
        <v>1043576</v>
      </c>
      <c r="E15" s="242">
        <v>790232</v>
      </c>
      <c r="F15" s="242">
        <v>10818049</v>
      </c>
      <c r="G15" s="242">
        <v>11170853</v>
      </c>
      <c r="H15" s="242">
        <v>983308</v>
      </c>
      <c r="I15" s="46" t="s">
        <v>460</v>
      </c>
      <c r="J15" s="242">
        <v>45267511</v>
      </c>
      <c r="K15" s="242">
        <v>41957857</v>
      </c>
      <c r="L15" s="242">
        <v>0</v>
      </c>
      <c r="M15" s="242">
        <v>3309654</v>
      </c>
      <c r="N15" s="242">
        <v>21996291</v>
      </c>
      <c r="O15" s="242">
        <v>4782180</v>
      </c>
      <c r="P15" s="242">
        <v>694877</v>
      </c>
      <c r="Q15" s="242">
        <v>14460746</v>
      </c>
      <c r="R15" s="46" t="s">
        <v>460</v>
      </c>
      <c r="S15" s="242">
        <v>2058488</v>
      </c>
      <c r="T15" s="242">
        <v>30544520</v>
      </c>
      <c r="U15" s="242">
        <v>7448454</v>
      </c>
      <c r="V15" s="242">
        <v>1646471</v>
      </c>
      <c r="W15" s="242">
        <v>15770882</v>
      </c>
      <c r="X15" s="242">
        <v>98412</v>
      </c>
      <c r="Y15" s="242">
        <v>5580301</v>
      </c>
      <c r="Z15" s="46" t="s">
        <v>460</v>
      </c>
      <c r="AA15" s="242">
        <v>12455259</v>
      </c>
      <c r="AB15" s="242">
        <v>12044979</v>
      </c>
      <c r="AC15" s="242">
        <v>410280</v>
      </c>
      <c r="AD15" s="242">
        <v>6343273</v>
      </c>
      <c r="AE15" s="242">
        <v>6343273</v>
      </c>
      <c r="AF15" s="242">
        <v>2245311</v>
      </c>
      <c r="AG15" s="242">
        <v>2240201</v>
      </c>
      <c r="AH15" s="46" t="s">
        <v>460</v>
      </c>
      <c r="AI15" s="242">
        <v>5110</v>
      </c>
      <c r="AJ15" s="242">
        <v>2899596</v>
      </c>
      <c r="AK15" s="242">
        <v>0</v>
      </c>
      <c r="AL15" s="242">
        <v>0</v>
      </c>
      <c r="AM15" s="242">
        <v>0</v>
      </c>
      <c r="AN15" s="242">
        <v>2499596</v>
      </c>
      <c r="AO15" s="242">
        <v>400000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8" customFormat="1" ht="21.6" customHeight="1">
      <c r="A16" s="122" t="s">
        <v>461</v>
      </c>
      <c r="B16" s="241">
        <v>370931231</v>
      </c>
      <c r="C16" s="241">
        <v>69807773</v>
      </c>
      <c r="D16" s="241">
        <v>6721365</v>
      </c>
      <c r="E16" s="241">
        <v>3475901</v>
      </c>
      <c r="F16" s="241">
        <v>24463920</v>
      </c>
      <c r="G16" s="241">
        <v>31383313</v>
      </c>
      <c r="H16" s="241">
        <v>3763274</v>
      </c>
      <c r="I16" s="122" t="s">
        <v>461</v>
      </c>
      <c r="J16" s="241">
        <v>125378038</v>
      </c>
      <c r="K16" s="241">
        <v>117624738</v>
      </c>
      <c r="L16" s="241">
        <v>88996</v>
      </c>
      <c r="M16" s="241">
        <v>7664304</v>
      </c>
      <c r="N16" s="241">
        <v>54724760</v>
      </c>
      <c r="O16" s="241">
        <v>16411513</v>
      </c>
      <c r="P16" s="241">
        <v>5544712</v>
      </c>
      <c r="Q16" s="241">
        <v>21563400</v>
      </c>
      <c r="R16" s="122" t="s">
        <v>461</v>
      </c>
      <c r="S16" s="241">
        <v>11205135</v>
      </c>
      <c r="T16" s="241">
        <v>60326406</v>
      </c>
      <c r="U16" s="241">
        <v>2213968</v>
      </c>
      <c r="V16" s="241">
        <v>3332687</v>
      </c>
      <c r="W16" s="241">
        <v>37965747</v>
      </c>
      <c r="X16" s="241">
        <v>597868</v>
      </c>
      <c r="Y16" s="241">
        <v>16216136</v>
      </c>
      <c r="Z16" s="122" t="s">
        <v>461</v>
      </c>
      <c r="AA16" s="241">
        <v>11962835</v>
      </c>
      <c r="AB16" s="241">
        <v>9960696</v>
      </c>
      <c r="AC16" s="241">
        <v>2002139</v>
      </c>
      <c r="AD16" s="241">
        <v>36737633</v>
      </c>
      <c r="AE16" s="241">
        <v>36737633</v>
      </c>
      <c r="AF16" s="241">
        <v>2693998</v>
      </c>
      <c r="AG16" s="241">
        <v>2693998</v>
      </c>
      <c r="AH16" s="122" t="s">
        <v>461</v>
      </c>
      <c r="AI16" s="241">
        <v>0</v>
      </c>
      <c r="AJ16" s="241">
        <v>9299788</v>
      </c>
      <c r="AK16" s="241">
        <v>314666</v>
      </c>
      <c r="AL16" s="241">
        <v>219957</v>
      </c>
      <c r="AM16" s="241">
        <v>0</v>
      </c>
      <c r="AN16" s="241">
        <v>7163565</v>
      </c>
      <c r="AO16" s="241">
        <v>1601600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s="236" customFormat="1" ht="21.6" customHeight="1">
      <c r="A17" s="46" t="s">
        <v>129</v>
      </c>
      <c r="B17" s="242">
        <v>22786010</v>
      </c>
      <c r="C17" s="242">
        <v>4151301</v>
      </c>
      <c r="D17" s="242">
        <v>360075</v>
      </c>
      <c r="E17" s="242">
        <v>187604</v>
      </c>
      <c r="F17" s="242">
        <v>1449850</v>
      </c>
      <c r="G17" s="242">
        <v>1940960</v>
      </c>
      <c r="H17" s="242">
        <v>212812</v>
      </c>
      <c r="I17" s="46" t="s">
        <v>129</v>
      </c>
      <c r="J17" s="242">
        <v>8161003</v>
      </c>
      <c r="K17" s="242">
        <v>7629339</v>
      </c>
      <c r="L17" s="242">
        <v>0</v>
      </c>
      <c r="M17" s="242">
        <v>531664</v>
      </c>
      <c r="N17" s="242">
        <v>2688384</v>
      </c>
      <c r="O17" s="242">
        <v>1060778</v>
      </c>
      <c r="P17" s="242">
        <v>179557</v>
      </c>
      <c r="Q17" s="242">
        <v>651249</v>
      </c>
      <c r="R17" s="46" t="s">
        <v>129</v>
      </c>
      <c r="S17" s="242">
        <v>796800</v>
      </c>
      <c r="T17" s="242">
        <v>3357845</v>
      </c>
      <c r="U17" s="242">
        <v>115353</v>
      </c>
      <c r="V17" s="242">
        <v>162212</v>
      </c>
      <c r="W17" s="242">
        <v>1670126</v>
      </c>
      <c r="X17" s="242">
        <v>49939</v>
      </c>
      <c r="Y17" s="242">
        <v>1360215</v>
      </c>
      <c r="Z17" s="46" t="s">
        <v>129</v>
      </c>
      <c r="AA17" s="242">
        <v>1726880</v>
      </c>
      <c r="AB17" s="242">
        <v>480015</v>
      </c>
      <c r="AC17" s="242">
        <v>1246865</v>
      </c>
      <c r="AD17" s="242">
        <v>1932135</v>
      </c>
      <c r="AE17" s="242">
        <v>1932135</v>
      </c>
      <c r="AF17" s="242">
        <v>164128</v>
      </c>
      <c r="AG17" s="242">
        <v>164128</v>
      </c>
      <c r="AH17" s="46" t="s">
        <v>129</v>
      </c>
      <c r="AI17" s="242">
        <v>0</v>
      </c>
      <c r="AJ17" s="242">
        <v>604334</v>
      </c>
      <c r="AK17" s="242">
        <v>10217</v>
      </c>
      <c r="AL17" s="242">
        <v>0</v>
      </c>
      <c r="AM17" s="242">
        <v>0</v>
      </c>
      <c r="AN17" s="242">
        <v>516517</v>
      </c>
      <c r="AO17" s="242">
        <v>77600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236" customFormat="1" ht="21.6" customHeight="1">
      <c r="A18" s="46" t="s">
        <v>130</v>
      </c>
      <c r="B18" s="242">
        <v>28697176</v>
      </c>
      <c r="C18" s="242">
        <v>4353053</v>
      </c>
      <c r="D18" s="242">
        <v>417954</v>
      </c>
      <c r="E18" s="242">
        <v>205455</v>
      </c>
      <c r="F18" s="242">
        <v>1593212</v>
      </c>
      <c r="G18" s="242">
        <v>1898442</v>
      </c>
      <c r="H18" s="242">
        <v>237990</v>
      </c>
      <c r="I18" s="46" t="s">
        <v>130</v>
      </c>
      <c r="J18" s="242">
        <v>9786222</v>
      </c>
      <c r="K18" s="242">
        <v>9500178</v>
      </c>
      <c r="L18" s="242">
        <v>0</v>
      </c>
      <c r="M18" s="242">
        <v>286044</v>
      </c>
      <c r="N18" s="242">
        <v>5167126</v>
      </c>
      <c r="O18" s="242">
        <v>811663</v>
      </c>
      <c r="P18" s="242">
        <v>497546</v>
      </c>
      <c r="Q18" s="242">
        <v>2515870</v>
      </c>
      <c r="R18" s="46" t="s">
        <v>130</v>
      </c>
      <c r="S18" s="242">
        <v>1342047</v>
      </c>
      <c r="T18" s="242">
        <v>4436205</v>
      </c>
      <c r="U18" s="242">
        <v>80727</v>
      </c>
      <c r="V18" s="242">
        <v>122011</v>
      </c>
      <c r="W18" s="242">
        <v>3609703</v>
      </c>
      <c r="X18" s="242">
        <v>38409</v>
      </c>
      <c r="Y18" s="242">
        <v>585355</v>
      </c>
      <c r="Z18" s="46" t="s">
        <v>130</v>
      </c>
      <c r="AA18" s="242">
        <v>1498112</v>
      </c>
      <c r="AB18" s="242">
        <v>1498112</v>
      </c>
      <c r="AC18" s="242">
        <v>0</v>
      </c>
      <c r="AD18" s="242">
        <v>2467991</v>
      </c>
      <c r="AE18" s="242">
        <v>2467991</v>
      </c>
      <c r="AF18" s="242">
        <v>250000</v>
      </c>
      <c r="AG18" s="242">
        <v>250000</v>
      </c>
      <c r="AH18" s="46" t="s">
        <v>130</v>
      </c>
      <c r="AI18" s="242">
        <v>0</v>
      </c>
      <c r="AJ18" s="242">
        <v>738467</v>
      </c>
      <c r="AK18" s="242">
        <v>0</v>
      </c>
      <c r="AL18" s="242">
        <v>0</v>
      </c>
      <c r="AM18" s="242">
        <v>0</v>
      </c>
      <c r="AN18" s="242">
        <v>338467</v>
      </c>
      <c r="AO18" s="242">
        <v>400000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236" customFormat="1" ht="21.6" customHeight="1">
      <c r="A19" s="46" t="s">
        <v>131</v>
      </c>
      <c r="B19" s="242">
        <v>20184331</v>
      </c>
      <c r="C19" s="242">
        <v>4715594</v>
      </c>
      <c r="D19" s="242">
        <v>384386</v>
      </c>
      <c r="E19" s="242">
        <v>213584</v>
      </c>
      <c r="F19" s="242">
        <v>1679325</v>
      </c>
      <c r="G19" s="242">
        <v>2183426</v>
      </c>
      <c r="H19" s="242">
        <v>254873</v>
      </c>
      <c r="I19" s="46" t="s">
        <v>131</v>
      </c>
      <c r="J19" s="242">
        <v>7270754</v>
      </c>
      <c r="K19" s="242">
        <v>7027486</v>
      </c>
      <c r="L19" s="242">
        <v>0</v>
      </c>
      <c r="M19" s="242">
        <v>243268</v>
      </c>
      <c r="N19" s="242">
        <v>1557837</v>
      </c>
      <c r="O19" s="242">
        <v>576654</v>
      </c>
      <c r="P19" s="242">
        <v>54136</v>
      </c>
      <c r="Q19" s="242">
        <v>754125</v>
      </c>
      <c r="R19" s="46" t="s">
        <v>131</v>
      </c>
      <c r="S19" s="242">
        <v>172922</v>
      </c>
      <c r="T19" s="242">
        <v>2458442</v>
      </c>
      <c r="U19" s="242">
        <v>116179</v>
      </c>
      <c r="V19" s="242">
        <v>210465</v>
      </c>
      <c r="W19" s="242">
        <v>1131455</v>
      </c>
      <c r="X19" s="242">
        <v>66435</v>
      </c>
      <c r="Y19" s="242">
        <v>933908</v>
      </c>
      <c r="Z19" s="46" t="s">
        <v>131</v>
      </c>
      <c r="AA19" s="242">
        <v>856218</v>
      </c>
      <c r="AB19" s="242">
        <v>818539</v>
      </c>
      <c r="AC19" s="242">
        <v>37679</v>
      </c>
      <c r="AD19" s="242">
        <v>2368236</v>
      </c>
      <c r="AE19" s="242">
        <v>2368236</v>
      </c>
      <c r="AF19" s="242">
        <v>550000</v>
      </c>
      <c r="AG19" s="242">
        <v>550000</v>
      </c>
      <c r="AH19" s="46" t="s">
        <v>131</v>
      </c>
      <c r="AI19" s="242">
        <v>0</v>
      </c>
      <c r="AJ19" s="242">
        <v>407250</v>
      </c>
      <c r="AK19" s="242">
        <v>0</v>
      </c>
      <c r="AL19" s="242">
        <v>42750</v>
      </c>
      <c r="AM19" s="242">
        <v>0</v>
      </c>
      <c r="AN19" s="242">
        <v>314500</v>
      </c>
      <c r="AO19" s="242">
        <v>50000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36" customFormat="1" ht="21.6" customHeight="1">
      <c r="A20" s="46" t="s">
        <v>132</v>
      </c>
      <c r="B20" s="242">
        <v>47662520</v>
      </c>
      <c r="C20" s="242">
        <v>7590782</v>
      </c>
      <c r="D20" s="242">
        <v>407592</v>
      </c>
      <c r="E20" s="242">
        <v>304614</v>
      </c>
      <c r="F20" s="242">
        <v>2097956</v>
      </c>
      <c r="G20" s="242">
        <v>4350290</v>
      </c>
      <c r="H20" s="242">
        <v>430330</v>
      </c>
      <c r="I20" s="46" t="s">
        <v>132</v>
      </c>
      <c r="J20" s="242">
        <v>18516019</v>
      </c>
      <c r="K20" s="242">
        <v>18051495</v>
      </c>
      <c r="L20" s="242">
        <v>0</v>
      </c>
      <c r="M20" s="242">
        <v>464524</v>
      </c>
      <c r="N20" s="242">
        <v>6092437</v>
      </c>
      <c r="O20" s="242">
        <v>2893453</v>
      </c>
      <c r="P20" s="242">
        <v>126094</v>
      </c>
      <c r="Q20" s="242">
        <v>2173015</v>
      </c>
      <c r="R20" s="46" t="s">
        <v>132</v>
      </c>
      <c r="S20" s="242">
        <v>899875</v>
      </c>
      <c r="T20" s="242">
        <v>8539587</v>
      </c>
      <c r="U20" s="242">
        <v>323937</v>
      </c>
      <c r="V20" s="242">
        <v>344081</v>
      </c>
      <c r="W20" s="242">
        <v>5125771</v>
      </c>
      <c r="X20" s="242">
        <v>107790</v>
      </c>
      <c r="Y20" s="242">
        <v>2638008</v>
      </c>
      <c r="Z20" s="46" t="s">
        <v>132</v>
      </c>
      <c r="AA20" s="242">
        <v>371265</v>
      </c>
      <c r="AB20" s="242">
        <v>313782</v>
      </c>
      <c r="AC20" s="242">
        <v>57483</v>
      </c>
      <c r="AD20" s="242">
        <v>5101705</v>
      </c>
      <c r="AE20" s="242">
        <v>5101705</v>
      </c>
      <c r="AF20" s="242">
        <v>383772</v>
      </c>
      <c r="AG20" s="242">
        <v>383772</v>
      </c>
      <c r="AH20" s="46" t="s">
        <v>132</v>
      </c>
      <c r="AI20" s="242">
        <v>0</v>
      </c>
      <c r="AJ20" s="242">
        <v>1066953</v>
      </c>
      <c r="AK20" s="242">
        <v>25325</v>
      </c>
      <c r="AL20" s="242">
        <v>0</v>
      </c>
      <c r="AM20" s="242">
        <v>0</v>
      </c>
      <c r="AN20" s="242">
        <v>941628</v>
      </c>
      <c r="AO20" s="242">
        <v>100000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36" customFormat="1" ht="21.6" customHeight="1">
      <c r="A21" s="46" t="s">
        <v>133</v>
      </c>
      <c r="B21" s="242">
        <v>26626000</v>
      </c>
      <c r="C21" s="242">
        <v>5119107</v>
      </c>
      <c r="D21" s="242">
        <v>619060</v>
      </c>
      <c r="E21" s="242">
        <v>253661</v>
      </c>
      <c r="F21" s="242">
        <v>1565797</v>
      </c>
      <c r="G21" s="242">
        <v>2419111</v>
      </c>
      <c r="H21" s="242">
        <v>261478</v>
      </c>
      <c r="I21" s="46" t="s">
        <v>133</v>
      </c>
      <c r="J21" s="242">
        <v>8522849</v>
      </c>
      <c r="K21" s="242">
        <v>8378301</v>
      </c>
      <c r="L21" s="242">
        <v>0</v>
      </c>
      <c r="M21" s="242">
        <v>144548</v>
      </c>
      <c r="N21" s="242">
        <v>4393966</v>
      </c>
      <c r="O21" s="242">
        <v>514403</v>
      </c>
      <c r="P21" s="242">
        <v>2119611</v>
      </c>
      <c r="Q21" s="242">
        <v>1593858</v>
      </c>
      <c r="R21" s="46" t="s">
        <v>133</v>
      </c>
      <c r="S21" s="242">
        <v>166094</v>
      </c>
      <c r="T21" s="242">
        <v>4338301</v>
      </c>
      <c r="U21" s="242">
        <v>130000</v>
      </c>
      <c r="V21" s="242">
        <v>169679</v>
      </c>
      <c r="W21" s="242">
        <v>3150200</v>
      </c>
      <c r="X21" s="242">
        <v>17186</v>
      </c>
      <c r="Y21" s="242">
        <v>871236</v>
      </c>
      <c r="Z21" s="46" t="s">
        <v>133</v>
      </c>
      <c r="AA21" s="242">
        <v>485837</v>
      </c>
      <c r="AB21" s="242">
        <v>468855</v>
      </c>
      <c r="AC21" s="242">
        <v>16982</v>
      </c>
      <c r="AD21" s="242">
        <v>2893331</v>
      </c>
      <c r="AE21" s="242">
        <v>2893331</v>
      </c>
      <c r="AF21" s="242">
        <v>126558</v>
      </c>
      <c r="AG21" s="242">
        <v>126558</v>
      </c>
      <c r="AH21" s="46" t="s">
        <v>133</v>
      </c>
      <c r="AI21" s="242">
        <v>0</v>
      </c>
      <c r="AJ21" s="242">
        <v>746051</v>
      </c>
      <c r="AK21" s="242">
        <v>37500</v>
      </c>
      <c r="AL21" s="242">
        <v>0</v>
      </c>
      <c r="AM21" s="242">
        <v>0</v>
      </c>
      <c r="AN21" s="242">
        <v>478551</v>
      </c>
      <c r="AO21" s="242">
        <v>230000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36" customFormat="1" ht="21.6" customHeight="1">
      <c r="A22" s="46" t="s">
        <v>134</v>
      </c>
      <c r="B22" s="242">
        <v>30664776</v>
      </c>
      <c r="C22" s="242">
        <v>4767913</v>
      </c>
      <c r="D22" s="242">
        <v>388142</v>
      </c>
      <c r="E22" s="242">
        <v>277134</v>
      </c>
      <c r="F22" s="242">
        <v>1362316</v>
      </c>
      <c r="G22" s="242">
        <v>2457863</v>
      </c>
      <c r="H22" s="242">
        <v>282458</v>
      </c>
      <c r="I22" s="46" t="s">
        <v>134</v>
      </c>
      <c r="J22" s="242">
        <v>11037389</v>
      </c>
      <c r="K22" s="242">
        <v>10300595</v>
      </c>
      <c r="L22" s="242">
        <v>0</v>
      </c>
      <c r="M22" s="242">
        <v>736794</v>
      </c>
      <c r="N22" s="242">
        <v>4435403</v>
      </c>
      <c r="O22" s="242">
        <v>1988542</v>
      </c>
      <c r="P22" s="242">
        <v>101431</v>
      </c>
      <c r="Q22" s="242">
        <v>1368503</v>
      </c>
      <c r="R22" s="46" t="s">
        <v>134</v>
      </c>
      <c r="S22" s="242">
        <v>976927</v>
      </c>
      <c r="T22" s="242">
        <v>6081295</v>
      </c>
      <c r="U22" s="242">
        <v>215345</v>
      </c>
      <c r="V22" s="242">
        <v>488999</v>
      </c>
      <c r="W22" s="242">
        <v>4553398</v>
      </c>
      <c r="X22" s="242">
        <v>0</v>
      </c>
      <c r="Y22" s="242">
        <v>823553</v>
      </c>
      <c r="Z22" s="46" t="s">
        <v>134</v>
      </c>
      <c r="AA22" s="242">
        <v>266651</v>
      </c>
      <c r="AB22" s="242">
        <v>259556</v>
      </c>
      <c r="AC22" s="242">
        <v>7095</v>
      </c>
      <c r="AD22" s="242">
        <v>3138535</v>
      </c>
      <c r="AE22" s="242">
        <v>3138535</v>
      </c>
      <c r="AF22" s="242">
        <v>193483</v>
      </c>
      <c r="AG22" s="242">
        <v>193483</v>
      </c>
      <c r="AH22" s="46" t="s">
        <v>134</v>
      </c>
      <c r="AI22" s="242">
        <v>0</v>
      </c>
      <c r="AJ22" s="242">
        <v>744107</v>
      </c>
      <c r="AK22" s="242">
        <v>78000</v>
      </c>
      <c r="AL22" s="242">
        <v>0</v>
      </c>
      <c r="AM22" s="242">
        <v>0</v>
      </c>
      <c r="AN22" s="242">
        <v>586107</v>
      </c>
      <c r="AO22" s="242">
        <v>80000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36" customFormat="1" ht="21.6" customHeight="1">
      <c r="A23" s="46" t="s">
        <v>135</v>
      </c>
      <c r="B23" s="242">
        <v>24502000</v>
      </c>
      <c r="C23" s="242">
        <v>4489976</v>
      </c>
      <c r="D23" s="242">
        <v>464536</v>
      </c>
      <c r="E23" s="242">
        <v>220329</v>
      </c>
      <c r="F23" s="242">
        <v>1444473</v>
      </c>
      <c r="G23" s="242">
        <v>2117426</v>
      </c>
      <c r="H23" s="242">
        <v>243212</v>
      </c>
      <c r="I23" s="46" t="s">
        <v>135</v>
      </c>
      <c r="J23" s="242">
        <v>8012330</v>
      </c>
      <c r="K23" s="242">
        <v>7804132</v>
      </c>
      <c r="L23" s="242">
        <v>0</v>
      </c>
      <c r="M23" s="242">
        <v>208198</v>
      </c>
      <c r="N23" s="242">
        <v>3424066</v>
      </c>
      <c r="O23" s="242">
        <v>1622149</v>
      </c>
      <c r="P23" s="242">
        <v>57539</v>
      </c>
      <c r="Q23" s="242">
        <v>1472938</v>
      </c>
      <c r="R23" s="46" t="s">
        <v>135</v>
      </c>
      <c r="S23" s="242">
        <v>271440</v>
      </c>
      <c r="T23" s="242">
        <v>4898312</v>
      </c>
      <c r="U23" s="242">
        <v>140979</v>
      </c>
      <c r="V23" s="242">
        <v>126767</v>
      </c>
      <c r="W23" s="242">
        <v>3428044</v>
      </c>
      <c r="X23" s="242">
        <v>32767</v>
      </c>
      <c r="Y23" s="242">
        <v>1169755</v>
      </c>
      <c r="Z23" s="46" t="s">
        <v>135</v>
      </c>
      <c r="AA23" s="242">
        <v>148492</v>
      </c>
      <c r="AB23" s="242">
        <v>148492</v>
      </c>
      <c r="AC23" s="242">
        <v>0</v>
      </c>
      <c r="AD23" s="242">
        <v>2555142</v>
      </c>
      <c r="AE23" s="242">
        <v>2555142</v>
      </c>
      <c r="AF23" s="242">
        <v>270000</v>
      </c>
      <c r="AG23" s="242">
        <v>270000</v>
      </c>
      <c r="AH23" s="46" t="s">
        <v>135</v>
      </c>
      <c r="AI23" s="242">
        <v>0</v>
      </c>
      <c r="AJ23" s="242">
        <v>703682</v>
      </c>
      <c r="AK23" s="242">
        <v>21832</v>
      </c>
      <c r="AL23" s="242">
        <v>91500</v>
      </c>
      <c r="AM23" s="242">
        <v>0</v>
      </c>
      <c r="AN23" s="242">
        <v>510350</v>
      </c>
      <c r="AO23" s="242">
        <v>80000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36" customFormat="1" ht="21.6" customHeight="1">
      <c r="A24" s="46" t="s">
        <v>136</v>
      </c>
      <c r="B24" s="242">
        <v>41174000</v>
      </c>
      <c r="C24" s="242">
        <v>8137783</v>
      </c>
      <c r="D24" s="242">
        <v>597760</v>
      </c>
      <c r="E24" s="242">
        <v>309271</v>
      </c>
      <c r="F24" s="242">
        <v>3731164</v>
      </c>
      <c r="G24" s="242">
        <v>3106982</v>
      </c>
      <c r="H24" s="242">
        <v>392606</v>
      </c>
      <c r="I24" s="46" t="s">
        <v>136</v>
      </c>
      <c r="J24" s="242">
        <v>14318856</v>
      </c>
      <c r="K24" s="242">
        <v>13677565</v>
      </c>
      <c r="L24" s="242">
        <v>0</v>
      </c>
      <c r="M24" s="242">
        <v>641291</v>
      </c>
      <c r="N24" s="242">
        <v>5216616</v>
      </c>
      <c r="O24" s="242">
        <v>2091240</v>
      </c>
      <c r="P24" s="242">
        <v>561047</v>
      </c>
      <c r="Q24" s="242">
        <v>1744881</v>
      </c>
      <c r="R24" s="46" t="s">
        <v>136</v>
      </c>
      <c r="S24" s="242">
        <v>819448</v>
      </c>
      <c r="T24" s="242">
        <v>7107992</v>
      </c>
      <c r="U24" s="242">
        <v>231808</v>
      </c>
      <c r="V24" s="242">
        <v>398047</v>
      </c>
      <c r="W24" s="242">
        <v>3540885</v>
      </c>
      <c r="X24" s="242">
        <v>109104</v>
      </c>
      <c r="Y24" s="242">
        <v>2828148</v>
      </c>
      <c r="Z24" s="46" t="s">
        <v>136</v>
      </c>
      <c r="AA24" s="242">
        <v>771011</v>
      </c>
      <c r="AB24" s="242">
        <v>698607</v>
      </c>
      <c r="AC24" s="242">
        <v>72404</v>
      </c>
      <c r="AD24" s="242">
        <v>4660693</v>
      </c>
      <c r="AE24" s="242">
        <v>4660693</v>
      </c>
      <c r="AF24" s="242">
        <v>200000</v>
      </c>
      <c r="AG24" s="242">
        <v>200000</v>
      </c>
      <c r="AH24" s="46" t="s">
        <v>136</v>
      </c>
      <c r="AI24" s="242">
        <v>0</v>
      </c>
      <c r="AJ24" s="242">
        <v>761049</v>
      </c>
      <c r="AK24" s="242">
        <v>79292</v>
      </c>
      <c r="AL24" s="242">
        <v>0</v>
      </c>
      <c r="AM24" s="242">
        <v>0</v>
      </c>
      <c r="AN24" s="242">
        <v>631757</v>
      </c>
      <c r="AO24" s="242">
        <v>50000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236" customFormat="1" ht="21.6" customHeight="1">
      <c r="A25" s="46" t="s">
        <v>137</v>
      </c>
      <c r="B25" s="242">
        <v>19623978</v>
      </c>
      <c r="C25" s="242">
        <v>4592108</v>
      </c>
      <c r="D25" s="242">
        <v>581057</v>
      </c>
      <c r="E25" s="242">
        <v>203552</v>
      </c>
      <c r="F25" s="242">
        <v>2032588</v>
      </c>
      <c r="G25" s="242">
        <v>1578389</v>
      </c>
      <c r="H25" s="242">
        <v>196522</v>
      </c>
      <c r="I25" s="46" t="s">
        <v>137</v>
      </c>
      <c r="J25" s="242">
        <v>5456620</v>
      </c>
      <c r="K25" s="242">
        <v>5145823</v>
      </c>
      <c r="L25" s="242">
        <v>0</v>
      </c>
      <c r="M25" s="242">
        <v>310797</v>
      </c>
      <c r="N25" s="242">
        <v>3050560</v>
      </c>
      <c r="O25" s="242">
        <v>660746</v>
      </c>
      <c r="P25" s="242">
        <v>169992</v>
      </c>
      <c r="Q25" s="242">
        <v>999041</v>
      </c>
      <c r="R25" s="46" t="s">
        <v>137</v>
      </c>
      <c r="S25" s="242">
        <v>1220781</v>
      </c>
      <c r="T25" s="242">
        <v>2964302</v>
      </c>
      <c r="U25" s="242">
        <v>81681</v>
      </c>
      <c r="V25" s="242">
        <v>351174</v>
      </c>
      <c r="W25" s="242">
        <v>1259137</v>
      </c>
      <c r="X25" s="242">
        <v>20785</v>
      </c>
      <c r="Y25" s="242">
        <v>1251525</v>
      </c>
      <c r="Z25" s="46" t="s">
        <v>137</v>
      </c>
      <c r="AA25" s="242">
        <v>490816</v>
      </c>
      <c r="AB25" s="242">
        <v>486816</v>
      </c>
      <c r="AC25" s="242">
        <v>4000</v>
      </c>
      <c r="AD25" s="242">
        <v>2152264</v>
      </c>
      <c r="AE25" s="242">
        <v>2152264</v>
      </c>
      <c r="AF25" s="242">
        <v>100000</v>
      </c>
      <c r="AG25" s="242">
        <v>100000</v>
      </c>
      <c r="AH25" s="46" t="s">
        <v>137</v>
      </c>
      <c r="AI25" s="242">
        <v>0</v>
      </c>
      <c r="AJ25" s="242">
        <v>817308</v>
      </c>
      <c r="AK25" s="242">
        <v>1000</v>
      </c>
      <c r="AL25" s="242">
        <v>0</v>
      </c>
      <c r="AM25" s="242">
        <v>0</v>
      </c>
      <c r="AN25" s="242">
        <v>756308</v>
      </c>
      <c r="AO25" s="242">
        <v>60000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236" customFormat="1" ht="21.6" customHeight="1">
      <c r="A26" s="46" t="s">
        <v>138</v>
      </c>
      <c r="B26" s="242">
        <v>22005585</v>
      </c>
      <c r="C26" s="242">
        <v>5178055</v>
      </c>
      <c r="D26" s="242">
        <v>350198</v>
      </c>
      <c r="E26" s="242">
        <v>215427</v>
      </c>
      <c r="F26" s="242">
        <v>2043096</v>
      </c>
      <c r="G26" s="242">
        <v>2303379</v>
      </c>
      <c r="H26" s="242">
        <v>265955</v>
      </c>
      <c r="I26" s="46" t="s">
        <v>138</v>
      </c>
      <c r="J26" s="242">
        <v>6828123</v>
      </c>
      <c r="K26" s="242">
        <v>6373849</v>
      </c>
      <c r="L26" s="242">
        <v>0</v>
      </c>
      <c r="M26" s="242">
        <v>454274</v>
      </c>
      <c r="N26" s="242">
        <v>2560207</v>
      </c>
      <c r="O26" s="242">
        <v>774854</v>
      </c>
      <c r="P26" s="242">
        <v>114205</v>
      </c>
      <c r="Q26" s="242">
        <v>447289</v>
      </c>
      <c r="R26" s="46" t="s">
        <v>138</v>
      </c>
      <c r="S26" s="242">
        <v>1223859</v>
      </c>
      <c r="T26" s="242">
        <v>3568284</v>
      </c>
      <c r="U26" s="242">
        <v>104874</v>
      </c>
      <c r="V26" s="242">
        <v>242674</v>
      </c>
      <c r="W26" s="242">
        <v>2518053</v>
      </c>
      <c r="X26" s="242">
        <v>32271</v>
      </c>
      <c r="Y26" s="242">
        <v>670412</v>
      </c>
      <c r="Z26" s="46" t="s">
        <v>138</v>
      </c>
      <c r="AA26" s="242">
        <v>496846</v>
      </c>
      <c r="AB26" s="242">
        <v>206913</v>
      </c>
      <c r="AC26" s="242">
        <v>289933</v>
      </c>
      <c r="AD26" s="242">
        <v>2540443</v>
      </c>
      <c r="AE26" s="242">
        <v>2540443</v>
      </c>
      <c r="AF26" s="242">
        <v>122200</v>
      </c>
      <c r="AG26" s="242">
        <v>122200</v>
      </c>
      <c r="AH26" s="46" t="s">
        <v>138</v>
      </c>
      <c r="AI26" s="242">
        <v>0</v>
      </c>
      <c r="AJ26" s="242">
        <v>711427</v>
      </c>
      <c r="AK26" s="242">
        <v>0</v>
      </c>
      <c r="AL26" s="242">
        <v>0</v>
      </c>
      <c r="AM26" s="242">
        <v>0</v>
      </c>
      <c r="AN26" s="242">
        <v>651427</v>
      </c>
      <c r="AO26" s="242">
        <v>60000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236" customFormat="1" ht="21.6" customHeight="1">
      <c r="A27" s="46" t="s">
        <v>139</v>
      </c>
      <c r="B27" s="242">
        <v>10172152</v>
      </c>
      <c r="C27" s="242">
        <v>2505068</v>
      </c>
      <c r="D27" s="242">
        <v>262268</v>
      </c>
      <c r="E27" s="242">
        <v>154550</v>
      </c>
      <c r="F27" s="242">
        <v>591562</v>
      </c>
      <c r="G27" s="242">
        <v>1368906</v>
      </c>
      <c r="H27" s="242">
        <v>127782</v>
      </c>
      <c r="I27" s="46" t="s">
        <v>139</v>
      </c>
      <c r="J27" s="242">
        <v>2481724</v>
      </c>
      <c r="K27" s="242">
        <v>2118235</v>
      </c>
      <c r="L27" s="242">
        <v>88996</v>
      </c>
      <c r="M27" s="242">
        <v>274493</v>
      </c>
      <c r="N27" s="242">
        <v>1757709</v>
      </c>
      <c r="O27" s="242">
        <v>567117</v>
      </c>
      <c r="P27" s="242">
        <v>307614</v>
      </c>
      <c r="Q27" s="242">
        <v>492955</v>
      </c>
      <c r="R27" s="46" t="s">
        <v>139</v>
      </c>
      <c r="S27" s="242">
        <v>390023</v>
      </c>
      <c r="T27" s="242">
        <v>1847096</v>
      </c>
      <c r="U27" s="242">
        <v>50752</v>
      </c>
      <c r="V27" s="242">
        <v>109255</v>
      </c>
      <c r="W27" s="242">
        <v>1129653</v>
      </c>
      <c r="X27" s="242">
        <v>19105</v>
      </c>
      <c r="Y27" s="242">
        <v>538331</v>
      </c>
      <c r="Z27" s="46" t="s">
        <v>139</v>
      </c>
      <c r="AA27" s="242">
        <v>437361</v>
      </c>
      <c r="AB27" s="242">
        <v>429836</v>
      </c>
      <c r="AC27" s="242">
        <v>7525</v>
      </c>
      <c r="AD27" s="242">
        <v>825252</v>
      </c>
      <c r="AE27" s="242">
        <v>825252</v>
      </c>
      <c r="AF27" s="242">
        <v>16740</v>
      </c>
      <c r="AG27" s="242">
        <v>16740</v>
      </c>
      <c r="AH27" s="46" t="s">
        <v>139</v>
      </c>
      <c r="AI27" s="242">
        <v>0</v>
      </c>
      <c r="AJ27" s="242">
        <v>301202</v>
      </c>
      <c r="AK27" s="242">
        <v>58500</v>
      </c>
      <c r="AL27" s="242">
        <v>0</v>
      </c>
      <c r="AM27" s="242">
        <v>0</v>
      </c>
      <c r="AN27" s="242">
        <v>195702</v>
      </c>
      <c r="AO27" s="242">
        <v>47000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236" customFormat="1" ht="21.6" customHeight="1">
      <c r="A28" s="46" t="s">
        <v>140</v>
      </c>
      <c r="B28" s="242">
        <v>19963613</v>
      </c>
      <c r="C28" s="242">
        <v>4303477</v>
      </c>
      <c r="D28" s="242">
        <v>397800</v>
      </c>
      <c r="E28" s="242">
        <v>209196</v>
      </c>
      <c r="F28" s="242">
        <v>1622092</v>
      </c>
      <c r="G28" s="242">
        <v>1792128</v>
      </c>
      <c r="H28" s="242">
        <v>282261</v>
      </c>
      <c r="I28" s="46" t="s">
        <v>140</v>
      </c>
      <c r="J28" s="242">
        <v>6337918</v>
      </c>
      <c r="K28" s="242">
        <v>5948508</v>
      </c>
      <c r="L28" s="242">
        <v>0</v>
      </c>
      <c r="M28" s="242">
        <v>389410</v>
      </c>
      <c r="N28" s="242">
        <v>2239607</v>
      </c>
      <c r="O28" s="242">
        <v>368793</v>
      </c>
      <c r="P28" s="242">
        <v>265267</v>
      </c>
      <c r="Q28" s="242">
        <v>1078104</v>
      </c>
      <c r="R28" s="46" t="s">
        <v>140</v>
      </c>
      <c r="S28" s="242">
        <v>527443</v>
      </c>
      <c r="T28" s="242">
        <v>3541826</v>
      </c>
      <c r="U28" s="242">
        <v>454543</v>
      </c>
      <c r="V28" s="242">
        <v>308360</v>
      </c>
      <c r="W28" s="242">
        <v>2339650</v>
      </c>
      <c r="X28" s="242">
        <v>15193</v>
      </c>
      <c r="Y28" s="242">
        <v>424080</v>
      </c>
      <c r="Z28" s="46" t="s">
        <v>140</v>
      </c>
      <c r="AA28" s="242">
        <v>1085853</v>
      </c>
      <c r="AB28" s="242">
        <v>958999</v>
      </c>
      <c r="AC28" s="242">
        <v>126854</v>
      </c>
      <c r="AD28" s="242">
        <v>1975882</v>
      </c>
      <c r="AE28" s="242">
        <v>1975882</v>
      </c>
      <c r="AF28" s="242">
        <v>100000</v>
      </c>
      <c r="AG28" s="242">
        <v>100000</v>
      </c>
      <c r="AH28" s="46" t="s">
        <v>140</v>
      </c>
      <c r="AI28" s="242">
        <v>0</v>
      </c>
      <c r="AJ28" s="242">
        <v>379050</v>
      </c>
      <c r="AK28" s="242">
        <v>0</v>
      </c>
      <c r="AL28" s="242">
        <v>0</v>
      </c>
      <c r="AM28" s="242">
        <v>0</v>
      </c>
      <c r="AN28" s="242">
        <v>359050</v>
      </c>
      <c r="AO28" s="242">
        <v>20000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236" customFormat="1" ht="21.6" customHeight="1">
      <c r="A29" s="46" t="s">
        <v>141</v>
      </c>
      <c r="B29" s="242">
        <v>23532525</v>
      </c>
      <c r="C29" s="242">
        <v>3704587</v>
      </c>
      <c r="D29" s="242">
        <v>330160</v>
      </c>
      <c r="E29" s="242">
        <v>197556</v>
      </c>
      <c r="F29" s="242">
        <v>1314133</v>
      </c>
      <c r="G29" s="242">
        <v>1602324</v>
      </c>
      <c r="H29" s="242">
        <v>260414</v>
      </c>
      <c r="I29" s="46" t="s">
        <v>141</v>
      </c>
      <c r="J29" s="242">
        <v>9158347</v>
      </c>
      <c r="K29" s="242">
        <v>7547935</v>
      </c>
      <c r="L29" s="242">
        <v>0</v>
      </c>
      <c r="M29" s="242">
        <v>1610412</v>
      </c>
      <c r="N29" s="242">
        <v>3013461</v>
      </c>
      <c r="O29" s="242">
        <v>362789</v>
      </c>
      <c r="P29" s="242">
        <v>586532</v>
      </c>
      <c r="Q29" s="242">
        <v>1398940</v>
      </c>
      <c r="R29" s="46" t="s">
        <v>141</v>
      </c>
      <c r="S29" s="242">
        <v>665200</v>
      </c>
      <c r="T29" s="242">
        <v>3224058</v>
      </c>
      <c r="U29" s="242">
        <v>72795</v>
      </c>
      <c r="V29" s="242">
        <v>145246</v>
      </c>
      <c r="W29" s="242">
        <v>2415933</v>
      </c>
      <c r="X29" s="242">
        <v>58520</v>
      </c>
      <c r="Y29" s="242">
        <v>531564</v>
      </c>
      <c r="Z29" s="46" t="s">
        <v>141</v>
      </c>
      <c r="AA29" s="242">
        <v>1499369</v>
      </c>
      <c r="AB29" s="242">
        <v>1420439</v>
      </c>
      <c r="AC29" s="242">
        <v>78930</v>
      </c>
      <c r="AD29" s="242">
        <v>2056023</v>
      </c>
      <c r="AE29" s="242">
        <v>2056023</v>
      </c>
      <c r="AF29" s="242">
        <v>210000</v>
      </c>
      <c r="AG29" s="242">
        <v>210000</v>
      </c>
      <c r="AH29" s="46" t="s">
        <v>141</v>
      </c>
      <c r="AI29" s="242">
        <v>0</v>
      </c>
      <c r="AJ29" s="242">
        <v>666680</v>
      </c>
      <c r="AK29" s="242">
        <v>0</v>
      </c>
      <c r="AL29" s="242">
        <v>0</v>
      </c>
      <c r="AM29" s="242">
        <v>0</v>
      </c>
      <c r="AN29" s="242">
        <v>376680</v>
      </c>
      <c r="AO29" s="242">
        <v>290000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236" customFormat="1" ht="21.6" customHeight="1">
      <c r="A30" s="46" t="s">
        <v>142</v>
      </c>
      <c r="B30" s="242">
        <v>14600792</v>
      </c>
      <c r="C30" s="242">
        <v>3339983</v>
      </c>
      <c r="D30" s="242">
        <v>380487</v>
      </c>
      <c r="E30" s="242">
        <v>250099</v>
      </c>
      <c r="F30" s="242">
        <v>1144800</v>
      </c>
      <c r="G30" s="242">
        <v>1350179</v>
      </c>
      <c r="H30" s="242">
        <v>214418</v>
      </c>
      <c r="I30" s="46" t="s">
        <v>142</v>
      </c>
      <c r="J30" s="242">
        <v>4808855</v>
      </c>
      <c r="K30" s="242">
        <v>4383075</v>
      </c>
      <c r="L30" s="242">
        <v>0</v>
      </c>
      <c r="M30" s="242">
        <v>425780</v>
      </c>
      <c r="N30" s="242">
        <v>1964430</v>
      </c>
      <c r="O30" s="242">
        <v>62383</v>
      </c>
      <c r="P30" s="242">
        <v>50364</v>
      </c>
      <c r="Q30" s="242">
        <v>1572300</v>
      </c>
      <c r="R30" s="46" t="s">
        <v>142</v>
      </c>
      <c r="S30" s="242">
        <v>279383</v>
      </c>
      <c r="T30" s="242">
        <v>1963416</v>
      </c>
      <c r="U30" s="242">
        <v>58500</v>
      </c>
      <c r="V30" s="242">
        <v>92742</v>
      </c>
      <c r="W30" s="242">
        <v>1191000</v>
      </c>
      <c r="X30" s="242">
        <v>30364</v>
      </c>
      <c r="Y30" s="242">
        <v>590810</v>
      </c>
      <c r="Z30" s="46" t="s">
        <v>142</v>
      </c>
      <c r="AA30" s="242">
        <v>867149</v>
      </c>
      <c r="AB30" s="242">
        <v>828054</v>
      </c>
      <c r="AC30" s="242">
        <v>39095</v>
      </c>
      <c r="AD30" s="242">
        <v>1346442</v>
      </c>
      <c r="AE30" s="242">
        <v>1346442</v>
      </c>
      <c r="AF30" s="242">
        <v>6517</v>
      </c>
      <c r="AG30" s="242">
        <v>6517</v>
      </c>
      <c r="AH30" s="46" t="s">
        <v>142</v>
      </c>
      <c r="AI30" s="242">
        <v>0</v>
      </c>
      <c r="AJ30" s="242">
        <v>304000</v>
      </c>
      <c r="AK30" s="242">
        <v>0</v>
      </c>
      <c r="AL30" s="242">
        <v>0</v>
      </c>
      <c r="AM30" s="242">
        <v>0</v>
      </c>
      <c r="AN30" s="242">
        <v>289000</v>
      </c>
      <c r="AO30" s="242">
        <v>15000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36" customFormat="1" ht="21.6" customHeight="1">
      <c r="A31" s="46" t="s">
        <v>143</v>
      </c>
      <c r="B31" s="242">
        <v>14651028</v>
      </c>
      <c r="C31" s="242">
        <v>2144860</v>
      </c>
      <c r="D31" s="242">
        <v>527537</v>
      </c>
      <c r="E31" s="242">
        <v>208644</v>
      </c>
      <c r="F31" s="242">
        <v>599489</v>
      </c>
      <c r="G31" s="242">
        <v>737851</v>
      </c>
      <c r="H31" s="242">
        <v>71339</v>
      </c>
      <c r="I31" s="46" t="s">
        <v>143</v>
      </c>
      <c r="J31" s="242">
        <v>3625187</v>
      </c>
      <c r="K31" s="242">
        <v>2976357</v>
      </c>
      <c r="L31" s="242">
        <v>0</v>
      </c>
      <c r="M31" s="242">
        <v>648830</v>
      </c>
      <c r="N31" s="242">
        <v>5424914</v>
      </c>
      <c r="O31" s="242">
        <v>1476531</v>
      </c>
      <c r="P31" s="242">
        <v>347482</v>
      </c>
      <c r="Q31" s="242">
        <v>2650150</v>
      </c>
      <c r="R31" s="46" t="s">
        <v>143</v>
      </c>
      <c r="S31" s="242">
        <v>950751</v>
      </c>
      <c r="T31" s="242">
        <v>1638873</v>
      </c>
      <c r="U31" s="242">
        <v>34616</v>
      </c>
      <c r="V31" s="242">
        <v>50833</v>
      </c>
      <c r="W31" s="242">
        <v>801008</v>
      </c>
      <c r="X31" s="242">
        <v>0</v>
      </c>
      <c r="Y31" s="242">
        <v>752416</v>
      </c>
      <c r="Z31" s="46" t="s">
        <v>143</v>
      </c>
      <c r="AA31" s="242">
        <v>854459</v>
      </c>
      <c r="AB31" s="242">
        <v>837165</v>
      </c>
      <c r="AC31" s="242">
        <v>17294</v>
      </c>
      <c r="AD31" s="242">
        <v>679228</v>
      </c>
      <c r="AE31" s="242">
        <v>679228</v>
      </c>
      <c r="AF31" s="242">
        <v>0</v>
      </c>
      <c r="AG31" s="242">
        <v>0</v>
      </c>
      <c r="AH31" s="46" t="s">
        <v>143</v>
      </c>
      <c r="AI31" s="242">
        <v>0</v>
      </c>
      <c r="AJ31" s="242">
        <v>283507</v>
      </c>
      <c r="AK31" s="242">
        <v>0</v>
      </c>
      <c r="AL31" s="242">
        <v>85707</v>
      </c>
      <c r="AM31" s="242">
        <v>0</v>
      </c>
      <c r="AN31" s="242">
        <v>170800</v>
      </c>
      <c r="AO31" s="242">
        <v>27000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36" customFormat="1" ht="21.6" customHeight="1">
      <c r="A32" s="46" t="s">
        <v>206</v>
      </c>
      <c r="B32" s="242">
        <v>4084745</v>
      </c>
      <c r="C32" s="242">
        <v>714126</v>
      </c>
      <c r="D32" s="242">
        <v>252353</v>
      </c>
      <c r="E32" s="242">
        <v>65225</v>
      </c>
      <c r="F32" s="242">
        <v>192067</v>
      </c>
      <c r="G32" s="242">
        <v>175657</v>
      </c>
      <c r="H32" s="242">
        <v>28824</v>
      </c>
      <c r="I32" s="46" t="s">
        <v>206</v>
      </c>
      <c r="J32" s="242">
        <v>1055842</v>
      </c>
      <c r="K32" s="242">
        <v>761865</v>
      </c>
      <c r="L32" s="242">
        <v>0</v>
      </c>
      <c r="M32" s="242">
        <v>293977</v>
      </c>
      <c r="N32" s="242">
        <v>1738037</v>
      </c>
      <c r="O32" s="242">
        <v>579418</v>
      </c>
      <c r="P32" s="242">
        <v>6295</v>
      </c>
      <c r="Q32" s="242">
        <v>650182</v>
      </c>
      <c r="R32" s="46" t="s">
        <v>206</v>
      </c>
      <c r="S32" s="242">
        <v>502142</v>
      </c>
      <c r="T32" s="242">
        <v>360572</v>
      </c>
      <c r="U32" s="242">
        <v>1879</v>
      </c>
      <c r="V32" s="242">
        <v>10142</v>
      </c>
      <c r="W32" s="242">
        <v>101731</v>
      </c>
      <c r="X32" s="242">
        <v>0</v>
      </c>
      <c r="Y32" s="242">
        <v>246820</v>
      </c>
      <c r="Z32" s="46" t="s">
        <v>206</v>
      </c>
      <c r="AA32" s="242">
        <v>106516</v>
      </c>
      <c r="AB32" s="242">
        <v>106516</v>
      </c>
      <c r="AC32" s="242">
        <v>0</v>
      </c>
      <c r="AD32" s="242">
        <v>44331</v>
      </c>
      <c r="AE32" s="242">
        <v>44331</v>
      </c>
      <c r="AF32" s="242">
        <v>600</v>
      </c>
      <c r="AG32" s="242">
        <v>600</v>
      </c>
      <c r="AH32" s="46" t="s">
        <v>206</v>
      </c>
      <c r="AI32" s="242">
        <v>0</v>
      </c>
      <c r="AJ32" s="242">
        <v>64721</v>
      </c>
      <c r="AK32" s="242">
        <v>3000</v>
      </c>
      <c r="AL32" s="242">
        <v>0</v>
      </c>
      <c r="AM32" s="242">
        <v>0</v>
      </c>
      <c r="AN32" s="242">
        <v>46721</v>
      </c>
      <c r="AO32" s="242">
        <v>15000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236" customFormat="1" ht="20.2" customHeight="1">
      <c r="A33" s="237" t="s">
        <v>311</v>
      </c>
      <c r="B33" s="242"/>
      <c r="C33" s="242"/>
      <c r="D33" s="242"/>
      <c r="E33" s="242"/>
      <c r="F33" s="242"/>
      <c r="G33" s="242"/>
      <c r="H33" s="242"/>
      <c r="I33" s="237" t="s">
        <v>311</v>
      </c>
      <c r="J33" s="242"/>
      <c r="K33" s="242"/>
      <c r="L33" s="242"/>
      <c r="M33" s="242"/>
      <c r="N33" s="242"/>
      <c r="O33" s="242"/>
      <c r="P33" s="242"/>
      <c r="Q33" s="242"/>
      <c r="R33" s="237" t="s">
        <v>311</v>
      </c>
      <c r="S33" s="242"/>
      <c r="T33" s="242"/>
      <c r="U33" s="242"/>
      <c r="V33" s="242"/>
      <c r="W33" s="242"/>
      <c r="X33" s="242"/>
      <c r="Y33" s="242"/>
      <c r="Z33" s="237" t="s">
        <v>311</v>
      </c>
      <c r="AA33" s="242"/>
      <c r="AB33" s="242"/>
      <c r="AC33" s="242"/>
      <c r="AD33" s="242"/>
      <c r="AE33" s="242"/>
      <c r="AF33" s="242"/>
      <c r="AG33" s="242"/>
      <c r="AH33" s="237" t="s">
        <v>311</v>
      </c>
      <c r="AI33" s="242"/>
      <c r="AJ33" s="242"/>
      <c r="AK33" s="242"/>
      <c r="AL33" s="242"/>
      <c r="AM33" s="242"/>
      <c r="AN33" s="242"/>
      <c r="AO33" s="242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8" customFormat="1" ht="21.6" customHeight="1">
      <c r="A34" s="178" t="s">
        <v>25</v>
      </c>
      <c r="B34" s="241">
        <v>975414193</v>
      </c>
      <c r="C34" s="241">
        <v>194818220</v>
      </c>
      <c r="D34" s="241">
        <v>13034070</v>
      </c>
      <c r="E34" s="241">
        <v>7627379</v>
      </c>
      <c r="F34" s="241">
        <v>76595006</v>
      </c>
      <c r="G34" s="241">
        <v>87713853</v>
      </c>
      <c r="H34" s="241">
        <v>9847912</v>
      </c>
      <c r="I34" s="178" t="s">
        <v>25</v>
      </c>
      <c r="J34" s="241">
        <v>390679608</v>
      </c>
      <c r="K34" s="241">
        <v>369434890</v>
      </c>
      <c r="L34" s="241">
        <v>86240</v>
      </c>
      <c r="M34" s="241">
        <v>21158478</v>
      </c>
      <c r="N34" s="241">
        <v>60276551</v>
      </c>
      <c r="O34" s="241">
        <v>14840067</v>
      </c>
      <c r="P34" s="241">
        <v>8275041</v>
      </c>
      <c r="Q34" s="241">
        <v>26047227</v>
      </c>
      <c r="R34" s="178" t="s">
        <v>25</v>
      </c>
      <c r="S34" s="241">
        <v>11114216</v>
      </c>
      <c r="T34" s="241">
        <v>198869897</v>
      </c>
      <c r="U34" s="241">
        <v>14579728</v>
      </c>
      <c r="V34" s="241">
        <v>19459133</v>
      </c>
      <c r="W34" s="241">
        <v>124227137</v>
      </c>
      <c r="X34" s="241">
        <v>1296665</v>
      </c>
      <c r="Y34" s="241">
        <v>39307234</v>
      </c>
      <c r="Z34" s="178" t="s">
        <v>25</v>
      </c>
      <c r="AA34" s="241">
        <v>48705303</v>
      </c>
      <c r="AB34" s="241">
        <v>43278942</v>
      </c>
      <c r="AC34" s="241">
        <v>5426361</v>
      </c>
      <c r="AD34" s="241">
        <v>60127981</v>
      </c>
      <c r="AE34" s="241">
        <v>60127981</v>
      </c>
      <c r="AF34" s="241">
        <v>8628654</v>
      </c>
      <c r="AG34" s="241">
        <v>8623544</v>
      </c>
      <c r="AH34" s="178" t="s">
        <v>25</v>
      </c>
      <c r="AI34" s="241">
        <v>5110</v>
      </c>
      <c r="AJ34" s="241">
        <v>13307979</v>
      </c>
      <c r="AK34" s="241">
        <v>311666</v>
      </c>
      <c r="AL34" s="241">
        <v>171868</v>
      </c>
      <c r="AM34" s="241">
        <v>0</v>
      </c>
      <c r="AN34" s="241">
        <v>9589512</v>
      </c>
      <c r="AO34" s="241">
        <v>3234933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s="48" customFormat="1" ht="21.6" customHeight="1">
      <c r="A35" s="178" t="s">
        <v>457</v>
      </c>
      <c r="B35" s="241">
        <v>676739572</v>
      </c>
      <c r="C35" s="241">
        <v>131504145</v>
      </c>
      <c r="D35" s="241">
        <v>7156761</v>
      </c>
      <c r="E35" s="241">
        <v>4391198</v>
      </c>
      <c r="F35" s="241">
        <v>55506607</v>
      </c>
      <c r="G35" s="241">
        <v>58193721</v>
      </c>
      <c r="H35" s="241">
        <v>6255858</v>
      </c>
      <c r="I35" s="178" t="s">
        <v>457</v>
      </c>
      <c r="J35" s="241">
        <v>278491067</v>
      </c>
      <c r="K35" s="241">
        <v>262153161</v>
      </c>
      <c r="L35" s="241">
        <v>0</v>
      </c>
      <c r="M35" s="241">
        <v>16337906</v>
      </c>
      <c r="N35" s="241">
        <v>46173254</v>
      </c>
      <c r="O35" s="241">
        <v>8880970</v>
      </c>
      <c r="P35" s="241">
        <v>6447904</v>
      </c>
      <c r="Q35" s="241">
        <v>23528139</v>
      </c>
      <c r="R35" s="178" t="s">
        <v>457</v>
      </c>
      <c r="S35" s="241">
        <v>7316241</v>
      </c>
      <c r="T35" s="241">
        <v>140870053</v>
      </c>
      <c r="U35" s="241">
        <v>12365760</v>
      </c>
      <c r="V35" s="241">
        <v>16133146</v>
      </c>
      <c r="W35" s="241">
        <v>87489019</v>
      </c>
      <c r="X35" s="241">
        <v>717418</v>
      </c>
      <c r="Y35" s="241">
        <v>24164710</v>
      </c>
      <c r="Z35" s="178" t="s">
        <v>457</v>
      </c>
      <c r="AA35" s="241">
        <v>42222611</v>
      </c>
      <c r="AB35" s="241">
        <v>37357180</v>
      </c>
      <c r="AC35" s="241">
        <v>4865431</v>
      </c>
      <c r="AD35" s="241">
        <v>23390348</v>
      </c>
      <c r="AE35" s="241">
        <v>23390348</v>
      </c>
      <c r="AF35" s="241">
        <v>5934656</v>
      </c>
      <c r="AG35" s="241">
        <v>5929546</v>
      </c>
      <c r="AH35" s="178" t="s">
        <v>457</v>
      </c>
      <c r="AI35" s="241">
        <v>5110</v>
      </c>
      <c r="AJ35" s="241">
        <v>8153438</v>
      </c>
      <c r="AK35" s="241">
        <v>0</v>
      </c>
      <c r="AL35" s="241">
        <v>0</v>
      </c>
      <c r="AM35" s="241">
        <v>0</v>
      </c>
      <c r="AN35" s="241">
        <v>6150105</v>
      </c>
      <c r="AO35" s="241">
        <v>2003333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21.6" customHeight="1">
      <c r="A36" s="46" t="s">
        <v>458</v>
      </c>
      <c r="B36" s="242">
        <v>137274270</v>
      </c>
      <c r="C36" s="242">
        <v>28060248</v>
      </c>
      <c r="D36" s="242">
        <v>1356781</v>
      </c>
      <c r="E36" s="242">
        <v>673326</v>
      </c>
      <c r="F36" s="242">
        <v>13701438</v>
      </c>
      <c r="G36" s="242">
        <v>11139893</v>
      </c>
      <c r="H36" s="242">
        <v>1188810</v>
      </c>
      <c r="I36" s="46" t="s">
        <v>458</v>
      </c>
      <c r="J36" s="242">
        <v>56564798</v>
      </c>
      <c r="K36" s="242">
        <v>54233174</v>
      </c>
      <c r="L36" s="242">
        <v>0</v>
      </c>
      <c r="M36" s="242">
        <v>2331624</v>
      </c>
      <c r="N36" s="242">
        <v>7285765</v>
      </c>
      <c r="O36" s="242">
        <v>1685012</v>
      </c>
      <c r="P36" s="242">
        <v>625875</v>
      </c>
      <c r="Q36" s="242">
        <v>4127928</v>
      </c>
      <c r="R36" s="46" t="s">
        <v>458</v>
      </c>
      <c r="S36" s="242">
        <v>846950</v>
      </c>
      <c r="T36" s="242">
        <v>27753984</v>
      </c>
      <c r="U36" s="242">
        <v>1487923</v>
      </c>
      <c r="V36" s="242">
        <v>1410452</v>
      </c>
      <c r="W36" s="242">
        <v>18757242</v>
      </c>
      <c r="X36" s="242">
        <v>134497</v>
      </c>
      <c r="Y36" s="242">
        <v>5963870</v>
      </c>
      <c r="Z36" s="46" t="s">
        <v>458</v>
      </c>
      <c r="AA36" s="242">
        <v>10046734</v>
      </c>
      <c r="AB36" s="242">
        <v>9323373</v>
      </c>
      <c r="AC36" s="242">
        <v>723361</v>
      </c>
      <c r="AD36" s="242">
        <v>3832814</v>
      </c>
      <c r="AE36" s="242">
        <v>3832814</v>
      </c>
      <c r="AF36" s="242">
        <v>1040000</v>
      </c>
      <c r="AG36" s="242">
        <v>1040000</v>
      </c>
      <c r="AH36" s="46" t="s">
        <v>458</v>
      </c>
      <c r="AI36" s="242">
        <v>0</v>
      </c>
      <c r="AJ36" s="242">
        <v>2689927</v>
      </c>
      <c r="AK36" s="242">
        <v>0</v>
      </c>
      <c r="AL36" s="242">
        <v>0</v>
      </c>
      <c r="AM36" s="242">
        <v>0</v>
      </c>
      <c r="AN36" s="242">
        <v>2289927</v>
      </c>
      <c r="AO36" s="242">
        <v>400000</v>
      </c>
    </row>
    <row r="37" spans="1:53" ht="21.6" customHeight="1">
      <c r="A37" s="46" t="s">
        <v>459</v>
      </c>
      <c r="B37" s="242">
        <v>136790237</v>
      </c>
      <c r="C37" s="242">
        <v>26062129</v>
      </c>
      <c r="D37" s="242">
        <v>1931416</v>
      </c>
      <c r="E37" s="242">
        <v>839893</v>
      </c>
      <c r="F37" s="242">
        <v>8594725</v>
      </c>
      <c r="G37" s="242">
        <v>12986749</v>
      </c>
      <c r="H37" s="242">
        <v>1709346</v>
      </c>
      <c r="I37" s="46" t="s">
        <v>459</v>
      </c>
      <c r="J37" s="242">
        <v>56311926</v>
      </c>
      <c r="K37" s="242">
        <v>50870593</v>
      </c>
      <c r="L37" s="242">
        <v>0</v>
      </c>
      <c r="M37" s="242">
        <v>5441333</v>
      </c>
      <c r="N37" s="242">
        <v>13078945</v>
      </c>
      <c r="O37" s="242">
        <v>2193018</v>
      </c>
      <c r="P37" s="242">
        <v>1604904</v>
      </c>
      <c r="Q37" s="242">
        <v>7999529</v>
      </c>
      <c r="R37" s="46" t="s">
        <v>459</v>
      </c>
      <c r="S37" s="242">
        <v>1281494</v>
      </c>
      <c r="T37" s="242">
        <v>23770863</v>
      </c>
      <c r="U37" s="242">
        <v>693731</v>
      </c>
      <c r="V37" s="242">
        <v>9048105</v>
      </c>
      <c r="W37" s="242">
        <v>8791698</v>
      </c>
      <c r="X37" s="242">
        <v>375898</v>
      </c>
      <c r="Y37" s="242">
        <v>4861431</v>
      </c>
      <c r="Z37" s="46" t="s">
        <v>459</v>
      </c>
      <c r="AA37" s="242">
        <v>9860173</v>
      </c>
      <c r="AB37" s="242">
        <v>8129201</v>
      </c>
      <c r="AC37" s="242">
        <v>1730972</v>
      </c>
      <c r="AD37" s="242">
        <v>5161992</v>
      </c>
      <c r="AE37" s="242">
        <v>5161992</v>
      </c>
      <c r="AF37" s="242">
        <v>938209</v>
      </c>
      <c r="AG37" s="242">
        <v>938209</v>
      </c>
      <c r="AH37" s="46" t="s">
        <v>459</v>
      </c>
      <c r="AI37" s="242">
        <v>0</v>
      </c>
      <c r="AJ37" s="242">
        <v>1606000</v>
      </c>
      <c r="AK37" s="242">
        <v>0</v>
      </c>
      <c r="AL37" s="242">
        <v>0</v>
      </c>
      <c r="AM37" s="242">
        <v>0</v>
      </c>
      <c r="AN37" s="242">
        <v>1086000</v>
      </c>
      <c r="AO37" s="242">
        <v>520000</v>
      </c>
    </row>
    <row r="38" spans="1:53" ht="21.6" customHeight="1">
      <c r="A38" s="46" t="s">
        <v>269</v>
      </c>
      <c r="B38" s="242">
        <v>92556245</v>
      </c>
      <c r="C38" s="242">
        <v>17470263</v>
      </c>
      <c r="D38" s="242">
        <v>970114</v>
      </c>
      <c r="E38" s="242">
        <v>674739</v>
      </c>
      <c r="F38" s="242">
        <v>8309126</v>
      </c>
      <c r="G38" s="242">
        <v>6776019</v>
      </c>
      <c r="H38" s="242">
        <v>740265</v>
      </c>
      <c r="I38" s="46" t="s">
        <v>269</v>
      </c>
      <c r="J38" s="242">
        <v>40260716</v>
      </c>
      <c r="K38" s="242">
        <v>37582158</v>
      </c>
      <c r="L38" s="242">
        <v>0</v>
      </c>
      <c r="M38" s="242">
        <v>2678558</v>
      </c>
      <c r="N38" s="242">
        <v>6147666</v>
      </c>
      <c r="O38" s="242">
        <v>1697307</v>
      </c>
      <c r="P38" s="242">
        <v>1702630</v>
      </c>
      <c r="Q38" s="242">
        <v>1838107</v>
      </c>
      <c r="R38" s="46" t="s">
        <v>269</v>
      </c>
      <c r="S38" s="242">
        <v>909622</v>
      </c>
      <c r="T38" s="242">
        <v>19924202</v>
      </c>
      <c r="U38" s="242">
        <v>1201946</v>
      </c>
      <c r="V38" s="242">
        <v>812722</v>
      </c>
      <c r="W38" s="242">
        <v>16276978</v>
      </c>
      <c r="X38" s="242">
        <v>0</v>
      </c>
      <c r="Y38" s="242">
        <v>1632556</v>
      </c>
      <c r="Z38" s="46" t="s">
        <v>269</v>
      </c>
      <c r="AA38" s="242">
        <v>6329178</v>
      </c>
      <c r="AB38" s="242">
        <v>5388251</v>
      </c>
      <c r="AC38" s="242">
        <v>940927</v>
      </c>
      <c r="AD38" s="242">
        <v>1498652</v>
      </c>
      <c r="AE38" s="242">
        <v>1498652</v>
      </c>
      <c r="AF38" s="242">
        <v>321136</v>
      </c>
      <c r="AG38" s="242">
        <v>321136</v>
      </c>
      <c r="AH38" s="46" t="s">
        <v>269</v>
      </c>
      <c r="AI38" s="242">
        <v>0</v>
      </c>
      <c r="AJ38" s="242">
        <v>604432</v>
      </c>
      <c r="AK38" s="242">
        <v>0</v>
      </c>
      <c r="AL38" s="242">
        <v>0</v>
      </c>
      <c r="AM38" s="242">
        <v>0</v>
      </c>
      <c r="AN38" s="242">
        <v>354432</v>
      </c>
      <c r="AO38" s="242">
        <v>250000</v>
      </c>
    </row>
    <row r="39" spans="1:53" ht="21.6" customHeight="1">
      <c r="A39" s="46" t="s">
        <v>203</v>
      </c>
      <c r="B39" s="242">
        <v>116136016</v>
      </c>
      <c r="C39" s="242">
        <v>22092472</v>
      </c>
      <c r="D39" s="242">
        <v>1320121</v>
      </c>
      <c r="E39" s="242">
        <v>781881</v>
      </c>
      <c r="F39" s="242">
        <v>8719935</v>
      </c>
      <c r="G39" s="242">
        <v>10259146</v>
      </c>
      <c r="H39" s="242">
        <v>1011389</v>
      </c>
      <c r="I39" s="46" t="s">
        <v>203</v>
      </c>
      <c r="J39" s="242">
        <v>50589334</v>
      </c>
      <c r="K39" s="242">
        <v>48823441</v>
      </c>
      <c r="L39" s="242">
        <v>0</v>
      </c>
      <c r="M39" s="242">
        <v>1765893</v>
      </c>
      <c r="N39" s="242">
        <v>8661339</v>
      </c>
      <c r="O39" s="242">
        <v>1094521</v>
      </c>
      <c r="P39" s="242">
        <v>1633481</v>
      </c>
      <c r="Q39" s="242">
        <v>4333106</v>
      </c>
      <c r="R39" s="46" t="s">
        <v>203</v>
      </c>
      <c r="S39" s="242">
        <v>1600231</v>
      </c>
      <c r="T39" s="242">
        <v>23508725</v>
      </c>
      <c r="U39" s="242">
        <v>863280</v>
      </c>
      <c r="V39" s="242">
        <v>2109603</v>
      </c>
      <c r="W39" s="242">
        <v>15615714</v>
      </c>
      <c r="X39" s="242">
        <v>19731</v>
      </c>
      <c r="Y39" s="242">
        <v>4900397</v>
      </c>
      <c r="Z39" s="46" t="s">
        <v>203</v>
      </c>
      <c r="AA39" s="242">
        <v>6198631</v>
      </c>
      <c r="AB39" s="242">
        <v>5523074</v>
      </c>
      <c r="AC39" s="242">
        <v>675557</v>
      </c>
      <c r="AD39" s="242">
        <v>3115965</v>
      </c>
      <c r="AE39" s="242">
        <v>3115965</v>
      </c>
      <c r="AF39" s="242">
        <v>800000</v>
      </c>
      <c r="AG39" s="242">
        <v>800000</v>
      </c>
      <c r="AH39" s="46" t="s">
        <v>203</v>
      </c>
      <c r="AI39" s="242">
        <v>0</v>
      </c>
      <c r="AJ39" s="242">
        <v>1169550</v>
      </c>
      <c r="AK39" s="242">
        <v>0</v>
      </c>
      <c r="AL39" s="242">
        <v>0</v>
      </c>
      <c r="AM39" s="242">
        <v>0</v>
      </c>
      <c r="AN39" s="242">
        <v>869550</v>
      </c>
      <c r="AO39" s="242">
        <v>300000</v>
      </c>
    </row>
    <row r="40" spans="1:53" ht="21.6" customHeight="1">
      <c r="A40" s="46" t="s">
        <v>204</v>
      </c>
      <c r="B40" s="242">
        <v>76842116</v>
      </c>
      <c r="C40" s="242">
        <v>15670817</v>
      </c>
      <c r="D40" s="242">
        <v>698610</v>
      </c>
      <c r="E40" s="242">
        <v>657777</v>
      </c>
      <c r="F40" s="242">
        <v>6774774</v>
      </c>
      <c r="G40" s="242">
        <v>6901683</v>
      </c>
      <c r="H40" s="242">
        <v>637973</v>
      </c>
      <c r="I40" s="46" t="s">
        <v>204</v>
      </c>
      <c r="J40" s="242">
        <v>32090490</v>
      </c>
      <c r="K40" s="242">
        <v>30301658</v>
      </c>
      <c r="L40" s="242">
        <v>0</v>
      </c>
      <c r="M40" s="242">
        <v>1788832</v>
      </c>
      <c r="N40" s="242">
        <v>5029336</v>
      </c>
      <c r="O40" s="242">
        <v>1519082</v>
      </c>
      <c r="P40" s="242">
        <v>587762</v>
      </c>
      <c r="Q40" s="242">
        <v>1687093</v>
      </c>
      <c r="R40" s="46" t="s">
        <v>204</v>
      </c>
      <c r="S40" s="242">
        <v>1235399</v>
      </c>
      <c r="T40" s="242">
        <v>15656179</v>
      </c>
      <c r="U40" s="242">
        <v>670426</v>
      </c>
      <c r="V40" s="242">
        <v>1105793</v>
      </c>
      <c r="W40" s="242">
        <v>12467752</v>
      </c>
      <c r="X40" s="242">
        <v>91378</v>
      </c>
      <c r="Y40" s="242">
        <v>1320830</v>
      </c>
      <c r="Z40" s="46" t="s">
        <v>204</v>
      </c>
      <c r="AA40" s="242">
        <v>3597642</v>
      </c>
      <c r="AB40" s="242">
        <v>3194734</v>
      </c>
      <c r="AC40" s="242">
        <v>402908</v>
      </c>
      <c r="AD40" s="242">
        <v>3437652</v>
      </c>
      <c r="AE40" s="242">
        <v>3437652</v>
      </c>
      <c r="AF40" s="242">
        <v>590000</v>
      </c>
      <c r="AG40" s="242">
        <v>590000</v>
      </c>
      <c r="AH40" s="46" t="s">
        <v>204</v>
      </c>
      <c r="AI40" s="242">
        <v>0</v>
      </c>
      <c r="AJ40" s="242">
        <v>770000</v>
      </c>
      <c r="AK40" s="242">
        <v>0</v>
      </c>
      <c r="AL40" s="242">
        <v>0</v>
      </c>
      <c r="AM40" s="242">
        <v>0</v>
      </c>
      <c r="AN40" s="242">
        <v>370000</v>
      </c>
      <c r="AO40" s="242">
        <v>400000</v>
      </c>
    </row>
    <row r="41" spans="1:53" ht="21.6" customHeight="1">
      <c r="A41" s="46" t="s">
        <v>460</v>
      </c>
      <c r="B41" s="242">
        <v>117140688</v>
      </c>
      <c r="C41" s="242">
        <v>22148216</v>
      </c>
      <c r="D41" s="242">
        <v>879719</v>
      </c>
      <c r="E41" s="242">
        <v>763582</v>
      </c>
      <c r="F41" s="242">
        <v>9406609</v>
      </c>
      <c r="G41" s="242">
        <v>10130231</v>
      </c>
      <c r="H41" s="242">
        <v>968075</v>
      </c>
      <c r="I41" s="46" t="s">
        <v>460</v>
      </c>
      <c r="J41" s="242">
        <v>42673803</v>
      </c>
      <c r="K41" s="242">
        <v>40342137</v>
      </c>
      <c r="L41" s="242">
        <v>0</v>
      </c>
      <c r="M41" s="242">
        <v>2331666</v>
      </c>
      <c r="N41" s="242">
        <v>5970203</v>
      </c>
      <c r="O41" s="242">
        <v>692030</v>
      </c>
      <c r="P41" s="242">
        <v>293252</v>
      </c>
      <c r="Q41" s="242">
        <v>3542376</v>
      </c>
      <c r="R41" s="46" t="s">
        <v>460</v>
      </c>
      <c r="S41" s="242">
        <v>1442545</v>
      </c>
      <c r="T41" s="242">
        <v>30256100</v>
      </c>
      <c r="U41" s="242">
        <v>7448454</v>
      </c>
      <c r="V41" s="242">
        <v>1646471</v>
      </c>
      <c r="W41" s="242">
        <v>15579635</v>
      </c>
      <c r="X41" s="242">
        <v>95914</v>
      </c>
      <c r="Y41" s="242">
        <v>5485626</v>
      </c>
      <c r="Z41" s="46" t="s">
        <v>460</v>
      </c>
      <c r="AA41" s="242">
        <v>6190253</v>
      </c>
      <c r="AB41" s="242">
        <v>5798547</v>
      </c>
      <c r="AC41" s="242">
        <v>391706</v>
      </c>
      <c r="AD41" s="242">
        <v>6343273</v>
      </c>
      <c r="AE41" s="242">
        <v>6343273</v>
      </c>
      <c r="AF41" s="242">
        <v>2245311</v>
      </c>
      <c r="AG41" s="242">
        <v>2240201</v>
      </c>
      <c r="AH41" s="46" t="s">
        <v>460</v>
      </c>
      <c r="AI41" s="242">
        <v>5110</v>
      </c>
      <c r="AJ41" s="242">
        <v>1313529</v>
      </c>
      <c r="AK41" s="242">
        <v>0</v>
      </c>
      <c r="AL41" s="242">
        <v>0</v>
      </c>
      <c r="AM41" s="242">
        <v>0</v>
      </c>
      <c r="AN41" s="242">
        <v>1180196</v>
      </c>
      <c r="AO41" s="242">
        <v>133333</v>
      </c>
    </row>
    <row r="42" spans="1:53" s="47" customFormat="1" ht="21.6" customHeight="1">
      <c r="A42" s="122" t="s">
        <v>461</v>
      </c>
      <c r="B42" s="241">
        <v>298674621</v>
      </c>
      <c r="C42" s="241">
        <v>63314075</v>
      </c>
      <c r="D42" s="241">
        <v>5877309</v>
      </c>
      <c r="E42" s="241">
        <v>3236181</v>
      </c>
      <c r="F42" s="241">
        <v>21088399</v>
      </c>
      <c r="G42" s="241">
        <v>29520132</v>
      </c>
      <c r="H42" s="241">
        <v>3592054</v>
      </c>
      <c r="I42" s="122" t="s">
        <v>461</v>
      </c>
      <c r="J42" s="241">
        <v>112188541</v>
      </c>
      <c r="K42" s="241">
        <v>107281729</v>
      </c>
      <c r="L42" s="241">
        <v>86240</v>
      </c>
      <c r="M42" s="241">
        <v>4820572</v>
      </c>
      <c r="N42" s="241">
        <v>14103297</v>
      </c>
      <c r="O42" s="241">
        <v>5959097</v>
      </c>
      <c r="P42" s="241">
        <v>1827137</v>
      </c>
      <c r="Q42" s="241">
        <v>2519088</v>
      </c>
      <c r="R42" s="122" t="s">
        <v>461</v>
      </c>
      <c r="S42" s="241">
        <v>3797975</v>
      </c>
      <c r="T42" s="241">
        <v>57999844</v>
      </c>
      <c r="U42" s="241">
        <v>2213968</v>
      </c>
      <c r="V42" s="241">
        <v>3325987</v>
      </c>
      <c r="W42" s="241">
        <v>36738118</v>
      </c>
      <c r="X42" s="241">
        <v>579247</v>
      </c>
      <c r="Y42" s="241">
        <v>15142524</v>
      </c>
      <c r="Z42" s="122" t="s">
        <v>461</v>
      </c>
      <c r="AA42" s="241">
        <v>6482692</v>
      </c>
      <c r="AB42" s="241">
        <v>5921762</v>
      </c>
      <c r="AC42" s="241">
        <v>560930</v>
      </c>
      <c r="AD42" s="241">
        <v>36737633</v>
      </c>
      <c r="AE42" s="241">
        <v>36737633</v>
      </c>
      <c r="AF42" s="241">
        <v>2693998</v>
      </c>
      <c r="AG42" s="241">
        <v>2693998</v>
      </c>
      <c r="AH42" s="122" t="s">
        <v>461</v>
      </c>
      <c r="AI42" s="241">
        <v>0</v>
      </c>
      <c r="AJ42" s="241">
        <v>5154541</v>
      </c>
      <c r="AK42" s="241">
        <v>311666</v>
      </c>
      <c r="AL42" s="241">
        <v>171868</v>
      </c>
      <c r="AM42" s="241">
        <v>0</v>
      </c>
      <c r="AN42" s="241">
        <v>3439407</v>
      </c>
      <c r="AO42" s="241">
        <v>1231600</v>
      </c>
    </row>
    <row r="43" spans="1:53" ht="21.6" customHeight="1">
      <c r="A43" s="46" t="s">
        <v>129</v>
      </c>
      <c r="B43" s="242">
        <v>18570530</v>
      </c>
      <c r="C43" s="242">
        <v>3740862</v>
      </c>
      <c r="D43" s="242">
        <v>310813</v>
      </c>
      <c r="E43" s="242">
        <v>184604</v>
      </c>
      <c r="F43" s="242">
        <v>1156017</v>
      </c>
      <c r="G43" s="242">
        <v>1878331</v>
      </c>
      <c r="H43" s="242">
        <v>211097</v>
      </c>
      <c r="I43" s="46" t="s">
        <v>129</v>
      </c>
      <c r="J43" s="242">
        <v>7417679</v>
      </c>
      <c r="K43" s="242">
        <v>6938202</v>
      </c>
      <c r="L43" s="242">
        <v>0</v>
      </c>
      <c r="M43" s="242">
        <v>479477</v>
      </c>
      <c r="N43" s="242">
        <v>1168064</v>
      </c>
      <c r="O43" s="242">
        <v>624563</v>
      </c>
      <c r="P43" s="242">
        <v>176082</v>
      </c>
      <c r="Q43" s="242">
        <v>161531</v>
      </c>
      <c r="R43" s="46" t="s">
        <v>129</v>
      </c>
      <c r="S43" s="242">
        <v>205888</v>
      </c>
      <c r="T43" s="242">
        <v>3192698</v>
      </c>
      <c r="U43" s="242">
        <v>115353</v>
      </c>
      <c r="V43" s="242">
        <v>162212</v>
      </c>
      <c r="W43" s="242">
        <v>1587975</v>
      </c>
      <c r="X43" s="242">
        <v>49939</v>
      </c>
      <c r="Y43" s="242">
        <v>1277219</v>
      </c>
      <c r="Z43" s="46" t="s">
        <v>129</v>
      </c>
      <c r="AA43" s="242">
        <v>578691</v>
      </c>
      <c r="AB43" s="242">
        <v>433261</v>
      </c>
      <c r="AC43" s="242">
        <v>145430</v>
      </c>
      <c r="AD43" s="242">
        <v>1932135</v>
      </c>
      <c r="AE43" s="242">
        <v>1932135</v>
      </c>
      <c r="AF43" s="242">
        <v>164128</v>
      </c>
      <c r="AG43" s="242">
        <v>164128</v>
      </c>
      <c r="AH43" s="46" t="s">
        <v>129</v>
      </c>
      <c r="AI43" s="242">
        <v>0</v>
      </c>
      <c r="AJ43" s="242">
        <v>376273</v>
      </c>
      <c r="AK43" s="242">
        <v>10217</v>
      </c>
      <c r="AL43" s="242">
        <v>0</v>
      </c>
      <c r="AM43" s="242">
        <v>0</v>
      </c>
      <c r="AN43" s="242">
        <v>288456</v>
      </c>
      <c r="AO43" s="242">
        <v>77600</v>
      </c>
    </row>
    <row r="44" spans="1:53" ht="21.6" customHeight="1">
      <c r="A44" s="46" t="s">
        <v>130</v>
      </c>
      <c r="B44" s="242">
        <v>21071755</v>
      </c>
      <c r="C44" s="242">
        <v>3846092</v>
      </c>
      <c r="D44" s="242">
        <v>340467</v>
      </c>
      <c r="E44" s="242">
        <v>201415</v>
      </c>
      <c r="F44" s="242">
        <v>1445880</v>
      </c>
      <c r="G44" s="242">
        <v>1630438</v>
      </c>
      <c r="H44" s="242">
        <v>227892</v>
      </c>
      <c r="I44" s="46" t="s">
        <v>130</v>
      </c>
      <c r="J44" s="242">
        <v>8819794</v>
      </c>
      <c r="K44" s="242">
        <v>8608226</v>
      </c>
      <c r="L44" s="242">
        <v>0</v>
      </c>
      <c r="M44" s="242">
        <v>211568</v>
      </c>
      <c r="N44" s="242">
        <v>608623</v>
      </c>
      <c r="O44" s="242">
        <v>245887</v>
      </c>
      <c r="P44" s="242">
        <v>60196</v>
      </c>
      <c r="Q44" s="242">
        <v>122309</v>
      </c>
      <c r="R44" s="46" t="s">
        <v>130</v>
      </c>
      <c r="S44" s="242">
        <v>180231</v>
      </c>
      <c r="T44" s="242">
        <v>4132548</v>
      </c>
      <c r="U44" s="242">
        <v>80727</v>
      </c>
      <c r="V44" s="242">
        <v>122011</v>
      </c>
      <c r="W44" s="242">
        <v>3375324</v>
      </c>
      <c r="X44" s="242">
        <v>38409</v>
      </c>
      <c r="Y44" s="242">
        <v>516077</v>
      </c>
      <c r="Z44" s="46" t="s">
        <v>130</v>
      </c>
      <c r="AA44" s="242">
        <v>495237</v>
      </c>
      <c r="AB44" s="242">
        <v>495237</v>
      </c>
      <c r="AC44" s="242">
        <v>0</v>
      </c>
      <c r="AD44" s="242">
        <v>2467991</v>
      </c>
      <c r="AE44" s="242">
        <v>2467991</v>
      </c>
      <c r="AF44" s="242">
        <v>250000</v>
      </c>
      <c r="AG44" s="242">
        <v>250000</v>
      </c>
      <c r="AH44" s="46" t="s">
        <v>130</v>
      </c>
      <c r="AI44" s="242">
        <v>0</v>
      </c>
      <c r="AJ44" s="242">
        <v>451470</v>
      </c>
      <c r="AK44" s="242">
        <v>0</v>
      </c>
      <c r="AL44" s="242">
        <v>0</v>
      </c>
      <c r="AM44" s="242">
        <v>0</v>
      </c>
      <c r="AN44" s="242">
        <v>51470</v>
      </c>
      <c r="AO44" s="242">
        <v>400000</v>
      </c>
    </row>
    <row r="45" spans="1:53" ht="21.6" customHeight="1">
      <c r="A45" s="46" t="s">
        <v>131</v>
      </c>
      <c r="B45" s="242">
        <v>17451726</v>
      </c>
      <c r="C45" s="242">
        <v>4351974</v>
      </c>
      <c r="D45" s="242">
        <v>326789</v>
      </c>
      <c r="E45" s="242">
        <v>206704</v>
      </c>
      <c r="F45" s="242">
        <v>1556140</v>
      </c>
      <c r="G45" s="242">
        <v>2014367</v>
      </c>
      <c r="H45" s="242">
        <v>247974</v>
      </c>
      <c r="I45" s="46" t="s">
        <v>131</v>
      </c>
      <c r="J45" s="242">
        <v>7109528</v>
      </c>
      <c r="K45" s="242">
        <v>6898605</v>
      </c>
      <c r="L45" s="242">
        <v>0</v>
      </c>
      <c r="M45" s="242">
        <v>210923</v>
      </c>
      <c r="N45" s="242">
        <v>342292</v>
      </c>
      <c r="O45" s="242">
        <v>207192</v>
      </c>
      <c r="P45" s="242">
        <v>31856</v>
      </c>
      <c r="Q45" s="242">
        <v>44155</v>
      </c>
      <c r="R45" s="46" t="s">
        <v>131</v>
      </c>
      <c r="S45" s="242">
        <v>59089</v>
      </c>
      <c r="T45" s="242">
        <v>2402017</v>
      </c>
      <c r="U45" s="242">
        <v>116179</v>
      </c>
      <c r="V45" s="242">
        <v>210465</v>
      </c>
      <c r="W45" s="242">
        <v>1130455</v>
      </c>
      <c r="X45" s="242">
        <v>51259</v>
      </c>
      <c r="Y45" s="242">
        <v>893659</v>
      </c>
      <c r="Z45" s="46" t="s">
        <v>131</v>
      </c>
      <c r="AA45" s="242">
        <v>122429</v>
      </c>
      <c r="AB45" s="242">
        <v>114750</v>
      </c>
      <c r="AC45" s="242">
        <v>7679</v>
      </c>
      <c r="AD45" s="242">
        <v>2368236</v>
      </c>
      <c r="AE45" s="242">
        <v>2368236</v>
      </c>
      <c r="AF45" s="242">
        <v>550000</v>
      </c>
      <c r="AG45" s="242">
        <v>550000</v>
      </c>
      <c r="AH45" s="46" t="s">
        <v>131</v>
      </c>
      <c r="AI45" s="242">
        <v>0</v>
      </c>
      <c r="AJ45" s="242">
        <v>205250</v>
      </c>
      <c r="AK45" s="242">
        <v>0</v>
      </c>
      <c r="AL45" s="242">
        <v>42750</v>
      </c>
      <c r="AM45" s="242">
        <v>0</v>
      </c>
      <c r="AN45" s="242">
        <v>112500</v>
      </c>
      <c r="AO45" s="242">
        <v>50000</v>
      </c>
    </row>
    <row r="46" spans="1:53" ht="21.6" customHeight="1">
      <c r="A46" s="46" t="s">
        <v>132</v>
      </c>
      <c r="B46" s="242">
        <v>40284570</v>
      </c>
      <c r="C46" s="242">
        <v>7320238</v>
      </c>
      <c r="D46" s="242">
        <v>397863</v>
      </c>
      <c r="E46" s="242">
        <v>299414</v>
      </c>
      <c r="F46" s="242">
        <v>1997923</v>
      </c>
      <c r="G46" s="242">
        <v>4198926</v>
      </c>
      <c r="H46" s="242">
        <v>426112</v>
      </c>
      <c r="I46" s="46" t="s">
        <v>132</v>
      </c>
      <c r="J46" s="242">
        <v>17075031</v>
      </c>
      <c r="K46" s="242">
        <v>16795073</v>
      </c>
      <c r="L46" s="242">
        <v>0</v>
      </c>
      <c r="M46" s="242">
        <v>279958</v>
      </c>
      <c r="N46" s="242">
        <v>1177014</v>
      </c>
      <c r="O46" s="242">
        <v>540096</v>
      </c>
      <c r="P46" s="242">
        <v>126094</v>
      </c>
      <c r="Q46" s="242">
        <v>183967</v>
      </c>
      <c r="R46" s="46" t="s">
        <v>132</v>
      </c>
      <c r="S46" s="242">
        <v>326857</v>
      </c>
      <c r="T46" s="242">
        <v>8350820</v>
      </c>
      <c r="U46" s="242">
        <v>323937</v>
      </c>
      <c r="V46" s="242">
        <v>344081</v>
      </c>
      <c r="W46" s="242">
        <v>5086197</v>
      </c>
      <c r="X46" s="242">
        <v>107790</v>
      </c>
      <c r="Y46" s="242">
        <v>2488815</v>
      </c>
      <c r="Z46" s="46" t="s">
        <v>132</v>
      </c>
      <c r="AA46" s="242">
        <v>279037</v>
      </c>
      <c r="AB46" s="242">
        <v>242059</v>
      </c>
      <c r="AC46" s="242">
        <v>36978</v>
      </c>
      <c r="AD46" s="242">
        <v>5101705</v>
      </c>
      <c r="AE46" s="242">
        <v>5101705</v>
      </c>
      <c r="AF46" s="242">
        <v>383772</v>
      </c>
      <c r="AG46" s="242">
        <v>383772</v>
      </c>
      <c r="AH46" s="46" t="s">
        <v>132</v>
      </c>
      <c r="AI46" s="242">
        <v>0</v>
      </c>
      <c r="AJ46" s="242">
        <v>596953</v>
      </c>
      <c r="AK46" s="242">
        <v>25325</v>
      </c>
      <c r="AL46" s="242">
        <v>0</v>
      </c>
      <c r="AM46" s="242">
        <v>0</v>
      </c>
      <c r="AN46" s="242">
        <v>471628</v>
      </c>
      <c r="AO46" s="242">
        <v>100000</v>
      </c>
    </row>
    <row r="47" spans="1:53" ht="21.6" customHeight="1">
      <c r="A47" s="46" t="s">
        <v>133</v>
      </c>
      <c r="B47" s="242">
        <v>21670922</v>
      </c>
      <c r="C47" s="242">
        <v>4624684</v>
      </c>
      <c r="D47" s="242">
        <v>374816</v>
      </c>
      <c r="E47" s="242">
        <v>247771</v>
      </c>
      <c r="F47" s="242">
        <v>1384407</v>
      </c>
      <c r="G47" s="242">
        <v>2362877</v>
      </c>
      <c r="H47" s="242">
        <v>254813</v>
      </c>
      <c r="I47" s="46" t="s">
        <v>133</v>
      </c>
      <c r="J47" s="242">
        <v>8240343</v>
      </c>
      <c r="K47" s="242">
        <v>8131348</v>
      </c>
      <c r="L47" s="242">
        <v>0</v>
      </c>
      <c r="M47" s="242">
        <v>108995</v>
      </c>
      <c r="N47" s="242">
        <v>557939</v>
      </c>
      <c r="O47" s="242">
        <v>252925</v>
      </c>
      <c r="P47" s="242">
        <v>137813</v>
      </c>
      <c r="Q47" s="242">
        <v>9927</v>
      </c>
      <c r="R47" s="46" t="s">
        <v>133</v>
      </c>
      <c r="S47" s="242">
        <v>157274</v>
      </c>
      <c r="T47" s="242">
        <v>4318039</v>
      </c>
      <c r="U47" s="242">
        <v>130000</v>
      </c>
      <c r="V47" s="242">
        <v>169679</v>
      </c>
      <c r="W47" s="242">
        <v>3150200</v>
      </c>
      <c r="X47" s="242">
        <v>17186</v>
      </c>
      <c r="Y47" s="242">
        <v>850974</v>
      </c>
      <c r="Z47" s="46" t="s">
        <v>133</v>
      </c>
      <c r="AA47" s="242">
        <v>430237</v>
      </c>
      <c r="AB47" s="242">
        <v>413255</v>
      </c>
      <c r="AC47" s="242">
        <v>16982</v>
      </c>
      <c r="AD47" s="242">
        <v>2893331</v>
      </c>
      <c r="AE47" s="242">
        <v>2893331</v>
      </c>
      <c r="AF47" s="242">
        <v>126558</v>
      </c>
      <c r="AG47" s="242">
        <v>126558</v>
      </c>
      <c r="AH47" s="46" t="s">
        <v>133</v>
      </c>
      <c r="AI47" s="242">
        <v>0</v>
      </c>
      <c r="AJ47" s="242">
        <v>479791</v>
      </c>
      <c r="AK47" s="242">
        <v>37500</v>
      </c>
      <c r="AL47" s="242">
        <v>0</v>
      </c>
      <c r="AM47" s="242">
        <v>0</v>
      </c>
      <c r="AN47" s="242">
        <v>212291</v>
      </c>
      <c r="AO47" s="242">
        <v>230000</v>
      </c>
    </row>
    <row r="48" spans="1:53" ht="21.6" customHeight="1">
      <c r="A48" s="46" t="s">
        <v>134</v>
      </c>
      <c r="B48" s="242">
        <v>25684767</v>
      </c>
      <c r="C48" s="242">
        <v>4575390</v>
      </c>
      <c r="D48" s="242">
        <v>344712</v>
      </c>
      <c r="E48" s="242">
        <v>239409</v>
      </c>
      <c r="F48" s="242">
        <v>1328857</v>
      </c>
      <c r="G48" s="242">
        <v>2384283</v>
      </c>
      <c r="H48" s="242">
        <v>278129</v>
      </c>
      <c r="I48" s="46" t="s">
        <v>134</v>
      </c>
      <c r="J48" s="242">
        <v>10485843</v>
      </c>
      <c r="K48" s="242">
        <v>9938479</v>
      </c>
      <c r="L48" s="242">
        <v>0</v>
      </c>
      <c r="M48" s="242">
        <v>547364</v>
      </c>
      <c r="N48" s="242">
        <v>926819</v>
      </c>
      <c r="O48" s="242">
        <v>674108</v>
      </c>
      <c r="P48" s="242">
        <v>100758</v>
      </c>
      <c r="Q48" s="242">
        <v>42798</v>
      </c>
      <c r="R48" s="46" t="s">
        <v>134</v>
      </c>
      <c r="S48" s="242">
        <v>109155</v>
      </c>
      <c r="T48" s="242">
        <v>5856118</v>
      </c>
      <c r="U48" s="242">
        <v>215345</v>
      </c>
      <c r="V48" s="242">
        <v>488999</v>
      </c>
      <c r="W48" s="242">
        <v>4346540</v>
      </c>
      <c r="X48" s="242">
        <v>0</v>
      </c>
      <c r="Y48" s="242">
        <v>805234</v>
      </c>
      <c r="Z48" s="46" t="s">
        <v>134</v>
      </c>
      <c r="AA48" s="242">
        <v>155639</v>
      </c>
      <c r="AB48" s="242">
        <v>148544</v>
      </c>
      <c r="AC48" s="242">
        <v>7095</v>
      </c>
      <c r="AD48" s="242">
        <v>3138535</v>
      </c>
      <c r="AE48" s="242">
        <v>3138535</v>
      </c>
      <c r="AF48" s="242">
        <v>193483</v>
      </c>
      <c r="AG48" s="242">
        <v>193483</v>
      </c>
      <c r="AH48" s="46" t="s">
        <v>134</v>
      </c>
      <c r="AI48" s="242">
        <v>0</v>
      </c>
      <c r="AJ48" s="242">
        <v>352940</v>
      </c>
      <c r="AK48" s="242">
        <v>78000</v>
      </c>
      <c r="AL48" s="242">
        <v>0</v>
      </c>
      <c r="AM48" s="242">
        <v>0</v>
      </c>
      <c r="AN48" s="242">
        <v>274940</v>
      </c>
      <c r="AO48" s="242">
        <v>0</v>
      </c>
    </row>
    <row r="49" spans="1:41" ht="21.6" customHeight="1">
      <c r="A49" s="46" t="s">
        <v>135</v>
      </c>
      <c r="B49" s="242">
        <v>20283228</v>
      </c>
      <c r="C49" s="242">
        <v>4182298</v>
      </c>
      <c r="D49" s="242">
        <v>408911</v>
      </c>
      <c r="E49" s="242">
        <v>211504</v>
      </c>
      <c r="F49" s="242">
        <v>1323738</v>
      </c>
      <c r="G49" s="242">
        <v>2001709</v>
      </c>
      <c r="H49" s="242">
        <v>236436</v>
      </c>
      <c r="I49" s="46" t="s">
        <v>135</v>
      </c>
      <c r="J49" s="242">
        <v>7297709</v>
      </c>
      <c r="K49" s="242">
        <v>7173525</v>
      </c>
      <c r="L49" s="242">
        <v>0</v>
      </c>
      <c r="M49" s="242">
        <v>124184</v>
      </c>
      <c r="N49" s="242">
        <v>788365</v>
      </c>
      <c r="O49" s="242">
        <v>425613</v>
      </c>
      <c r="P49" s="242">
        <v>42956</v>
      </c>
      <c r="Q49" s="242">
        <v>121595</v>
      </c>
      <c r="R49" s="46" t="s">
        <v>135</v>
      </c>
      <c r="S49" s="242">
        <v>198201</v>
      </c>
      <c r="T49" s="242">
        <v>4710932</v>
      </c>
      <c r="U49" s="242">
        <v>140979</v>
      </c>
      <c r="V49" s="242">
        <v>126767</v>
      </c>
      <c r="W49" s="242">
        <v>3339616</v>
      </c>
      <c r="X49" s="242">
        <v>32767</v>
      </c>
      <c r="Y49" s="242">
        <v>1070803</v>
      </c>
      <c r="Z49" s="46" t="s">
        <v>135</v>
      </c>
      <c r="AA49" s="242">
        <v>100450</v>
      </c>
      <c r="AB49" s="242">
        <v>100450</v>
      </c>
      <c r="AC49" s="242">
        <v>0</v>
      </c>
      <c r="AD49" s="242">
        <v>2555142</v>
      </c>
      <c r="AE49" s="242">
        <v>2555142</v>
      </c>
      <c r="AF49" s="242">
        <v>270000</v>
      </c>
      <c r="AG49" s="242">
        <v>270000</v>
      </c>
      <c r="AH49" s="46" t="s">
        <v>135</v>
      </c>
      <c r="AI49" s="242">
        <v>0</v>
      </c>
      <c r="AJ49" s="242">
        <v>378332</v>
      </c>
      <c r="AK49" s="242">
        <v>21832</v>
      </c>
      <c r="AL49" s="242">
        <v>91500</v>
      </c>
      <c r="AM49" s="242">
        <v>0</v>
      </c>
      <c r="AN49" s="242">
        <v>265000</v>
      </c>
      <c r="AO49" s="242">
        <v>0</v>
      </c>
    </row>
    <row r="50" spans="1:41" ht="21.6" customHeight="1">
      <c r="A50" s="46" t="s">
        <v>136</v>
      </c>
      <c r="B50" s="242">
        <v>33467545</v>
      </c>
      <c r="C50" s="242">
        <v>7155384</v>
      </c>
      <c r="D50" s="242">
        <v>540170</v>
      </c>
      <c r="E50" s="242">
        <v>305626</v>
      </c>
      <c r="F50" s="242">
        <v>2973285</v>
      </c>
      <c r="G50" s="242">
        <v>3001295</v>
      </c>
      <c r="H50" s="242">
        <v>335008</v>
      </c>
      <c r="I50" s="46" t="s">
        <v>136</v>
      </c>
      <c r="J50" s="242">
        <v>12726467</v>
      </c>
      <c r="K50" s="242">
        <v>12348754</v>
      </c>
      <c r="L50" s="242">
        <v>0</v>
      </c>
      <c r="M50" s="242">
        <v>377713</v>
      </c>
      <c r="N50" s="242">
        <v>1310355</v>
      </c>
      <c r="O50" s="242">
        <v>582186</v>
      </c>
      <c r="P50" s="242">
        <v>200997</v>
      </c>
      <c r="Q50" s="242">
        <v>282454</v>
      </c>
      <c r="R50" s="46" t="s">
        <v>136</v>
      </c>
      <c r="S50" s="242">
        <v>244718</v>
      </c>
      <c r="T50" s="242">
        <v>6563339</v>
      </c>
      <c r="U50" s="242">
        <v>231808</v>
      </c>
      <c r="V50" s="242">
        <v>398047</v>
      </c>
      <c r="W50" s="242">
        <v>3326383</v>
      </c>
      <c r="X50" s="242">
        <v>108704</v>
      </c>
      <c r="Y50" s="242">
        <v>2498397</v>
      </c>
      <c r="Z50" s="46" t="s">
        <v>136</v>
      </c>
      <c r="AA50" s="242">
        <v>503154</v>
      </c>
      <c r="AB50" s="242">
        <v>430750</v>
      </c>
      <c r="AC50" s="242">
        <v>72404</v>
      </c>
      <c r="AD50" s="242">
        <v>4660693</v>
      </c>
      <c r="AE50" s="242">
        <v>4660693</v>
      </c>
      <c r="AF50" s="242">
        <v>200000</v>
      </c>
      <c r="AG50" s="242">
        <v>200000</v>
      </c>
      <c r="AH50" s="46" t="s">
        <v>136</v>
      </c>
      <c r="AI50" s="242">
        <v>0</v>
      </c>
      <c r="AJ50" s="242">
        <v>348153</v>
      </c>
      <c r="AK50" s="242">
        <v>79292</v>
      </c>
      <c r="AL50" s="242">
        <v>0</v>
      </c>
      <c r="AM50" s="242">
        <v>0</v>
      </c>
      <c r="AN50" s="242">
        <v>218861</v>
      </c>
      <c r="AO50" s="242">
        <v>50000</v>
      </c>
    </row>
    <row r="51" spans="1:41" ht="21.6" customHeight="1">
      <c r="A51" s="46" t="s">
        <v>137</v>
      </c>
      <c r="B51" s="242">
        <v>15799752</v>
      </c>
      <c r="C51" s="242">
        <v>3990834</v>
      </c>
      <c r="D51" s="242">
        <v>578957</v>
      </c>
      <c r="E51" s="242">
        <v>191317</v>
      </c>
      <c r="F51" s="242">
        <v>1541684</v>
      </c>
      <c r="G51" s="242">
        <v>1505750</v>
      </c>
      <c r="H51" s="242">
        <v>173126</v>
      </c>
      <c r="I51" s="46" t="s">
        <v>137</v>
      </c>
      <c r="J51" s="242">
        <v>4861781</v>
      </c>
      <c r="K51" s="242">
        <v>4641246</v>
      </c>
      <c r="L51" s="242">
        <v>0</v>
      </c>
      <c r="M51" s="242">
        <v>220535</v>
      </c>
      <c r="N51" s="242">
        <v>1068288</v>
      </c>
      <c r="O51" s="242">
        <v>389509</v>
      </c>
      <c r="P51" s="242">
        <v>169992</v>
      </c>
      <c r="Q51" s="242">
        <v>164297</v>
      </c>
      <c r="R51" s="46" t="s">
        <v>137</v>
      </c>
      <c r="S51" s="242">
        <v>344490</v>
      </c>
      <c r="T51" s="242">
        <v>2848740</v>
      </c>
      <c r="U51" s="242">
        <v>81681</v>
      </c>
      <c r="V51" s="242">
        <v>351174</v>
      </c>
      <c r="W51" s="242">
        <v>1229781</v>
      </c>
      <c r="X51" s="242">
        <v>20785</v>
      </c>
      <c r="Y51" s="242">
        <v>1165319</v>
      </c>
      <c r="Z51" s="46" t="s">
        <v>137</v>
      </c>
      <c r="AA51" s="242">
        <v>220537</v>
      </c>
      <c r="AB51" s="242">
        <v>216537</v>
      </c>
      <c r="AC51" s="242">
        <v>4000</v>
      </c>
      <c r="AD51" s="242">
        <v>2152264</v>
      </c>
      <c r="AE51" s="242">
        <v>2152264</v>
      </c>
      <c r="AF51" s="242">
        <v>100000</v>
      </c>
      <c r="AG51" s="242">
        <v>100000</v>
      </c>
      <c r="AH51" s="46" t="s">
        <v>137</v>
      </c>
      <c r="AI51" s="242">
        <v>0</v>
      </c>
      <c r="AJ51" s="242">
        <v>557308</v>
      </c>
      <c r="AK51" s="242">
        <v>1000</v>
      </c>
      <c r="AL51" s="242">
        <v>0</v>
      </c>
      <c r="AM51" s="242">
        <v>0</v>
      </c>
      <c r="AN51" s="242">
        <v>556308</v>
      </c>
      <c r="AO51" s="242">
        <v>0</v>
      </c>
    </row>
    <row r="52" spans="1:41" ht="21.6" customHeight="1">
      <c r="A52" s="46" t="s">
        <v>138</v>
      </c>
      <c r="B52" s="242">
        <v>17884570</v>
      </c>
      <c r="C52" s="242">
        <v>4211872</v>
      </c>
      <c r="D52" s="242">
        <v>328270</v>
      </c>
      <c r="E52" s="242">
        <v>202830</v>
      </c>
      <c r="F52" s="242">
        <v>1577422</v>
      </c>
      <c r="G52" s="242">
        <v>1844871</v>
      </c>
      <c r="H52" s="242">
        <v>258479</v>
      </c>
      <c r="I52" s="46" t="s">
        <v>138</v>
      </c>
      <c r="J52" s="242">
        <v>6017855</v>
      </c>
      <c r="K52" s="242">
        <v>5807661</v>
      </c>
      <c r="L52" s="242">
        <v>0</v>
      </c>
      <c r="M52" s="242">
        <v>210194</v>
      </c>
      <c r="N52" s="242">
        <v>861304</v>
      </c>
      <c r="O52" s="242">
        <v>328446</v>
      </c>
      <c r="P52" s="242">
        <v>85491</v>
      </c>
      <c r="Q52" s="242">
        <v>55860</v>
      </c>
      <c r="R52" s="46" t="s">
        <v>138</v>
      </c>
      <c r="S52" s="242">
        <v>391507</v>
      </c>
      <c r="T52" s="242">
        <v>3503600</v>
      </c>
      <c r="U52" s="242">
        <v>104874</v>
      </c>
      <c r="V52" s="242">
        <v>235974</v>
      </c>
      <c r="W52" s="242">
        <v>2485110</v>
      </c>
      <c r="X52" s="242">
        <v>32176</v>
      </c>
      <c r="Y52" s="242">
        <v>645466</v>
      </c>
      <c r="Z52" s="46" t="s">
        <v>138</v>
      </c>
      <c r="AA52" s="242">
        <v>191296</v>
      </c>
      <c r="AB52" s="242">
        <v>161407</v>
      </c>
      <c r="AC52" s="242">
        <v>29889</v>
      </c>
      <c r="AD52" s="242">
        <v>2540443</v>
      </c>
      <c r="AE52" s="242">
        <v>2540443</v>
      </c>
      <c r="AF52" s="242">
        <v>122200</v>
      </c>
      <c r="AG52" s="242">
        <v>122200</v>
      </c>
      <c r="AH52" s="46" t="s">
        <v>138</v>
      </c>
      <c r="AI52" s="242">
        <v>0</v>
      </c>
      <c r="AJ52" s="242">
        <v>436000</v>
      </c>
      <c r="AK52" s="242">
        <v>0</v>
      </c>
      <c r="AL52" s="242">
        <v>0</v>
      </c>
      <c r="AM52" s="242">
        <v>0</v>
      </c>
      <c r="AN52" s="242">
        <v>376000</v>
      </c>
      <c r="AO52" s="242">
        <v>60000</v>
      </c>
    </row>
    <row r="53" spans="1:41" ht="21.6" customHeight="1">
      <c r="A53" s="46" t="s">
        <v>139</v>
      </c>
      <c r="B53" s="242">
        <v>8473280</v>
      </c>
      <c r="C53" s="242">
        <v>2331549</v>
      </c>
      <c r="D53" s="242">
        <v>224962</v>
      </c>
      <c r="E53" s="242">
        <v>151250</v>
      </c>
      <c r="F53" s="242">
        <v>543144</v>
      </c>
      <c r="G53" s="242">
        <v>1285617</v>
      </c>
      <c r="H53" s="242">
        <v>126576</v>
      </c>
      <c r="I53" s="46" t="s">
        <v>139</v>
      </c>
      <c r="J53" s="242">
        <v>2247591</v>
      </c>
      <c r="K53" s="242">
        <v>1994237</v>
      </c>
      <c r="L53" s="242">
        <v>86240</v>
      </c>
      <c r="M53" s="242">
        <v>167114</v>
      </c>
      <c r="N53" s="242">
        <v>837240</v>
      </c>
      <c r="O53" s="242">
        <v>367467</v>
      </c>
      <c r="P53" s="242">
        <v>79750</v>
      </c>
      <c r="Q53" s="242">
        <v>0</v>
      </c>
      <c r="R53" s="46" t="s">
        <v>139</v>
      </c>
      <c r="S53" s="242">
        <v>390023</v>
      </c>
      <c r="T53" s="242">
        <v>1747916</v>
      </c>
      <c r="U53" s="242">
        <v>50752</v>
      </c>
      <c r="V53" s="242">
        <v>109255</v>
      </c>
      <c r="W53" s="242">
        <v>1040577</v>
      </c>
      <c r="X53" s="242">
        <v>19105</v>
      </c>
      <c r="Y53" s="242">
        <v>528227</v>
      </c>
      <c r="Z53" s="46" t="s">
        <v>139</v>
      </c>
      <c r="AA53" s="242">
        <v>269790</v>
      </c>
      <c r="AB53" s="242">
        <v>262265</v>
      </c>
      <c r="AC53" s="242">
        <v>7525</v>
      </c>
      <c r="AD53" s="242">
        <v>825252</v>
      </c>
      <c r="AE53" s="242">
        <v>825252</v>
      </c>
      <c r="AF53" s="242">
        <v>16740</v>
      </c>
      <c r="AG53" s="242">
        <v>16740</v>
      </c>
      <c r="AH53" s="46" t="s">
        <v>139</v>
      </c>
      <c r="AI53" s="242">
        <v>0</v>
      </c>
      <c r="AJ53" s="242">
        <v>197202</v>
      </c>
      <c r="AK53" s="242">
        <v>58500</v>
      </c>
      <c r="AL53" s="242">
        <v>0</v>
      </c>
      <c r="AM53" s="242">
        <v>0</v>
      </c>
      <c r="AN53" s="242">
        <v>91702</v>
      </c>
      <c r="AO53" s="242">
        <v>47000</v>
      </c>
    </row>
    <row r="54" spans="1:41" ht="21.6" customHeight="1">
      <c r="A54" s="46" t="s">
        <v>140</v>
      </c>
      <c r="B54" s="242">
        <v>16489091</v>
      </c>
      <c r="C54" s="242">
        <v>4035553</v>
      </c>
      <c r="D54" s="242">
        <v>359475</v>
      </c>
      <c r="E54" s="242">
        <v>202746</v>
      </c>
      <c r="F54" s="242">
        <v>1441319</v>
      </c>
      <c r="G54" s="242">
        <v>1755634</v>
      </c>
      <c r="H54" s="242">
        <v>276379</v>
      </c>
      <c r="I54" s="46" t="s">
        <v>140</v>
      </c>
      <c r="J54" s="242">
        <v>5172000</v>
      </c>
      <c r="K54" s="242">
        <v>5010811</v>
      </c>
      <c r="L54" s="242">
        <v>0</v>
      </c>
      <c r="M54" s="242">
        <v>161189</v>
      </c>
      <c r="N54" s="242">
        <v>663218</v>
      </c>
      <c r="O54" s="242">
        <v>151043</v>
      </c>
      <c r="P54" s="242">
        <v>64937</v>
      </c>
      <c r="Q54" s="242">
        <v>290107</v>
      </c>
      <c r="R54" s="46" t="s">
        <v>140</v>
      </c>
      <c r="S54" s="242">
        <v>157131</v>
      </c>
      <c r="T54" s="242">
        <v>3429773</v>
      </c>
      <c r="U54" s="242">
        <v>454543</v>
      </c>
      <c r="V54" s="242">
        <v>308360</v>
      </c>
      <c r="W54" s="242">
        <v>2244508</v>
      </c>
      <c r="X54" s="242">
        <v>15193</v>
      </c>
      <c r="Y54" s="242">
        <v>407169</v>
      </c>
      <c r="Z54" s="46" t="s">
        <v>140</v>
      </c>
      <c r="AA54" s="242">
        <v>933615</v>
      </c>
      <c r="AB54" s="242">
        <v>806761</v>
      </c>
      <c r="AC54" s="242">
        <v>126854</v>
      </c>
      <c r="AD54" s="242">
        <v>1975882</v>
      </c>
      <c r="AE54" s="242">
        <v>1975882</v>
      </c>
      <c r="AF54" s="242">
        <v>100000</v>
      </c>
      <c r="AG54" s="242">
        <v>100000</v>
      </c>
      <c r="AH54" s="46" t="s">
        <v>140</v>
      </c>
      <c r="AI54" s="242">
        <v>0</v>
      </c>
      <c r="AJ54" s="242">
        <v>179050</v>
      </c>
      <c r="AK54" s="242">
        <v>0</v>
      </c>
      <c r="AL54" s="242">
        <v>0</v>
      </c>
      <c r="AM54" s="242">
        <v>0</v>
      </c>
      <c r="AN54" s="242">
        <v>159050</v>
      </c>
      <c r="AO54" s="242">
        <v>20000</v>
      </c>
    </row>
    <row r="55" spans="1:41" ht="21.6" customHeight="1">
      <c r="A55" s="46" t="s">
        <v>141</v>
      </c>
      <c r="B55" s="242">
        <v>17989733</v>
      </c>
      <c r="C55" s="242">
        <v>3407835</v>
      </c>
      <c r="D55" s="242">
        <v>301590</v>
      </c>
      <c r="E55" s="242">
        <v>191956</v>
      </c>
      <c r="F55" s="242">
        <v>1171583</v>
      </c>
      <c r="G55" s="242">
        <v>1489510</v>
      </c>
      <c r="H55" s="242">
        <v>253196</v>
      </c>
      <c r="I55" s="46" t="s">
        <v>141</v>
      </c>
      <c r="J55" s="242">
        <v>6866140</v>
      </c>
      <c r="K55" s="242">
        <v>6026981</v>
      </c>
      <c r="L55" s="242">
        <v>0</v>
      </c>
      <c r="M55" s="242">
        <v>839159</v>
      </c>
      <c r="N55" s="242">
        <v>924175</v>
      </c>
      <c r="O55" s="242">
        <v>103201</v>
      </c>
      <c r="P55" s="242">
        <v>228894</v>
      </c>
      <c r="Q55" s="242">
        <v>302662</v>
      </c>
      <c r="R55" s="46" t="s">
        <v>141</v>
      </c>
      <c r="S55" s="242">
        <v>289418</v>
      </c>
      <c r="T55" s="242">
        <v>3180205</v>
      </c>
      <c r="U55" s="242">
        <v>72795</v>
      </c>
      <c r="V55" s="242">
        <v>145246</v>
      </c>
      <c r="W55" s="242">
        <v>2395782</v>
      </c>
      <c r="X55" s="242">
        <v>55570</v>
      </c>
      <c r="Y55" s="242">
        <v>510812</v>
      </c>
      <c r="Z55" s="46" t="s">
        <v>141</v>
      </c>
      <c r="AA55" s="242">
        <v>1055675</v>
      </c>
      <c r="AB55" s="242">
        <v>995970</v>
      </c>
      <c r="AC55" s="242">
        <v>59705</v>
      </c>
      <c r="AD55" s="242">
        <v>2056023</v>
      </c>
      <c r="AE55" s="242">
        <v>2056023</v>
      </c>
      <c r="AF55" s="242">
        <v>210000</v>
      </c>
      <c r="AG55" s="242">
        <v>210000</v>
      </c>
      <c r="AH55" s="46" t="s">
        <v>141</v>
      </c>
      <c r="AI55" s="242">
        <v>0</v>
      </c>
      <c r="AJ55" s="242">
        <v>289680</v>
      </c>
      <c r="AK55" s="242">
        <v>0</v>
      </c>
      <c r="AL55" s="242">
        <v>0</v>
      </c>
      <c r="AM55" s="242">
        <v>0</v>
      </c>
      <c r="AN55" s="242">
        <v>139680</v>
      </c>
      <c r="AO55" s="242">
        <v>150000</v>
      </c>
    </row>
    <row r="56" spans="1:41" ht="21.6" customHeight="1">
      <c r="A56" s="46" t="s">
        <v>142</v>
      </c>
      <c r="B56" s="242">
        <v>11619832</v>
      </c>
      <c r="C56" s="242">
        <v>2934007</v>
      </c>
      <c r="D56" s="242">
        <v>305087</v>
      </c>
      <c r="E56" s="242">
        <v>167014</v>
      </c>
      <c r="F56" s="242">
        <v>980295</v>
      </c>
      <c r="G56" s="242">
        <v>1285055</v>
      </c>
      <c r="H56" s="242">
        <v>196556</v>
      </c>
      <c r="I56" s="46" t="s">
        <v>142</v>
      </c>
      <c r="J56" s="242">
        <v>4145729</v>
      </c>
      <c r="K56" s="242">
        <v>3854513</v>
      </c>
      <c r="L56" s="242">
        <v>0</v>
      </c>
      <c r="M56" s="242">
        <v>291216</v>
      </c>
      <c r="N56" s="242">
        <v>354775</v>
      </c>
      <c r="O56" s="242">
        <v>62383</v>
      </c>
      <c r="P56" s="242">
        <v>50364</v>
      </c>
      <c r="Q56" s="242">
        <v>88201</v>
      </c>
      <c r="R56" s="46" t="s">
        <v>142</v>
      </c>
      <c r="S56" s="242">
        <v>153827</v>
      </c>
      <c r="T56" s="242">
        <v>1929691</v>
      </c>
      <c r="U56" s="242">
        <v>58500</v>
      </c>
      <c r="V56" s="242">
        <v>92742</v>
      </c>
      <c r="W56" s="242">
        <v>1169299</v>
      </c>
      <c r="X56" s="242">
        <v>30364</v>
      </c>
      <c r="Y56" s="242">
        <v>578786</v>
      </c>
      <c r="Z56" s="46" t="s">
        <v>142</v>
      </c>
      <c r="AA56" s="242">
        <v>708671</v>
      </c>
      <c r="AB56" s="242">
        <v>669576</v>
      </c>
      <c r="AC56" s="242">
        <v>39095</v>
      </c>
      <c r="AD56" s="242">
        <v>1346442</v>
      </c>
      <c r="AE56" s="242">
        <v>1346442</v>
      </c>
      <c r="AF56" s="242">
        <v>6517</v>
      </c>
      <c r="AG56" s="242">
        <v>6517</v>
      </c>
      <c r="AH56" s="46" t="s">
        <v>142</v>
      </c>
      <c r="AI56" s="242">
        <v>0</v>
      </c>
      <c r="AJ56" s="242">
        <v>194000</v>
      </c>
      <c r="AK56" s="242">
        <v>0</v>
      </c>
      <c r="AL56" s="242">
        <v>0</v>
      </c>
      <c r="AM56" s="242">
        <v>0</v>
      </c>
      <c r="AN56" s="242">
        <v>179000</v>
      </c>
      <c r="AO56" s="242">
        <v>15000</v>
      </c>
    </row>
    <row r="57" spans="1:41" ht="21.6" customHeight="1">
      <c r="A57" s="46" t="s">
        <v>143</v>
      </c>
      <c r="B57" s="242">
        <v>9557578</v>
      </c>
      <c r="C57" s="242">
        <v>1949555</v>
      </c>
      <c r="D57" s="242">
        <v>508949</v>
      </c>
      <c r="E57" s="242">
        <v>169726</v>
      </c>
      <c r="F57" s="242">
        <v>501944</v>
      </c>
      <c r="G57" s="242">
        <v>707112</v>
      </c>
      <c r="H57" s="242">
        <v>61824</v>
      </c>
      <c r="I57" s="46" t="s">
        <v>143</v>
      </c>
      <c r="J57" s="242">
        <v>2983168</v>
      </c>
      <c r="K57" s="242">
        <v>2532146</v>
      </c>
      <c r="L57" s="242">
        <v>0</v>
      </c>
      <c r="M57" s="242">
        <v>451022</v>
      </c>
      <c r="N57" s="242">
        <v>1989904</v>
      </c>
      <c r="O57" s="242">
        <v>840508</v>
      </c>
      <c r="P57" s="242">
        <v>264662</v>
      </c>
      <c r="Q57" s="242">
        <v>307031</v>
      </c>
      <c r="R57" s="46" t="s">
        <v>143</v>
      </c>
      <c r="S57" s="242">
        <v>577703</v>
      </c>
      <c r="T57" s="242">
        <v>1486467</v>
      </c>
      <c r="U57" s="242">
        <v>34616</v>
      </c>
      <c r="V57" s="242">
        <v>50833</v>
      </c>
      <c r="W57" s="242">
        <v>732510</v>
      </c>
      <c r="X57" s="242">
        <v>0</v>
      </c>
      <c r="Y57" s="242">
        <v>668508</v>
      </c>
      <c r="Z57" s="46" t="s">
        <v>143</v>
      </c>
      <c r="AA57" s="242">
        <v>368838</v>
      </c>
      <c r="AB57" s="242">
        <v>361544</v>
      </c>
      <c r="AC57" s="242">
        <v>7294</v>
      </c>
      <c r="AD57" s="242">
        <v>679228</v>
      </c>
      <c r="AE57" s="242">
        <v>679228</v>
      </c>
      <c r="AF57" s="242">
        <v>0</v>
      </c>
      <c r="AG57" s="242">
        <v>0</v>
      </c>
      <c r="AH57" s="46" t="s">
        <v>143</v>
      </c>
      <c r="AI57" s="242">
        <v>0</v>
      </c>
      <c r="AJ57" s="242">
        <v>100418</v>
      </c>
      <c r="AK57" s="242">
        <v>0</v>
      </c>
      <c r="AL57" s="242">
        <v>37618</v>
      </c>
      <c r="AM57" s="242">
        <v>0</v>
      </c>
      <c r="AN57" s="242">
        <v>35800</v>
      </c>
      <c r="AO57" s="242">
        <v>27000</v>
      </c>
    </row>
    <row r="58" spans="1:41" ht="21.6" customHeight="1">
      <c r="A58" s="46" t="s">
        <v>206</v>
      </c>
      <c r="B58" s="242">
        <v>2375742</v>
      </c>
      <c r="C58" s="242">
        <v>655948</v>
      </c>
      <c r="D58" s="242">
        <v>225478</v>
      </c>
      <c r="E58" s="242">
        <v>62895</v>
      </c>
      <c r="F58" s="242">
        <v>164761</v>
      </c>
      <c r="G58" s="242">
        <v>174357</v>
      </c>
      <c r="H58" s="242">
        <v>28457</v>
      </c>
      <c r="I58" s="46" t="s">
        <v>206</v>
      </c>
      <c r="J58" s="242">
        <v>721883</v>
      </c>
      <c r="K58" s="242">
        <v>581922</v>
      </c>
      <c r="L58" s="242">
        <v>0</v>
      </c>
      <c r="M58" s="242">
        <v>139961</v>
      </c>
      <c r="N58" s="242">
        <v>524922</v>
      </c>
      <c r="O58" s="242">
        <v>163970</v>
      </c>
      <c r="P58" s="242">
        <v>6295</v>
      </c>
      <c r="Q58" s="242">
        <v>342194</v>
      </c>
      <c r="R58" s="46" t="s">
        <v>206</v>
      </c>
      <c r="S58" s="242">
        <v>12463</v>
      </c>
      <c r="T58" s="242">
        <v>346941</v>
      </c>
      <c r="U58" s="242">
        <v>1879</v>
      </c>
      <c r="V58" s="242">
        <v>10142</v>
      </c>
      <c r="W58" s="242">
        <v>97861</v>
      </c>
      <c r="X58" s="242">
        <v>0</v>
      </c>
      <c r="Y58" s="242">
        <v>237059</v>
      </c>
      <c r="Z58" s="46" t="s">
        <v>206</v>
      </c>
      <c r="AA58" s="242">
        <v>69396</v>
      </c>
      <c r="AB58" s="242">
        <v>69396</v>
      </c>
      <c r="AC58" s="242">
        <v>0</v>
      </c>
      <c r="AD58" s="242">
        <v>44331</v>
      </c>
      <c r="AE58" s="242">
        <v>44331</v>
      </c>
      <c r="AF58" s="242">
        <v>600</v>
      </c>
      <c r="AG58" s="242">
        <v>600</v>
      </c>
      <c r="AH58" s="46" t="s">
        <v>206</v>
      </c>
      <c r="AI58" s="242">
        <v>0</v>
      </c>
      <c r="AJ58" s="242">
        <v>11721</v>
      </c>
      <c r="AK58" s="242">
        <v>0</v>
      </c>
      <c r="AL58" s="242">
        <v>0</v>
      </c>
      <c r="AM58" s="242">
        <v>0</v>
      </c>
      <c r="AN58" s="242">
        <v>6721</v>
      </c>
      <c r="AO58" s="242">
        <v>5000</v>
      </c>
    </row>
    <row r="59" spans="1:41" ht="20.2" customHeight="1">
      <c r="A59" s="243" t="s">
        <v>312</v>
      </c>
      <c r="B59" s="244"/>
      <c r="C59" s="244"/>
      <c r="D59" s="244"/>
      <c r="E59" s="244"/>
      <c r="F59" s="244"/>
      <c r="G59" s="244"/>
      <c r="H59" s="244"/>
      <c r="I59" s="243" t="s">
        <v>312</v>
      </c>
      <c r="J59" s="244"/>
      <c r="K59" s="244"/>
      <c r="L59" s="244"/>
      <c r="M59" s="244"/>
      <c r="N59" s="244"/>
      <c r="O59" s="244"/>
      <c r="P59" s="244"/>
      <c r="Q59" s="244"/>
      <c r="R59" s="243" t="s">
        <v>312</v>
      </c>
      <c r="S59" s="244"/>
      <c r="T59" s="244"/>
      <c r="U59" s="244"/>
      <c r="V59" s="244"/>
      <c r="W59" s="244"/>
      <c r="X59" s="244"/>
      <c r="Y59" s="244"/>
      <c r="Z59" s="243" t="s">
        <v>312</v>
      </c>
      <c r="AA59" s="244"/>
      <c r="AB59" s="244"/>
      <c r="AC59" s="244"/>
      <c r="AD59" s="244"/>
      <c r="AE59" s="244"/>
      <c r="AF59" s="244"/>
      <c r="AG59" s="244"/>
      <c r="AH59" s="243" t="s">
        <v>312</v>
      </c>
      <c r="AI59" s="244"/>
      <c r="AJ59" s="244"/>
      <c r="AK59" s="244"/>
      <c r="AL59" s="244"/>
      <c r="AM59" s="244"/>
      <c r="AN59" s="244"/>
      <c r="AO59" s="244"/>
    </row>
    <row r="60" spans="1:41" s="47" customFormat="1" ht="21.6" customHeight="1">
      <c r="A60" s="178" t="s">
        <v>25</v>
      </c>
      <c r="B60" s="241">
        <v>253585439</v>
      </c>
      <c r="C60" s="241">
        <v>23063603</v>
      </c>
      <c r="D60" s="241">
        <v>1849719</v>
      </c>
      <c r="E60" s="241">
        <v>432453</v>
      </c>
      <c r="F60" s="241">
        <v>14274174</v>
      </c>
      <c r="G60" s="241">
        <v>6011662</v>
      </c>
      <c r="H60" s="241">
        <v>495595</v>
      </c>
      <c r="I60" s="178" t="s">
        <v>25</v>
      </c>
      <c r="J60" s="241">
        <v>44235047</v>
      </c>
      <c r="K60" s="241">
        <v>29670577</v>
      </c>
      <c r="L60" s="241">
        <v>2756</v>
      </c>
      <c r="M60" s="241">
        <v>14561714</v>
      </c>
      <c r="N60" s="241">
        <v>138700063</v>
      </c>
      <c r="O60" s="241">
        <v>32775934</v>
      </c>
      <c r="P60" s="241">
        <v>16745164</v>
      </c>
      <c r="Q60" s="241">
        <v>77624600</v>
      </c>
      <c r="R60" s="178" t="s">
        <v>25</v>
      </c>
      <c r="S60" s="241">
        <v>11554365</v>
      </c>
      <c r="T60" s="241">
        <v>8871802</v>
      </c>
      <c r="U60" s="241">
        <v>0</v>
      </c>
      <c r="V60" s="241">
        <v>6700</v>
      </c>
      <c r="W60" s="241">
        <v>6340466</v>
      </c>
      <c r="X60" s="241">
        <v>133031</v>
      </c>
      <c r="Y60" s="241">
        <v>2391605</v>
      </c>
      <c r="Z60" s="178" t="s">
        <v>25</v>
      </c>
      <c r="AA60" s="241">
        <v>26612279</v>
      </c>
      <c r="AB60" s="241">
        <v>20370574</v>
      </c>
      <c r="AC60" s="241">
        <v>6241705</v>
      </c>
      <c r="AD60" s="241">
        <v>0</v>
      </c>
      <c r="AE60" s="241">
        <v>0</v>
      </c>
      <c r="AF60" s="241">
        <v>0</v>
      </c>
      <c r="AG60" s="241">
        <v>0</v>
      </c>
      <c r="AH60" s="178" t="s">
        <v>25</v>
      </c>
      <c r="AI60" s="241">
        <v>0</v>
      </c>
      <c r="AJ60" s="241">
        <v>12102645</v>
      </c>
      <c r="AK60" s="241">
        <v>3000</v>
      </c>
      <c r="AL60" s="241">
        <v>48089</v>
      </c>
      <c r="AM60" s="241">
        <v>0</v>
      </c>
      <c r="AN60" s="241">
        <v>10994889</v>
      </c>
      <c r="AO60" s="241">
        <v>1056667</v>
      </c>
    </row>
    <row r="61" spans="1:41" s="47" customFormat="1" ht="21.6" customHeight="1">
      <c r="A61" s="178" t="s">
        <v>457</v>
      </c>
      <c r="B61" s="241">
        <v>181328829</v>
      </c>
      <c r="C61" s="241">
        <v>16569905</v>
      </c>
      <c r="D61" s="241">
        <v>1005663</v>
      </c>
      <c r="E61" s="241">
        <v>192733</v>
      </c>
      <c r="F61" s="241">
        <v>10898653</v>
      </c>
      <c r="G61" s="241">
        <v>4148481</v>
      </c>
      <c r="H61" s="241">
        <v>324375</v>
      </c>
      <c r="I61" s="178" t="s">
        <v>457</v>
      </c>
      <c r="J61" s="241">
        <v>31045550</v>
      </c>
      <c r="K61" s="241">
        <v>19327568</v>
      </c>
      <c r="L61" s="241">
        <v>0</v>
      </c>
      <c r="M61" s="241">
        <v>11717982</v>
      </c>
      <c r="N61" s="241">
        <v>98078600</v>
      </c>
      <c r="O61" s="241">
        <v>22323518</v>
      </c>
      <c r="P61" s="241">
        <v>13027589</v>
      </c>
      <c r="Q61" s="241">
        <v>58580288</v>
      </c>
      <c r="R61" s="178" t="s">
        <v>457</v>
      </c>
      <c r="S61" s="241">
        <v>4147205</v>
      </c>
      <c r="T61" s="241">
        <v>6545240</v>
      </c>
      <c r="U61" s="241">
        <v>0</v>
      </c>
      <c r="V61" s="241">
        <v>0</v>
      </c>
      <c r="W61" s="241">
        <v>5112837</v>
      </c>
      <c r="X61" s="241">
        <v>114410</v>
      </c>
      <c r="Y61" s="241">
        <v>1317993</v>
      </c>
      <c r="Z61" s="178" t="s">
        <v>457</v>
      </c>
      <c r="AA61" s="241">
        <v>21132136</v>
      </c>
      <c r="AB61" s="241">
        <v>16331640</v>
      </c>
      <c r="AC61" s="241">
        <v>4800496</v>
      </c>
      <c r="AD61" s="241">
        <v>0</v>
      </c>
      <c r="AE61" s="241">
        <v>0</v>
      </c>
      <c r="AF61" s="241">
        <v>0</v>
      </c>
      <c r="AG61" s="241">
        <v>0</v>
      </c>
      <c r="AH61" s="178" t="s">
        <v>457</v>
      </c>
      <c r="AI61" s="241">
        <v>0</v>
      </c>
      <c r="AJ61" s="241">
        <v>7957398</v>
      </c>
      <c r="AK61" s="241">
        <v>0</v>
      </c>
      <c r="AL61" s="241">
        <v>0</v>
      </c>
      <c r="AM61" s="241">
        <v>0</v>
      </c>
      <c r="AN61" s="241">
        <v>7270731</v>
      </c>
      <c r="AO61" s="241">
        <v>686667</v>
      </c>
    </row>
    <row r="62" spans="1:41" ht="21.6" customHeight="1">
      <c r="A62" s="46" t="s">
        <v>458</v>
      </c>
      <c r="B62" s="242">
        <v>41413765</v>
      </c>
      <c r="C62" s="242">
        <v>4444553</v>
      </c>
      <c r="D62" s="242">
        <v>243602</v>
      </c>
      <c r="E62" s="242">
        <v>24020</v>
      </c>
      <c r="F62" s="242">
        <v>3543355</v>
      </c>
      <c r="G62" s="242">
        <v>520207</v>
      </c>
      <c r="H62" s="242">
        <v>113369</v>
      </c>
      <c r="I62" s="46" t="s">
        <v>458</v>
      </c>
      <c r="J62" s="242">
        <v>4897815</v>
      </c>
      <c r="K62" s="242">
        <v>3582522</v>
      </c>
      <c r="L62" s="242">
        <v>0</v>
      </c>
      <c r="M62" s="242">
        <v>1315293</v>
      </c>
      <c r="N62" s="242">
        <v>24812079</v>
      </c>
      <c r="O62" s="242">
        <v>2958323</v>
      </c>
      <c r="P62" s="242">
        <v>6227334</v>
      </c>
      <c r="Q62" s="242">
        <v>13506062</v>
      </c>
      <c r="R62" s="46" t="s">
        <v>458</v>
      </c>
      <c r="S62" s="242">
        <v>2120360</v>
      </c>
      <c r="T62" s="242">
        <v>1012125</v>
      </c>
      <c r="U62" s="242">
        <v>0</v>
      </c>
      <c r="V62" s="242">
        <v>0</v>
      </c>
      <c r="W62" s="242">
        <v>741069</v>
      </c>
      <c r="X62" s="242">
        <v>2094</v>
      </c>
      <c r="Y62" s="242">
        <v>268962</v>
      </c>
      <c r="Z62" s="46" t="s">
        <v>458</v>
      </c>
      <c r="AA62" s="242">
        <v>4688193</v>
      </c>
      <c r="AB62" s="242">
        <v>4479146</v>
      </c>
      <c r="AC62" s="242">
        <v>209047</v>
      </c>
      <c r="AD62" s="242">
        <v>0</v>
      </c>
      <c r="AE62" s="242">
        <v>0</v>
      </c>
      <c r="AF62" s="242">
        <v>0</v>
      </c>
      <c r="AG62" s="242">
        <v>0</v>
      </c>
      <c r="AH62" s="46" t="s">
        <v>458</v>
      </c>
      <c r="AI62" s="242">
        <v>0</v>
      </c>
      <c r="AJ62" s="242">
        <v>1559000</v>
      </c>
      <c r="AK62" s="242">
        <v>0</v>
      </c>
      <c r="AL62" s="242">
        <v>0</v>
      </c>
      <c r="AM62" s="242">
        <v>0</v>
      </c>
      <c r="AN62" s="242">
        <v>1559000</v>
      </c>
      <c r="AO62" s="242">
        <v>0</v>
      </c>
    </row>
    <row r="63" spans="1:41" ht="21.6" customHeight="1">
      <c r="A63" s="46" t="s">
        <v>459</v>
      </c>
      <c r="B63" s="242">
        <v>31212193</v>
      </c>
      <c r="C63" s="242">
        <v>3201506</v>
      </c>
      <c r="D63" s="242">
        <v>292341</v>
      </c>
      <c r="E63" s="242">
        <v>60768</v>
      </c>
      <c r="F63" s="242">
        <v>1336738</v>
      </c>
      <c r="G63" s="242">
        <v>1359347</v>
      </c>
      <c r="H63" s="242">
        <v>152312</v>
      </c>
      <c r="I63" s="46" t="s">
        <v>459</v>
      </c>
      <c r="J63" s="242">
        <v>7479892</v>
      </c>
      <c r="K63" s="242">
        <v>5476704</v>
      </c>
      <c r="L63" s="242">
        <v>0</v>
      </c>
      <c r="M63" s="242">
        <v>2003188</v>
      </c>
      <c r="N63" s="242">
        <v>11486466</v>
      </c>
      <c r="O63" s="242">
        <v>3429511</v>
      </c>
      <c r="P63" s="242">
        <v>188673</v>
      </c>
      <c r="Q63" s="242">
        <v>7784377</v>
      </c>
      <c r="R63" s="46" t="s">
        <v>459</v>
      </c>
      <c r="S63" s="242">
        <v>83905</v>
      </c>
      <c r="T63" s="242">
        <v>3414101</v>
      </c>
      <c r="U63" s="242">
        <v>0</v>
      </c>
      <c r="V63" s="242">
        <v>0</v>
      </c>
      <c r="W63" s="242">
        <v>2721938</v>
      </c>
      <c r="X63" s="242">
        <v>105996</v>
      </c>
      <c r="Y63" s="242">
        <v>586167</v>
      </c>
      <c r="Z63" s="46" t="s">
        <v>459</v>
      </c>
      <c r="AA63" s="242">
        <v>4910228</v>
      </c>
      <c r="AB63" s="242">
        <v>1626834</v>
      </c>
      <c r="AC63" s="242">
        <v>3283394</v>
      </c>
      <c r="AD63" s="242">
        <v>0</v>
      </c>
      <c r="AE63" s="242">
        <v>0</v>
      </c>
      <c r="AF63" s="242">
        <v>0</v>
      </c>
      <c r="AG63" s="242">
        <v>0</v>
      </c>
      <c r="AH63" s="46" t="s">
        <v>459</v>
      </c>
      <c r="AI63" s="242">
        <v>0</v>
      </c>
      <c r="AJ63" s="242">
        <v>720000</v>
      </c>
      <c r="AK63" s="242">
        <v>0</v>
      </c>
      <c r="AL63" s="242">
        <v>0</v>
      </c>
      <c r="AM63" s="242">
        <v>0</v>
      </c>
      <c r="AN63" s="242">
        <v>500000</v>
      </c>
      <c r="AO63" s="242">
        <v>220000</v>
      </c>
    </row>
    <row r="64" spans="1:41" ht="21.6" customHeight="1">
      <c r="A64" s="46" t="s">
        <v>269</v>
      </c>
      <c r="B64" s="242">
        <v>30277755</v>
      </c>
      <c r="C64" s="242">
        <v>2994047</v>
      </c>
      <c r="D64" s="242">
        <v>138009</v>
      </c>
      <c r="E64" s="242">
        <v>15300</v>
      </c>
      <c r="F64" s="242">
        <v>2438745</v>
      </c>
      <c r="G64" s="242">
        <v>388788</v>
      </c>
      <c r="H64" s="242">
        <v>13205</v>
      </c>
      <c r="I64" s="46" t="s">
        <v>269</v>
      </c>
      <c r="J64" s="242">
        <v>7758737</v>
      </c>
      <c r="K64" s="242">
        <v>4054648</v>
      </c>
      <c r="L64" s="242">
        <v>0</v>
      </c>
      <c r="M64" s="242">
        <v>3704089</v>
      </c>
      <c r="N64" s="242">
        <v>16351883</v>
      </c>
      <c r="O64" s="242">
        <v>3220208</v>
      </c>
      <c r="P64" s="242">
        <v>4583596</v>
      </c>
      <c r="Q64" s="242">
        <v>8128447</v>
      </c>
      <c r="R64" s="46" t="s">
        <v>269</v>
      </c>
      <c r="S64" s="242">
        <v>419632</v>
      </c>
      <c r="T64" s="242">
        <v>944300</v>
      </c>
      <c r="U64" s="242">
        <v>0</v>
      </c>
      <c r="V64" s="242">
        <v>0</v>
      </c>
      <c r="W64" s="242">
        <v>822834</v>
      </c>
      <c r="X64" s="242">
        <v>0</v>
      </c>
      <c r="Y64" s="242">
        <v>121466</v>
      </c>
      <c r="Z64" s="46" t="s">
        <v>269</v>
      </c>
      <c r="AA64" s="242">
        <v>978788</v>
      </c>
      <c r="AB64" s="242">
        <v>747767</v>
      </c>
      <c r="AC64" s="242">
        <v>231021</v>
      </c>
      <c r="AD64" s="242">
        <v>0</v>
      </c>
      <c r="AE64" s="242">
        <v>0</v>
      </c>
      <c r="AF64" s="242">
        <v>0</v>
      </c>
      <c r="AG64" s="242">
        <v>0</v>
      </c>
      <c r="AH64" s="46" t="s">
        <v>269</v>
      </c>
      <c r="AI64" s="242">
        <v>0</v>
      </c>
      <c r="AJ64" s="242">
        <v>1250000</v>
      </c>
      <c r="AK64" s="242">
        <v>0</v>
      </c>
      <c r="AL64" s="242">
        <v>0</v>
      </c>
      <c r="AM64" s="242">
        <v>0</v>
      </c>
      <c r="AN64" s="242">
        <v>1250000</v>
      </c>
      <c r="AO64" s="242">
        <v>0</v>
      </c>
    </row>
    <row r="65" spans="1:41" ht="21.6" customHeight="1">
      <c r="A65" s="46" t="s">
        <v>203</v>
      </c>
      <c r="B65" s="242">
        <v>25274306</v>
      </c>
      <c r="C65" s="242">
        <v>1614044</v>
      </c>
      <c r="D65" s="242">
        <v>71686</v>
      </c>
      <c r="E65" s="242">
        <v>31100</v>
      </c>
      <c r="F65" s="242">
        <v>1113601</v>
      </c>
      <c r="G65" s="242">
        <v>384397</v>
      </c>
      <c r="H65" s="242">
        <v>13260</v>
      </c>
      <c r="I65" s="46" t="s">
        <v>203</v>
      </c>
      <c r="J65" s="242">
        <v>4340014</v>
      </c>
      <c r="K65" s="242">
        <v>2968634</v>
      </c>
      <c r="L65" s="242">
        <v>0</v>
      </c>
      <c r="M65" s="242">
        <v>1371380</v>
      </c>
      <c r="N65" s="242">
        <v>13973624</v>
      </c>
      <c r="O65" s="242">
        <v>2156621</v>
      </c>
      <c r="P65" s="242">
        <v>1524577</v>
      </c>
      <c r="Q65" s="242">
        <v>9810736</v>
      </c>
      <c r="R65" s="46" t="s">
        <v>203</v>
      </c>
      <c r="S65" s="242">
        <v>481690</v>
      </c>
      <c r="T65" s="242">
        <v>514896</v>
      </c>
      <c r="U65" s="242">
        <v>0</v>
      </c>
      <c r="V65" s="242">
        <v>0</v>
      </c>
      <c r="W65" s="242">
        <v>357058</v>
      </c>
      <c r="X65" s="242">
        <v>2233</v>
      </c>
      <c r="Y65" s="242">
        <v>155605</v>
      </c>
      <c r="Z65" s="46" t="s">
        <v>203</v>
      </c>
      <c r="AA65" s="242">
        <v>3331728</v>
      </c>
      <c r="AB65" s="242">
        <v>2723254</v>
      </c>
      <c r="AC65" s="242">
        <v>608474</v>
      </c>
      <c r="AD65" s="242">
        <v>0</v>
      </c>
      <c r="AE65" s="242">
        <v>0</v>
      </c>
      <c r="AF65" s="242">
        <v>0</v>
      </c>
      <c r="AG65" s="242">
        <v>0</v>
      </c>
      <c r="AH65" s="46" t="s">
        <v>203</v>
      </c>
      <c r="AI65" s="242">
        <v>0</v>
      </c>
      <c r="AJ65" s="242">
        <v>1500000</v>
      </c>
      <c r="AK65" s="242">
        <v>0</v>
      </c>
      <c r="AL65" s="242">
        <v>0</v>
      </c>
      <c r="AM65" s="242">
        <v>0</v>
      </c>
      <c r="AN65" s="242">
        <v>1300000</v>
      </c>
      <c r="AO65" s="242">
        <v>200000</v>
      </c>
    </row>
    <row r="66" spans="1:41" ht="21.6" customHeight="1">
      <c r="A66" s="46" t="s">
        <v>204</v>
      </c>
      <c r="B66" s="242">
        <v>23733719</v>
      </c>
      <c r="C66" s="242">
        <v>1657953</v>
      </c>
      <c r="D66" s="242">
        <v>96168</v>
      </c>
      <c r="E66" s="242">
        <v>34895</v>
      </c>
      <c r="F66" s="242">
        <v>1054774</v>
      </c>
      <c r="G66" s="242">
        <v>455120</v>
      </c>
      <c r="H66" s="242">
        <v>16996</v>
      </c>
      <c r="I66" s="46" t="s">
        <v>204</v>
      </c>
      <c r="J66" s="242">
        <v>3975384</v>
      </c>
      <c r="K66" s="242">
        <v>1629340</v>
      </c>
      <c r="L66" s="242">
        <v>0</v>
      </c>
      <c r="M66" s="242">
        <v>2346044</v>
      </c>
      <c r="N66" s="242">
        <v>15428460</v>
      </c>
      <c r="O66" s="242">
        <v>6468705</v>
      </c>
      <c r="P66" s="242">
        <v>101784</v>
      </c>
      <c r="Q66" s="242">
        <v>8432296</v>
      </c>
      <c r="R66" s="46" t="s">
        <v>204</v>
      </c>
      <c r="S66" s="242">
        <v>425675</v>
      </c>
      <c r="T66" s="242">
        <v>371398</v>
      </c>
      <c r="U66" s="242">
        <v>0</v>
      </c>
      <c r="V66" s="242">
        <v>0</v>
      </c>
      <c r="W66" s="242">
        <v>278691</v>
      </c>
      <c r="X66" s="242">
        <v>1589</v>
      </c>
      <c r="Y66" s="242">
        <v>91118</v>
      </c>
      <c r="Z66" s="46" t="s">
        <v>204</v>
      </c>
      <c r="AA66" s="242">
        <v>958193</v>
      </c>
      <c r="AB66" s="242">
        <v>508207</v>
      </c>
      <c r="AC66" s="242">
        <v>449986</v>
      </c>
      <c r="AD66" s="242">
        <v>0</v>
      </c>
      <c r="AE66" s="242">
        <v>0</v>
      </c>
      <c r="AF66" s="242">
        <v>0</v>
      </c>
      <c r="AG66" s="242">
        <v>0</v>
      </c>
      <c r="AH66" s="46" t="s">
        <v>204</v>
      </c>
      <c r="AI66" s="242">
        <v>0</v>
      </c>
      <c r="AJ66" s="242">
        <v>1342331</v>
      </c>
      <c r="AK66" s="242">
        <v>0</v>
      </c>
      <c r="AL66" s="242">
        <v>0</v>
      </c>
      <c r="AM66" s="242">
        <v>0</v>
      </c>
      <c r="AN66" s="242">
        <v>1342331</v>
      </c>
      <c r="AO66" s="242">
        <v>0</v>
      </c>
    </row>
    <row r="67" spans="1:41" ht="21.6" customHeight="1">
      <c r="A67" s="46" t="s">
        <v>460</v>
      </c>
      <c r="B67" s="242">
        <v>29417091</v>
      </c>
      <c r="C67" s="242">
        <v>2657802</v>
      </c>
      <c r="D67" s="242">
        <v>163857</v>
      </c>
      <c r="E67" s="242">
        <v>26650</v>
      </c>
      <c r="F67" s="242">
        <v>1411440</v>
      </c>
      <c r="G67" s="242">
        <v>1040622</v>
      </c>
      <c r="H67" s="242">
        <v>15233</v>
      </c>
      <c r="I67" s="46" t="s">
        <v>460</v>
      </c>
      <c r="J67" s="242">
        <v>2593708</v>
      </c>
      <c r="K67" s="242">
        <v>1615720</v>
      </c>
      <c r="L67" s="242">
        <v>0</v>
      </c>
      <c r="M67" s="242">
        <v>977988</v>
      </c>
      <c r="N67" s="242">
        <v>16026088</v>
      </c>
      <c r="O67" s="242">
        <v>4090150</v>
      </c>
      <c r="P67" s="242">
        <v>401625</v>
      </c>
      <c r="Q67" s="242">
        <v>10918370</v>
      </c>
      <c r="R67" s="46" t="s">
        <v>460</v>
      </c>
      <c r="S67" s="242">
        <v>615943</v>
      </c>
      <c r="T67" s="242">
        <v>288420</v>
      </c>
      <c r="U67" s="242">
        <v>0</v>
      </c>
      <c r="V67" s="242">
        <v>0</v>
      </c>
      <c r="W67" s="242">
        <v>191247</v>
      </c>
      <c r="X67" s="242">
        <v>2498</v>
      </c>
      <c r="Y67" s="242">
        <v>94675</v>
      </c>
      <c r="Z67" s="46" t="s">
        <v>460</v>
      </c>
      <c r="AA67" s="242">
        <v>6265006</v>
      </c>
      <c r="AB67" s="242">
        <v>6246432</v>
      </c>
      <c r="AC67" s="242">
        <v>18574</v>
      </c>
      <c r="AD67" s="242">
        <v>0</v>
      </c>
      <c r="AE67" s="242">
        <v>0</v>
      </c>
      <c r="AF67" s="242">
        <v>0</v>
      </c>
      <c r="AG67" s="242">
        <v>0</v>
      </c>
      <c r="AH67" s="46" t="s">
        <v>460</v>
      </c>
      <c r="AI67" s="242">
        <v>0</v>
      </c>
      <c r="AJ67" s="242">
        <v>1586067</v>
      </c>
      <c r="AK67" s="242">
        <v>0</v>
      </c>
      <c r="AL67" s="242">
        <v>0</v>
      </c>
      <c r="AM67" s="242">
        <v>0</v>
      </c>
      <c r="AN67" s="242">
        <v>1319400</v>
      </c>
      <c r="AO67" s="242">
        <v>266667</v>
      </c>
    </row>
    <row r="68" spans="1:41" s="47" customFormat="1" ht="21.6" customHeight="1">
      <c r="A68" s="122" t="s">
        <v>461</v>
      </c>
      <c r="B68" s="241">
        <v>72256610</v>
      </c>
      <c r="C68" s="241">
        <v>6493698</v>
      </c>
      <c r="D68" s="241">
        <v>844056</v>
      </c>
      <c r="E68" s="241">
        <v>239720</v>
      </c>
      <c r="F68" s="241">
        <v>3375521</v>
      </c>
      <c r="G68" s="241">
        <v>1863181</v>
      </c>
      <c r="H68" s="241">
        <v>171220</v>
      </c>
      <c r="I68" s="122" t="s">
        <v>461</v>
      </c>
      <c r="J68" s="241">
        <v>13189497</v>
      </c>
      <c r="K68" s="241">
        <v>10343009</v>
      </c>
      <c r="L68" s="241">
        <v>2756</v>
      </c>
      <c r="M68" s="241">
        <v>2843732</v>
      </c>
      <c r="N68" s="241">
        <v>40621463</v>
      </c>
      <c r="O68" s="241">
        <v>10452416</v>
      </c>
      <c r="P68" s="241">
        <v>3717575</v>
      </c>
      <c r="Q68" s="241">
        <v>19044312</v>
      </c>
      <c r="R68" s="122" t="s">
        <v>461</v>
      </c>
      <c r="S68" s="241">
        <v>7407160</v>
      </c>
      <c r="T68" s="241">
        <v>2326562</v>
      </c>
      <c r="U68" s="241">
        <v>0</v>
      </c>
      <c r="V68" s="241">
        <v>6700</v>
      </c>
      <c r="W68" s="241">
        <v>1227629</v>
      </c>
      <c r="X68" s="241">
        <v>18621</v>
      </c>
      <c r="Y68" s="241">
        <v>1073612</v>
      </c>
      <c r="Z68" s="122" t="s">
        <v>461</v>
      </c>
      <c r="AA68" s="241">
        <v>5480143</v>
      </c>
      <c r="AB68" s="241">
        <v>4038934</v>
      </c>
      <c r="AC68" s="241">
        <v>1441209</v>
      </c>
      <c r="AD68" s="241">
        <v>0</v>
      </c>
      <c r="AE68" s="241">
        <v>0</v>
      </c>
      <c r="AF68" s="241">
        <v>0</v>
      </c>
      <c r="AG68" s="241">
        <v>0</v>
      </c>
      <c r="AH68" s="122" t="s">
        <v>461</v>
      </c>
      <c r="AI68" s="241">
        <v>0</v>
      </c>
      <c r="AJ68" s="241">
        <v>4145247</v>
      </c>
      <c r="AK68" s="241">
        <v>3000</v>
      </c>
      <c r="AL68" s="241">
        <v>48089</v>
      </c>
      <c r="AM68" s="241">
        <v>0</v>
      </c>
      <c r="AN68" s="241">
        <v>3724158</v>
      </c>
      <c r="AO68" s="241">
        <v>370000</v>
      </c>
    </row>
    <row r="69" spans="1:41" ht="21.6" customHeight="1">
      <c r="A69" s="46" t="s">
        <v>129</v>
      </c>
      <c r="B69" s="242">
        <v>4215480</v>
      </c>
      <c r="C69" s="242">
        <v>410439</v>
      </c>
      <c r="D69" s="242">
        <v>49262</v>
      </c>
      <c r="E69" s="242">
        <v>3000</v>
      </c>
      <c r="F69" s="242">
        <v>293833</v>
      </c>
      <c r="G69" s="242">
        <v>62629</v>
      </c>
      <c r="H69" s="242">
        <v>1715</v>
      </c>
      <c r="I69" s="46" t="s">
        <v>129</v>
      </c>
      <c r="J69" s="242">
        <v>743324</v>
      </c>
      <c r="K69" s="242">
        <v>691137</v>
      </c>
      <c r="L69" s="242">
        <v>0</v>
      </c>
      <c r="M69" s="242">
        <v>52187</v>
      </c>
      <c r="N69" s="242">
        <v>1520320</v>
      </c>
      <c r="O69" s="242">
        <v>436215</v>
      </c>
      <c r="P69" s="242">
        <v>3475</v>
      </c>
      <c r="Q69" s="242">
        <v>489718</v>
      </c>
      <c r="R69" s="46" t="s">
        <v>129</v>
      </c>
      <c r="S69" s="242">
        <v>590912</v>
      </c>
      <c r="T69" s="242">
        <v>165147</v>
      </c>
      <c r="U69" s="242">
        <v>0</v>
      </c>
      <c r="V69" s="242">
        <v>0</v>
      </c>
      <c r="W69" s="242">
        <v>82151</v>
      </c>
      <c r="X69" s="242">
        <v>0</v>
      </c>
      <c r="Y69" s="242">
        <v>82996</v>
      </c>
      <c r="Z69" s="46" t="s">
        <v>129</v>
      </c>
      <c r="AA69" s="242">
        <v>1148189</v>
      </c>
      <c r="AB69" s="242">
        <v>46754</v>
      </c>
      <c r="AC69" s="242">
        <v>1101435</v>
      </c>
      <c r="AD69" s="242">
        <v>0</v>
      </c>
      <c r="AE69" s="242">
        <v>0</v>
      </c>
      <c r="AF69" s="242">
        <v>0</v>
      </c>
      <c r="AG69" s="242">
        <v>0</v>
      </c>
      <c r="AH69" s="46" t="s">
        <v>129</v>
      </c>
      <c r="AI69" s="242">
        <v>0</v>
      </c>
      <c r="AJ69" s="242">
        <v>228061</v>
      </c>
      <c r="AK69" s="242">
        <v>0</v>
      </c>
      <c r="AL69" s="242">
        <v>0</v>
      </c>
      <c r="AM69" s="242">
        <v>0</v>
      </c>
      <c r="AN69" s="242">
        <v>228061</v>
      </c>
      <c r="AO69" s="242">
        <v>0</v>
      </c>
    </row>
    <row r="70" spans="1:41" ht="21.6" customHeight="1">
      <c r="A70" s="46" t="s">
        <v>130</v>
      </c>
      <c r="B70" s="242">
        <v>7625421</v>
      </c>
      <c r="C70" s="242">
        <v>506961</v>
      </c>
      <c r="D70" s="242">
        <v>77487</v>
      </c>
      <c r="E70" s="242">
        <v>4040</v>
      </c>
      <c r="F70" s="242">
        <v>147332</v>
      </c>
      <c r="G70" s="242">
        <v>268004</v>
      </c>
      <c r="H70" s="242">
        <v>10098</v>
      </c>
      <c r="I70" s="46" t="s">
        <v>130</v>
      </c>
      <c r="J70" s="242">
        <v>966428</v>
      </c>
      <c r="K70" s="242">
        <v>891952</v>
      </c>
      <c r="L70" s="242">
        <v>0</v>
      </c>
      <c r="M70" s="242">
        <v>74476</v>
      </c>
      <c r="N70" s="242">
        <v>4558503</v>
      </c>
      <c r="O70" s="242">
        <v>565776</v>
      </c>
      <c r="P70" s="242">
        <v>437350</v>
      </c>
      <c r="Q70" s="242">
        <v>2393561</v>
      </c>
      <c r="R70" s="46" t="s">
        <v>130</v>
      </c>
      <c r="S70" s="242">
        <v>1161816</v>
      </c>
      <c r="T70" s="242">
        <v>303657</v>
      </c>
      <c r="U70" s="242">
        <v>0</v>
      </c>
      <c r="V70" s="242">
        <v>0</v>
      </c>
      <c r="W70" s="242">
        <v>234379</v>
      </c>
      <c r="X70" s="242">
        <v>0</v>
      </c>
      <c r="Y70" s="242">
        <v>69278</v>
      </c>
      <c r="Z70" s="46" t="s">
        <v>130</v>
      </c>
      <c r="AA70" s="242">
        <v>1002875</v>
      </c>
      <c r="AB70" s="242">
        <v>1002875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46" t="s">
        <v>130</v>
      </c>
      <c r="AI70" s="242">
        <v>0</v>
      </c>
      <c r="AJ70" s="242">
        <v>286997</v>
      </c>
      <c r="AK70" s="242">
        <v>0</v>
      </c>
      <c r="AL70" s="242">
        <v>0</v>
      </c>
      <c r="AM70" s="242">
        <v>0</v>
      </c>
      <c r="AN70" s="242">
        <v>286997</v>
      </c>
      <c r="AO70" s="242">
        <v>0</v>
      </c>
    </row>
    <row r="71" spans="1:41" ht="21.6" customHeight="1">
      <c r="A71" s="46" t="s">
        <v>131</v>
      </c>
      <c r="B71" s="242">
        <v>2732605</v>
      </c>
      <c r="C71" s="242">
        <v>363620</v>
      </c>
      <c r="D71" s="242">
        <v>57597</v>
      </c>
      <c r="E71" s="242">
        <v>6880</v>
      </c>
      <c r="F71" s="242">
        <v>123185</v>
      </c>
      <c r="G71" s="242">
        <v>169059</v>
      </c>
      <c r="H71" s="242">
        <v>6899</v>
      </c>
      <c r="I71" s="46" t="s">
        <v>131</v>
      </c>
      <c r="J71" s="242">
        <v>161226</v>
      </c>
      <c r="K71" s="242">
        <v>128881</v>
      </c>
      <c r="L71" s="242">
        <v>0</v>
      </c>
      <c r="M71" s="242">
        <v>32345</v>
      </c>
      <c r="N71" s="242">
        <v>1215545</v>
      </c>
      <c r="O71" s="242">
        <v>369462</v>
      </c>
      <c r="P71" s="242">
        <v>22280</v>
      </c>
      <c r="Q71" s="242">
        <v>709970</v>
      </c>
      <c r="R71" s="46" t="s">
        <v>131</v>
      </c>
      <c r="S71" s="242">
        <v>113833</v>
      </c>
      <c r="T71" s="242">
        <v>56425</v>
      </c>
      <c r="U71" s="242">
        <v>0</v>
      </c>
      <c r="V71" s="242">
        <v>0</v>
      </c>
      <c r="W71" s="242">
        <v>1000</v>
      </c>
      <c r="X71" s="242">
        <v>15176</v>
      </c>
      <c r="Y71" s="242">
        <v>40249</v>
      </c>
      <c r="Z71" s="46" t="s">
        <v>131</v>
      </c>
      <c r="AA71" s="242">
        <v>733789</v>
      </c>
      <c r="AB71" s="242">
        <v>703789</v>
      </c>
      <c r="AC71" s="242">
        <v>30000</v>
      </c>
      <c r="AD71" s="242">
        <v>0</v>
      </c>
      <c r="AE71" s="242">
        <v>0</v>
      </c>
      <c r="AF71" s="242">
        <v>0</v>
      </c>
      <c r="AG71" s="242">
        <v>0</v>
      </c>
      <c r="AH71" s="46" t="s">
        <v>131</v>
      </c>
      <c r="AI71" s="242">
        <v>0</v>
      </c>
      <c r="AJ71" s="242">
        <v>202000</v>
      </c>
      <c r="AK71" s="242">
        <v>0</v>
      </c>
      <c r="AL71" s="242">
        <v>0</v>
      </c>
      <c r="AM71" s="242">
        <v>0</v>
      </c>
      <c r="AN71" s="242">
        <v>202000</v>
      </c>
      <c r="AO71" s="242">
        <v>0</v>
      </c>
    </row>
    <row r="72" spans="1:41" ht="21.6" customHeight="1">
      <c r="A72" s="46" t="s">
        <v>132</v>
      </c>
      <c r="B72" s="242">
        <v>7377950</v>
      </c>
      <c r="C72" s="242">
        <v>270544</v>
      </c>
      <c r="D72" s="242">
        <v>9729</v>
      </c>
      <c r="E72" s="242">
        <v>5200</v>
      </c>
      <c r="F72" s="242">
        <v>100033</v>
      </c>
      <c r="G72" s="242">
        <v>151364</v>
      </c>
      <c r="H72" s="242">
        <v>4218</v>
      </c>
      <c r="I72" s="46" t="s">
        <v>132</v>
      </c>
      <c r="J72" s="242">
        <v>1440988</v>
      </c>
      <c r="K72" s="242">
        <v>1256422</v>
      </c>
      <c r="L72" s="242">
        <v>0</v>
      </c>
      <c r="M72" s="242">
        <v>184566</v>
      </c>
      <c r="N72" s="242">
        <v>4915423</v>
      </c>
      <c r="O72" s="242">
        <v>2353357</v>
      </c>
      <c r="P72" s="242">
        <v>0</v>
      </c>
      <c r="Q72" s="242">
        <v>1989048</v>
      </c>
      <c r="R72" s="46" t="s">
        <v>132</v>
      </c>
      <c r="S72" s="242">
        <v>573018</v>
      </c>
      <c r="T72" s="242">
        <v>188767</v>
      </c>
      <c r="U72" s="242">
        <v>0</v>
      </c>
      <c r="V72" s="242">
        <v>0</v>
      </c>
      <c r="W72" s="242">
        <v>39574</v>
      </c>
      <c r="X72" s="242">
        <v>0</v>
      </c>
      <c r="Y72" s="242">
        <v>149193</v>
      </c>
      <c r="Z72" s="46" t="s">
        <v>132</v>
      </c>
      <c r="AA72" s="242">
        <v>92228</v>
      </c>
      <c r="AB72" s="242">
        <v>71723</v>
      </c>
      <c r="AC72" s="242">
        <v>20505</v>
      </c>
      <c r="AD72" s="242">
        <v>0</v>
      </c>
      <c r="AE72" s="242">
        <v>0</v>
      </c>
      <c r="AF72" s="242">
        <v>0</v>
      </c>
      <c r="AG72" s="242">
        <v>0</v>
      </c>
      <c r="AH72" s="46" t="s">
        <v>132</v>
      </c>
      <c r="AI72" s="242">
        <v>0</v>
      </c>
      <c r="AJ72" s="242">
        <v>470000</v>
      </c>
      <c r="AK72" s="242">
        <v>0</v>
      </c>
      <c r="AL72" s="242">
        <v>0</v>
      </c>
      <c r="AM72" s="242">
        <v>0</v>
      </c>
      <c r="AN72" s="242">
        <v>470000</v>
      </c>
      <c r="AO72" s="242">
        <v>0</v>
      </c>
    </row>
    <row r="73" spans="1:41" ht="21.6" customHeight="1">
      <c r="A73" s="46" t="s">
        <v>133</v>
      </c>
      <c r="B73" s="242">
        <v>4955078</v>
      </c>
      <c r="C73" s="242">
        <v>494423</v>
      </c>
      <c r="D73" s="242">
        <v>244244</v>
      </c>
      <c r="E73" s="242">
        <v>5890</v>
      </c>
      <c r="F73" s="242">
        <v>181390</v>
      </c>
      <c r="G73" s="242">
        <v>56234</v>
      </c>
      <c r="H73" s="242">
        <v>6665</v>
      </c>
      <c r="I73" s="46" t="s">
        <v>133</v>
      </c>
      <c r="J73" s="242">
        <v>282506</v>
      </c>
      <c r="K73" s="242">
        <v>246953</v>
      </c>
      <c r="L73" s="242">
        <v>0</v>
      </c>
      <c r="M73" s="242">
        <v>35553</v>
      </c>
      <c r="N73" s="242">
        <v>3836027</v>
      </c>
      <c r="O73" s="242">
        <v>261478</v>
      </c>
      <c r="P73" s="242">
        <v>1981798</v>
      </c>
      <c r="Q73" s="242">
        <v>1583931</v>
      </c>
      <c r="R73" s="46" t="s">
        <v>133</v>
      </c>
      <c r="S73" s="242">
        <v>8820</v>
      </c>
      <c r="T73" s="242">
        <v>20262</v>
      </c>
      <c r="U73" s="242">
        <v>0</v>
      </c>
      <c r="V73" s="242">
        <v>0</v>
      </c>
      <c r="W73" s="242">
        <v>0</v>
      </c>
      <c r="X73" s="242">
        <v>0</v>
      </c>
      <c r="Y73" s="242">
        <v>20262</v>
      </c>
      <c r="Z73" s="46" t="s">
        <v>133</v>
      </c>
      <c r="AA73" s="242">
        <v>55600</v>
      </c>
      <c r="AB73" s="242">
        <v>55600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46" t="s">
        <v>133</v>
      </c>
      <c r="AI73" s="242">
        <v>0</v>
      </c>
      <c r="AJ73" s="242">
        <v>266260</v>
      </c>
      <c r="AK73" s="242">
        <v>0</v>
      </c>
      <c r="AL73" s="242">
        <v>0</v>
      </c>
      <c r="AM73" s="242">
        <v>0</v>
      </c>
      <c r="AN73" s="242">
        <v>266260</v>
      </c>
      <c r="AO73" s="242">
        <v>0</v>
      </c>
    </row>
    <row r="74" spans="1:41" ht="21.6" customHeight="1">
      <c r="A74" s="46" t="s">
        <v>134</v>
      </c>
      <c r="B74" s="242">
        <v>4980009</v>
      </c>
      <c r="C74" s="242">
        <v>192523</v>
      </c>
      <c r="D74" s="242">
        <v>43430</v>
      </c>
      <c r="E74" s="242">
        <v>37725</v>
      </c>
      <c r="F74" s="242">
        <v>33459</v>
      </c>
      <c r="G74" s="242">
        <v>73580</v>
      </c>
      <c r="H74" s="242">
        <v>4329</v>
      </c>
      <c r="I74" s="46" t="s">
        <v>134</v>
      </c>
      <c r="J74" s="242">
        <v>551546</v>
      </c>
      <c r="K74" s="242">
        <v>362116</v>
      </c>
      <c r="L74" s="242">
        <v>0</v>
      </c>
      <c r="M74" s="242">
        <v>189430</v>
      </c>
      <c r="N74" s="242">
        <v>3508584</v>
      </c>
      <c r="O74" s="242">
        <v>1314434</v>
      </c>
      <c r="P74" s="242">
        <v>673</v>
      </c>
      <c r="Q74" s="242">
        <v>1325705</v>
      </c>
      <c r="R74" s="46" t="s">
        <v>134</v>
      </c>
      <c r="S74" s="242">
        <v>867772</v>
      </c>
      <c r="T74" s="242">
        <v>225177</v>
      </c>
      <c r="U74" s="242">
        <v>0</v>
      </c>
      <c r="V74" s="242">
        <v>0</v>
      </c>
      <c r="W74" s="242">
        <v>206858</v>
      </c>
      <c r="X74" s="242">
        <v>0</v>
      </c>
      <c r="Y74" s="242">
        <v>18319</v>
      </c>
      <c r="Z74" s="46" t="s">
        <v>134</v>
      </c>
      <c r="AA74" s="242">
        <v>111012</v>
      </c>
      <c r="AB74" s="242">
        <v>111012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46" t="s">
        <v>134</v>
      </c>
      <c r="AI74" s="242">
        <v>0</v>
      </c>
      <c r="AJ74" s="242">
        <v>391167</v>
      </c>
      <c r="AK74" s="242">
        <v>0</v>
      </c>
      <c r="AL74" s="242">
        <v>0</v>
      </c>
      <c r="AM74" s="242">
        <v>0</v>
      </c>
      <c r="AN74" s="242">
        <v>311167</v>
      </c>
      <c r="AO74" s="242">
        <v>80000</v>
      </c>
    </row>
    <row r="75" spans="1:41" ht="21.6" customHeight="1">
      <c r="A75" s="46" t="s">
        <v>135</v>
      </c>
      <c r="B75" s="242">
        <v>4218772</v>
      </c>
      <c r="C75" s="242">
        <v>307678</v>
      </c>
      <c r="D75" s="242">
        <v>55625</v>
      </c>
      <c r="E75" s="242">
        <v>8825</v>
      </c>
      <c r="F75" s="242">
        <v>120735</v>
      </c>
      <c r="G75" s="242">
        <v>115717</v>
      </c>
      <c r="H75" s="242">
        <v>6776</v>
      </c>
      <c r="I75" s="46" t="s">
        <v>135</v>
      </c>
      <c r="J75" s="242">
        <v>714621</v>
      </c>
      <c r="K75" s="242">
        <v>630607</v>
      </c>
      <c r="L75" s="242">
        <v>0</v>
      </c>
      <c r="M75" s="242">
        <v>84014</v>
      </c>
      <c r="N75" s="242">
        <v>2635701</v>
      </c>
      <c r="O75" s="242">
        <v>1196536</v>
      </c>
      <c r="P75" s="242">
        <v>14583</v>
      </c>
      <c r="Q75" s="242">
        <v>1351343</v>
      </c>
      <c r="R75" s="46" t="s">
        <v>135</v>
      </c>
      <c r="S75" s="242">
        <v>73239</v>
      </c>
      <c r="T75" s="242">
        <v>187380</v>
      </c>
      <c r="U75" s="242">
        <v>0</v>
      </c>
      <c r="V75" s="242">
        <v>0</v>
      </c>
      <c r="W75" s="242">
        <v>88428</v>
      </c>
      <c r="X75" s="242">
        <v>0</v>
      </c>
      <c r="Y75" s="242">
        <v>98952</v>
      </c>
      <c r="Z75" s="46" t="s">
        <v>135</v>
      </c>
      <c r="AA75" s="242">
        <v>48042</v>
      </c>
      <c r="AB75" s="242">
        <v>48042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46" t="s">
        <v>135</v>
      </c>
      <c r="AI75" s="242">
        <v>0</v>
      </c>
      <c r="AJ75" s="242">
        <v>325350</v>
      </c>
      <c r="AK75" s="242">
        <v>0</v>
      </c>
      <c r="AL75" s="242">
        <v>0</v>
      </c>
      <c r="AM75" s="242">
        <v>0</v>
      </c>
      <c r="AN75" s="242">
        <v>245350</v>
      </c>
      <c r="AO75" s="242">
        <v>80000</v>
      </c>
    </row>
    <row r="76" spans="1:41" ht="21.6" customHeight="1">
      <c r="A76" s="46" t="s">
        <v>136</v>
      </c>
      <c r="B76" s="242">
        <v>7706455</v>
      </c>
      <c r="C76" s="242">
        <v>982399</v>
      </c>
      <c r="D76" s="242">
        <v>57590</v>
      </c>
      <c r="E76" s="242">
        <v>3645</v>
      </c>
      <c r="F76" s="242">
        <v>757879</v>
      </c>
      <c r="G76" s="242">
        <v>105687</v>
      </c>
      <c r="H76" s="242">
        <v>57598</v>
      </c>
      <c r="I76" s="46" t="s">
        <v>136</v>
      </c>
      <c r="J76" s="242">
        <v>1592389</v>
      </c>
      <c r="K76" s="242">
        <v>1328811</v>
      </c>
      <c r="L76" s="242">
        <v>0</v>
      </c>
      <c r="M76" s="242">
        <v>263578</v>
      </c>
      <c r="N76" s="242">
        <v>3906261</v>
      </c>
      <c r="O76" s="242">
        <v>1509054</v>
      </c>
      <c r="P76" s="242">
        <v>360050</v>
      </c>
      <c r="Q76" s="242">
        <v>1462427</v>
      </c>
      <c r="R76" s="46" t="s">
        <v>136</v>
      </c>
      <c r="S76" s="242">
        <v>574730</v>
      </c>
      <c r="T76" s="242">
        <v>544653</v>
      </c>
      <c r="U76" s="242">
        <v>0</v>
      </c>
      <c r="V76" s="242">
        <v>0</v>
      </c>
      <c r="W76" s="242">
        <v>214502</v>
      </c>
      <c r="X76" s="242">
        <v>400</v>
      </c>
      <c r="Y76" s="242">
        <v>329751</v>
      </c>
      <c r="Z76" s="46" t="s">
        <v>136</v>
      </c>
      <c r="AA76" s="242">
        <v>267857</v>
      </c>
      <c r="AB76" s="242">
        <v>267857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46" t="s">
        <v>136</v>
      </c>
      <c r="AI76" s="242">
        <v>0</v>
      </c>
      <c r="AJ76" s="242">
        <v>412896</v>
      </c>
      <c r="AK76" s="242">
        <v>0</v>
      </c>
      <c r="AL76" s="242">
        <v>0</v>
      </c>
      <c r="AM76" s="242">
        <v>0</v>
      </c>
      <c r="AN76" s="242">
        <v>412896</v>
      </c>
      <c r="AO76" s="242">
        <v>0</v>
      </c>
    </row>
    <row r="77" spans="1:41" ht="21.6" customHeight="1">
      <c r="A77" s="46" t="s">
        <v>137</v>
      </c>
      <c r="B77" s="242">
        <v>3824226</v>
      </c>
      <c r="C77" s="242">
        <v>601274</v>
      </c>
      <c r="D77" s="242">
        <v>2100</v>
      </c>
      <c r="E77" s="242">
        <v>12235</v>
      </c>
      <c r="F77" s="242">
        <v>490904</v>
      </c>
      <c r="G77" s="242">
        <v>72639</v>
      </c>
      <c r="H77" s="242">
        <v>23396</v>
      </c>
      <c r="I77" s="46" t="s">
        <v>137</v>
      </c>
      <c r="J77" s="242">
        <v>594839</v>
      </c>
      <c r="K77" s="242">
        <v>504577</v>
      </c>
      <c r="L77" s="242">
        <v>0</v>
      </c>
      <c r="M77" s="242">
        <v>90262</v>
      </c>
      <c r="N77" s="242">
        <v>1982272</v>
      </c>
      <c r="O77" s="242">
        <v>271237</v>
      </c>
      <c r="P77" s="242">
        <v>0</v>
      </c>
      <c r="Q77" s="242">
        <v>834744</v>
      </c>
      <c r="R77" s="46" t="s">
        <v>137</v>
      </c>
      <c r="S77" s="242">
        <v>876291</v>
      </c>
      <c r="T77" s="242">
        <v>115562</v>
      </c>
      <c r="U77" s="242">
        <v>0</v>
      </c>
      <c r="V77" s="242">
        <v>0</v>
      </c>
      <c r="W77" s="242">
        <v>29356</v>
      </c>
      <c r="X77" s="242">
        <v>0</v>
      </c>
      <c r="Y77" s="242">
        <v>86206</v>
      </c>
      <c r="Z77" s="46" t="s">
        <v>137</v>
      </c>
      <c r="AA77" s="242">
        <v>270279</v>
      </c>
      <c r="AB77" s="242">
        <v>270279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46" t="s">
        <v>137</v>
      </c>
      <c r="AI77" s="242">
        <v>0</v>
      </c>
      <c r="AJ77" s="242">
        <v>260000</v>
      </c>
      <c r="AK77" s="242">
        <v>0</v>
      </c>
      <c r="AL77" s="242">
        <v>0</v>
      </c>
      <c r="AM77" s="242">
        <v>0</v>
      </c>
      <c r="AN77" s="242">
        <v>200000</v>
      </c>
      <c r="AO77" s="242">
        <v>60000</v>
      </c>
    </row>
    <row r="78" spans="1:41" ht="21.6" customHeight="1">
      <c r="A78" s="46" t="s">
        <v>138</v>
      </c>
      <c r="B78" s="242">
        <v>4121015</v>
      </c>
      <c r="C78" s="242">
        <v>966183</v>
      </c>
      <c r="D78" s="242">
        <v>21928</v>
      </c>
      <c r="E78" s="242">
        <v>12597</v>
      </c>
      <c r="F78" s="242">
        <v>465674</v>
      </c>
      <c r="G78" s="242">
        <v>458508</v>
      </c>
      <c r="H78" s="242">
        <v>7476</v>
      </c>
      <c r="I78" s="46" t="s">
        <v>138</v>
      </c>
      <c r="J78" s="242">
        <v>810268</v>
      </c>
      <c r="K78" s="242">
        <v>566188</v>
      </c>
      <c r="L78" s="242">
        <v>0</v>
      </c>
      <c r="M78" s="242">
        <v>244080</v>
      </c>
      <c r="N78" s="242">
        <v>1698903</v>
      </c>
      <c r="O78" s="242">
        <v>446408</v>
      </c>
      <c r="P78" s="242">
        <v>28714</v>
      </c>
      <c r="Q78" s="242">
        <v>391429</v>
      </c>
      <c r="R78" s="46" t="s">
        <v>138</v>
      </c>
      <c r="S78" s="242">
        <v>832352</v>
      </c>
      <c r="T78" s="242">
        <v>64684</v>
      </c>
      <c r="U78" s="242">
        <v>0</v>
      </c>
      <c r="V78" s="242">
        <v>6700</v>
      </c>
      <c r="W78" s="242">
        <v>32943</v>
      </c>
      <c r="X78" s="242">
        <v>95</v>
      </c>
      <c r="Y78" s="242">
        <v>24946</v>
      </c>
      <c r="Z78" s="46" t="s">
        <v>138</v>
      </c>
      <c r="AA78" s="242">
        <v>305550</v>
      </c>
      <c r="AB78" s="242">
        <v>45506</v>
      </c>
      <c r="AC78" s="242">
        <v>260044</v>
      </c>
      <c r="AD78" s="242">
        <v>0</v>
      </c>
      <c r="AE78" s="242">
        <v>0</v>
      </c>
      <c r="AF78" s="242">
        <v>0</v>
      </c>
      <c r="AG78" s="242">
        <v>0</v>
      </c>
      <c r="AH78" s="46" t="s">
        <v>138</v>
      </c>
      <c r="AI78" s="242">
        <v>0</v>
      </c>
      <c r="AJ78" s="242">
        <v>275427</v>
      </c>
      <c r="AK78" s="242">
        <v>0</v>
      </c>
      <c r="AL78" s="242">
        <v>0</v>
      </c>
      <c r="AM78" s="242">
        <v>0</v>
      </c>
      <c r="AN78" s="242">
        <v>275427</v>
      </c>
      <c r="AO78" s="242">
        <v>0</v>
      </c>
    </row>
    <row r="79" spans="1:41" ht="21.6" customHeight="1" collapsed="1">
      <c r="A79" s="46" t="s">
        <v>139</v>
      </c>
      <c r="B79" s="242">
        <v>1698872</v>
      </c>
      <c r="C79" s="242">
        <v>173519</v>
      </c>
      <c r="D79" s="242">
        <v>37306</v>
      </c>
      <c r="E79" s="242">
        <v>3300</v>
      </c>
      <c r="F79" s="242">
        <v>48418</v>
      </c>
      <c r="G79" s="242">
        <v>83289</v>
      </c>
      <c r="H79" s="242">
        <v>1206</v>
      </c>
      <c r="I79" s="46" t="s">
        <v>139</v>
      </c>
      <c r="J79" s="242">
        <v>234133</v>
      </c>
      <c r="K79" s="242">
        <v>123998</v>
      </c>
      <c r="L79" s="242">
        <v>2756</v>
      </c>
      <c r="M79" s="242">
        <v>107379</v>
      </c>
      <c r="N79" s="242">
        <v>920469</v>
      </c>
      <c r="O79" s="242">
        <v>199650</v>
      </c>
      <c r="P79" s="242">
        <v>227864</v>
      </c>
      <c r="Q79" s="242">
        <v>492955</v>
      </c>
      <c r="R79" s="46" t="s">
        <v>139</v>
      </c>
      <c r="S79" s="242">
        <v>0</v>
      </c>
      <c r="T79" s="242">
        <v>99180</v>
      </c>
      <c r="U79" s="242">
        <v>0</v>
      </c>
      <c r="V79" s="242">
        <v>0</v>
      </c>
      <c r="W79" s="242">
        <v>89076</v>
      </c>
      <c r="X79" s="242">
        <v>0</v>
      </c>
      <c r="Y79" s="242">
        <v>10104</v>
      </c>
      <c r="Z79" s="46" t="s">
        <v>139</v>
      </c>
      <c r="AA79" s="242">
        <v>167571</v>
      </c>
      <c r="AB79" s="242">
        <v>167571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46" t="s">
        <v>139</v>
      </c>
      <c r="AI79" s="242">
        <v>0</v>
      </c>
      <c r="AJ79" s="242">
        <v>104000</v>
      </c>
      <c r="AK79" s="242">
        <v>0</v>
      </c>
      <c r="AL79" s="242">
        <v>0</v>
      </c>
      <c r="AM79" s="242">
        <v>0</v>
      </c>
      <c r="AN79" s="242">
        <v>104000</v>
      </c>
      <c r="AO79" s="242">
        <v>0</v>
      </c>
    </row>
    <row r="80" spans="1:41" ht="21.6" customHeight="1">
      <c r="A80" s="46" t="s">
        <v>140</v>
      </c>
      <c r="B80" s="242">
        <v>3474522</v>
      </c>
      <c r="C80" s="242">
        <v>267924</v>
      </c>
      <c r="D80" s="242">
        <v>38325</v>
      </c>
      <c r="E80" s="242">
        <v>6450</v>
      </c>
      <c r="F80" s="242">
        <v>180773</v>
      </c>
      <c r="G80" s="242">
        <v>36494</v>
      </c>
      <c r="H80" s="242">
        <v>5882</v>
      </c>
      <c r="I80" s="46" t="s">
        <v>140</v>
      </c>
      <c r="J80" s="242">
        <v>1165918</v>
      </c>
      <c r="K80" s="242">
        <v>937697</v>
      </c>
      <c r="L80" s="242">
        <v>0</v>
      </c>
      <c r="M80" s="242">
        <v>228221</v>
      </c>
      <c r="N80" s="242">
        <v>1576389</v>
      </c>
      <c r="O80" s="242">
        <v>217750</v>
      </c>
      <c r="P80" s="242">
        <v>200330</v>
      </c>
      <c r="Q80" s="242">
        <v>787997</v>
      </c>
      <c r="R80" s="46" t="s">
        <v>140</v>
      </c>
      <c r="S80" s="242">
        <v>370312</v>
      </c>
      <c r="T80" s="242">
        <v>112053</v>
      </c>
      <c r="U80" s="242">
        <v>0</v>
      </c>
      <c r="V80" s="242">
        <v>0</v>
      </c>
      <c r="W80" s="242">
        <v>95142</v>
      </c>
      <c r="X80" s="242">
        <v>0</v>
      </c>
      <c r="Y80" s="242">
        <v>16911</v>
      </c>
      <c r="Z80" s="46" t="s">
        <v>140</v>
      </c>
      <c r="AA80" s="242">
        <v>152238</v>
      </c>
      <c r="AB80" s="242">
        <v>152238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46" t="s">
        <v>140</v>
      </c>
      <c r="AI80" s="242">
        <v>0</v>
      </c>
      <c r="AJ80" s="242">
        <v>200000</v>
      </c>
      <c r="AK80" s="242">
        <v>0</v>
      </c>
      <c r="AL80" s="242">
        <v>0</v>
      </c>
      <c r="AM80" s="242">
        <v>0</v>
      </c>
      <c r="AN80" s="242">
        <v>200000</v>
      </c>
      <c r="AO80" s="242">
        <v>0</v>
      </c>
    </row>
    <row r="81" spans="1:41" ht="21.6" customHeight="1">
      <c r="A81" s="46" t="s">
        <v>141</v>
      </c>
      <c r="B81" s="242">
        <v>5542792</v>
      </c>
      <c r="C81" s="242">
        <v>296752</v>
      </c>
      <c r="D81" s="242">
        <v>28570</v>
      </c>
      <c r="E81" s="242">
        <v>5600</v>
      </c>
      <c r="F81" s="242">
        <v>142550</v>
      </c>
      <c r="G81" s="242">
        <v>112814</v>
      </c>
      <c r="H81" s="242">
        <v>7218</v>
      </c>
      <c r="I81" s="46" t="s">
        <v>141</v>
      </c>
      <c r="J81" s="242">
        <v>2292207</v>
      </c>
      <c r="K81" s="242">
        <v>1520954</v>
      </c>
      <c r="L81" s="242">
        <v>0</v>
      </c>
      <c r="M81" s="242">
        <v>771253</v>
      </c>
      <c r="N81" s="242">
        <v>2089286</v>
      </c>
      <c r="O81" s="242">
        <v>259588</v>
      </c>
      <c r="P81" s="242">
        <v>357638</v>
      </c>
      <c r="Q81" s="242">
        <v>1096278</v>
      </c>
      <c r="R81" s="46" t="s">
        <v>141</v>
      </c>
      <c r="S81" s="242">
        <v>375782</v>
      </c>
      <c r="T81" s="242">
        <v>43853</v>
      </c>
      <c r="U81" s="242">
        <v>0</v>
      </c>
      <c r="V81" s="242">
        <v>0</v>
      </c>
      <c r="W81" s="242">
        <v>20151</v>
      </c>
      <c r="X81" s="242">
        <v>2950</v>
      </c>
      <c r="Y81" s="242">
        <v>20752</v>
      </c>
      <c r="Z81" s="46" t="s">
        <v>141</v>
      </c>
      <c r="AA81" s="242">
        <v>443694</v>
      </c>
      <c r="AB81" s="242">
        <v>424469</v>
      </c>
      <c r="AC81" s="242">
        <v>19225</v>
      </c>
      <c r="AD81" s="242">
        <v>0</v>
      </c>
      <c r="AE81" s="242">
        <v>0</v>
      </c>
      <c r="AF81" s="242">
        <v>0</v>
      </c>
      <c r="AG81" s="242">
        <v>0</v>
      </c>
      <c r="AH81" s="46" t="s">
        <v>141</v>
      </c>
      <c r="AI81" s="242">
        <v>0</v>
      </c>
      <c r="AJ81" s="242">
        <v>377000</v>
      </c>
      <c r="AK81" s="242">
        <v>0</v>
      </c>
      <c r="AL81" s="242">
        <v>0</v>
      </c>
      <c r="AM81" s="242">
        <v>0</v>
      </c>
      <c r="AN81" s="242">
        <v>237000</v>
      </c>
      <c r="AO81" s="242">
        <v>140000</v>
      </c>
    </row>
    <row r="82" spans="1:41" ht="21.6" customHeight="1">
      <c r="A82" s="46" t="s">
        <v>142</v>
      </c>
      <c r="B82" s="242">
        <v>2980960</v>
      </c>
      <c r="C82" s="242">
        <v>405976</v>
      </c>
      <c r="D82" s="242">
        <v>75400</v>
      </c>
      <c r="E82" s="242">
        <v>83085</v>
      </c>
      <c r="F82" s="242">
        <v>164505</v>
      </c>
      <c r="G82" s="242">
        <v>65124</v>
      </c>
      <c r="H82" s="242">
        <v>17862</v>
      </c>
      <c r="I82" s="46" t="s">
        <v>142</v>
      </c>
      <c r="J82" s="242">
        <v>663126</v>
      </c>
      <c r="K82" s="242">
        <v>528562</v>
      </c>
      <c r="L82" s="242">
        <v>0</v>
      </c>
      <c r="M82" s="242">
        <v>134564</v>
      </c>
      <c r="N82" s="242">
        <v>1609655</v>
      </c>
      <c r="O82" s="242">
        <v>0</v>
      </c>
      <c r="P82" s="242">
        <v>0</v>
      </c>
      <c r="Q82" s="242">
        <v>1484099</v>
      </c>
      <c r="R82" s="46" t="s">
        <v>142</v>
      </c>
      <c r="S82" s="242">
        <v>125556</v>
      </c>
      <c r="T82" s="242">
        <v>33725</v>
      </c>
      <c r="U82" s="242">
        <v>0</v>
      </c>
      <c r="V82" s="242">
        <v>0</v>
      </c>
      <c r="W82" s="242">
        <v>21701</v>
      </c>
      <c r="X82" s="242">
        <v>0</v>
      </c>
      <c r="Y82" s="242">
        <v>12024</v>
      </c>
      <c r="Z82" s="46" t="s">
        <v>142</v>
      </c>
      <c r="AA82" s="242">
        <v>158478</v>
      </c>
      <c r="AB82" s="242">
        <v>158478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46" t="s">
        <v>142</v>
      </c>
      <c r="AI82" s="242">
        <v>0</v>
      </c>
      <c r="AJ82" s="242">
        <v>110000</v>
      </c>
      <c r="AK82" s="242">
        <v>0</v>
      </c>
      <c r="AL82" s="242">
        <v>0</v>
      </c>
      <c r="AM82" s="242">
        <v>0</v>
      </c>
      <c r="AN82" s="242">
        <v>110000</v>
      </c>
      <c r="AO82" s="242">
        <v>0</v>
      </c>
    </row>
    <row r="83" spans="1:41" ht="21.6" customHeight="1">
      <c r="A83" s="46" t="s">
        <v>143</v>
      </c>
      <c r="B83" s="242">
        <v>5093450</v>
      </c>
      <c r="C83" s="242">
        <v>195305</v>
      </c>
      <c r="D83" s="242">
        <v>18588</v>
      </c>
      <c r="E83" s="242">
        <v>38918</v>
      </c>
      <c r="F83" s="242">
        <v>97545</v>
      </c>
      <c r="G83" s="242">
        <v>30739</v>
      </c>
      <c r="H83" s="242">
        <v>9515</v>
      </c>
      <c r="I83" s="46" t="s">
        <v>143</v>
      </c>
      <c r="J83" s="242">
        <v>642019</v>
      </c>
      <c r="K83" s="242">
        <v>444211</v>
      </c>
      <c r="L83" s="242">
        <v>0</v>
      </c>
      <c r="M83" s="242">
        <v>197808</v>
      </c>
      <c r="N83" s="242">
        <v>3435010</v>
      </c>
      <c r="O83" s="242">
        <v>636023</v>
      </c>
      <c r="P83" s="242">
        <v>82820</v>
      </c>
      <c r="Q83" s="242">
        <v>2343119</v>
      </c>
      <c r="R83" s="46" t="s">
        <v>143</v>
      </c>
      <c r="S83" s="242">
        <v>373048</v>
      </c>
      <c r="T83" s="242">
        <v>152406</v>
      </c>
      <c r="U83" s="242">
        <v>0</v>
      </c>
      <c r="V83" s="242">
        <v>0</v>
      </c>
      <c r="W83" s="242">
        <v>68498</v>
      </c>
      <c r="X83" s="242">
        <v>0</v>
      </c>
      <c r="Y83" s="242">
        <v>83908</v>
      </c>
      <c r="Z83" s="46" t="s">
        <v>143</v>
      </c>
      <c r="AA83" s="242">
        <v>485621</v>
      </c>
      <c r="AB83" s="242">
        <v>475621</v>
      </c>
      <c r="AC83" s="242">
        <v>10000</v>
      </c>
      <c r="AD83" s="242">
        <v>0</v>
      </c>
      <c r="AE83" s="242">
        <v>0</v>
      </c>
      <c r="AF83" s="242">
        <v>0</v>
      </c>
      <c r="AG83" s="242">
        <v>0</v>
      </c>
      <c r="AH83" s="46" t="s">
        <v>143</v>
      </c>
      <c r="AI83" s="242">
        <v>0</v>
      </c>
      <c r="AJ83" s="242">
        <v>183089</v>
      </c>
      <c r="AK83" s="242">
        <v>0</v>
      </c>
      <c r="AL83" s="242">
        <v>48089</v>
      </c>
      <c r="AM83" s="242">
        <v>0</v>
      </c>
      <c r="AN83" s="242">
        <v>135000</v>
      </c>
      <c r="AO83" s="242">
        <v>0</v>
      </c>
    </row>
    <row r="84" spans="1:41" ht="21.6" customHeight="1">
      <c r="A84" s="46" t="s">
        <v>206</v>
      </c>
      <c r="B84" s="242">
        <v>1709003</v>
      </c>
      <c r="C84" s="242">
        <v>58178</v>
      </c>
      <c r="D84" s="242">
        <v>26875</v>
      </c>
      <c r="E84" s="242">
        <v>2330</v>
      </c>
      <c r="F84" s="242">
        <v>27306</v>
      </c>
      <c r="G84" s="242">
        <v>1300</v>
      </c>
      <c r="H84" s="242">
        <v>367</v>
      </c>
      <c r="I84" s="46" t="s">
        <v>206</v>
      </c>
      <c r="J84" s="242">
        <v>333959</v>
      </c>
      <c r="K84" s="242">
        <v>179943</v>
      </c>
      <c r="L84" s="242">
        <v>0</v>
      </c>
      <c r="M84" s="242">
        <v>154016</v>
      </c>
      <c r="N84" s="242">
        <v>1213115</v>
      </c>
      <c r="O84" s="242">
        <v>415448</v>
      </c>
      <c r="P84" s="242">
        <v>0</v>
      </c>
      <c r="Q84" s="242">
        <v>307988</v>
      </c>
      <c r="R84" s="46" t="s">
        <v>206</v>
      </c>
      <c r="S84" s="242">
        <v>489679</v>
      </c>
      <c r="T84" s="242">
        <v>13631</v>
      </c>
      <c r="U84" s="242">
        <v>0</v>
      </c>
      <c r="V84" s="242">
        <v>0</v>
      </c>
      <c r="W84" s="242">
        <v>3870</v>
      </c>
      <c r="X84" s="242">
        <v>0</v>
      </c>
      <c r="Y84" s="242">
        <v>9761</v>
      </c>
      <c r="Z84" s="46" t="s">
        <v>206</v>
      </c>
      <c r="AA84" s="242">
        <v>37120</v>
      </c>
      <c r="AB84" s="242">
        <v>37120</v>
      </c>
      <c r="AC84" s="242">
        <v>0</v>
      </c>
      <c r="AD84" s="242">
        <v>0</v>
      </c>
      <c r="AE84" s="242">
        <v>0</v>
      </c>
      <c r="AF84" s="242">
        <v>0</v>
      </c>
      <c r="AG84" s="242">
        <v>0</v>
      </c>
      <c r="AH84" s="46" t="s">
        <v>206</v>
      </c>
      <c r="AI84" s="242">
        <v>0</v>
      </c>
      <c r="AJ84" s="242">
        <v>53000</v>
      </c>
      <c r="AK84" s="242">
        <v>3000</v>
      </c>
      <c r="AL84" s="242">
        <v>0</v>
      </c>
      <c r="AM84" s="242">
        <v>0</v>
      </c>
      <c r="AN84" s="242">
        <v>40000</v>
      </c>
      <c r="AO84" s="242">
        <v>10000</v>
      </c>
    </row>
  </sheetData>
  <sheetProtection formatCells="0"/>
  <phoneticPr fontId="19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85" firstPageNumber="26" orientation="portrait" blackAndWhite="1" useFirstPageNumber="1" r:id="rId1"/>
  <headerFooter alignWithMargins="0">
    <oddFooter>&amp;C&amp;"Times New Roman,標準"-&amp;P--</oddFooter>
  </headerFooter>
  <rowBreaks count="2" manualBreakCount="2">
    <brk id="32" max="16383" man="1"/>
    <brk id="58" max="16383" man="1"/>
  </rowBreaks>
  <colBreaks count="5" manualBreakCount="5">
    <brk id="3" min="32" max="57" man="1"/>
    <brk id="8" min="32" max="57" man="1"/>
    <brk id="14" min="32" max="57" man="1"/>
    <brk id="33" min="32" max="57" man="1"/>
    <brk id="36" min="3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>
    <tabColor indexed="15"/>
  </sheetPr>
  <dimension ref="A1:BA84"/>
  <sheetViews>
    <sheetView showGridLines="0" view="pageBreakPreview" zoomScale="60" zoomScaleNormal="100" workbookViewId="0">
      <pane xSplit="1" ySplit="4" topLeftCell="AD33" activePane="bottomRight" state="frozen"/>
      <selection activeCell="O12" sqref="O12"/>
      <selection pane="topRight" activeCell="O12" sqref="O12"/>
      <selection pane="bottomLeft" activeCell="O12" sqref="O12"/>
      <selection pane="bottomRight" activeCell="AS41" sqref="AS41"/>
    </sheetView>
  </sheetViews>
  <sheetFormatPr defaultColWidth="10" defaultRowHeight="16.149999999999999"/>
  <cols>
    <col min="1" max="1" width="18.3984375" style="236" customWidth="1"/>
    <col min="2" max="3" width="19.69921875" style="236" customWidth="1"/>
    <col min="4" max="4" width="19.59765625" style="24" customWidth="1"/>
    <col min="5" max="5" width="19.69921875" style="24" customWidth="1"/>
    <col min="6" max="8" width="19.59765625" style="24" customWidth="1"/>
    <col min="9" max="9" width="17.19921875" style="236" bestFit="1" customWidth="1"/>
    <col min="10" max="10" width="19.59765625" style="236" customWidth="1"/>
    <col min="11" max="11" width="17.8984375" style="24" customWidth="1"/>
    <col min="12" max="12" width="12.796875" style="24" customWidth="1"/>
    <col min="13" max="13" width="14.69921875" style="24" customWidth="1"/>
    <col min="14" max="14" width="19.19921875" style="236" customWidth="1"/>
    <col min="15" max="17" width="19.19921875" style="24" customWidth="1"/>
    <col min="18" max="18" width="18.3984375" style="236" customWidth="1"/>
    <col min="19" max="19" width="19.59765625" style="24" customWidth="1"/>
    <col min="20" max="20" width="19.59765625" style="236" customWidth="1"/>
    <col min="21" max="25" width="19.59765625" style="24" customWidth="1"/>
    <col min="26" max="26" width="18.3984375" style="24" customWidth="1"/>
    <col min="27" max="33" width="19.69921875" style="24" customWidth="1"/>
    <col min="34" max="34" width="18.3984375" style="24" customWidth="1"/>
    <col min="35" max="41" width="19.69921875" style="24" customWidth="1"/>
    <col min="42" max="16384" width="10" style="24"/>
  </cols>
  <sheetData>
    <row r="1" spans="1:53" s="210" customFormat="1" ht="26.1" customHeight="1">
      <c r="A1" s="209"/>
      <c r="D1" s="183" t="s">
        <v>467</v>
      </c>
      <c r="E1" s="184" t="s">
        <v>468</v>
      </c>
      <c r="F1" s="184"/>
      <c r="G1" s="183"/>
      <c r="H1" s="183"/>
      <c r="I1" s="209"/>
      <c r="J1" s="184"/>
      <c r="L1" s="211"/>
      <c r="M1" s="183" t="s">
        <v>467</v>
      </c>
      <c r="N1" s="184" t="s">
        <v>468</v>
      </c>
      <c r="P1" s="183"/>
      <c r="Q1" s="184"/>
      <c r="R1" s="209"/>
      <c r="S1" s="212"/>
      <c r="T1" s="211"/>
      <c r="U1" s="183" t="s">
        <v>467</v>
      </c>
      <c r="V1" s="184" t="s">
        <v>468</v>
      </c>
      <c r="X1" s="183"/>
      <c r="Y1" s="184"/>
      <c r="AA1" s="212"/>
      <c r="AB1" s="211"/>
      <c r="AC1" s="183" t="s">
        <v>467</v>
      </c>
      <c r="AD1" s="184" t="s">
        <v>468</v>
      </c>
      <c r="AF1" s="211"/>
      <c r="AI1" s="183"/>
      <c r="AK1" s="183" t="s">
        <v>467</v>
      </c>
      <c r="AL1" s="184" t="s">
        <v>468</v>
      </c>
      <c r="AM1" s="212"/>
      <c r="AN1" s="213"/>
      <c r="AO1" s="183"/>
      <c r="AP1" s="214"/>
      <c r="AQ1" s="214"/>
      <c r="AR1" s="215"/>
      <c r="AS1" s="215"/>
      <c r="AT1" s="215"/>
      <c r="AU1" s="215"/>
      <c r="AV1" s="215"/>
      <c r="AW1" s="215"/>
      <c r="AX1" s="215"/>
      <c r="AY1" s="215"/>
      <c r="AZ1" s="215"/>
      <c r="BA1" s="215"/>
    </row>
    <row r="2" spans="1:53" s="210" customFormat="1" ht="27.95" customHeight="1">
      <c r="A2" s="216"/>
      <c r="D2" s="217" t="s">
        <v>469</v>
      </c>
      <c r="E2" s="218" t="s">
        <v>470</v>
      </c>
      <c r="F2" s="218"/>
      <c r="H2" s="219" t="s">
        <v>484</v>
      </c>
      <c r="I2" s="216"/>
      <c r="L2" s="220"/>
      <c r="M2" s="217" t="s">
        <v>469</v>
      </c>
      <c r="N2" s="218" t="s">
        <v>470</v>
      </c>
      <c r="P2" s="221"/>
      <c r="Q2" s="219" t="s">
        <v>357</v>
      </c>
      <c r="R2" s="216"/>
      <c r="T2" s="220"/>
      <c r="U2" s="217" t="s">
        <v>469</v>
      </c>
      <c r="V2" s="218" t="s">
        <v>470</v>
      </c>
      <c r="X2" s="217"/>
      <c r="Y2" s="219" t="s">
        <v>485</v>
      </c>
      <c r="AB2" s="220"/>
      <c r="AC2" s="217" t="s">
        <v>469</v>
      </c>
      <c r="AD2" s="218" t="s">
        <v>470</v>
      </c>
      <c r="AG2" s="219" t="s">
        <v>358</v>
      </c>
      <c r="AI2" s="217"/>
      <c r="AK2" s="217" t="s">
        <v>469</v>
      </c>
      <c r="AL2" s="218" t="s">
        <v>470</v>
      </c>
      <c r="AM2" s="221"/>
      <c r="AO2" s="219" t="s">
        <v>359</v>
      </c>
      <c r="AP2" s="214"/>
      <c r="AQ2" s="214"/>
      <c r="AR2" s="215"/>
      <c r="AS2" s="215"/>
      <c r="AT2" s="215"/>
      <c r="AU2" s="215"/>
      <c r="AV2" s="215"/>
      <c r="AW2" s="215"/>
      <c r="AX2" s="215"/>
      <c r="AY2" s="215"/>
      <c r="AZ2" s="215"/>
      <c r="BA2" s="215"/>
    </row>
    <row r="3" spans="1:53" s="223" customFormat="1" ht="24.05" customHeight="1">
      <c r="A3" s="222"/>
      <c r="D3" s="224" t="s">
        <v>307</v>
      </c>
      <c r="E3" s="225" t="s">
        <v>527</v>
      </c>
      <c r="F3" s="226"/>
      <c r="H3" s="170" t="s">
        <v>123</v>
      </c>
      <c r="I3" s="222"/>
      <c r="L3" s="227"/>
      <c r="M3" s="224" t="s">
        <v>307</v>
      </c>
      <c r="N3" s="225" t="s">
        <v>527</v>
      </c>
      <c r="P3" s="170"/>
      <c r="Q3" s="170" t="s">
        <v>123</v>
      </c>
      <c r="R3" s="222"/>
      <c r="T3" s="227"/>
      <c r="U3" s="224" t="s">
        <v>307</v>
      </c>
      <c r="V3" s="225" t="s">
        <v>527</v>
      </c>
      <c r="X3" s="224"/>
      <c r="Y3" s="170" t="s">
        <v>123</v>
      </c>
      <c r="AB3" s="227"/>
      <c r="AC3" s="224" t="s">
        <v>307</v>
      </c>
      <c r="AD3" s="225" t="s">
        <v>527</v>
      </c>
      <c r="AG3" s="170" t="s">
        <v>123</v>
      </c>
      <c r="AI3" s="224"/>
      <c r="AK3" s="224" t="s">
        <v>307</v>
      </c>
      <c r="AL3" s="225" t="s">
        <v>527</v>
      </c>
      <c r="AM3" s="170"/>
      <c r="AO3" s="170" t="s">
        <v>123</v>
      </c>
      <c r="AP3" s="228"/>
      <c r="AQ3" s="228"/>
      <c r="AR3" s="229"/>
      <c r="AS3" s="229"/>
      <c r="AT3" s="229"/>
      <c r="AU3" s="229"/>
      <c r="AV3" s="229"/>
      <c r="AW3" s="229"/>
      <c r="AX3" s="229"/>
      <c r="AY3" s="229"/>
      <c r="AZ3" s="229"/>
      <c r="BA3" s="229"/>
    </row>
    <row r="4" spans="1:53" s="236" customFormat="1" ht="42.05" customHeight="1">
      <c r="A4" s="230" t="s">
        <v>309</v>
      </c>
      <c r="B4" s="231"/>
      <c r="C4" s="232" t="s">
        <v>504</v>
      </c>
      <c r="D4" s="233" t="s">
        <v>82</v>
      </c>
      <c r="E4" s="234" t="s">
        <v>421</v>
      </c>
      <c r="F4" s="233" t="s">
        <v>83</v>
      </c>
      <c r="G4" s="233" t="s">
        <v>43</v>
      </c>
      <c r="H4" s="233" t="s">
        <v>84</v>
      </c>
      <c r="I4" s="230" t="s">
        <v>309</v>
      </c>
      <c r="J4" s="232" t="s">
        <v>471</v>
      </c>
      <c r="K4" s="233" t="s">
        <v>85</v>
      </c>
      <c r="L4" s="233" t="s">
        <v>86</v>
      </c>
      <c r="M4" s="233" t="s">
        <v>87</v>
      </c>
      <c r="N4" s="232" t="s">
        <v>508</v>
      </c>
      <c r="O4" s="233" t="s">
        <v>88</v>
      </c>
      <c r="P4" s="233" t="s">
        <v>89</v>
      </c>
      <c r="Q4" s="233" t="s">
        <v>90</v>
      </c>
      <c r="R4" s="230" t="s">
        <v>309</v>
      </c>
      <c r="S4" s="234" t="s">
        <v>472</v>
      </c>
      <c r="T4" s="232" t="s">
        <v>506</v>
      </c>
      <c r="U4" s="234" t="s">
        <v>512</v>
      </c>
      <c r="V4" s="234" t="s">
        <v>514</v>
      </c>
      <c r="W4" s="234" t="s">
        <v>516</v>
      </c>
      <c r="X4" s="234" t="s">
        <v>518</v>
      </c>
      <c r="Y4" s="234" t="s">
        <v>520</v>
      </c>
      <c r="Z4" s="230" t="s">
        <v>309</v>
      </c>
      <c r="AA4" s="232" t="s">
        <v>473</v>
      </c>
      <c r="AB4" s="233" t="s">
        <v>92</v>
      </c>
      <c r="AC4" s="233" t="s">
        <v>91</v>
      </c>
      <c r="AD4" s="232" t="s">
        <v>510</v>
      </c>
      <c r="AE4" s="234" t="s">
        <v>474</v>
      </c>
      <c r="AF4" s="235" t="s">
        <v>44</v>
      </c>
      <c r="AG4" s="234" t="s">
        <v>522</v>
      </c>
      <c r="AH4" s="230" t="s">
        <v>309</v>
      </c>
      <c r="AI4" s="234" t="s">
        <v>475</v>
      </c>
      <c r="AJ4" s="232" t="s">
        <v>476</v>
      </c>
      <c r="AK4" s="234" t="s">
        <v>523</v>
      </c>
      <c r="AL4" s="234" t="s">
        <v>477</v>
      </c>
      <c r="AM4" s="234" t="s">
        <v>525</v>
      </c>
      <c r="AN4" s="233" t="s">
        <v>492</v>
      </c>
      <c r="AO4" s="233" t="s">
        <v>493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236" customFormat="1" ht="20.2" customHeight="1">
      <c r="A5" s="237" t="s">
        <v>79</v>
      </c>
      <c r="B5" s="231" t="s">
        <v>478</v>
      </c>
      <c r="C5" s="233">
        <v>1</v>
      </c>
      <c r="D5" s="233"/>
      <c r="E5" s="233"/>
      <c r="F5" s="233"/>
      <c r="G5" s="233"/>
      <c r="H5" s="233"/>
      <c r="I5" s="237" t="s">
        <v>79</v>
      </c>
      <c r="J5" s="233">
        <v>2</v>
      </c>
      <c r="K5" s="233"/>
      <c r="L5" s="233"/>
      <c r="M5" s="233"/>
      <c r="N5" s="233">
        <v>3</v>
      </c>
      <c r="O5" s="233"/>
      <c r="P5" s="233"/>
      <c r="Q5" s="233"/>
      <c r="R5" s="237" t="s">
        <v>79</v>
      </c>
      <c r="S5" s="233"/>
      <c r="T5" s="233">
        <v>4</v>
      </c>
      <c r="U5" s="233"/>
      <c r="V5" s="233"/>
      <c r="W5" s="233"/>
      <c r="X5" s="233"/>
      <c r="Y5" s="233"/>
      <c r="Z5" s="237" t="s">
        <v>79</v>
      </c>
      <c r="AA5" s="233">
        <v>5</v>
      </c>
      <c r="AB5" s="233"/>
      <c r="AC5" s="233"/>
      <c r="AD5" s="233">
        <v>6</v>
      </c>
      <c r="AE5" s="233"/>
      <c r="AF5" s="233">
        <v>7</v>
      </c>
      <c r="AG5" s="233"/>
      <c r="AH5" s="237" t="s">
        <v>79</v>
      </c>
      <c r="AI5" s="233"/>
      <c r="AJ5" s="233">
        <v>8</v>
      </c>
      <c r="AK5" s="233"/>
      <c r="AL5" s="233"/>
      <c r="AM5" s="233"/>
      <c r="AN5" s="233"/>
      <c r="AO5" s="233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236" customFormat="1" ht="20.2" customHeight="1">
      <c r="A6" s="237" t="s">
        <v>80</v>
      </c>
      <c r="B6" s="238"/>
      <c r="C6" s="239"/>
      <c r="D6" s="239">
        <v>1</v>
      </c>
      <c r="E6" s="239">
        <v>2</v>
      </c>
      <c r="F6" s="239">
        <v>3</v>
      </c>
      <c r="G6" s="239">
        <v>4</v>
      </c>
      <c r="H6" s="239">
        <v>5</v>
      </c>
      <c r="I6" s="237" t="s">
        <v>80</v>
      </c>
      <c r="J6" s="239"/>
      <c r="K6" s="239">
        <v>1</v>
      </c>
      <c r="L6" s="239">
        <v>2</v>
      </c>
      <c r="M6" s="239">
        <v>3</v>
      </c>
      <c r="N6" s="239"/>
      <c r="O6" s="239">
        <v>1</v>
      </c>
      <c r="P6" s="239">
        <v>2</v>
      </c>
      <c r="Q6" s="239">
        <v>3</v>
      </c>
      <c r="R6" s="237" t="s">
        <v>80</v>
      </c>
      <c r="S6" s="239">
        <v>4</v>
      </c>
      <c r="T6" s="239"/>
      <c r="U6" s="239">
        <v>1</v>
      </c>
      <c r="V6" s="239">
        <v>2</v>
      </c>
      <c r="W6" s="239">
        <v>3</v>
      </c>
      <c r="X6" s="239">
        <v>4</v>
      </c>
      <c r="Y6" s="239">
        <v>5</v>
      </c>
      <c r="Z6" s="237" t="s">
        <v>80</v>
      </c>
      <c r="AA6" s="239"/>
      <c r="AB6" s="239">
        <v>1</v>
      </c>
      <c r="AC6" s="239">
        <v>2</v>
      </c>
      <c r="AD6" s="239"/>
      <c r="AE6" s="239">
        <v>1</v>
      </c>
      <c r="AF6" s="239"/>
      <c r="AG6" s="239">
        <v>1</v>
      </c>
      <c r="AH6" s="237" t="s">
        <v>80</v>
      </c>
      <c r="AI6" s="239">
        <v>2</v>
      </c>
      <c r="AJ6" s="239"/>
      <c r="AK6" s="239">
        <v>1</v>
      </c>
      <c r="AL6" s="239">
        <v>2</v>
      </c>
      <c r="AM6" s="239">
        <v>3</v>
      </c>
      <c r="AN6" s="239">
        <v>4</v>
      </c>
      <c r="AO6" s="239">
        <v>5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236" customFormat="1" ht="20.2" customHeight="1">
      <c r="A7" s="237" t="s">
        <v>310</v>
      </c>
      <c r="B7" s="240"/>
      <c r="C7" s="240"/>
      <c r="D7" s="240"/>
      <c r="E7" s="240"/>
      <c r="F7" s="240"/>
      <c r="G7" s="240"/>
      <c r="H7" s="240"/>
      <c r="I7" s="237" t="s">
        <v>310</v>
      </c>
      <c r="J7" s="240"/>
      <c r="K7" s="240"/>
      <c r="L7" s="240"/>
      <c r="M7" s="240"/>
      <c r="N7" s="240"/>
      <c r="O7" s="240"/>
      <c r="P7" s="240"/>
      <c r="Q7" s="240"/>
      <c r="R7" s="237" t="s">
        <v>310</v>
      </c>
      <c r="S7" s="240"/>
      <c r="T7" s="240"/>
      <c r="U7" s="240"/>
      <c r="V7" s="240"/>
      <c r="W7" s="240"/>
      <c r="X7" s="240"/>
      <c r="Y7" s="240"/>
      <c r="Z7" s="237" t="s">
        <v>310</v>
      </c>
      <c r="AA7" s="240"/>
      <c r="AB7" s="240"/>
      <c r="AC7" s="240"/>
      <c r="AD7" s="240"/>
      <c r="AE7" s="240"/>
      <c r="AF7" s="240"/>
      <c r="AG7" s="240"/>
      <c r="AH7" s="237" t="s">
        <v>310</v>
      </c>
      <c r="AI7" s="240"/>
      <c r="AJ7" s="240"/>
      <c r="AK7" s="240"/>
      <c r="AL7" s="240"/>
      <c r="AM7" s="240"/>
      <c r="AN7" s="240"/>
      <c r="AO7" s="240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48" customFormat="1" ht="21.6" customHeight="1">
      <c r="A8" s="178" t="s">
        <v>25</v>
      </c>
      <c r="B8" s="241">
        <v>1228999632</v>
      </c>
      <c r="C8" s="241">
        <v>217881823</v>
      </c>
      <c r="D8" s="241">
        <v>14883789</v>
      </c>
      <c r="E8" s="241">
        <v>8059832</v>
      </c>
      <c r="F8" s="241">
        <v>90869180</v>
      </c>
      <c r="G8" s="241">
        <v>93725515</v>
      </c>
      <c r="H8" s="241">
        <v>10343507</v>
      </c>
      <c r="I8" s="178" t="s">
        <v>25</v>
      </c>
      <c r="J8" s="241">
        <v>434914655</v>
      </c>
      <c r="K8" s="241">
        <v>399105467</v>
      </c>
      <c r="L8" s="241">
        <v>88996</v>
      </c>
      <c r="M8" s="241">
        <v>35720192</v>
      </c>
      <c r="N8" s="241">
        <v>198976614</v>
      </c>
      <c r="O8" s="241">
        <v>47616001</v>
      </c>
      <c r="P8" s="241">
        <v>25020205</v>
      </c>
      <c r="Q8" s="241">
        <v>103671827</v>
      </c>
      <c r="R8" s="178" t="s">
        <v>25</v>
      </c>
      <c r="S8" s="241">
        <v>22668581</v>
      </c>
      <c r="T8" s="241">
        <v>207741699</v>
      </c>
      <c r="U8" s="241">
        <v>14579728</v>
      </c>
      <c r="V8" s="241">
        <v>19465833</v>
      </c>
      <c r="W8" s="241">
        <v>130567603</v>
      </c>
      <c r="X8" s="241">
        <v>1429696</v>
      </c>
      <c r="Y8" s="241">
        <v>41698839</v>
      </c>
      <c r="Z8" s="178" t="s">
        <v>25</v>
      </c>
      <c r="AA8" s="241">
        <v>75317582</v>
      </c>
      <c r="AB8" s="241">
        <v>63649516</v>
      </c>
      <c r="AC8" s="241">
        <v>11668066</v>
      </c>
      <c r="AD8" s="241">
        <v>60127981</v>
      </c>
      <c r="AE8" s="241">
        <v>60127981</v>
      </c>
      <c r="AF8" s="241">
        <v>8628654</v>
      </c>
      <c r="AG8" s="241">
        <v>8623544</v>
      </c>
      <c r="AH8" s="178" t="s">
        <v>25</v>
      </c>
      <c r="AI8" s="241">
        <v>5110</v>
      </c>
      <c r="AJ8" s="241">
        <v>25410624</v>
      </c>
      <c r="AK8" s="241">
        <v>314666</v>
      </c>
      <c r="AL8" s="241">
        <v>219957</v>
      </c>
      <c r="AM8" s="241">
        <v>0</v>
      </c>
      <c r="AN8" s="241">
        <v>20584401</v>
      </c>
      <c r="AO8" s="241">
        <v>4291600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s="48" customFormat="1" ht="21.6" customHeight="1">
      <c r="A9" s="178" t="s">
        <v>479</v>
      </c>
      <c r="B9" s="241">
        <v>858068401</v>
      </c>
      <c r="C9" s="241">
        <v>148074050</v>
      </c>
      <c r="D9" s="241">
        <v>8162424</v>
      </c>
      <c r="E9" s="241">
        <v>4583931</v>
      </c>
      <c r="F9" s="241">
        <v>66405260</v>
      </c>
      <c r="G9" s="241">
        <v>62342202</v>
      </c>
      <c r="H9" s="241">
        <v>6580233</v>
      </c>
      <c r="I9" s="178" t="s">
        <v>479</v>
      </c>
      <c r="J9" s="241">
        <v>309536617</v>
      </c>
      <c r="K9" s="241">
        <v>281480729</v>
      </c>
      <c r="L9" s="241">
        <v>0</v>
      </c>
      <c r="M9" s="241">
        <v>28055888</v>
      </c>
      <c r="N9" s="241">
        <v>144251854</v>
      </c>
      <c r="O9" s="241">
        <v>31204488</v>
      </c>
      <c r="P9" s="241">
        <v>19475493</v>
      </c>
      <c r="Q9" s="241">
        <v>82108427</v>
      </c>
      <c r="R9" s="178" t="s">
        <v>479</v>
      </c>
      <c r="S9" s="241">
        <v>11463446</v>
      </c>
      <c r="T9" s="241">
        <v>147415293</v>
      </c>
      <c r="U9" s="241">
        <v>12365760</v>
      </c>
      <c r="V9" s="241">
        <v>16133146</v>
      </c>
      <c r="W9" s="241">
        <v>92601856</v>
      </c>
      <c r="X9" s="241">
        <v>831828</v>
      </c>
      <c r="Y9" s="241">
        <v>25482703</v>
      </c>
      <c r="Z9" s="178" t="s">
        <v>479</v>
      </c>
      <c r="AA9" s="241">
        <v>63354747</v>
      </c>
      <c r="AB9" s="241">
        <v>53688820</v>
      </c>
      <c r="AC9" s="241">
        <v>9665927</v>
      </c>
      <c r="AD9" s="241">
        <v>23390348</v>
      </c>
      <c r="AE9" s="241">
        <v>23390348</v>
      </c>
      <c r="AF9" s="241">
        <v>5934656</v>
      </c>
      <c r="AG9" s="241">
        <v>5929546</v>
      </c>
      <c r="AH9" s="178" t="s">
        <v>479</v>
      </c>
      <c r="AI9" s="241">
        <v>5110</v>
      </c>
      <c r="AJ9" s="241">
        <v>16110836</v>
      </c>
      <c r="AK9" s="241">
        <v>0</v>
      </c>
      <c r="AL9" s="241">
        <v>0</v>
      </c>
      <c r="AM9" s="241">
        <v>0</v>
      </c>
      <c r="AN9" s="241">
        <v>13420836</v>
      </c>
      <c r="AO9" s="241">
        <v>2690000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236" customFormat="1" ht="21.6" customHeight="1">
      <c r="A10" s="46" t="s">
        <v>480</v>
      </c>
      <c r="B10" s="242">
        <v>178688035</v>
      </c>
      <c r="C10" s="242">
        <v>32504801</v>
      </c>
      <c r="D10" s="242">
        <v>1600383</v>
      </c>
      <c r="E10" s="242">
        <v>697346</v>
      </c>
      <c r="F10" s="242">
        <v>17244793</v>
      </c>
      <c r="G10" s="242">
        <v>11660100</v>
      </c>
      <c r="H10" s="242">
        <v>1302179</v>
      </c>
      <c r="I10" s="46" t="s">
        <v>480</v>
      </c>
      <c r="J10" s="242">
        <v>61462613</v>
      </c>
      <c r="K10" s="242">
        <v>57815696</v>
      </c>
      <c r="L10" s="242">
        <v>0</v>
      </c>
      <c r="M10" s="242">
        <v>3646917</v>
      </c>
      <c r="N10" s="242">
        <v>32097844</v>
      </c>
      <c r="O10" s="242">
        <v>4643335</v>
      </c>
      <c r="P10" s="242">
        <v>6853209</v>
      </c>
      <c r="Q10" s="242">
        <v>17633990</v>
      </c>
      <c r="R10" s="46" t="s">
        <v>480</v>
      </c>
      <c r="S10" s="242">
        <v>2967310</v>
      </c>
      <c r="T10" s="242">
        <v>28766109</v>
      </c>
      <c r="U10" s="242">
        <v>1487923</v>
      </c>
      <c r="V10" s="242">
        <v>1410452</v>
      </c>
      <c r="W10" s="242">
        <v>19498311</v>
      </c>
      <c r="X10" s="242">
        <v>136591</v>
      </c>
      <c r="Y10" s="242">
        <v>6232832</v>
      </c>
      <c r="Z10" s="46" t="s">
        <v>480</v>
      </c>
      <c r="AA10" s="242">
        <v>14734927</v>
      </c>
      <c r="AB10" s="242">
        <v>13802519</v>
      </c>
      <c r="AC10" s="242">
        <v>932408</v>
      </c>
      <c r="AD10" s="242">
        <v>3832814</v>
      </c>
      <c r="AE10" s="242">
        <v>3832814</v>
      </c>
      <c r="AF10" s="242">
        <v>1040000</v>
      </c>
      <c r="AG10" s="242">
        <v>1040000</v>
      </c>
      <c r="AH10" s="46" t="s">
        <v>480</v>
      </c>
      <c r="AI10" s="242">
        <v>0</v>
      </c>
      <c r="AJ10" s="242">
        <v>4248927</v>
      </c>
      <c r="AK10" s="242">
        <v>0</v>
      </c>
      <c r="AL10" s="242">
        <v>0</v>
      </c>
      <c r="AM10" s="242">
        <v>0</v>
      </c>
      <c r="AN10" s="242">
        <v>3848927</v>
      </c>
      <c r="AO10" s="242">
        <v>400000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236" customFormat="1" ht="21.6" customHeight="1">
      <c r="A11" s="46" t="s">
        <v>481</v>
      </c>
      <c r="B11" s="242">
        <v>168002430</v>
      </c>
      <c r="C11" s="242">
        <v>29263635</v>
      </c>
      <c r="D11" s="242">
        <v>2223757</v>
      </c>
      <c r="E11" s="242">
        <v>900661</v>
      </c>
      <c r="F11" s="242">
        <v>9931463</v>
      </c>
      <c r="G11" s="242">
        <v>14346096</v>
      </c>
      <c r="H11" s="242">
        <v>1861658</v>
      </c>
      <c r="I11" s="46" t="s">
        <v>481</v>
      </c>
      <c r="J11" s="242">
        <v>63791818</v>
      </c>
      <c r="K11" s="242">
        <v>56347297</v>
      </c>
      <c r="L11" s="242">
        <v>0</v>
      </c>
      <c r="M11" s="242">
        <v>7444521</v>
      </c>
      <c r="N11" s="242">
        <v>24565411</v>
      </c>
      <c r="O11" s="242">
        <v>5622529</v>
      </c>
      <c r="P11" s="242">
        <v>1793577</v>
      </c>
      <c r="Q11" s="242">
        <v>15783906</v>
      </c>
      <c r="R11" s="46" t="s">
        <v>481</v>
      </c>
      <c r="S11" s="242">
        <v>1365399</v>
      </c>
      <c r="T11" s="242">
        <v>27184964</v>
      </c>
      <c r="U11" s="242">
        <v>693731</v>
      </c>
      <c r="V11" s="242">
        <v>9048105</v>
      </c>
      <c r="W11" s="242">
        <v>11513636</v>
      </c>
      <c r="X11" s="242">
        <v>481894</v>
      </c>
      <c r="Y11" s="242">
        <v>5447598</v>
      </c>
      <c r="Z11" s="46" t="s">
        <v>481</v>
      </c>
      <c r="AA11" s="242">
        <v>14770401</v>
      </c>
      <c r="AB11" s="242">
        <v>9756035</v>
      </c>
      <c r="AC11" s="242">
        <v>5014366</v>
      </c>
      <c r="AD11" s="242">
        <v>5161992</v>
      </c>
      <c r="AE11" s="242">
        <v>5161992</v>
      </c>
      <c r="AF11" s="242">
        <v>938209</v>
      </c>
      <c r="AG11" s="242">
        <v>938209</v>
      </c>
      <c r="AH11" s="46" t="s">
        <v>481</v>
      </c>
      <c r="AI11" s="242">
        <v>0</v>
      </c>
      <c r="AJ11" s="242">
        <v>2326000</v>
      </c>
      <c r="AK11" s="242">
        <v>0</v>
      </c>
      <c r="AL11" s="242">
        <v>0</v>
      </c>
      <c r="AM11" s="242">
        <v>0</v>
      </c>
      <c r="AN11" s="242">
        <v>1586000</v>
      </c>
      <c r="AO11" s="242">
        <v>740000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236" customFormat="1" ht="21.6" customHeight="1">
      <c r="A12" s="46" t="s">
        <v>269</v>
      </c>
      <c r="B12" s="242">
        <v>122834000</v>
      </c>
      <c r="C12" s="242">
        <v>20464310</v>
      </c>
      <c r="D12" s="242">
        <v>1108123</v>
      </c>
      <c r="E12" s="242">
        <v>690039</v>
      </c>
      <c r="F12" s="242">
        <v>10747871</v>
      </c>
      <c r="G12" s="242">
        <v>7164807</v>
      </c>
      <c r="H12" s="242">
        <v>753470</v>
      </c>
      <c r="I12" s="46" t="s">
        <v>269</v>
      </c>
      <c r="J12" s="242">
        <v>48019453</v>
      </c>
      <c r="K12" s="242">
        <v>41636806</v>
      </c>
      <c r="L12" s="242">
        <v>0</v>
      </c>
      <c r="M12" s="242">
        <v>6382647</v>
      </c>
      <c r="N12" s="242">
        <v>22499549</v>
      </c>
      <c r="O12" s="242">
        <v>4917515</v>
      </c>
      <c r="P12" s="242">
        <v>6286226</v>
      </c>
      <c r="Q12" s="242">
        <v>9966554</v>
      </c>
      <c r="R12" s="46" t="s">
        <v>269</v>
      </c>
      <c r="S12" s="242">
        <v>1329254</v>
      </c>
      <c r="T12" s="242">
        <v>20868502</v>
      </c>
      <c r="U12" s="242">
        <v>1201946</v>
      </c>
      <c r="V12" s="242">
        <v>812722</v>
      </c>
      <c r="W12" s="242">
        <v>17099812</v>
      </c>
      <c r="X12" s="242">
        <v>0</v>
      </c>
      <c r="Y12" s="242">
        <v>1754022</v>
      </c>
      <c r="Z12" s="46" t="s">
        <v>269</v>
      </c>
      <c r="AA12" s="242">
        <v>7307966</v>
      </c>
      <c r="AB12" s="242">
        <v>6136018</v>
      </c>
      <c r="AC12" s="242">
        <v>1171948</v>
      </c>
      <c r="AD12" s="242">
        <v>1498652</v>
      </c>
      <c r="AE12" s="242">
        <v>1498652</v>
      </c>
      <c r="AF12" s="242">
        <v>321136</v>
      </c>
      <c r="AG12" s="242">
        <v>321136</v>
      </c>
      <c r="AH12" s="46" t="s">
        <v>269</v>
      </c>
      <c r="AI12" s="242">
        <v>0</v>
      </c>
      <c r="AJ12" s="242">
        <v>1854432</v>
      </c>
      <c r="AK12" s="242">
        <v>0</v>
      </c>
      <c r="AL12" s="242">
        <v>0</v>
      </c>
      <c r="AM12" s="242">
        <v>0</v>
      </c>
      <c r="AN12" s="242">
        <v>1604432</v>
      </c>
      <c r="AO12" s="242">
        <v>250000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236" customFormat="1" ht="21.6" customHeight="1">
      <c r="A13" s="46" t="s">
        <v>203</v>
      </c>
      <c r="B13" s="242">
        <v>141410322</v>
      </c>
      <c r="C13" s="242">
        <v>23706516</v>
      </c>
      <c r="D13" s="242">
        <v>1391807</v>
      </c>
      <c r="E13" s="242">
        <v>812981</v>
      </c>
      <c r="F13" s="242">
        <v>9833536</v>
      </c>
      <c r="G13" s="242">
        <v>10643543</v>
      </c>
      <c r="H13" s="242">
        <v>1024649</v>
      </c>
      <c r="I13" s="46" t="s">
        <v>203</v>
      </c>
      <c r="J13" s="242">
        <v>54929348</v>
      </c>
      <c r="K13" s="242">
        <v>51792075</v>
      </c>
      <c r="L13" s="242">
        <v>0</v>
      </c>
      <c r="M13" s="242">
        <v>3137273</v>
      </c>
      <c r="N13" s="242">
        <v>22634963</v>
      </c>
      <c r="O13" s="242">
        <v>3251142</v>
      </c>
      <c r="P13" s="242">
        <v>3158058</v>
      </c>
      <c r="Q13" s="242">
        <v>14143842</v>
      </c>
      <c r="R13" s="46" t="s">
        <v>203</v>
      </c>
      <c r="S13" s="242">
        <v>2081921</v>
      </c>
      <c r="T13" s="242">
        <v>24023621</v>
      </c>
      <c r="U13" s="242">
        <v>863280</v>
      </c>
      <c r="V13" s="242">
        <v>2109603</v>
      </c>
      <c r="W13" s="242">
        <v>15972772</v>
      </c>
      <c r="X13" s="242">
        <v>21964</v>
      </c>
      <c r="Y13" s="242">
        <v>5056002</v>
      </c>
      <c r="Z13" s="46" t="s">
        <v>203</v>
      </c>
      <c r="AA13" s="242">
        <v>9530359</v>
      </c>
      <c r="AB13" s="242">
        <v>8246328</v>
      </c>
      <c r="AC13" s="242">
        <v>1284031</v>
      </c>
      <c r="AD13" s="242">
        <v>3115965</v>
      </c>
      <c r="AE13" s="242">
        <v>3115965</v>
      </c>
      <c r="AF13" s="242">
        <v>800000</v>
      </c>
      <c r="AG13" s="242">
        <v>800000</v>
      </c>
      <c r="AH13" s="46" t="s">
        <v>203</v>
      </c>
      <c r="AI13" s="242">
        <v>0</v>
      </c>
      <c r="AJ13" s="242">
        <v>2669550</v>
      </c>
      <c r="AK13" s="242">
        <v>0</v>
      </c>
      <c r="AL13" s="242">
        <v>0</v>
      </c>
      <c r="AM13" s="242">
        <v>0</v>
      </c>
      <c r="AN13" s="242">
        <v>2169550</v>
      </c>
      <c r="AO13" s="242">
        <v>500000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236" customFormat="1" ht="21.6" customHeight="1">
      <c r="A14" s="46" t="s">
        <v>204</v>
      </c>
      <c r="B14" s="242">
        <v>100575835</v>
      </c>
      <c r="C14" s="242">
        <v>17328770</v>
      </c>
      <c r="D14" s="242">
        <v>794778</v>
      </c>
      <c r="E14" s="242">
        <v>692672</v>
      </c>
      <c r="F14" s="242">
        <v>7829548</v>
      </c>
      <c r="G14" s="242">
        <v>7356803</v>
      </c>
      <c r="H14" s="242">
        <v>654969</v>
      </c>
      <c r="I14" s="46" t="s">
        <v>204</v>
      </c>
      <c r="J14" s="242">
        <v>36065874</v>
      </c>
      <c r="K14" s="242">
        <v>31930998</v>
      </c>
      <c r="L14" s="242">
        <v>0</v>
      </c>
      <c r="M14" s="242">
        <v>4134876</v>
      </c>
      <c r="N14" s="242">
        <v>20457796</v>
      </c>
      <c r="O14" s="242">
        <v>7987787</v>
      </c>
      <c r="P14" s="242">
        <v>689546</v>
      </c>
      <c r="Q14" s="242">
        <v>10119389</v>
      </c>
      <c r="R14" s="46" t="s">
        <v>204</v>
      </c>
      <c r="S14" s="242">
        <v>1661074</v>
      </c>
      <c r="T14" s="242">
        <v>16027577</v>
      </c>
      <c r="U14" s="242">
        <v>670426</v>
      </c>
      <c r="V14" s="242">
        <v>1105793</v>
      </c>
      <c r="W14" s="242">
        <v>12746443</v>
      </c>
      <c r="X14" s="242">
        <v>92967</v>
      </c>
      <c r="Y14" s="242">
        <v>1411948</v>
      </c>
      <c r="Z14" s="46" t="s">
        <v>204</v>
      </c>
      <c r="AA14" s="242">
        <v>4555835</v>
      </c>
      <c r="AB14" s="242">
        <v>3702941</v>
      </c>
      <c r="AC14" s="242">
        <v>852894</v>
      </c>
      <c r="AD14" s="242">
        <v>3437652</v>
      </c>
      <c r="AE14" s="242">
        <v>3437652</v>
      </c>
      <c r="AF14" s="242">
        <v>590000</v>
      </c>
      <c r="AG14" s="242">
        <v>590000</v>
      </c>
      <c r="AH14" s="46" t="s">
        <v>204</v>
      </c>
      <c r="AI14" s="242">
        <v>0</v>
      </c>
      <c r="AJ14" s="242">
        <v>2112331</v>
      </c>
      <c r="AK14" s="242">
        <v>0</v>
      </c>
      <c r="AL14" s="242">
        <v>0</v>
      </c>
      <c r="AM14" s="242">
        <v>0</v>
      </c>
      <c r="AN14" s="242">
        <v>1712331</v>
      </c>
      <c r="AO14" s="242">
        <v>400000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236" customFormat="1" ht="21.6" customHeight="1">
      <c r="A15" s="46" t="s">
        <v>482</v>
      </c>
      <c r="B15" s="242">
        <v>146557779</v>
      </c>
      <c r="C15" s="242">
        <v>24806018</v>
      </c>
      <c r="D15" s="242">
        <v>1043576</v>
      </c>
      <c r="E15" s="242">
        <v>790232</v>
      </c>
      <c r="F15" s="242">
        <v>10818049</v>
      </c>
      <c r="G15" s="242">
        <v>11170853</v>
      </c>
      <c r="H15" s="242">
        <v>983308</v>
      </c>
      <c r="I15" s="46" t="s">
        <v>482</v>
      </c>
      <c r="J15" s="242">
        <v>45267511</v>
      </c>
      <c r="K15" s="242">
        <v>41957857</v>
      </c>
      <c r="L15" s="242">
        <v>0</v>
      </c>
      <c r="M15" s="242">
        <v>3309654</v>
      </c>
      <c r="N15" s="242">
        <v>21996291</v>
      </c>
      <c r="O15" s="242">
        <v>4782180</v>
      </c>
      <c r="P15" s="242">
        <v>694877</v>
      </c>
      <c r="Q15" s="242">
        <v>14460746</v>
      </c>
      <c r="R15" s="46" t="s">
        <v>482</v>
      </c>
      <c r="S15" s="242">
        <v>2058488</v>
      </c>
      <c r="T15" s="242">
        <v>30544520</v>
      </c>
      <c r="U15" s="242">
        <v>7448454</v>
      </c>
      <c r="V15" s="242">
        <v>1646471</v>
      </c>
      <c r="W15" s="242">
        <v>15770882</v>
      </c>
      <c r="X15" s="242">
        <v>98412</v>
      </c>
      <c r="Y15" s="242">
        <v>5580301</v>
      </c>
      <c r="Z15" s="46" t="s">
        <v>482</v>
      </c>
      <c r="AA15" s="242">
        <v>12455259</v>
      </c>
      <c r="AB15" s="242">
        <v>12044979</v>
      </c>
      <c r="AC15" s="242">
        <v>410280</v>
      </c>
      <c r="AD15" s="242">
        <v>6343273</v>
      </c>
      <c r="AE15" s="242">
        <v>6343273</v>
      </c>
      <c r="AF15" s="242">
        <v>2245311</v>
      </c>
      <c r="AG15" s="242">
        <v>2240201</v>
      </c>
      <c r="AH15" s="46" t="s">
        <v>482</v>
      </c>
      <c r="AI15" s="242">
        <v>5110</v>
      </c>
      <c r="AJ15" s="242">
        <v>2899596</v>
      </c>
      <c r="AK15" s="242">
        <v>0</v>
      </c>
      <c r="AL15" s="242">
        <v>0</v>
      </c>
      <c r="AM15" s="242">
        <v>0</v>
      </c>
      <c r="AN15" s="242">
        <v>2499596</v>
      </c>
      <c r="AO15" s="242">
        <v>400000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8" customFormat="1" ht="21.6" customHeight="1">
      <c r="A16" s="122" t="s">
        <v>483</v>
      </c>
      <c r="B16" s="241">
        <v>370931231</v>
      </c>
      <c r="C16" s="241">
        <v>69807773</v>
      </c>
      <c r="D16" s="241">
        <v>6721365</v>
      </c>
      <c r="E16" s="241">
        <v>3475901</v>
      </c>
      <c r="F16" s="241">
        <v>24463920</v>
      </c>
      <c r="G16" s="241">
        <v>31383313</v>
      </c>
      <c r="H16" s="241">
        <v>3763274</v>
      </c>
      <c r="I16" s="122" t="s">
        <v>483</v>
      </c>
      <c r="J16" s="241">
        <v>125378038</v>
      </c>
      <c r="K16" s="241">
        <v>117624738</v>
      </c>
      <c r="L16" s="241">
        <v>88996</v>
      </c>
      <c r="M16" s="241">
        <v>7664304</v>
      </c>
      <c r="N16" s="241">
        <v>54724760</v>
      </c>
      <c r="O16" s="241">
        <v>16411513</v>
      </c>
      <c r="P16" s="241">
        <v>5544712</v>
      </c>
      <c r="Q16" s="241">
        <v>21563400</v>
      </c>
      <c r="R16" s="122" t="s">
        <v>483</v>
      </c>
      <c r="S16" s="241">
        <v>11205135</v>
      </c>
      <c r="T16" s="241">
        <v>60326406</v>
      </c>
      <c r="U16" s="241">
        <v>2213968</v>
      </c>
      <c r="V16" s="241">
        <v>3332687</v>
      </c>
      <c r="W16" s="241">
        <v>37965747</v>
      </c>
      <c r="X16" s="241">
        <v>597868</v>
      </c>
      <c r="Y16" s="241">
        <v>16216136</v>
      </c>
      <c r="Z16" s="122" t="s">
        <v>483</v>
      </c>
      <c r="AA16" s="241">
        <v>11962835</v>
      </c>
      <c r="AB16" s="241">
        <v>9960696</v>
      </c>
      <c r="AC16" s="241">
        <v>2002139</v>
      </c>
      <c r="AD16" s="241">
        <v>36737633</v>
      </c>
      <c r="AE16" s="241">
        <v>36737633</v>
      </c>
      <c r="AF16" s="241">
        <v>2693998</v>
      </c>
      <c r="AG16" s="241">
        <v>2693998</v>
      </c>
      <c r="AH16" s="122" t="s">
        <v>483</v>
      </c>
      <c r="AI16" s="241">
        <v>0</v>
      </c>
      <c r="AJ16" s="241">
        <v>9299788</v>
      </c>
      <c r="AK16" s="241">
        <v>314666</v>
      </c>
      <c r="AL16" s="241">
        <v>219957</v>
      </c>
      <c r="AM16" s="241">
        <v>0</v>
      </c>
      <c r="AN16" s="241">
        <v>7163565</v>
      </c>
      <c r="AO16" s="241">
        <v>1601600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s="236" customFormat="1" ht="21.6" customHeight="1">
      <c r="A17" s="46" t="s">
        <v>129</v>
      </c>
      <c r="B17" s="242">
        <v>22786010</v>
      </c>
      <c r="C17" s="242">
        <v>4151301</v>
      </c>
      <c r="D17" s="242">
        <v>360075</v>
      </c>
      <c r="E17" s="242">
        <v>187604</v>
      </c>
      <c r="F17" s="242">
        <v>1449850</v>
      </c>
      <c r="G17" s="242">
        <v>1940960</v>
      </c>
      <c r="H17" s="242">
        <v>212812</v>
      </c>
      <c r="I17" s="46" t="s">
        <v>129</v>
      </c>
      <c r="J17" s="242">
        <v>8161003</v>
      </c>
      <c r="K17" s="242">
        <v>7629339</v>
      </c>
      <c r="L17" s="242">
        <v>0</v>
      </c>
      <c r="M17" s="242">
        <v>531664</v>
      </c>
      <c r="N17" s="242">
        <v>2688384</v>
      </c>
      <c r="O17" s="242">
        <v>1060778</v>
      </c>
      <c r="P17" s="242">
        <v>179557</v>
      </c>
      <c r="Q17" s="242">
        <v>651249</v>
      </c>
      <c r="R17" s="46" t="s">
        <v>129</v>
      </c>
      <c r="S17" s="242">
        <v>796800</v>
      </c>
      <c r="T17" s="242">
        <v>3357845</v>
      </c>
      <c r="U17" s="242">
        <v>115353</v>
      </c>
      <c r="V17" s="242">
        <v>162212</v>
      </c>
      <c r="W17" s="242">
        <v>1670126</v>
      </c>
      <c r="X17" s="242">
        <v>49939</v>
      </c>
      <c r="Y17" s="242">
        <v>1360215</v>
      </c>
      <c r="Z17" s="46" t="s">
        <v>129</v>
      </c>
      <c r="AA17" s="242">
        <v>1726880</v>
      </c>
      <c r="AB17" s="242">
        <v>480015</v>
      </c>
      <c r="AC17" s="242">
        <v>1246865</v>
      </c>
      <c r="AD17" s="242">
        <v>1932135</v>
      </c>
      <c r="AE17" s="242">
        <v>1932135</v>
      </c>
      <c r="AF17" s="242">
        <v>164128</v>
      </c>
      <c r="AG17" s="242">
        <v>164128</v>
      </c>
      <c r="AH17" s="46" t="s">
        <v>129</v>
      </c>
      <c r="AI17" s="242">
        <v>0</v>
      </c>
      <c r="AJ17" s="242">
        <v>604334</v>
      </c>
      <c r="AK17" s="242">
        <v>10217</v>
      </c>
      <c r="AL17" s="242">
        <v>0</v>
      </c>
      <c r="AM17" s="242">
        <v>0</v>
      </c>
      <c r="AN17" s="242">
        <v>516517</v>
      </c>
      <c r="AO17" s="242">
        <v>77600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236" customFormat="1" ht="21.6" customHeight="1">
      <c r="A18" s="46" t="s">
        <v>130</v>
      </c>
      <c r="B18" s="242">
        <v>28697176</v>
      </c>
      <c r="C18" s="242">
        <v>4353053</v>
      </c>
      <c r="D18" s="242">
        <v>417954</v>
      </c>
      <c r="E18" s="242">
        <v>205455</v>
      </c>
      <c r="F18" s="242">
        <v>1593212</v>
      </c>
      <c r="G18" s="242">
        <v>1898442</v>
      </c>
      <c r="H18" s="242">
        <v>237990</v>
      </c>
      <c r="I18" s="46" t="s">
        <v>130</v>
      </c>
      <c r="J18" s="242">
        <v>9786222</v>
      </c>
      <c r="K18" s="242">
        <v>9500178</v>
      </c>
      <c r="L18" s="242">
        <v>0</v>
      </c>
      <c r="M18" s="242">
        <v>286044</v>
      </c>
      <c r="N18" s="242">
        <v>5167126</v>
      </c>
      <c r="O18" s="242">
        <v>811663</v>
      </c>
      <c r="P18" s="242">
        <v>497546</v>
      </c>
      <c r="Q18" s="242">
        <v>2515870</v>
      </c>
      <c r="R18" s="46" t="s">
        <v>130</v>
      </c>
      <c r="S18" s="242">
        <v>1342047</v>
      </c>
      <c r="T18" s="242">
        <v>4436205</v>
      </c>
      <c r="U18" s="242">
        <v>80727</v>
      </c>
      <c r="V18" s="242">
        <v>122011</v>
      </c>
      <c r="W18" s="242">
        <v>3609703</v>
      </c>
      <c r="X18" s="242">
        <v>38409</v>
      </c>
      <c r="Y18" s="242">
        <v>585355</v>
      </c>
      <c r="Z18" s="46" t="s">
        <v>130</v>
      </c>
      <c r="AA18" s="242">
        <v>1498112</v>
      </c>
      <c r="AB18" s="242">
        <v>1498112</v>
      </c>
      <c r="AC18" s="242">
        <v>0</v>
      </c>
      <c r="AD18" s="242">
        <v>2467991</v>
      </c>
      <c r="AE18" s="242">
        <v>2467991</v>
      </c>
      <c r="AF18" s="242">
        <v>250000</v>
      </c>
      <c r="AG18" s="242">
        <v>250000</v>
      </c>
      <c r="AH18" s="46" t="s">
        <v>130</v>
      </c>
      <c r="AI18" s="242">
        <v>0</v>
      </c>
      <c r="AJ18" s="242">
        <v>738467</v>
      </c>
      <c r="AK18" s="242">
        <v>0</v>
      </c>
      <c r="AL18" s="242">
        <v>0</v>
      </c>
      <c r="AM18" s="242">
        <v>0</v>
      </c>
      <c r="AN18" s="242">
        <v>338467</v>
      </c>
      <c r="AO18" s="242">
        <v>400000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236" customFormat="1" ht="21.6" customHeight="1">
      <c r="A19" s="46" t="s">
        <v>131</v>
      </c>
      <c r="B19" s="242">
        <v>20184331</v>
      </c>
      <c r="C19" s="242">
        <v>4715594</v>
      </c>
      <c r="D19" s="242">
        <v>384386</v>
      </c>
      <c r="E19" s="242">
        <v>213584</v>
      </c>
      <c r="F19" s="242">
        <v>1679325</v>
      </c>
      <c r="G19" s="242">
        <v>2183426</v>
      </c>
      <c r="H19" s="242">
        <v>254873</v>
      </c>
      <c r="I19" s="46" t="s">
        <v>131</v>
      </c>
      <c r="J19" s="242">
        <v>7270754</v>
      </c>
      <c r="K19" s="242">
        <v>7027486</v>
      </c>
      <c r="L19" s="242">
        <v>0</v>
      </c>
      <c r="M19" s="242">
        <v>243268</v>
      </c>
      <c r="N19" s="242">
        <v>1557837</v>
      </c>
      <c r="O19" s="242">
        <v>576654</v>
      </c>
      <c r="P19" s="242">
        <v>54136</v>
      </c>
      <c r="Q19" s="242">
        <v>754125</v>
      </c>
      <c r="R19" s="46" t="s">
        <v>131</v>
      </c>
      <c r="S19" s="242">
        <v>172922</v>
      </c>
      <c r="T19" s="242">
        <v>2458442</v>
      </c>
      <c r="U19" s="242">
        <v>116179</v>
      </c>
      <c r="V19" s="242">
        <v>210465</v>
      </c>
      <c r="W19" s="242">
        <v>1131455</v>
      </c>
      <c r="X19" s="242">
        <v>66435</v>
      </c>
      <c r="Y19" s="242">
        <v>933908</v>
      </c>
      <c r="Z19" s="46" t="s">
        <v>131</v>
      </c>
      <c r="AA19" s="242">
        <v>856218</v>
      </c>
      <c r="AB19" s="242">
        <v>818539</v>
      </c>
      <c r="AC19" s="242">
        <v>37679</v>
      </c>
      <c r="AD19" s="242">
        <v>2368236</v>
      </c>
      <c r="AE19" s="242">
        <v>2368236</v>
      </c>
      <c r="AF19" s="242">
        <v>550000</v>
      </c>
      <c r="AG19" s="242">
        <v>550000</v>
      </c>
      <c r="AH19" s="46" t="s">
        <v>131</v>
      </c>
      <c r="AI19" s="242">
        <v>0</v>
      </c>
      <c r="AJ19" s="242">
        <v>407250</v>
      </c>
      <c r="AK19" s="242">
        <v>0</v>
      </c>
      <c r="AL19" s="242">
        <v>42750</v>
      </c>
      <c r="AM19" s="242">
        <v>0</v>
      </c>
      <c r="AN19" s="242">
        <v>314500</v>
      </c>
      <c r="AO19" s="242">
        <v>50000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36" customFormat="1" ht="21.6" customHeight="1">
      <c r="A20" s="46" t="s">
        <v>132</v>
      </c>
      <c r="B20" s="242">
        <v>47662520</v>
      </c>
      <c r="C20" s="242">
        <v>7590782</v>
      </c>
      <c r="D20" s="242">
        <v>407592</v>
      </c>
      <c r="E20" s="242">
        <v>304614</v>
      </c>
      <c r="F20" s="242">
        <v>2097956</v>
      </c>
      <c r="G20" s="242">
        <v>4350290</v>
      </c>
      <c r="H20" s="242">
        <v>430330</v>
      </c>
      <c r="I20" s="46" t="s">
        <v>132</v>
      </c>
      <c r="J20" s="242">
        <v>18516019</v>
      </c>
      <c r="K20" s="242">
        <v>18051495</v>
      </c>
      <c r="L20" s="242">
        <v>0</v>
      </c>
      <c r="M20" s="242">
        <v>464524</v>
      </c>
      <c r="N20" s="242">
        <v>6092437</v>
      </c>
      <c r="O20" s="242">
        <v>2893453</v>
      </c>
      <c r="P20" s="242">
        <v>126094</v>
      </c>
      <c r="Q20" s="242">
        <v>2173015</v>
      </c>
      <c r="R20" s="46" t="s">
        <v>132</v>
      </c>
      <c r="S20" s="242">
        <v>899875</v>
      </c>
      <c r="T20" s="242">
        <v>8539587</v>
      </c>
      <c r="U20" s="242">
        <v>323937</v>
      </c>
      <c r="V20" s="242">
        <v>344081</v>
      </c>
      <c r="W20" s="242">
        <v>5125771</v>
      </c>
      <c r="X20" s="242">
        <v>107790</v>
      </c>
      <c r="Y20" s="242">
        <v>2638008</v>
      </c>
      <c r="Z20" s="46" t="s">
        <v>132</v>
      </c>
      <c r="AA20" s="242">
        <v>371265</v>
      </c>
      <c r="AB20" s="242">
        <v>313782</v>
      </c>
      <c r="AC20" s="242">
        <v>57483</v>
      </c>
      <c r="AD20" s="242">
        <v>5101705</v>
      </c>
      <c r="AE20" s="242">
        <v>5101705</v>
      </c>
      <c r="AF20" s="242">
        <v>383772</v>
      </c>
      <c r="AG20" s="242">
        <v>383772</v>
      </c>
      <c r="AH20" s="46" t="s">
        <v>132</v>
      </c>
      <c r="AI20" s="242">
        <v>0</v>
      </c>
      <c r="AJ20" s="242">
        <v>1066953</v>
      </c>
      <c r="AK20" s="242">
        <v>25325</v>
      </c>
      <c r="AL20" s="242">
        <v>0</v>
      </c>
      <c r="AM20" s="242">
        <v>0</v>
      </c>
      <c r="AN20" s="242">
        <v>941628</v>
      </c>
      <c r="AO20" s="242">
        <v>100000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36" customFormat="1" ht="21.6" customHeight="1">
      <c r="A21" s="46" t="s">
        <v>133</v>
      </c>
      <c r="B21" s="242">
        <v>26626000</v>
      </c>
      <c r="C21" s="242">
        <v>5119107</v>
      </c>
      <c r="D21" s="242">
        <v>619060</v>
      </c>
      <c r="E21" s="242">
        <v>253661</v>
      </c>
      <c r="F21" s="242">
        <v>1565797</v>
      </c>
      <c r="G21" s="242">
        <v>2419111</v>
      </c>
      <c r="H21" s="242">
        <v>261478</v>
      </c>
      <c r="I21" s="46" t="s">
        <v>133</v>
      </c>
      <c r="J21" s="242">
        <v>8522849</v>
      </c>
      <c r="K21" s="242">
        <v>8378301</v>
      </c>
      <c r="L21" s="242">
        <v>0</v>
      </c>
      <c r="M21" s="242">
        <v>144548</v>
      </c>
      <c r="N21" s="242">
        <v>4393966</v>
      </c>
      <c r="O21" s="242">
        <v>514403</v>
      </c>
      <c r="P21" s="242">
        <v>2119611</v>
      </c>
      <c r="Q21" s="242">
        <v>1593858</v>
      </c>
      <c r="R21" s="46" t="s">
        <v>133</v>
      </c>
      <c r="S21" s="242">
        <v>166094</v>
      </c>
      <c r="T21" s="242">
        <v>4338301</v>
      </c>
      <c r="U21" s="242">
        <v>130000</v>
      </c>
      <c r="V21" s="242">
        <v>169679</v>
      </c>
      <c r="W21" s="242">
        <v>3150200</v>
      </c>
      <c r="X21" s="242">
        <v>17186</v>
      </c>
      <c r="Y21" s="242">
        <v>871236</v>
      </c>
      <c r="Z21" s="46" t="s">
        <v>133</v>
      </c>
      <c r="AA21" s="242">
        <v>485837</v>
      </c>
      <c r="AB21" s="242">
        <v>468855</v>
      </c>
      <c r="AC21" s="242">
        <v>16982</v>
      </c>
      <c r="AD21" s="242">
        <v>2893331</v>
      </c>
      <c r="AE21" s="242">
        <v>2893331</v>
      </c>
      <c r="AF21" s="242">
        <v>126558</v>
      </c>
      <c r="AG21" s="242">
        <v>126558</v>
      </c>
      <c r="AH21" s="46" t="s">
        <v>133</v>
      </c>
      <c r="AI21" s="242">
        <v>0</v>
      </c>
      <c r="AJ21" s="242">
        <v>746051</v>
      </c>
      <c r="AK21" s="242">
        <v>37500</v>
      </c>
      <c r="AL21" s="242">
        <v>0</v>
      </c>
      <c r="AM21" s="242">
        <v>0</v>
      </c>
      <c r="AN21" s="242">
        <v>478551</v>
      </c>
      <c r="AO21" s="242">
        <v>230000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36" customFormat="1" ht="21.6" customHeight="1">
      <c r="A22" s="46" t="s">
        <v>134</v>
      </c>
      <c r="B22" s="242">
        <v>30664776</v>
      </c>
      <c r="C22" s="242">
        <v>4767913</v>
      </c>
      <c r="D22" s="242">
        <v>388142</v>
      </c>
      <c r="E22" s="242">
        <v>277134</v>
      </c>
      <c r="F22" s="242">
        <v>1362316</v>
      </c>
      <c r="G22" s="242">
        <v>2457863</v>
      </c>
      <c r="H22" s="242">
        <v>282458</v>
      </c>
      <c r="I22" s="46" t="s">
        <v>134</v>
      </c>
      <c r="J22" s="242">
        <v>11037389</v>
      </c>
      <c r="K22" s="242">
        <v>10300595</v>
      </c>
      <c r="L22" s="242">
        <v>0</v>
      </c>
      <c r="M22" s="242">
        <v>736794</v>
      </c>
      <c r="N22" s="242">
        <v>4435403</v>
      </c>
      <c r="O22" s="242">
        <v>1988542</v>
      </c>
      <c r="P22" s="242">
        <v>101431</v>
      </c>
      <c r="Q22" s="242">
        <v>1368503</v>
      </c>
      <c r="R22" s="46" t="s">
        <v>134</v>
      </c>
      <c r="S22" s="242">
        <v>976927</v>
      </c>
      <c r="T22" s="242">
        <v>6081295</v>
      </c>
      <c r="U22" s="242">
        <v>215345</v>
      </c>
      <c r="V22" s="242">
        <v>488999</v>
      </c>
      <c r="W22" s="242">
        <v>4553398</v>
      </c>
      <c r="X22" s="242">
        <v>0</v>
      </c>
      <c r="Y22" s="242">
        <v>823553</v>
      </c>
      <c r="Z22" s="46" t="s">
        <v>134</v>
      </c>
      <c r="AA22" s="242">
        <v>266651</v>
      </c>
      <c r="AB22" s="242">
        <v>259556</v>
      </c>
      <c r="AC22" s="242">
        <v>7095</v>
      </c>
      <c r="AD22" s="242">
        <v>3138535</v>
      </c>
      <c r="AE22" s="242">
        <v>3138535</v>
      </c>
      <c r="AF22" s="242">
        <v>193483</v>
      </c>
      <c r="AG22" s="242">
        <v>193483</v>
      </c>
      <c r="AH22" s="46" t="s">
        <v>134</v>
      </c>
      <c r="AI22" s="242">
        <v>0</v>
      </c>
      <c r="AJ22" s="242">
        <v>744107</v>
      </c>
      <c r="AK22" s="242">
        <v>78000</v>
      </c>
      <c r="AL22" s="242">
        <v>0</v>
      </c>
      <c r="AM22" s="242">
        <v>0</v>
      </c>
      <c r="AN22" s="242">
        <v>586107</v>
      </c>
      <c r="AO22" s="242">
        <v>80000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36" customFormat="1" ht="21.6" customHeight="1">
      <c r="A23" s="46" t="s">
        <v>135</v>
      </c>
      <c r="B23" s="242">
        <v>24502000</v>
      </c>
      <c r="C23" s="242">
        <v>4489976</v>
      </c>
      <c r="D23" s="242">
        <v>464536</v>
      </c>
      <c r="E23" s="242">
        <v>220329</v>
      </c>
      <c r="F23" s="242">
        <v>1444473</v>
      </c>
      <c r="G23" s="242">
        <v>2117426</v>
      </c>
      <c r="H23" s="242">
        <v>243212</v>
      </c>
      <c r="I23" s="46" t="s">
        <v>135</v>
      </c>
      <c r="J23" s="242">
        <v>8012330</v>
      </c>
      <c r="K23" s="242">
        <v>7804132</v>
      </c>
      <c r="L23" s="242">
        <v>0</v>
      </c>
      <c r="M23" s="242">
        <v>208198</v>
      </c>
      <c r="N23" s="242">
        <v>3424066</v>
      </c>
      <c r="O23" s="242">
        <v>1622149</v>
      </c>
      <c r="P23" s="242">
        <v>57539</v>
      </c>
      <c r="Q23" s="242">
        <v>1472938</v>
      </c>
      <c r="R23" s="46" t="s">
        <v>135</v>
      </c>
      <c r="S23" s="242">
        <v>271440</v>
      </c>
      <c r="T23" s="242">
        <v>4898312</v>
      </c>
      <c r="U23" s="242">
        <v>140979</v>
      </c>
      <c r="V23" s="242">
        <v>126767</v>
      </c>
      <c r="W23" s="242">
        <v>3428044</v>
      </c>
      <c r="X23" s="242">
        <v>32767</v>
      </c>
      <c r="Y23" s="242">
        <v>1169755</v>
      </c>
      <c r="Z23" s="46" t="s">
        <v>135</v>
      </c>
      <c r="AA23" s="242">
        <v>148492</v>
      </c>
      <c r="AB23" s="242">
        <v>148492</v>
      </c>
      <c r="AC23" s="242">
        <v>0</v>
      </c>
      <c r="AD23" s="242">
        <v>2555142</v>
      </c>
      <c r="AE23" s="242">
        <v>2555142</v>
      </c>
      <c r="AF23" s="242">
        <v>270000</v>
      </c>
      <c r="AG23" s="242">
        <v>270000</v>
      </c>
      <c r="AH23" s="46" t="s">
        <v>135</v>
      </c>
      <c r="AI23" s="242">
        <v>0</v>
      </c>
      <c r="AJ23" s="242">
        <v>703682</v>
      </c>
      <c r="AK23" s="242">
        <v>21832</v>
      </c>
      <c r="AL23" s="242">
        <v>91500</v>
      </c>
      <c r="AM23" s="242">
        <v>0</v>
      </c>
      <c r="AN23" s="242">
        <v>510350</v>
      </c>
      <c r="AO23" s="242">
        <v>80000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36" customFormat="1" ht="21.6" customHeight="1">
      <c r="A24" s="46" t="s">
        <v>136</v>
      </c>
      <c r="B24" s="242">
        <v>41174000</v>
      </c>
      <c r="C24" s="242">
        <v>8137783</v>
      </c>
      <c r="D24" s="242">
        <v>597760</v>
      </c>
      <c r="E24" s="242">
        <v>309271</v>
      </c>
      <c r="F24" s="242">
        <v>3731164</v>
      </c>
      <c r="G24" s="242">
        <v>3106982</v>
      </c>
      <c r="H24" s="242">
        <v>392606</v>
      </c>
      <c r="I24" s="46" t="s">
        <v>136</v>
      </c>
      <c r="J24" s="242">
        <v>14318856</v>
      </c>
      <c r="K24" s="242">
        <v>13677565</v>
      </c>
      <c r="L24" s="242">
        <v>0</v>
      </c>
      <c r="M24" s="242">
        <v>641291</v>
      </c>
      <c r="N24" s="242">
        <v>5216616</v>
      </c>
      <c r="O24" s="242">
        <v>2091240</v>
      </c>
      <c r="P24" s="242">
        <v>561047</v>
      </c>
      <c r="Q24" s="242">
        <v>1744881</v>
      </c>
      <c r="R24" s="46" t="s">
        <v>136</v>
      </c>
      <c r="S24" s="242">
        <v>819448</v>
      </c>
      <c r="T24" s="242">
        <v>7107992</v>
      </c>
      <c r="U24" s="242">
        <v>231808</v>
      </c>
      <c r="V24" s="242">
        <v>398047</v>
      </c>
      <c r="W24" s="242">
        <v>3540885</v>
      </c>
      <c r="X24" s="242">
        <v>109104</v>
      </c>
      <c r="Y24" s="242">
        <v>2828148</v>
      </c>
      <c r="Z24" s="46" t="s">
        <v>136</v>
      </c>
      <c r="AA24" s="242">
        <v>771011</v>
      </c>
      <c r="AB24" s="242">
        <v>698607</v>
      </c>
      <c r="AC24" s="242">
        <v>72404</v>
      </c>
      <c r="AD24" s="242">
        <v>4660693</v>
      </c>
      <c r="AE24" s="242">
        <v>4660693</v>
      </c>
      <c r="AF24" s="242">
        <v>200000</v>
      </c>
      <c r="AG24" s="242">
        <v>200000</v>
      </c>
      <c r="AH24" s="46" t="s">
        <v>136</v>
      </c>
      <c r="AI24" s="242">
        <v>0</v>
      </c>
      <c r="AJ24" s="242">
        <v>761049</v>
      </c>
      <c r="AK24" s="242">
        <v>79292</v>
      </c>
      <c r="AL24" s="242">
        <v>0</v>
      </c>
      <c r="AM24" s="242">
        <v>0</v>
      </c>
      <c r="AN24" s="242">
        <v>631757</v>
      </c>
      <c r="AO24" s="242">
        <v>50000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236" customFormat="1" ht="21.6" customHeight="1">
      <c r="A25" s="46" t="s">
        <v>137</v>
      </c>
      <c r="B25" s="242">
        <v>19623978</v>
      </c>
      <c r="C25" s="242">
        <v>4592108</v>
      </c>
      <c r="D25" s="242">
        <v>581057</v>
      </c>
      <c r="E25" s="242">
        <v>203552</v>
      </c>
      <c r="F25" s="242">
        <v>2032588</v>
      </c>
      <c r="G25" s="242">
        <v>1578389</v>
      </c>
      <c r="H25" s="242">
        <v>196522</v>
      </c>
      <c r="I25" s="46" t="s">
        <v>137</v>
      </c>
      <c r="J25" s="242">
        <v>5456620</v>
      </c>
      <c r="K25" s="242">
        <v>5145823</v>
      </c>
      <c r="L25" s="242">
        <v>0</v>
      </c>
      <c r="M25" s="242">
        <v>310797</v>
      </c>
      <c r="N25" s="242">
        <v>3050560</v>
      </c>
      <c r="O25" s="242">
        <v>660746</v>
      </c>
      <c r="P25" s="242">
        <v>169992</v>
      </c>
      <c r="Q25" s="242">
        <v>999041</v>
      </c>
      <c r="R25" s="46" t="s">
        <v>137</v>
      </c>
      <c r="S25" s="242">
        <v>1220781</v>
      </c>
      <c r="T25" s="242">
        <v>2964302</v>
      </c>
      <c r="U25" s="242">
        <v>81681</v>
      </c>
      <c r="V25" s="242">
        <v>351174</v>
      </c>
      <c r="W25" s="242">
        <v>1259137</v>
      </c>
      <c r="X25" s="242">
        <v>20785</v>
      </c>
      <c r="Y25" s="242">
        <v>1251525</v>
      </c>
      <c r="Z25" s="46" t="s">
        <v>137</v>
      </c>
      <c r="AA25" s="242">
        <v>490816</v>
      </c>
      <c r="AB25" s="242">
        <v>486816</v>
      </c>
      <c r="AC25" s="242">
        <v>4000</v>
      </c>
      <c r="AD25" s="242">
        <v>2152264</v>
      </c>
      <c r="AE25" s="242">
        <v>2152264</v>
      </c>
      <c r="AF25" s="242">
        <v>100000</v>
      </c>
      <c r="AG25" s="242">
        <v>100000</v>
      </c>
      <c r="AH25" s="46" t="s">
        <v>137</v>
      </c>
      <c r="AI25" s="242">
        <v>0</v>
      </c>
      <c r="AJ25" s="242">
        <v>817308</v>
      </c>
      <c r="AK25" s="242">
        <v>1000</v>
      </c>
      <c r="AL25" s="242">
        <v>0</v>
      </c>
      <c r="AM25" s="242">
        <v>0</v>
      </c>
      <c r="AN25" s="242">
        <v>756308</v>
      </c>
      <c r="AO25" s="242">
        <v>60000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236" customFormat="1" ht="21.6" customHeight="1">
      <c r="A26" s="46" t="s">
        <v>138</v>
      </c>
      <c r="B26" s="242">
        <v>22005585</v>
      </c>
      <c r="C26" s="242">
        <v>5178055</v>
      </c>
      <c r="D26" s="242">
        <v>350198</v>
      </c>
      <c r="E26" s="242">
        <v>215427</v>
      </c>
      <c r="F26" s="242">
        <v>2043096</v>
      </c>
      <c r="G26" s="242">
        <v>2303379</v>
      </c>
      <c r="H26" s="242">
        <v>265955</v>
      </c>
      <c r="I26" s="46" t="s">
        <v>138</v>
      </c>
      <c r="J26" s="242">
        <v>6828123</v>
      </c>
      <c r="K26" s="242">
        <v>6373849</v>
      </c>
      <c r="L26" s="242">
        <v>0</v>
      </c>
      <c r="M26" s="242">
        <v>454274</v>
      </c>
      <c r="N26" s="242">
        <v>2560207</v>
      </c>
      <c r="O26" s="242">
        <v>774854</v>
      </c>
      <c r="P26" s="242">
        <v>114205</v>
      </c>
      <c r="Q26" s="242">
        <v>447289</v>
      </c>
      <c r="R26" s="46" t="s">
        <v>138</v>
      </c>
      <c r="S26" s="242">
        <v>1223859</v>
      </c>
      <c r="T26" s="242">
        <v>3568284</v>
      </c>
      <c r="U26" s="242">
        <v>104874</v>
      </c>
      <c r="V26" s="242">
        <v>242674</v>
      </c>
      <c r="W26" s="242">
        <v>2518053</v>
      </c>
      <c r="X26" s="242">
        <v>32271</v>
      </c>
      <c r="Y26" s="242">
        <v>670412</v>
      </c>
      <c r="Z26" s="46" t="s">
        <v>138</v>
      </c>
      <c r="AA26" s="242">
        <v>496846</v>
      </c>
      <c r="AB26" s="242">
        <v>206913</v>
      </c>
      <c r="AC26" s="242">
        <v>289933</v>
      </c>
      <c r="AD26" s="242">
        <v>2540443</v>
      </c>
      <c r="AE26" s="242">
        <v>2540443</v>
      </c>
      <c r="AF26" s="242">
        <v>122200</v>
      </c>
      <c r="AG26" s="242">
        <v>122200</v>
      </c>
      <c r="AH26" s="46" t="s">
        <v>138</v>
      </c>
      <c r="AI26" s="242">
        <v>0</v>
      </c>
      <c r="AJ26" s="242">
        <v>711427</v>
      </c>
      <c r="AK26" s="242">
        <v>0</v>
      </c>
      <c r="AL26" s="242">
        <v>0</v>
      </c>
      <c r="AM26" s="242">
        <v>0</v>
      </c>
      <c r="AN26" s="242">
        <v>651427</v>
      </c>
      <c r="AO26" s="242">
        <v>60000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236" customFormat="1" ht="21.6" customHeight="1">
      <c r="A27" s="46" t="s">
        <v>139</v>
      </c>
      <c r="B27" s="242">
        <v>10172152</v>
      </c>
      <c r="C27" s="242">
        <v>2505068</v>
      </c>
      <c r="D27" s="242">
        <v>262268</v>
      </c>
      <c r="E27" s="242">
        <v>154550</v>
      </c>
      <c r="F27" s="242">
        <v>591562</v>
      </c>
      <c r="G27" s="242">
        <v>1368906</v>
      </c>
      <c r="H27" s="242">
        <v>127782</v>
      </c>
      <c r="I27" s="46" t="s">
        <v>139</v>
      </c>
      <c r="J27" s="242">
        <v>2481724</v>
      </c>
      <c r="K27" s="242">
        <v>2118235</v>
      </c>
      <c r="L27" s="242">
        <v>88996</v>
      </c>
      <c r="M27" s="242">
        <v>274493</v>
      </c>
      <c r="N27" s="242">
        <v>1757709</v>
      </c>
      <c r="O27" s="242">
        <v>567117</v>
      </c>
      <c r="P27" s="242">
        <v>307614</v>
      </c>
      <c r="Q27" s="242">
        <v>492955</v>
      </c>
      <c r="R27" s="46" t="s">
        <v>139</v>
      </c>
      <c r="S27" s="242">
        <v>390023</v>
      </c>
      <c r="T27" s="242">
        <v>1847096</v>
      </c>
      <c r="U27" s="242">
        <v>50752</v>
      </c>
      <c r="V27" s="242">
        <v>109255</v>
      </c>
      <c r="W27" s="242">
        <v>1129653</v>
      </c>
      <c r="X27" s="242">
        <v>19105</v>
      </c>
      <c r="Y27" s="242">
        <v>538331</v>
      </c>
      <c r="Z27" s="46" t="s">
        <v>139</v>
      </c>
      <c r="AA27" s="242">
        <v>437361</v>
      </c>
      <c r="AB27" s="242">
        <v>429836</v>
      </c>
      <c r="AC27" s="242">
        <v>7525</v>
      </c>
      <c r="AD27" s="242">
        <v>825252</v>
      </c>
      <c r="AE27" s="242">
        <v>825252</v>
      </c>
      <c r="AF27" s="242">
        <v>16740</v>
      </c>
      <c r="AG27" s="242">
        <v>16740</v>
      </c>
      <c r="AH27" s="46" t="s">
        <v>139</v>
      </c>
      <c r="AI27" s="242">
        <v>0</v>
      </c>
      <c r="AJ27" s="242">
        <v>301202</v>
      </c>
      <c r="AK27" s="242">
        <v>58500</v>
      </c>
      <c r="AL27" s="242">
        <v>0</v>
      </c>
      <c r="AM27" s="242">
        <v>0</v>
      </c>
      <c r="AN27" s="242">
        <v>195702</v>
      </c>
      <c r="AO27" s="242">
        <v>47000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236" customFormat="1" ht="21.6" customHeight="1">
      <c r="A28" s="46" t="s">
        <v>140</v>
      </c>
      <c r="B28" s="242">
        <v>19963613</v>
      </c>
      <c r="C28" s="242">
        <v>4303477</v>
      </c>
      <c r="D28" s="242">
        <v>397800</v>
      </c>
      <c r="E28" s="242">
        <v>209196</v>
      </c>
      <c r="F28" s="242">
        <v>1622092</v>
      </c>
      <c r="G28" s="242">
        <v>1792128</v>
      </c>
      <c r="H28" s="242">
        <v>282261</v>
      </c>
      <c r="I28" s="46" t="s">
        <v>140</v>
      </c>
      <c r="J28" s="242">
        <v>6337918</v>
      </c>
      <c r="K28" s="242">
        <v>5948508</v>
      </c>
      <c r="L28" s="242">
        <v>0</v>
      </c>
      <c r="M28" s="242">
        <v>389410</v>
      </c>
      <c r="N28" s="242">
        <v>2239607</v>
      </c>
      <c r="O28" s="242">
        <v>368793</v>
      </c>
      <c r="P28" s="242">
        <v>265267</v>
      </c>
      <c r="Q28" s="242">
        <v>1078104</v>
      </c>
      <c r="R28" s="46" t="s">
        <v>140</v>
      </c>
      <c r="S28" s="242">
        <v>527443</v>
      </c>
      <c r="T28" s="242">
        <v>3541826</v>
      </c>
      <c r="U28" s="242">
        <v>454543</v>
      </c>
      <c r="V28" s="242">
        <v>308360</v>
      </c>
      <c r="W28" s="242">
        <v>2339650</v>
      </c>
      <c r="X28" s="242">
        <v>15193</v>
      </c>
      <c r="Y28" s="242">
        <v>424080</v>
      </c>
      <c r="Z28" s="46" t="s">
        <v>140</v>
      </c>
      <c r="AA28" s="242">
        <v>1085853</v>
      </c>
      <c r="AB28" s="242">
        <v>958999</v>
      </c>
      <c r="AC28" s="242">
        <v>126854</v>
      </c>
      <c r="AD28" s="242">
        <v>1975882</v>
      </c>
      <c r="AE28" s="242">
        <v>1975882</v>
      </c>
      <c r="AF28" s="242">
        <v>100000</v>
      </c>
      <c r="AG28" s="242">
        <v>100000</v>
      </c>
      <c r="AH28" s="46" t="s">
        <v>140</v>
      </c>
      <c r="AI28" s="242">
        <v>0</v>
      </c>
      <c r="AJ28" s="242">
        <v>379050</v>
      </c>
      <c r="AK28" s="242">
        <v>0</v>
      </c>
      <c r="AL28" s="242">
        <v>0</v>
      </c>
      <c r="AM28" s="242">
        <v>0</v>
      </c>
      <c r="AN28" s="242">
        <v>359050</v>
      </c>
      <c r="AO28" s="242">
        <v>20000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236" customFormat="1" ht="21.6" customHeight="1">
      <c r="A29" s="46" t="s">
        <v>141</v>
      </c>
      <c r="B29" s="242">
        <v>23532525</v>
      </c>
      <c r="C29" s="242">
        <v>3704587</v>
      </c>
      <c r="D29" s="242">
        <v>330160</v>
      </c>
      <c r="E29" s="242">
        <v>197556</v>
      </c>
      <c r="F29" s="242">
        <v>1314133</v>
      </c>
      <c r="G29" s="242">
        <v>1602324</v>
      </c>
      <c r="H29" s="242">
        <v>260414</v>
      </c>
      <c r="I29" s="46" t="s">
        <v>141</v>
      </c>
      <c r="J29" s="242">
        <v>9158347</v>
      </c>
      <c r="K29" s="242">
        <v>7547935</v>
      </c>
      <c r="L29" s="242">
        <v>0</v>
      </c>
      <c r="M29" s="242">
        <v>1610412</v>
      </c>
      <c r="N29" s="242">
        <v>3013461</v>
      </c>
      <c r="O29" s="242">
        <v>362789</v>
      </c>
      <c r="P29" s="242">
        <v>586532</v>
      </c>
      <c r="Q29" s="242">
        <v>1398940</v>
      </c>
      <c r="R29" s="46" t="s">
        <v>141</v>
      </c>
      <c r="S29" s="242">
        <v>665200</v>
      </c>
      <c r="T29" s="242">
        <v>3224058</v>
      </c>
      <c r="U29" s="242">
        <v>72795</v>
      </c>
      <c r="V29" s="242">
        <v>145246</v>
      </c>
      <c r="W29" s="242">
        <v>2415933</v>
      </c>
      <c r="X29" s="242">
        <v>58520</v>
      </c>
      <c r="Y29" s="242">
        <v>531564</v>
      </c>
      <c r="Z29" s="46" t="s">
        <v>141</v>
      </c>
      <c r="AA29" s="242">
        <v>1499369</v>
      </c>
      <c r="AB29" s="242">
        <v>1420439</v>
      </c>
      <c r="AC29" s="242">
        <v>78930</v>
      </c>
      <c r="AD29" s="242">
        <v>2056023</v>
      </c>
      <c r="AE29" s="242">
        <v>2056023</v>
      </c>
      <c r="AF29" s="242">
        <v>210000</v>
      </c>
      <c r="AG29" s="242">
        <v>210000</v>
      </c>
      <c r="AH29" s="46" t="s">
        <v>141</v>
      </c>
      <c r="AI29" s="242">
        <v>0</v>
      </c>
      <c r="AJ29" s="242">
        <v>666680</v>
      </c>
      <c r="AK29" s="242">
        <v>0</v>
      </c>
      <c r="AL29" s="242">
        <v>0</v>
      </c>
      <c r="AM29" s="242">
        <v>0</v>
      </c>
      <c r="AN29" s="242">
        <v>376680</v>
      </c>
      <c r="AO29" s="242">
        <v>290000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236" customFormat="1" ht="21.6" customHeight="1">
      <c r="A30" s="46" t="s">
        <v>142</v>
      </c>
      <c r="B30" s="242">
        <v>14600792</v>
      </c>
      <c r="C30" s="242">
        <v>3339983</v>
      </c>
      <c r="D30" s="242">
        <v>380487</v>
      </c>
      <c r="E30" s="242">
        <v>250099</v>
      </c>
      <c r="F30" s="242">
        <v>1144800</v>
      </c>
      <c r="G30" s="242">
        <v>1350179</v>
      </c>
      <c r="H30" s="242">
        <v>214418</v>
      </c>
      <c r="I30" s="46" t="s">
        <v>142</v>
      </c>
      <c r="J30" s="242">
        <v>4808855</v>
      </c>
      <c r="K30" s="242">
        <v>4383075</v>
      </c>
      <c r="L30" s="242">
        <v>0</v>
      </c>
      <c r="M30" s="242">
        <v>425780</v>
      </c>
      <c r="N30" s="242">
        <v>1964430</v>
      </c>
      <c r="O30" s="242">
        <v>62383</v>
      </c>
      <c r="P30" s="242">
        <v>50364</v>
      </c>
      <c r="Q30" s="242">
        <v>1572300</v>
      </c>
      <c r="R30" s="46" t="s">
        <v>142</v>
      </c>
      <c r="S30" s="242">
        <v>279383</v>
      </c>
      <c r="T30" s="242">
        <v>1963416</v>
      </c>
      <c r="U30" s="242">
        <v>58500</v>
      </c>
      <c r="V30" s="242">
        <v>92742</v>
      </c>
      <c r="W30" s="242">
        <v>1191000</v>
      </c>
      <c r="X30" s="242">
        <v>30364</v>
      </c>
      <c r="Y30" s="242">
        <v>590810</v>
      </c>
      <c r="Z30" s="46" t="s">
        <v>142</v>
      </c>
      <c r="AA30" s="242">
        <v>867149</v>
      </c>
      <c r="AB30" s="242">
        <v>828054</v>
      </c>
      <c r="AC30" s="242">
        <v>39095</v>
      </c>
      <c r="AD30" s="242">
        <v>1346442</v>
      </c>
      <c r="AE30" s="242">
        <v>1346442</v>
      </c>
      <c r="AF30" s="242">
        <v>6517</v>
      </c>
      <c r="AG30" s="242">
        <v>6517</v>
      </c>
      <c r="AH30" s="46" t="s">
        <v>142</v>
      </c>
      <c r="AI30" s="242">
        <v>0</v>
      </c>
      <c r="AJ30" s="242">
        <v>304000</v>
      </c>
      <c r="AK30" s="242">
        <v>0</v>
      </c>
      <c r="AL30" s="242">
        <v>0</v>
      </c>
      <c r="AM30" s="242">
        <v>0</v>
      </c>
      <c r="AN30" s="242">
        <v>289000</v>
      </c>
      <c r="AO30" s="242">
        <v>15000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36" customFormat="1" ht="21.6" customHeight="1">
      <c r="A31" s="46" t="s">
        <v>143</v>
      </c>
      <c r="B31" s="242">
        <v>14651028</v>
      </c>
      <c r="C31" s="242">
        <v>2144860</v>
      </c>
      <c r="D31" s="242">
        <v>527537</v>
      </c>
      <c r="E31" s="242">
        <v>208644</v>
      </c>
      <c r="F31" s="242">
        <v>599489</v>
      </c>
      <c r="G31" s="242">
        <v>737851</v>
      </c>
      <c r="H31" s="242">
        <v>71339</v>
      </c>
      <c r="I31" s="46" t="s">
        <v>143</v>
      </c>
      <c r="J31" s="242">
        <v>3625187</v>
      </c>
      <c r="K31" s="242">
        <v>2976357</v>
      </c>
      <c r="L31" s="242">
        <v>0</v>
      </c>
      <c r="M31" s="242">
        <v>648830</v>
      </c>
      <c r="N31" s="242">
        <v>5424914</v>
      </c>
      <c r="O31" s="242">
        <v>1476531</v>
      </c>
      <c r="P31" s="242">
        <v>347482</v>
      </c>
      <c r="Q31" s="242">
        <v>2650150</v>
      </c>
      <c r="R31" s="46" t="s">
        <v>143</v>
      </c>
      <c r="S31" s="242">
        <v>950751</v>
      </c>
      <c r="T31" s="242">
        <v>1638873</v>
      </c>
      <c r="U31" s="242">
        <v>34616</v>
      </c>
      <c r="V31" s="242">
        <v>50833</v>
      </c>
      <c r="W31" s="242">
        <v>801008</v>
      </c>
      <c r="X31" s="242">
        <v>0</v>
      </c>
      <c r="Y31" s="242">
        <v>752416</v>
      </c>
      <c r="Z31" s="46" t="s">
        <v>143</v>
      </c>
      <c r="AA31" s="242">
        <v>854459</v>
      </c>
      <c r="AB31" s="242">
        <v>837165</v>
      </c>
      <c r="AC31" s="242">
        <v>17294</v>
      </c>
      <c r="AD31" s="242">
        <v>679228</v>
      </c>
      <c r="AE31" s="242">
        <v>679228</v>
      </c>
      <c r="AF31" s="242">
        <v>0</v>
      </c>
      <c r="AG31" s="242">
        <v>0</v>
      </c>
      <c r="AH31" s="46" t="s">
        <v>143</v>
      </c>
      <c r="AI31" s="242">
        <v>0</v>
      </c>
      <c r="AJ31" s="242">
        <v>283507</v>
      </c>
      <c r="AK31" s="242">
        <v>0</v>
      </c>
      <c r="AL31" s="242">
        <v>85707</v>
      </c>
      <c r="AM31" s="242">
        <v>0</v>
      </c>
      <c r="AN31" s="242">
        <v>170800</v>
      </c>
      <c r="AO31" s="242">
        <v>27000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36" customFormat="1" ht="21.6" customHeight="1">
      <c r="A32" s="46" t="s">
        <v>206</v>
      </c>
      <c r="B32" s="242">
        <v>4084745</v>
      </c>
      <c r="C32" s="242">
        <v>714126</v>
      </c>
      <c r="D32" s="242">
        <v>252353</v>
      </c>
      <c r="E32" s="242">
        <v>65225</v>
      </c>
      <c r="F32" s="242">
        <v>192067</v>
      </c>
      <c r="G32" s="242">
        <v>175657</v>
      </c>
      <c r="H32" s="242">
        <v>28824</v>
      </c>
      <c r="I32" s="46" t="s">
        <v>206</v>
      </c>
      <c r="J32" s="242">
        <v>1055842</v>
      </c>
      <c r="K32" s="242">
        <v>761865</v>
      </c>
      <c r="L32" s="242">
        <v>0</v>
      </c>
      <c r="M32" s="242">
        <v>293977</v>
      </c>
      <c r="N32" s="242">
        <v>1738037</v>
      </c>
      <c r="O32" s="242">
        <v>579418</v>
      </c>
      <c r="P32" s="242">
        <v>6295</v>
      </c>
      <c r="Q32" s="242">
        <v>650182</v>
      </c>
      <c r="R32" s="46" t="s">
        <v>206</v>
      </c>
      <c r="S32" s="242">
        <v>502142</v>
      </c>
      <c r="T32" s="242">
        <v>360572</v>
      </c>
      <c r="U32" s="242">
        <v>1879</v>
      </c>
      <c r="V32" s="242">
        <v>10142</v>
      </c>
      <c r="W32" s="242">
        <v>101731</v>
      </c>
      <c r="X32" s="242">
        <v>0</v>
      </c>
      <c r="Y32" s="242">
        <v>246820</v>
      </c>
      <c r="Z32" s="46" t="s">
        <v>206</v>
      </c>
      <c r="AA32" s="242">
        <v>106516</v>
      </c>
      <c r="AB32" s="242">
        <v>106516</v>
      </c>
      <c r="AC32" s="242">
        <v>0</v>
      </c>
      <c r="AD32" s="242">
        <v>44331</v>
      </c>
      <c r="AE32" s="242">
        <v>44331</v>
      </c>
      <c r="AF32" s="242">
        <v>600</v>
      </c>
      <c r="AG32" s="242">
        <v>600</v>
      </c>
      <c r="AH32" s="46" t="s">
        <v>206</v>
      </c>
      <c r="AI32" s="242">
        <v>0</v>
      </c>
      <c r="AJ32" s="242">
        <v>64721</v>
      </c>
      <c r="AK32" s="242">
        <v>3000</v>
      </c>
      <c r="AL32" s="242">
        <v>0</v>
      </c>
      <c r="AM32" s="242">
        <v>0</v>
      </c>
      <c r="AN32" s="242">
        <v>46721</v>
      </c>
      <c r="AO32" s="242">
        <v>15000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236" customFormat="1" ht="20.2" customHeight="1">
      <c r="A33" s="237" t="s">
        <v>311</v>
      </c>
      <c r="B33" s="242"/>
      <c r="C33" s="242"/>
      <c r="D33" s="242"/>
      <c r="E33" s="242"/>
      <c r="F33" s="242"/>
      <c r="G33" s="242"/>
      <c r="H33" s="242"/>
      <c r="I33" s="237" t="s">
        <v>311</v>
      </c>
      <c r="J33" s="242"/>
      <c r="K33" s="242"/>
      <c r="L33" s="242"/>
      <c r="M33" s="242"/>
      <c r="N33" s="242"/>
      <c r="O33" s="242"/>
      <c r="P33" s="242"/>
      <c r="Q33" s="242"/>
      <c r="R33" s="237" t="s">
        <v>311</v>
      </c>
      <c r="S33" s="242"/>
      <c r="T33" s="242"/>
      <c r="U33" s="242"/>
      <c r="V33" s="242"/>
      <c r="W33" s="242"/>
      <c r="X33" s="242"/>
      <c r="Y33" s="242"/>
      <c r="Z33" s="237" t="s">
        <v>311</v>
      </c>
      <c r="AA33" s="242"/>
      <c r="AB33" s="242"/>
      <c r="AC33" s="242"/>
      <c r="AD33" s="242"/>
      <c r="AE33" s="242"/>
      <c r="AF33" s="242"/>
      <c r="AG33" s="242"/>
      <c r="AH33" s="237" t="s">
        <v>311</v>
      </c>
      <c r="AI33" s="242"/>
      <c r="AJ33" s="242"/>
      <c r="AK33" s="242"/>
      <c r="AL33" s="242"/>
      <c r="AM33" s="242"/>
      <c r="AN33" s="242"/>
      <c r="AO33" s="242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8" customFormat="1" ht="21.6" customHeight="1">
      <c r="A34" s="178" t="s">
        <v>25</v>
      </c>
      <c r="B34" s="241">
        <v>975414193</v>
      </c>
      <c r="C34" s="241">
        <v>194818220</v>
      </c>
      <c r="D34" s="241">
        <v>13034070</v>
      </c>
      <c r="E34" s="241">
        <v>7627379</v>
      </c>
      <c r="F34" s="241">
        <v>76595006</v>
      </c>
      <c r="G34" s="241">
        <v>87713853</v>
      </c>
      <c r="H34" s="241">
        <v>9847912</v>
      </c>
      <c r="I34" s="178" t="s">
        <v>25</v>
      </c>
      <c r="J34" s="241">
        <v>390679608</v>
      </c>
      <c r="K34" s="241">
        <v>369434890</v>
      </c>
      <c r="L34" s="241">
        <v>86240</v>
      </c>
      <c r="M34" s="241">
        <v>21158478</v>
      </c>
      <c r="N34" s="241">
        <v>60276551</v>
      </c>
      <c r="O34" s="241">
        <v>14840067</v>
      </c>
      <c r="P34" s="241">
        <v>8275041</v>
      </c>
      <c r="Q34" s="241">
        <v>26047227</v>
      </c>
      <c r="R34" s="178" t="s">
        <v>25</v>
      </c>
      <c r="S34" s="241">
        <v>11114216</v>
      </c>
      <c r="T34" s="241">
        <v>198869897</v>
      </c>
      <c r="U34" s="241">
        <v>14579728</v>
      </c>
      <c r="V34" s="241">
        <v>19459133</v>
      </c>
      <c r="W34" s="241">
        <v>124227137</v>
      </c>
      <c r="X34" s="241">
        <v>1296665</v>
      </c>
      <c r="Y34" s="241">
        <v>39307234</v>
      </c>
      <c r="Z34" s="178" t="s">
        <v>25</v>
      </c>
      <c r="AA34" s="241">
        <v>48705303</v>
      </c>
      <c r="AB34" s="241">
        <v>43278942</v>
      </c>
      <c r="AC34" s="241">
        <v>5426361</v>
      </c>
      <c r="AD34" s="241">
        <v>60127981</v>
      </c>
      <c r="AE34" s="241">
        <v>60127981</v>
      </c>
      <c r="AF34" s="241">
        <v>8628654</v>
      </c>
      <c r="AG34" s="241">
        <v>8623544</v>
      </c>
      <c r="AH34" s="178" t="s">
        <v>25</v>
      </c>
      <c r="AI34" s="241">
        <v>5110</v>
      </c>
      <c r="AJ34" s="241">
        <v>13307979</v>
      </c>
      <c r="AK34" s="241">
        <v>311666</v>
      </c>
      <c r="AL34" s="241">
        <v>171868</v>
      </c>
      <c r="AM34" s="241">
        <v>0</v>
      </c>
      <c r="AN34" s="241">
        <v>9589512</v>
      </c>
      <c r="AO34" s="241">
        <v>3234933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s="48" customFormat="1" ht="21.6" customHeight="1">
      <c r="A35" s="178" t="s">
        <v>479</v>
      </c>
      <c r="B35" s="241">
        <v>676739572</v>
      </c>
      <c r="C35" s="241">
        <v>131504145</v>
      </c>
      <c r="D35" s="241">
        <v>7156761</v>
      </c>
      <c r="E35" s="241">
        <v>4391198</v>
      </c>
      <c r="F35" s="241">
        <v>55506607</v>
      </c>
      <c r="G35" s="241">
        <v>58193721</v>
      </c>
      <c r="H35" s="241">
        <v>6255858</v>
      </c>
      <c r="I35" s="178" t="s">
        <v>479</v>
      </c>
      <c r="J35" s="241">
        <v>278491067</v>
      </c>
      <c r="K35" s="241">
        <v>262153161</v>
      </c>
      <c r="L35" s="241">
        <v>0</v>
      </c>
      <c r="M35" s="241">
        <v>16337906</v>
      </c>
      <c r="N35" s="241">
        <v>46173254</v>
      </c>
      <c r="O35" s="241">
        <v>8880970</v>
      </c>
      <c r="P35" s="241">
        <v>6447904</v>
      </c>
      <c r="Q35" s="241">
        <v>23528139</v>
      </c>
      <c r="R35" s="178" t="s">
        <v>479</v>
      </c>
      <c r="S35" s="241">
        <v>7316241</v>
      </c>
      <c r="T35" s="241">
        <v>140870053</v>
      </c>
      <c r="U35" s="241">
        <v>12365760</v>
      </c>
      <c r="V35" s="241">
        <v>16133146</v>
      </c>
      <c r="W35" s="241">
        <v>87489019</v>
      </c>
      <c r="X35" s="241">
        <v>717418</v>
      </c>
      <c r="Y35" s="241">
        <v>24164710</v>
      </c>
      <c r="Z35" s="178" t="s">
        <v>479</v>
      </c>
      <c r="AA35" s="241">
        <v>42222611</v>
      </c>
      <c r="AB35" s="241">
        <v>37357180</v>
      </c>
      <c r="AC35" s="241">
        <v>4865431</v>
      </c>
      <c r="AD35" s="241">
        <v>23390348</v>
      </c>
      <c r="AE35" s="241">
        <v>23390348</v>
      </c>
      <c r="AF35" s="241">
        <v>5934656</v>
      </c>
      <c r="AG35" s="241">
        <v>5929546</v>
      </c>
      <c r="AH35" s="178" t="s">
        <v>479</v>
      </c>
      <c r="AI35" s="241">
        <v>5110</v>
      </c>
      <c r="AJ35" s="241">
        <v>8153438</v>
      </c>
      <c r="AK35" s="241">
        <v>0</v>
      </c>
      <c r="AL35" s="241">
        <v>0</v>
      </c>
      <c r="AM35" s="241">
        <v>0</v>
      </c>
      <c r="AN35" s="241">
        <v>6150105</v>
      </c>
      <c r="AO35" s="241">
        <v>2003333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21.6" customHeight="1">
      <c r="A36" s="46" t="s">
        <v>480</v>
      </c>
      <c r="B36" s="242">
        <v>137274270</v>
      </c>
      <c r="C36" s="242">
        <v>28060248</v>
      </c>
      <c r="D36" s="242">
        <v>1356781</v>
      </c>
      <c r="E36" s="242">
        <v>673326</v>
      </c>
      <c r="F36" s="242">
        <v>13701438</v>
      </c>
      <c r="G36" s="242">
        <v>11139893</v>
      </c>
      <c r="H36" s="242">
        <v>1188810</v>
      </c>
      <c r="I36" s="46" t="s">
        <v>480</v>
      </c>
      <c r="J36" s="242">
        <v>56564798</v>
      </c>
      <c r="K36" s="242">
        <v>54233174</v>
      </c>
      <c r="L36" s="242">
        <v>0</v>
      </c>
      <c r="M36" s="242">
        <v>2331624</v>
      </c>
      <c r="N36" s="242">
        <v>7285765</v>
      </c>
      <c r="O36" s="242">
        <v>1685012</v>
      </c>
      <c r="P36" s="242">
        <v>625875</v>
      </c>
      <c r="Q36" s="242">
        <v>4127928</v>
      </c>
      <c r="R36" s="46" t="s">
        <v>480</v>
      </c>
      <c r="S36" s="242">
        <v>846950</v>
      </c>
      <c r="T36" s="242">
        <v>27753984</v>
      </c>
      <c r="U36" s="242">
        <v>1487923</v>
      </c>
      <c r="V36" s="242">
        <v>1410452</v>
      </c>
      <c r="W36" s="242">
        <v>18757242</v>
      </c>
      <c r="X36" s="242">
        <v>134497</v>
      </c>
      <c r="Y36" s="242">
        <v>5963870</v>
      </c>
      <c r="Z36" s="46" t="s">
        <v>480</v>
      </c>
      <c r="AA36" s="242">
        <v>10046734</v>
      </c>
      <c r="AB36" s="242">
        <v>9323373</v>
      </c>
      <c r="AC36" s="242">
        <v>723361</v>
      </c>
      <c r="AD36" s="242">
        <v>3832814</v>
      </c>
      <c r="AE36" s="242">
        <v>3832814</v>
      </c>
      <c r="AF36" s="242">
        <v>1040000</v>
      </c>
      <c r="AG36" s="242">
        <v>1040000</v>
      </c>
      <c r="AH36" s="46" t="s">
        <v>480</v>
      </c>
      <c r="AI36" s="242">
        <v>0</v>
      </c>
      <c r="AJ36" s="242">
        <v>2689927</v>
      </c>
      <c r="AK36" s="242">
        <v>0</v>
      </c>
      <c r="AL36" s="242">
        <v>0</v>
      </c>
      <c r="AM36" s="242">
        <v>0</v>
      </c>
      <c r="AN36" s="242">
        <v>2289927</v>
      </c>
      <c r="AO36" s="242">
        <v>400000</v>
      </c>
    </row>
    <row r="37" spans="1:53" ht="21.6" customHeight="1">
      <c r="A37" s="46" t="s">
        <v>481</v>
      </c>
      <c r="B37" s="242">
        <v>136790237</v>
      </c>
      <c r="C37" s="242">
        <v>26062129</v>
      </c>
      <c r="D37" s="242">
        <v>1931416</v>
      </c>
      <c r="E37" s="242">
        <v>839893</v>
      </c>
      <c r="F37" s="242">
        <v>8594725</v>
      </c>
      <c r="G37" s="242">
        <v>12986749</v>
      </c>
      <c r="H37" s="242">
        <v>1709346</v>
      </c>
      <c r="I37" s="46" t="s">
        <v>481</v>
      </c>
      <c r="J37" s="242">
        <v>56311926</v>
      </c>
      <c r="K37" s="242">
        <v>50870593</v>
      </c>
      <c r="L37" s="242">
        <v>0</v>
      </c>
      <c r="M37" s="242">
        <v>5441333</v>
      </c>
      <c r="N37" s="242">
        <v>13078945</v>
      </c>
      <c r="O37" s="242">
        <v>2193018</v>
      </c>
      <c r="P37" s="242">
        <v>1604904</v>
      </c>
      <c r="Q37" s="242">
        <v>7999529</v>
      </c>
      <c r="R37" s="46" t="s">
        <v>481</v>
      </c>
      <c r="S37" s="242">
        <v>1281494</v>
      </c>
      <c r="T37" s="242">
        <v>23770863</v>
      </c>
      <c r="U37" s="242">
        <v>693731</v>
      </c>
      <c r="V37" s="242">
        <v>9048105</v>
      </c>
      <c r="W37" s="242">
        <v>8791698</v>
      </c>
      <c r="X37" s="242">
        <v>375898</v>
      </c>
      <c r="Y37" s="242">
        <v>4861431</v>
      </c>
      <c r="Z37" s="46" t="s">
        <v>481</v>
      </c>
      <c r="AA37" s="242">
        <v>9860173</v>
      </c>
      <c r="AB37" s="242">
        <v>8129201</v>
      </c>
      <c r="AC37" s="242">
        <v>1730972</v>
      </c>
      <c r="AD37" s="242">
        <v>5161992</v>
      </c>
      <c r="AE37" s="242">
        <v>5161992</v>
      </c>
      <c r="AF37" s="242">
        <v>938209</v>
      </c>
      <c r="AG37" s="242">
        <v>938209</v>
      </c>
      <c r="AH37" s="46" t="s">
        <v>481</v>
      </c>
      <c r="AI37" s="242">
        <v>0</v>
      </c>
      <c r="AJ37" s="242">
        <v>1606000</v>
      </c>
      <c r="AK37" s="242">
        <v>0</v>
      </c>
      <c r="AL37" s="242">
        <v>0</v>
      </c>
      <c r="AM37" s="242">
        <v>0</v>
      </c>
      <c r="AN37" s="242">
        <v>1086000</v>
      </c>
      <c r="AO37" s="242">
        <v>520000</v>
      </c>
    </row>
    <row r="38" spans="1:53" ht="21.6" customHeight="1">
      <c r="A38" s="46" t="s">
        <v>269</v>
      </c>
      <c r="B38" s="242">
        <v>92556245</v>
      </c>
      <c r="C38" s="242">
        <v>17470263</v>
      </c>
      <c r="D38" s="242">
        <v>970114</v>
      </c>
      <c r="E38" s="242">
        <v>674739</v>
      </c>
      <c r="F38" s="242">
        <v>8309126</v>
      </c>
      <c r="G38" s="242">
        <v>6776019</v>
      </c>
      <c r="H38" s="242">
        <v>740265</v>
      </c>
      <c r="I38" s="46" t="s">
        <v>269</v>
      </c>
      <c r="J38" s="242">
        <v>40260716</v>
      </c>
      <c r="K38" s="242">
        <v>37582158</v>
      </c>
      <c r="L38" s="242">
        <v>0</v>
      </c>
      <c r="M38" s="242">
        <v>2678558</v>
      </c>
      <c r="N38" s="242">
        <v>6147666</v>
      </c>
      <c r="O38" s="242">
        <v>1697307</v>
      </c>
      <c r="P38" s="242">
        <v>1702630</v>
      </c>
      <c r="Q38" s="242">
        <v>1838107</v>
      </c>
      <c r="R38" s="46" t="s">
        <v>269</v>
      </c>
      <c r="S38" s="242">
        <v>909622</v>
      </c>
      <c r="T38" s="242">
        <v>19924202</v>
      </c>
      <c r="U38" s="242">
        <v>1201946</v>
      </c>
      <c r="V38" s="242">
        <v>812722</v>
      </c>
      <c r="W38" s="242">
        <v>16276978</v>
      </c>
      <c r="X38" s="242">
        <v>0</v>
      </c>
      <c r="Y38" s="242">
        <v>1632556</v>
      </c>
      <c r="Z38" s="46" t="s">
        <v>269</v>
      </c>
      <c r="AA38" s="242">
        <v>6329178</v>
      </c>
      <c r="AB38" s="242">
        <v>5388251</v>
      </c>
      <c r="AC38" s="242">
        <v>940927</v>
      </c>
      <c r="AD38" s="242">
        <v>1498652</v>
      </c>
      <c r="AE38" s="242">
        <v>1498652</v>
      </c>
      <c r="AF38" s="242">
        <v>321136</v>
      </c>
      <c r="AG38" s="242">
        <v>321136</v>
      </c>
      <c r="AH38" s="46" t="s">
        <v>269</v>
      </c>
      <c r="AI38" s="242">
        <v>0</v>
      </c>
      <c r="AJ38" s="242">
        <v>604432</v>
      </c>
      <c r="AK38" s="242">
        <v>0</v>
      </c>
      <c r="AL38" s="242">
        <v>0</v>
      </c>
      <c r="AM38" s="242">
        <v>0</v>
      </c>
      <c r="AN38" s="242">
        <v>354432</v>
      </c>
      <c r="AO38" s="242">
        <v>250000</v>
      </c>
    </row>
    <row r="39" spans="1:53" ht="21.6" customHeight="1">
      <c r="A39" s="46" t="s">
        <v>203</v>
      </c>
      <c r="B39" s="242">
        <v>116136016</v>
      </c>
      <c r="C39" s="242">
        <v>22092472</v>
      </c>
      <c r="D39" s="242">
        <v>1320121</v>
      </c>
      <c r="E39" s="242">
        <v>781881</v>
      </c>
      <c r="F39" s="242">
        <v>8719935</v>
      </c>
      <c r="G39" s="242">
        <v>10259146</v>
      </c>
      <c r="H39" s="242">
        <v>1011389</v>
      </c>
      <c r="I39" s="46" t="s">
        <v>203</v>
      </c>
      <c r="J39" s="242">
        <v>50589334</v>
      </c>
      <c r="K39" s="242">
        <v>48823441</v>
      </c>
      <c r="L39" s="242">
        <v>0</v>
      </c>
      <c r="M39" s="242">
        <v>1765893</v>
      </c>
      <c r="N39" s="242">
        <v>8661339</v>
      </c>
      <c r="O39" s="242">
        <v>1094521</v>
      </c>
      <c r="P39" s="242">
        <v>1633481</v>
      </c>
      <c r="Q39" s="242">
        <v>4333106</v>
      </c>
      <c r="R39" s="46" t="s">
        <v>203</v>
      </c>
      <c r="S39" s="242">
        <v>1600231</v>
      </c>
      <c r="T39" s="242">
        <v>23508725</v>
      </c>
      <c r="U39" s="242">
        <v>863280</v>
      </c>
      <c r="V39" s="242">
        <v>2109603</v>
      </c>
      <c r="W39" s="242">
        <v>15615714</v>
      </c>
      <c r="X39" s="242">
        <v>19731</v>
      </c>
      <c r="Y39" s="242">
        <v>4900397</v>
      </c>
      <c r="Z39" s="46" t="s">
        <v>203</v>
      </c>
      <c r="AA39" s="242">
        <v>6198631</v>
      </c>
      <c r="AB39" s="242">
        <v>5523074</v>
      </c>
      <c r="AC39" s="242">
        <v>675557</v>
      </c>
      <c r="AD39" s="242">
        <v>3115965</v>
      </c>
      <c r="AE39" s="242">
        <v>3115965</v>
      </c>
      <c r="AF39" s="242">
        <v>800000</v>
      </c>
      <c r="AG39" s="242">
        <v>800000</v>
      </c>
      <c r="AH39" s="46" t="s">
        <v>203</v>
      </c>
      <c r="AI39" s="242">
        <v>0</v>
      </c>
      <c r="AJ39" s="242">
        <v>1169550</v>
      </c>
      <c r="AK39" s="242">
        <v>0</v>
      </c>
      <c r="AL39" s="242">
        <v>0</v>
      </c>
      <c r="AM39" s="242">
        <v>0</v>
      </c>
      <c r="AN39" s="242">
        <v>869550</v>
      </c>
      <c r="AO39" s="242">
        <v>300000</v>
      </c>
    </row>
    <row r="40" spans="1:53" ht="21.6" customHeight="1">
      <c r="A40" s="46" t="s">
        <v>204</v>
      </c>
      <c r="B40" s="242">
        <v>76842116</v>
      </c>
      <c r="C40" s="242">
        <v>15670817</v>
      </c>
      <c r="D40" s="242">
        <v>698610</v>
      </c>
      <c r="E40" s="242">
        <v>657777</v>
      </c>
      <c r="F40" s="242">
        <v>6774774</v>
      </c>
      <c r="G40" s="242">
        <v>6901683</v>
      </c>
      <c r="H40" s="242">
        <v>637973</v>
      </c>
      <c r="I40" s="46" t="s">
        <v>204</v>
      </c>
      <c r="J40" s="242">
        <v>32090490</v>
      </c>
      <c r="K40" s="242">
        <v>30301658</v>
      </c>
      <c r="L40" s="242">
        <v>0</v>
      </c>
      <c r="M40" s="242">
        <v>1788832</v>
      </c>
      <c r="N40" s="242">
        <v>5029336</v>
      </c>
      <c r="O40" s="242">
        <v>1519082</v>
      </c>
      <c r="P40" s="242">
        <v>587762</v>
      </c>
      <c r="Q40" s="242">
        <v>1687093</v>
      </c>
      <c r="R40" s="46" t="s">
        <v>204</v>
      </c>
      <c r="S40" s="242">
        <v>1235399</v>
      </c>
      <c r="T40" s="242">
        <v>15656179</v>
      </c>
      <c r="U40" s="242">
        <v>670426</v>
      </c>
      <c r="V40" s="242">
        <v>1105793</v>
      </c>
      <c r="W40" s="242">
        <v>12467752</v>
      </c>
      <c r="X40" s="242">
        <v>91378</v>
      </c>
      <c r="Y40" s="242">
        <v>1320830</v>
      </c>
      <c r="Z40" s="46" t="s">
        <v>204</v>
      </c>
      <c r="AA40" s="242">
        <v>3597642</v>
      </c>
      <c r="AB40" s="242">
        <v>3194734</v>
      </c>
      <c r="AC40" s="242">
        <v>402908</v>
      </c>
      <c r="AD40" s="242">
        <v>3437652</v>
      </c>
      <c r="AE40" s="242">
        <v>3437652</v>
      </c>
      <c r="AF40" s="242">
        <v>590000</v>
      </c>
      <c r="AG40" s="242">
        <v>590000</v>
      </c>
      <c r="AH40" s="46" t="s">
        <v>204</v>
      </c>
      <c r="AI40" s="242">
        <v>0</v>
      </c>
      <c r="AJ40" s="242">
        <v>770000</v>
      </c>
      <c r="AK40" s="242">
        <v>0</v>
      </c>
      <c r="AL40" s="242">
        <v>0</v>
      </c>
      <c r="AM40" s="242">
        <v>0</v>
      </c>
      <c r="AN40" s="242">
        <v>370000</v>
      </c>
      <c r="AO40" s="242">
        <v>400000</v>
      </c>
    </row>
    <row r="41" spans="1:53" ht="21.6" customHeight="1">
      <c r="A41" s="46" t="s">
        <v>482</v>
      </c>
      <c r="B41" s="242">
        <v>117140688</v>
      </c>
      <c r="C41" s="242">
        <v>22148216</v>
      </c>
      <c r="D41" s="242">
        <v>879719</v>
      </c>
      <c r="E41" s="242">
        <v>763582</v>
      </c>
      <c r="F41" s="242">
        <v>9406609</v>
      </c>
      <c r="G41" s="242">
        <v>10130231</v>
      </c>
      <c r="H41" s="242">
        <v>968075</v>
      </c>
      <c r="I41" s="46" t="s">
        <v>482</v>
      </c>
      <c r="J41" s="242">
        <v>42673803</v>
      </c>
      <c r="K41" s="242">
        <v>40342137</v>
      </c>
      <c r="L41" s="242">
        <v>0</v>
      </c>
      <c r="M41" s="242">
        <v>2331666</v>
      </c>
      <c r="N41" s="242">
        <v>5970203</v>
      </c>
      <c r="O41" s="242">
        <v>692030</v>
      </c>
      <c r="P41" s="242">
        <v>293252</v>
      </c>
      <c r="Q41" s="242">
        <v>3542376</v>
      </c>
      <c r="R41" s="46" t="s">
        <v>482</v>
      </c>
      <c r="S41" s="242">
        <v>1442545</v>
      </c>
      <c r="T41" s="242">
        <v>30256100</v>
      </c>
      <c r="U41" s="242">
        <v>7448454</v>
      </c>
      <c r="V41" s="242">
        <v>1646471</v>
      </c>
      <c r="W41" s="242">
        <v>15579635</v>
      </c>
      <c r="X41" s="242">
        <v>95914</v>
      </c>
      <c r="Y41" s="242">
        <v>5485626</v>
      </c>
      <c r="Z41" s="46" t="s">
        <v>482</v>
      </c>
      <c r="AA41" s="242">
        <v>6190253</v>
      </c>
      <c r="AB41" s="242">
        <v>5798547</v>
      </c>
      <c r="AC41" s="242">
        <v>391706</v>
      </c>
      <c r="AD41" s="242">
        <v>6343273</v>
      </c>
      <c r="AE41" s="242">
        <v>6343273</v>
      </c>
      <c r="AF41" s="242">
        <v>2245311</v>
      </c>
      <c r="AG41" s="242">
        <v>2240201</v>
      </c>
      <c r="AH41" s="46" t="s">
        <v>482</v>
      </c>
      <c r="AI41" s="242">
        <v>5110</v>
      </c>
      <c r="AJ41" s="242">
        <v>1313529</v>
      </c>
      <c r="AK41" s="242">
        <v>0</v>
      </c>
      <c r="AL41" s="242">
        <v>0</v>
      </c>
      <c r="AM41" s="242">
        <v>0</v>
      </c>
      <c r="AN41" s="242">
        <v>1180196</v>
      </c>
      <c r="AO41" s="242">
        <v>133333</v>
      </c>
    </row>
    <row r="42" spans="1:53" s="47" customFormat="1" ht="21.6" customHeight="1">
      <c r="A42" s="122" t="s">
        <v>483</v>
      </c>
      <c r="B42" s="241">
        <v>298674621</v>
      </c>
      <c r="C42" s="241">
        <v>63314075</v>
      </c>
      <c r="D42" s="241">
        <v>5877309</v>
      </c>
      <c r="E42" s="241">
        <v>3236181</v>
      </c>
      <c r="F42" s="241">
        <v>21088399</v>
      </c>
      <c r="G42" s="241">
        <v>29520132</v>
      </c>
      <c r="H42" s="241">
        <v>3592054</v>
      </c>
      <c r="I42" s="122" t="s">
        <v>483</v>
      </c>
      <c r="J42" s="241">
        <v>112188541</v>
      </c>
      <c r="K42" s="241">
        <v>107281729</v>
      </c>
      <c r="L42" s="241">
        <v>86240</v>
      </c>
      <c r="M42" s="241">
        <v>4820572</v>
      </c>
      <c r="N42" s="241">
        <v>14103297</v>
      </c>
      <c r="O42" s="241">
        <v>5959097</v>
      </c>
      <c r="P42" s="241">
        <v>1827137</v>
      </c>
      <c r="Q42" s="241">
        <v>2519088</v>
      </c>
      <c r="R42" s="122" t="s">
        <v>483</v>
      </c>
      <c r="S42" s="241">
        <v>3797975</v>
      </c>
      <c r="T42" s="241">
        <v>57999844</v>
      </c>
      <c r="U42" s="241">
        <v>2213968</v>
      </c>
      <c r="V42" s="241">
        <v>3325987</v>
      </c>
      <c r="W42" s="241">
        <v>36738118</v>
      </c>
      <c r="X42" s="241">
        <v>579247</v>
      </c>
      <c r="Y42" s="241">
        <v>15142524</v>
      </c>
      <c r="Z42" s="122" t="s">
        <v>483</v>
      </c>
      <c r="AA42" s="241">
        <v>6482692</v>
      </c>
      <c r="AB42" s="241">
        <v>5921762</v>
      </c>
      <c r="AC42" s="241">
        <v>560930</v>
      </c>
      <c r="AD42" s="241">
        <v>36737633</v>
      </c>
      <c r="AE42" s="241">
        <v>36737633</v>
      </c>
      <c r="AF42" s="241">
        <v>2693998</v>
      </c>
      <c r="AG42" s="241">
        <v>2693998</v>
      </c>
      <c r="AH42" s="122" t="s">
        <v>483</v>
      </c>
      <c r="AI42" s="241">
        <v>0</v>
      </c>
      <c r="AJ42" s="241">
        <v>5154541</v>
      </c>
      <c r="AK42" s="241">
        <v>311666</v>
      </c>
      <c r="AL42" s="241">
        <v>171868</v>
      </c>
      <c r="AM42" s="241">
        <v>0</v>
      </c>
      <c r="AN42" s="241">
        <v>3439407</v>
      </c>
      <c r="AO42" s="241">
        <v>1231600</v>
      </c>
    </row>
    <row r="43" spans="1:53" ht="21.6" customHeight="1">
      <c r="A43" s="46" t="s">
        <v>129</v>
      </c>
      <c r="B43" s="242">
        <v>18570530</v>
      </c>
      <c r="C43" s="242">
        <v>3740862</v>
      </c>
      <c r="D43" s="242">
        <v>310813</v>
      </c>
      <c r="E43" s="242">
        <v>184604</v>
      </c>
      <c r="F43" s="242">
        <v>1156017</v>
      </c>
      <c r="G43" s="242">
        <v>1878331</v>
      </c>
      <c r="H43" s="242">
        <v>211097</v>
      </c>
      <c r="I43" s="46" t="s">
        <v>129</v>
      </c>
      <c r="J43" s="242">
        <v>7417679</v>
      </c>
      <c r="K43" s="242">
        <v>6938202</v>
      </c>
      <c r="L43" s="242">
        <v>0</v>
      </c>
      <c r="M43" s="242">
        <v>479477</v>
      </c>
      <c r="N43" s="242">
        <v>1168064</v>
      </c>
      <c r="O43" s="242">
        <v>624563</v>
      </c>
      <c r="P43" s="242">
        <v>176082</v>
      </c>
      <c r="Q43" s="242">
        <v>161531</v>
      </c>
      <c r="R43" s="46" t="s">
        <v>129</v>
      </c>
      <c r="S43" s="242">
        <v>205888</v>
      </c>
      <c r="T43" s="242">
        <v>3192698</v>
      </c>
      <c r="U43" s="242">
        <v>115353</v>
      </c>
      <c r="V43" s="242">
        <v>162212</v>
      </c>
      <c r="W43" s="242">
        <v>1587975</v>
      </c>
      <c r="X43" s="242">
        <v>49939</v>
      </c>
      <c r="Y43" s="242">
        <v>1277219</v>
      </c>
      <c r="Z43" s="46" t="s">
        <v>129</v>
      </c>
      <c r="AA43" s="242">
        <v>578691</v>
      </c>
      <c r="AB43" s="242">
        <v>433261</v>
      </c>
      <c r="AC43" s="242">
        <v>145430</v>
      </c>
      <c r="AD43" s="242">
        <v>1932135</v>
      </c>
      <c r="AE43" s="242">
        <v>1932135</v>
      </c>
      <c r="AF43" s="242">
        <v>164128</v>
      </c>
      <c r="AG43" s="242">
        <v>164128</v>
      </c>
      <c r="AH43" s="46" t="s">
        <v>129</v>
      </c>
      <c r="AI43" s="242">
        <v>0</v>
      </c>
      <c r="AJ43" s="242">
        <v>376273</v>
      </c>
      <c r="AK43" s="242">
        <v>10217</v>
      </c>
      <c r="AL43" s="242">
        <v>0</v>
      </c>
      <c r="AM43" s="242">
        <v>0</v>
      </c>
      <c r="AN43" s="242">
        <v>288456</v>
      </c>
      <c r="AO43" s="242">
        <v>77600</v>
      </c>
    </row>
    <row r="44" spans="1:53" ht="21.6" customHeight="1">
      <c r="A44" s="46" t="s">
        <v>130</v>
      </c>
      <c r="B44" s="242">
        <v>21071755</v>
      </c>
      <c r="C44" s="242">
        <v>3846092</v>
      </c>
      <c r="D44" s="242">
        <v>340467</v>
      </c>
      <c r="E44" s="242">
        <v>201415</v>
      </c>
      <c r="F44" s="242">
        <v>1445880</v>
      </c>
      <c r="G44" s="242">
        <v>1630438</v>
      </c>
      <c r="H44" s="242">
        <v>227892</v>
      </c>
      <c r="I44" s="46" t="s">
        <v>130</v>
      </c>
      <c r="J44" s="242">
        <v>8819794</v>
      </c>
      <c r="K44" s="242">
        <v>8608226</v>
      </c>
      <c r="L44" s="242">
        <v>0</v>
      </c>
      <c r="M44" s="242">
        <v>211568</v>
      </c>
      <c r="N44" s="242">
        <v>608623</v>
      </c>
      <c r="O44" s="242">
        <v>245887</v>
      </c>
      <c r="P44" s="242">
        <v>60196</v>
      </c>
      <c r="Q44" s="242">
        <v>122309</v>
      </c>
      <c r="R44" s="46" t="s">
        <v>130</v>
      </c>
      <c r="S44" s="242">
        <v>180231</v>
      </c>
      <c r="T44" s="242">
        <v>4132548</v>
      </c>
      <c r="U44" s="242">
        <v>80727</v>
      </c>
      <c r="V44" s="242">
        <v>122011</v>
      </c>
      <c r="W44" s="242">
        <v>3375324</v>
      </c>
      <c r="X44" s="242">
        <v>38409</v>
      </c>
      <c r="Y44" s="242">
        <v>516077</v>
      </c>
      <c r="Z44" s="46" t="s">
        <v>130</v>
      </c>
      <c r="AA44" s="242">
        <v>495237</v>
      </c>
      <c r="AB44" s="242">
        <v>495237</v>
      </c>
      <c r="AC44" s="242">
        <v>0</v>
      </c>
      <c r="AD44" s="242">
        <v>2467991</v>
      </c>
      <c r="AE44" s="242">
        <v>2467991</v>
      </c>
      <c r="AF44" s="242">
        <v>250000</v>
      </c>
      <c r="AG44" s="242">
        <v>250000</v>
      </c>
      <c r="AH44" s="46" t="s">
        <v>130</v>
      </c>
      <c r="AI44" s="242">
        <v>0</v>
      </c>
      <c r="AJ44" s="242">
        <v>451470</v>
      </c>
      <c r="AK44" s="242">
        <v>0</v>
      </c>
      <c r="AL44" s="242">
        <v>0</v>
      </c>
      <c r="AM44" s="242">
        <v>0</v>
      </c>
      <c r="AN44" s="242">
        <v>51470</v>
      </c>
      <c r="AO44" s="242">
        <v>400000</v>
      </c>
    </row>
    <row r="45" spans="1:53" ht="21.6" customHeight="1">
      <c r="A45" s="46" t="s">
        <v>131</v>
      </c>
      <c r="B45" s="242">
        <v>17451726</v>
      </c>
      <c r="C45" s="242">
        <v>4351974</v>
      </c>
      <c r="D45" s="242">
        <v>326789</v>
      </c>
      <c r="E45" s="242">
        <v>206704</v>
      </c>
      <c r="F45" s="242">
        <v>1556140</v>
      </c>
      <c r="G45" s="242">
        <v>2014367</v>
      </c>
      <c r="H45" s="242">
        <v>247974</v>
      </c>
      <c r="I45" s="46" t="s">
        <v>131</v>
      </c>
      <c r="J45" s="242">
        <v>7109528</v>
      </c>
      <c r="K45" s="242">
        <v>6898605</v>
      </c>
      <c r="L45" s="242">
        <v>0</v>
      </c>
      <c r="M45" s="242">
        <v>210923</v>
      </c>
      <c r="N45" s="242">
        <v>342292</v>
      </c>
      <c r="O45" s="242">
        <v>207192</v>
      </c>
      <c r="P45" s="242">
        <v>31856</v>
      </c>
      <c r="Q45" s="242">
        <v>44155</v>
      </c>
      <c r="R45" s="46" t="s">
        <v>131</v>
      </c>
      <c r="S45" s="242">
        <v>59089</v>
      </c>
      <c r="T45" s="242">
        <v>2402017</v>
      </c>
      <c r="U45" s="242">
        <v>116179</v>
      </c>
      <c r="V45" s="242">
        <v>210465</v>
      </c>
      <c r="W45" s="242">
        <v>1130455</v>
      </c>
      <c r="X45" s="242">
        <v>51259</v>
      </c>
      <c r="Y45" s="242">
        <v>893659</v>
      </c>
      <c r="Z45" s="46" t="s">
        <v>131</v>
      </c>
      <c r="AA45" s="242">
        <v>122429</v>
      </c>
      <c r="AB45" s="242">
        <v>114750</v>
      </c>
      <c r="AC45" s="242">
        <v>7679</v>
      </c>
      <c r="AD45" s="242">
        <v>2368236</v>
      </c>
      <c r="AE45" s="242">
        <v>2368236</v>
      </c>
      <c r="AF45" s="242">
        <v>550000</v>
      </c>
      <c r="AG45" s="242">
        <v>550000</v>
      </c>
      <c r="AH45" s="46" t="s">
        <v>131</v>
      </c>
      <c r="AI45" s="242">
        <v>0</v>
      </c>
      <c r="AJ45" s="242">
        <v>205250</v>
      </c>
      <c r="AK45" s="242">
        <v>0</v>
      </c>
      <c r="AL45" s="242">
        <v>42750</v>
      </c>
      <c r="AM45" s="242">
        <v>0</v>
      </c>
      <c r="AN45" s="242">
        <v>112500</v>
      </c>
      <c r="AO45" s="242">
        <v>50000</v>
      </c>
    </row>
    <row r="46" spans="1:53" ht="21.6" customHeight="1">
      <c r="A46" s="46" t="s">
        <v>132</v>
      </c>
      <c r="B46" s="242">
        <v>40284570</v>
      </c>
      <c r="C46" s="242">
        <v>7320238</v>
      </c>
      <c r="D46" s="242">
        <v>397863</v>
      </c>
      <c r="E46" s="242">
        <v>299414</v>
      </c>
      <c r="F46" s="242">
        <v>1997923</v>
      </c>
      <c r="G46" s="242">
        <v>4198926</v>
      </c>
      <c r="H46" s="242">
        <v>426112</v>
      </c>
      <c r="I46" s="46" t="s">
        <v>132</v>
      </c>
      <c r="J46" s="242">
        <v>17075031</v>
      </c>
      <c r="K46" s="242">
        <v>16795073</v>
      </c>
      <c r="L46" s="242">
        <v>0</v>
      </c>
      <c r="M46" s="242">
        <v>279958</v>
      </c>
      <c r="N46" s="242">
        <v>1177014</v>
      </c>
      <c r="O46" s="242">
        <v>540096</v>
      </c>
      <c r="P46" s="242">
        <v>126094</v>
      </c>
      <c r="Q46" s="242">
        <v>183967</v>
      </c>
      <c r="R46" s="46" t="s">
        <v>132</v>
      </c>
      <c r="S46" s="242">
        <v>326857</v>
      </c>
      <c r="T46" s="242">
        <v>8350820</v>
      </c>
      <c r="U46" s="242">
        <v>323937</v>
      </c>
      <c r="V46" s="242">
        <v>344081</v>
      </c>
      <c r="W46" s="242">
        <v>5086197</v>
      </c>
      <c r="X46" s="242">
        <v>107790</v>
      </c>
      <c r="Y46" s="242">
        <v>2488815</v>
      </c>
      <c r="Z46" s="46" t="s">
        <v>132</v>
      </c>
      <c r="AA46" s="242">
        <v>279037</v>
      </c>
      <c r="AB46" s="242">
        <v>242059</v>
      </c>
      <c r="AC46" s="242">
        <v>36978</v>
      </c>
      <c r="AD46" s="242">
        <v>5101705</v>
      </c>
      <c r="AE46" s="242">
        <v>5101705</v>
      </c>
      <c r="AF46" s="242">
        <v>383772</v>
      </c>
      <c r="AG46" s="242">
        <v>383772</v>
      </c>
      <c r="AH46" s="46" t="s">
        <v>132</v>
      </c>
      <c r="AI46" s="242">
        <v>0</v>
      </c>
      <c r="AJ46" s="242">
        <v>596953</v>
      </c>
      <c r="AK46" s="242">
        <v>25325</v>
      </c>
      <c r="AL46" s="242">
        <v>0</v>
      </c>
      <c r="AM46" s="242">
        <v>0</v>
      </c>
      <c r="AN46" s="242">
        <v>471628</v>
      </c>
      <c r="AO46" s="242">
        <v>100000</v>
      </c>
    </row>
    <row r="47" spans="1:53" ht="21.6" customHeight="1">
      <c r="A47" s="46" t="s">
        <v>133</v>
      </c>
      <c r="B47" s="242">
        <v>21670922</v>
      </c>
      <c r="C47" s="242">
        <v>4624684</v>
      </c>
      <c r="D47" s="242">
        <v>374816</v>
      </c>
      <c r="E47" s="242">
        <v>247771</v>
      </c>
      <c r="F47" s="242">
        <v>1384407</v>
      </c>
      <c r="G47" s="242">
        <v>2362877</v>
      </c>
      <c r="H47" s="242">
        <v>254813</v>
      </c>
      <c r="I47" s="46" t="s">
        <v>133</v>
      </c>
      <c r="J47" s="242">
        <v>8240343</v>
      </c>
      <c r="K47" s="242">
        <v>8131348</v>
      </c>
      <c r="L47" s="242">
        <v>0</v>
      </c>
      <c r="M47" s="242">
        <v>108995</v>
      </c>
      <c r="N47" s="242">
        <v>557939</v>
      </c>
      <c r="O47" s="242">
        <v>252925</v>
      </c>
      <c r="P47" s="242">
        <v>137813</v>
      </c>
      <c r="Q47" s="242">
        <v>9927</v>
      </c>
      <c r="R47" s="46" t="s">
        <v>133</v>
      </c>
      <c r="S47" s="242">
        <v>157274</v>
      </c>
      <c r="T47" s="242">
        <v>4318039</v>
      </c>
      <c r="U47" s="242">
        <v>130000</v>
      </c>
      <c r="V47" s="242">
        <v>169679</v>
      </c>
      <c r="W47" s="242">
        <v>3150200</v>
      </c>
      <c r="X47" s="242">
        <v>17186</v>
      </c>
      <c r="Y47" s="242">
        <v>850974</v>
      </c>
      <c r="Z47" s="46" t="s">
        <v>133</v>
      </c>
      <c r="AA47" s="242">
        <v>430237</v>
      </c>
      <c r="AB47" s="242">
        <v>413255</v>
      </c>
      <c r="AC47" s="242">
        <v>16982</v>
      </c>
      <c r="AD47" s="242">
        <v>2893331</v>
      </c>
      <c r="AE47" s="242">
        <v>2893331</v>
      </c>
      <c r="AF47" s="242">
        <v>126558</v>
      </c>
      <c r="AG47" s="242">
        <v>126558</v>
      </c>
      <c r="AH47" s="46" t="s">
        <v>133</v>
      </c>
      <c r="AI47" s="242">
        <v>0</v>
      </c>
      <c r="AJ47" s="242">
        <v>479791</v>
      </c>
      <c r="AK47" s="242">
        <v>37500</v>
      </c>
      <c r="AL47" s="242">
        <v>0</v>
      </c>
      <c r="AM47" s="242">
        <v>0</v>
      </c>
      <c r="AN47" s="242">
        <v>212291</v>
      </c>
      <c r="AO47" s="242">
        <v>230000</v>
      </c>
    </row>
    <row r="48" spans="1:53" ht="21.6" customHeight="1">
      <c r="A48" s="46" t="s">
        <v>134</v>
      </c>
      <c r="B48" s="242">
        <v>25684767</v>
      </c>
      <c r="C48" s="242">
        <v>4575390</v>
      </c>
      <c r="D48" s="242">
        <v>344712</v>
      </c>
      <c r="E48" s="242">
        <v>239409</v>
      </c>
      <c r="F48" s="242">
        <v>1328857</v>
      </c>
      <c r="G48" s="242">
        <v>2384283</v>
      </c>
      <c r="H48" s="242">
        <v>278129</v>
      </c>
      <c r="I48" s="46" t="s">
        <v>134</v>
      </c>
      <c r="J48" s="242">
        <v>10485843</v>
      </c>
      <c r="K48" s="242">
        <v>9938479</v>
      </c>
      <c r="L48" s="242">
        <v>0</v>
      </c>
      <c r="M48" s="242">
        <v>547364</v>
      </c>
      <c r="N48" s="242">
        <v>926819</v>
      </c>
      <c r="O48" s="242">
        <v>674108</v>
      </c>
      <c r="P48" s="242">
        <v>100758</v>
      </c>
      <c r="Q48" s="242">
        <v>42798</v>
      </c>
      <c r="R48" s="46" t="s">
        <v>134</v>
      </c>
      <c r="S48" s="242">
        <v>109155</v>
      </c>
      <c r="T48" s="242">
        <v>5856118</v>
      </c>
      <c r="U48" s="242">
        <v>215345</v>
      </c>
      <c r="V48" s="242">
        <v>488999</v>
      </c>
      <c r="W48" s="242">
        <v>4346540</v>
      </c>
      <c r="X48" s="242">
        <v>0</v>
      </c>
      <c r="Y48" s="242">
        <v>805234</v>
      </c>
      <c r="Z48" s="46" t="s">
        <v>134</v>
      </c>
      <c r="AA48" s="242">
        <v>155639</v>
      </c>
      <c r="AB48" s="242">
        <v>148544</v>
      </c>
      <c r="AC48" s="242">
        <v>7095</v>
      </c>
      <c r="AD48" s="242">
        <v>3138535</v>
      </c>
      <c r="AE48" s="242">
        <v>3138535</v>
      </c>
      <c r="AF48" s="242">
        <v>193483</v>
      </c>
      <c r="AG48" s="242">
        <v>193483</v>
      </c>
      <c r="AH48" s="46" t="s">
        <v>134</v>
      </c>
      <c r="AI48" s="242">
        <v>0</v>
      </c>
      <c r="AJ48" s="242">
        <v>352940</v>
      </c>
      <c r="AK48" s="242">
        <v>78000</v>
      </c>
      <c r="AL48" s="242">
        <v>0</v>
      </c>
      <c r="AM48" s="242">
        <v>0</v>
      </c>
      <c r="AN48" s="242">
        <v>274940</v>
      </c>
      <c r="AO48" s="242">
        <v>0</v>
      </c>
    </row>
    <row r="49" spans="1:41" ht="21.6" customHeight="1">
      <c r="A49" s="46" t="s">
        <v>135</v>
      </c>
      <c r="B49" s="242">
        <v>20283228</v>
      </c>
      <c r="C49" s="242">
        <v>4182298</v>
      </c>
      <c r="D49" s="242">
        <v>408911</v>
      </c>
      <c r="E49" s="242">
        <v>211504</v>
      </c>
      <c r="F49" s="242">
        <v>1323738</v>
      </c>
      <c r="G49" s="242">
        <v>2001709</v>
      </c>
      <c r="H49" s="242">
        <v>236436</v>
      </c>
      <c r="I49" s="46" t="s">
        <v>135</v>
      </c>
      <c r="J49" s="242">
        <v>7297709</v>
      </c>
      <c r="K49" s="242">
        <v>7173525</v>
      </c>
      <c r="L49" s="242">
        <v>0</v>
      </c>
      <c r="M49" s="242">
        <v>124184</v>
      </c>
      <c r="N49" s="242">
        <v>788365</v>
      </c>
      <c r="O49" s="242">
        <v>425613</v>
      </c>
      <c r="P49" s="242">
        <v>42956</v>
      </c>
      <c r="Q49" s="242">
        <v>121595</v>
      </c>
      <c r="R49" s="46" t="s">
        <v>135</v>
      </c>
      <c r="S49" s="242">
        <v>198201</v>
      </c>
      <c r="T49" s="242">
        <v>4710932</v>
      </c>
      <c r="U49" s="242">
        <v>140979</v>
      </c>
      <c r="V49" s="242">
        <v>126767</v>
      </c>
      <c r="W49" s="242">
        <v>3339616</v>
      </c>
      <c r="X49" s="242">
        <v>32767</v>
      </c>
      <c r="Y49" s="242">
        <v>1070803</v>
      </c>
      <c r="Z49" s="46" t="s">
        <v>135</v>
      </c>
      <c r="AA49" s="242">
        <v>100450</v>
      </c>
      <c r="AB49" s="242">
        <v>100450</v>
      </c>
      <c r="AC49" s="242">
        <v>0</v>
      </c>
      <c r="AD49" s="242">
        <v>2555142</v>
      </c>
      <c r="AE49" s="242">
        <v>2555142</v>
      </c>
      <c r="AF49" s="242">
        <v>270000</v>
      </c>
      <c r="AG49" s="242">
        <v>270000</v>
      </c>
      <c r="AH49" s="46" t="s">
        <v>135</v>
      </c>
      <c r="AI49" s="242">
        <v>0</v>
      </c>
      <c r="AJ49" s="242">
        <v>378332</v>
      </c>
      <c r="AK49" s="242">
        <v>21832</v>
      </c>
      <c r="AL49" s="242">
        <v>91500</v>
      </c>
      <c r="AM49" s="242">
        <v>0</v>
      </c>
      <c r="AN49" s="242">
        <v>265000</v>
      </c>
      <c r="AO49" s="242">
        <v>0</v>
      </c>
    </row>
    <row r="50" spans="1:41" ht="21.6" customHeight="1">
      <c r="A50" s="46" t="s">
        <v>136</v>
      </c>
      <c r="B50" s="242">
        <v>33467545</v>
      </c>
      <c r="C50" s="242">
        <v>7155384</v>
      </c>
      <c r="D50" s="242">
        <v>540170</v>
      </c>
      <c r="E50" s="242">
        <v>305626</v>
      </c>
      <c r="F50" s="242">
        <v>2973285</v>
      </c>
      <c r="G50" s="242">
        <v>3001295</v>
      </c>
      <c r="H50" s="242">
        <v>335008</v>
      </c>
      <c r="I50" s="46" t="s">
        <v>136</v>
      </c>
      <c r="J50" s="242">
        <v>12726467</v>
      </c>
      <c r="K50" s="242">
        <v>12348754</v>
      </c>
      <c r="L50" s="242">
        <v>0</v>
      </c>
      <c r="M50" s="242">
        <v>377713</v>
      </c>
      <c r="N50" s="242">
        <v>1310355</v>
      </c>
      <c r="O50" s="242">
        <v>582186</v>
      </c>
      <c r="P50" s="242">
        <v>200997</v>
      </c>
      <c r="Q50" s="242">
        <v>282454</v>
      </c>
      <c r="R50" s="46" t="s">
        <v>136</v>
      </c>
      <c r="S50" s="242">
        <v>244718</v>
      </c>
      <c r="T50" s="242">
        <v>6563339</v>
      </c>
      <c r="U50" s="242">
        <v>231808</v>
      </c>
      <c r="V50" s="242">
        <v>398047</v>
      </c>
      <c r="W50" s="242">
        <v>3326383</v>
      </c>
      <c r="X50" s="242">
        <v>108704</v>
      </c>
      <c r="Y50" s="242">
        <v>2498397</v>
      </c>
      <c r="Z50" s="46" t="s">
        <v>136</v>
      </c>
      <c r="AA50" s="242">
        <v>503154</v>
      </c>
      <c r="AB50" s="242">
        <v>430750</v>
      </c>
      <c r="AC50" s="242">
        <v>72404</v>
      </c>
      <c r="AD50" s="242">
        <v>4660693</v>
      </c>
      <c r="AE50" s="242">
        <v>4660693</v>
      </c>
      <c r="AF50" s="242">
        <v>200000</v>
      </c>
      <c r="AG50" s="242">
        <v>200000</v>
      </c>
      <c r="AH50" s="46" t="s">
        <v>136</v>
      </c>
      <c r="AI50" s="242">
        <v>0</v>
      </c>
      <c r="AJ50" s="242">
        <v>348153</v>
      </c>
      <c r="AK50" s="242">
        <v>79292</v>
      </c>
      <c r="AL50" s="242">
        <v>0</v>
      </c>
      <c r="AM50" s="242">
        <v>0</v>
      </c>
      <c r="AN50" s="242">
        <v>218861</v>
      </c>
      <c r="AO50" s="242">
        <v>50000</v>
      </c>
    </row>
    <row r="51" spans="1:41" ht="21.6" customHeight="1">
      <c r="A51" s="46" t="s">
        <v>137</v>
      </c>
      <c r="B51" s="242">
        <v>15799752</v>
      </c>
      <c r="C51" s="242">
        <v>3990834</v>
      </c>
      <c r="D51" s="242">
        <v>578957</v>
      </c>
      <c r="E51" s="242">
        <v>191317</v>
      </c>
      <c r="F51" s="242">
        <v>1541684</v>
      </c>
      <c r="G51" s="242">
        <v>1505750</v>
      </c>
      <c r="H51" s="242">
        <v>173126</v>
      </c>
      <c r="I51" s="46" t="s">
        <v>137</v>
      </c>
      <c r="J51" s="242">
        <v>4861781</v>
      </c>
      <c r="K51" s="242">
        <v>4641246</v>
      </c>
      <c r="L51" s="242">
        <v>0</v>
      </c>
      <c r="M51" s="242">
        <v>220535</v>
      </c>
      <c r="N51" s="242">
        <v>1068288</v>
      </c>
      <c r="O51" s="242">
        <v>389509</v>
      </c>
      <c r="P51" s="242">
        <v>169992</v>
      </c>
      <c r="Q51" s="242">
        <v>164297</v>
      </c>
      <c r="R51" s="46" t="s">
        <v>137</v>
      </c>
      <c r="S51" s="242">
        <v>344490</v>
      </c>
      <c r="T51" s="242">
        <v>2848740</v>
      </c>
      <c r="U51" s="242">
        <v>81681</v>
      </c>
      <c r="V51" s="242">
        <v>351174</v>
      </c>
      <c r="W51" s="242">
        <v>1229781</v>
      </c>
      <c r="X51" s="242">
        <v>20785</v>
      </c>
      <c r="Y51" s="242">
        <v>1165319</v>
      </c>
      <c r="Z51" s="46" t="s">
        <v>137</v>
      </c>
      <c r="AA51" s="242">
        <v>220537</v>
      </c>
      <c r="AB51" s="242">
        <v>216537</v>
      </c>
      <c r="AC51" s="242">
        <v>4000</v>
      </c>
      <c r="AD51" s="242">
        <v>2152264</v>
      </c>
      <c r="AE51" s="242">
        <v>2152264</v>
      </c>
      <c r="AF51" s="242">
        <v>100000</v>
      </c>
      <c r="AG51" s="242">
        <v>100000</v>
      </c>
      <c r="AH51" s="46" t="s">
        <v>137</v>
      </c>
      <c r="AI51" s="242">
        <v>0</v>
      </c>
      <c r="AJ51" s="242">
        <v>557308</v>
      </c>
      <c r="AK51" s="242">
        <v>1000</v>
      </c>
      <c r="AL51" s="242">
        <v>0</v>
      </c>
      <c r="AM51" s="242">
        <v>0</v>
      </c>
      <c r="AN51" s="242">
        <v>556308</v>
      </c>
      <c r="AO51" s="242">
        <v>0</v>
      </c>
    </row>
    <row r="52" spans="1:41" ht="21.6" customHeight="1">
      <c r="A52" s="46" t="s">
        <v>138</v>
      </c>
      <c r="B52" s="242">
        <v>17884570</v>
      </c>
      <c r="C52" s="242">
        <v>4211872</v>
      </c>
      <c r="D52" s="242">
        <v>328270</v>
      </c>
      <c r="E52" s="242">
        <v>202830</v>
      </c>
      <c r="F52" s="242">
        <v>1577422</v>
      </c>
      <c r="G52" s="242">
        <v>1844871</v>
      </c>
      <c r="H52" s="242">
        <v>258479</v>
      </c>
      <c r="I52" s="46" t="s">
        <v>138</v>
      </c>
      <c r="J52" s="242">
        <v>6017855</v>
      </c>
      <c r="K52" s="242">
        <v>5807661</v>
      </c>
      <c r="L52" s="242">
        <v>0</v>
      </c>
      <c r="M52" s="242">
        <v>210194</v>
      </c>
      <c r="N52" s="242">
        <v>861304</v>
      </c>
      <c r="O52" s="242">
        <v>328446</v>
      </c>
      <c r="P52" s="242">
        <v>85491</v>
      </c>
      <c r="Q52" s="242">
        <v>55860</v>
      </c>
      <c r="R52" s="46" t="s">
        <v>138</v>
      </c>
      <c r="S52" s="242">
        <v>391507</v>
      </c>
      <c r="T52" s="242">
        <v>3503600</v>
      </c>
      <c r="U52" s="242">
        <v>104874</v>
      </c>
      <c r="V52" s="242">
        <v>235974</v>
      </c>
      <c r="W52" s="242">
        <v>2485110</v>
      </c>
      <c r="X52" s="242">
        <v>32176</v>
      </c>
      <c r="Y52" s="242">
        <v>645466</v>
      </c>
      <c r="Z52" s="46" t="s">
        <v>138</v>
      </c>
      <c r="AA52" s="242">
        <v>191296</v>
      </c>
      <c r="AB52" s="242">
        <v>161407</v>
      </c>
      <c r="AC52" s="242">
        <v>29889</v>
      </c>
      <c r="AD52" s="242">
        <v>2540443</v>
      </c>
      <c r="AE52" s="242">
        <v>2540443</v>
      </c>
      <c r="AF52" s="242">
        <v>122200</v>
      </c>
      <c r="AG52" s="242">
        <v>122200</v>
      </c>
      <c r="AH52" s="46" t="s">
        <v>138</v>
      </c>
      <c r="AI52" s="242">
        <v>0</v>
      </c>
      <c r="AJ52" s="242">
        <v>436000</v>
      </c>
      <c r="AK52" s="242">
        <v>0</v>
      </c>
      <c r="AL52" s="242">
        <v>0</v>
      </c>
      <c r="AM52" s="242">
        <v>0</v>
      </c>
      <c r="AN52" s="242">
        <v>376000</v>
      </c>
      <c r="AO52" s="242">
        <v>60000</v>
      </c>
    </row>
    <row r="53" spans="1:41" ht="21.6" customHeight="1">
      <c r="A53" s="46" t="s">
        <v>139</v>
      </c>
      <c r="B53" s="242">
        <v>8473280</v>
      </c>
      <c r="C53" s="242">
        <v>2331549</v>
      </c>
      <c r="D53" s="242">
        <v>224962</v>
      </c>
      <c r="E53" s="242">
        <v>151250</v>
      </c>
      <c r="F53" s="242">
        <v>543144</v>
      </c>
      <c r="G53" s="242">
        <v>1285617</v>
      </c>
      <c r="H53" s="242">
        <v>126576</v>
      </c>
      <c r="I53" s="46" t="s">
        <v>139</v>
      </c>
      <c r="J53" s="242">
        <v>2247591</v>
      </c>
      <c r="K53" s="242">
        <v>1994237</v>
      </c>
      <c r="L53" s="242">
        <v>86240</v>
      </c>
      <c r="M53" s="242">
        <v>167114</v>
      </c>
      <c r="N53" s="242">
        <v>837240</v>
      </c>
      <c r="O53" s="242">
        <v>367467</v>
      </c>
      <c r="P53" s="242">
        <v>79750</v>
      </c>
      <c r="Q53" s="242">
        <v>0</v>
      </c>
      <c r="R53" s="46" t="s">
        <v>139</v>
      </c>
      <c r="S53" s="242">
        <v>390023</v>
      </c>
      <c r="T53" s="242">
        <v>1747916</v>
      </c>
      <c r="U53" s="242">
        <v>50752</v>
      </c>
      <c r="V53" s="242">
        <v>109255</v>
      </c>
      <c r="W53" s="242">
        <v>1040577</v>
      </c>
      <c r="X53" s="242">
        <v>19105</v>
      </c>
      <c r="Y53" s="242">
        <v>528227</v>
      </c>
      <c r="Z53" s="46" t="s">
        <v>139</v>
      </c>
      <c r="AA53" s="242">
        <v>269790</v>
      </c>
      <c r="AB53" s="242">
        <v>262265</v>
      </c>
      <c r="AC53" s="242">
        <v>7525</v>
      </c>
      <c r="AD53" s="242">
        <v>825252</v>
      </c>
      <c r="AE53" s="242">
        <v>825252</v>
      </c>
      <c r="AF53" s="242">
        <v>16740</v>
      </c>
      <c r="AG53" s="242">
        <v>16740</v>
      </c>
      <c r="AH53" s="46" t="s">
        <v>139</v>
      </c>
      <c r="AI53" s="242">
        <v>0</v>
      </c>
      <c r="AJ53" s="242">
        <v>197202</v>
      </c>
      <c r="AK53" s="242">
        <v>58500</v>
      </c>
      <c r="AL53" s="242">
        <v>0</v>
      </c>
      <c r="AM53" s="242">
        <v>0</v>
      </c>
      <c r="AN53" s="242">
        <v>91702</v>
      </c>
      <c r="AO53" s="242">
        <v>47000</v>
      </c>
    </row>
    <row r="54" spans="1:41" ht="21.6" customHeight="1">
      <c r="A54" s="46" t="s">
        <v>140</v>
      </c>
      <c r="B54" s="242">
        <v>16489091</v>
      </c>
      <c r="C54" s="242">
        <v>4035553</v>
      </c>
      <c r="D54" s="242">
        <v>359475</v>
      </c>
      <c r="E54" s="242">
        <v>202746</v>
      </c>
      <c r="F54" s="242">
        <v>1441319</v>
      </c>
      <c r="G54" s="242">
        <v>1755634</v>
      </c>
      <c r="H54" s="242">
        <v>276379</v>
      </c>
      <c r="I54" s="46" t="s">
        <v>140</v>
      </c>
      <c r="J54" s="242">
        <v>5172000</v>
      </c>
      <c r="K54" s="242">
        <v>5010811</v>
      </c>
      <c r="L54" s="242">
        <v>0</v>
      </c>
      <c r="M54" s="242">
        <v>161189</v>
      </c>
      <c r="N54" s="242">
        <v>663218</v>
      </c>
      <c r="O54" s="242">
        <v>151043</v>
      </c>
      <c r="P54" s="242">
        <v>64937</v>
      </c>
      <c r="Q54" s="242">
        <v>290107</v>
      </c>
      <c r="R54" s="46" t="s">
        <v>140</v>
      </c>
      <c r="S54" s="242">
        <v>157131</v>
      </c>
      <c r="T54" s="242">
        <v>3429773</v>
      </c>
      <c r="U54" s="242">
        <v>454543</v>
      </c>
      <c r="V54" s="242">
        <v>308360</v>
      </c>
      <c r="W54" s="242">
        <v>2244508</v>
      </c>
      <c r="X54" s="242">
        <v>15193</v>
      </c>
      <c r="Y54" s="242">
        <v>407169</v>
      </c>
      <c r="Z54" s="46" t="s">
        <v>140</v>
      </c>
      <c r="AA54" s="242">
        <v>933615</v>
      </c>
      <c r="AB54" s="242">
        <v>806761</v>
      </c>
      <c r="AC54" s="242">
        <v>126854</v>
      </c>
      <c r="AD54" s="242">
        <v>1975882</v>
      </c>
      <c r="AE54" s="242">
        <v>1975882</v>
      </c>
      <c r="AF54" s="242">
        <v>100000</v>
      </c>
      <c r="AG54" s="242">
        <v>100000</v>
      </c>
      <c r="AH54" s="46" t="s">
        <v>140</v>
      </c>
      <c r="AI54" s="242">
        <v>0</v>
      </c>
      <c r="AJ54" s="242">
        <v>179050</v>
      </c>
      <c r="AK54" s="242">
        <v>0</v>
      </c>
      <c r="AL54" s="242">
        <v>0</v>
      </c>
      <c r="AM54" s="242">
        <v>0</v>
      </c>
      <c r="AN54" s="242">
        <v>159050</v>
      </c>
      <c r="AO54" s="242">
        <v>20000</v>
      </c>
    </row>
    <row r="55" spans="1:41" ht="21.6" customHeight="1">
      <c r="A55" s="46" t="s">
        <v>141</v>
      </c>
      <c r="B55" s="242">
        <v>17989733</v>
      </c>
      <c r="C55" s="242">
        <v>3407835</v>
      </c>
      <c r="D55" s="242">
        <v>301590</v>
      </c>
      <c r="E55" s="242">
        <v>191956</v>
      </c>
      <c r="F55" s="242">
        <v>1171583</v>
      </c>
      <c r="G55" s="242">
        <v>1489510</v>
      </c>
      <c r="H55" s="242">
        <v>253196</v>
      </c>
      <c r="I55" s="46" t="s">
        <v>141</v>
      </c>
      <c r="J55" s="242">
        <v>6866140</v>
      </c>
      <c r="K55" s="242">
        <v>6026981</v>
      </c>
      <c r="L55" s="242">
        <v>0</v>
      </c>
      <c r="M55" s="242">
        <v>839159</v>
      </c>
      <c r="N55" s="242">
        <v>924175</v>
      </c>
      <c r="O55" s="242">
        <v>103201</v>
      </c>
      <c r="P55" s="242">
        <v>228894</v>
      </c>
      <c r="Q55" s="242">
        <v>302662</v>
      </c>
      <c r="R55" s="46" t="s">
        <v>141</v>
      </c>
      <c r="S55" s="242">
        <v>289418</v>
      </c>
      <c r="T55" s="242">
        <v>3180205</v>
      </c>
      <c r="U55" s="242">
        <v>72795</v>
      </c>
      <c r="V55" s="242">
        <v>145246</v>
      </c>
      <c r="W55" s="242">
        <v>2395782</v>
      </c>
      <c r="X55" s="242">
        <v>55570</v>
      </c>
      <c r="Y55" s="242">
        <v>510812</v>
      </c>
      <c r="Z55" s="46" t="s">
        <v>141</v>
      </c>
      <c r="AA55" s="242">
        <v>1055675</v>
      </c>
      <c r="AB55" s="242">
        <v>995970</v>
      </c>
      <c r="AC55" s="242">
        <v>59705</v>
      </c>
      <c r="AD55" s="242">
        <v>2056023</v>
      </c>
      <c r="AE55" s="242">
        <v>2056023</v>
      </c>
      <c r="AF55" s="242">
        <v>210000</v>
      </c>
      <c r="AG55" s="242">
        <v>210000</v>
      </c>
      <c r="AH55" s="46" t="s">
        <v>141</v>
      </c>
      <c r="AI55" s="242">
        <v>0</v>
      </c>
      <c r="AJ55" s="242">
        <v>289680</v>
      </c>
      <c r="AK55" s="242">
        <v>0</v>
      </c>
      <c r="AL55" s="242">
        <v>0</v>
      </c>
      <c r="AM55" s="242">
        <v>0</v>
      </c>
      <c r="AN55" s="242">
        <v>139680</v>
      </c>
      <c r="AO55" s="242">
        <v>150000</v>
      </c>
    </row>
    <row r="56" spans="1:41" ht="21.6" customHeight="1">
      <c r="A56" s="46" t="s">
        <v>142</v>
      </c>
      <c r="B56" s="242">
        <v>11619832</v>
      </c>
      <c r="C56" s="242">
        <v>2934007</v>
      </c>
      <c r="D56" s="242">
        <v>305087</v>
      </c>
      <c r="E56" s="242">
        <v>167014</v>
      </c>
      <c r="F56" s="242">
        <v>980295</v>
      </c>
      <c r="G56" s="242">
        <v>1285055</v>
      </c>
      <c r="H56" s="242">
        <v>196556</v>
      </c>
      <c r="I56" s="46" t="s">
        <v>142</v>
      </c>
      <c r="J56" s="242">
        <v>4145729</v>
      </c>
      <c r="K56" s="242">
        <v>3854513</v>
      </c>
      <c r="L56" s="242">
        <v>0</v>
      </c>
      <c r="M56" s="242">
        <v>291216</v>
      </c>
      <c r="N56" s="242">
        <v>354775</v>
      </c>
      <c r="O56" s="242">
        <v>62383</v>
      </c>
      <c r="P56" s="242">
        <v>50364</v>
      </c>
      <c r="Q56" s="242">
        <v>88201</v>
      </c>
      <c r="R56" s="46" t="s">
        <v>142</v>
      </c>
      <c r="S56" s="242">
        <v>153827</v>
      </c>
      <c r="T56" s="242">
        <v>1929691</v>
      </c>
      <c r="U56" s="242">
        <v>58500</v>
      </c>
      <c r="V56" s="242">
        <v>92742</v>
      </c>
      <c r="W56" s="242">
        <v>1169299</v>
      </c>
      <c r="X56" s="242">
        <v>30364</v>
      </c>
      <c r="Y56" s="242">
        <v>578786</v>
      </c>
      <c r="Z56" s="46" t="s">
        <v>142</v>
      </c>
      <c r="AA56" s="242">
        <v>708671</v>
      </c>
      <c r="AB56" s="242">
        <v>669576</v>
      </c>
      <c r="AC56" s="242">
        <v>39095</v>
      </c>
      <c r="AD56" s="242">
        <v>1346442</v>
      </c>
      <c r="AE56" s="242">
        <v>1346442</v>
      </c>
      <c r="AF56" s="242">
        <v>6517</v>
      </c>
      <c r="AG56" s="242">
        <v>6517</v>
      </c>
      <c r="AH56" s="46" t="s">
        <v>142</v>
      </c>
      <c r="AI56" s="242">
        <v>0</v>
      </c>
      <c r="AJ56" s="242">
        <v>194000</v>
      </c>
      <c r="AK56" s="242">
        <v>0</v>
      </c>
      <c r="AL56" s="242">
        <v>0</v>
      </c>
      <c r="AM56" s="242">
        <v>0</v>
      </c>
      <c r="AN56" s="242">
        <v>179000</v>
      </c>
      <c r="AO56" s="242">
        <v>15000</v>
      </c>
    </row>
    <row r="57" spans="1:41" ht="21.6" customHeight="1">
      <c r="A57" s="46" t="s">
        <v>143</v>
      </c>
      <c r="B57" s="242">
        <v>9557578</v>
      </c>
      <c r="C57" s="242">
        <v>1949555</v>
      </c>
      <c r="D57" s="242">
        <v>508949</v>
      </c>
      <c r="E57" s="242">
        <v>169726</v>
      </c>
      <c r="F57" s="242">
        <v>501944</v>
      </c>
      <c r="G57" s="242">
        <v>707112</v>
      </c>
      <c r="H57" s="242">
        <v>61824</v>
      </c>
      <c r="I57" s="46" t="s">
        <v>143</v>
      </c>
      <c r="J57" s="242">
        <v>2983168</v>
      </c>
      <c r="K57" s="242">
        <v>2532146</v>
      </c>
      <c r="L57" s="242">
        <v>0</v>
      </c>
      <c r="M57" s="242">
        <v>451022</v>
      </c>
      <c r="N57" s="242">
        <v>1989904</v>
      </c>
      <c r="O57" s="242">
        <v>840508</v>
      </c>
      <c r="P57" s="242">
        <v>264662</v>
      </c>
      <c r="Q57" s="242">
        <v>307031</v>
      </c>
      <c r="R57" s="46" t="s">
        <v>143</v>
      </c>
      <c r="S57" s="242">
        <v>577703</v>
      </c>
      <c r="T57" s="242">
        <v>1486467</v>
      </c>
      <c r="U57" s="242">
        <v>34616</v>
      </c>
      <c r="V57" s="242">
        <v>50833</v>
      </c>
      <c r="W57" s="242">
        <v>732510</v>
      </c>
      <c r="X57" s="242">
        <v>0</v>
      </c>
      <c r="Y57" s="242">
        <v>668508</v>
      </c>
      <c r="Z57" s="46" t="s">
        <v>143</v>
      </c>
      <c r="AA57" s="242">
        <v>368838</v>
      </c>
      <c r="AB57" s="242">
        <v>361544</v>
      </c>
      <c r="AC57" s="242">
        <v>7294</v>
      </c>
      <c r="AD57" s="242">
        <v>679228</v>
      </c>
      <c r="AE57" s="242">
        <v>679228</v>
      </c>
      <c r="AF57" s="242">
        <v>0</v>
      </c>
      <c r="AG57" s="242">
        <v>0</v>
      </c>
      <c r="AH57" s="46" t="s">
        <v>143</v>
      </c>
      <c r="AI57" s="242">
        <v>0</v>
      </c>
      <c r="AJ57" s="242">
        <v>100418</v>
      </c>
      <c r="AK57" s="242">
        <v>0</v>
      </c>
      <c r="AL57" s="242">
        <v>37618</v>
      </c>
      <c r="AM57" s="242">
        <v>0</v>
      </c>
      <c r="AN57" s="242">
        <v>35800</v>
      </c>
      <c r="AO57" s="242">
        <v>27000</v>
      </c>
    </row>
    <row r="58" spans="1:41" ht="21.6" customHeight="1">
      <c r="A58" s="46" t="s">
        <v>206</v>
      </c>
      <c r="B58" s="242">
        <v>2375742</v>
      </c>
      <c r="C58" s="242">
        <v>655948</v>
      </c>
      <c r="D58" s="242">
        <v>225478</v>
      </c>
      <c r="E58" s="242">
        <v>62895</v>
      </c>
      <c r="F58" s="242">
        <v>164761</v>
      </c>
      <c r="G58" s="242">
        <v>174357</v>
      </c>
      <c r="H58" s="242">
        <v>28457</v>
      </c>
      <c r="I58" s="46" t="s">
        <v>206</v>
      </c>
      <c r="J58" s="242">
        <v>721883</v>
      </c>
      <c r="K58" s="242">
        <v>581922</v>
      </c>
      <c r="L58" s="242">
        <v>0</v>
      </c>
      <c r="M58" s="242">
        <v>139961</v>
      </c>
      <c r="N58" s="242">
        <v>524922</v>
      </c>
      <c r="O58" s="242">
        <v>163970</v>
      </c>
      <c r="P58" s="242">
        <v>6295</v>
      </c>
      <c r="Q58" s="242">
        <v>342194</v>
      </c>
      <c r="R58" s="46" t="s">
        <v>206</v>
      </c>
      <c r="S58" s="242">
        <v>12463</v>
      </c>
      <c r="T58" s="242">
        <v>346941</v>
      </c>
      <c r="U58" s="242">
        <v>1879</v>
      </c>
      <c r="V58" s="242">
        <v>10142</v>
      </c>
      <c r="W58" s="242">
        <v>97861</v>
      </c>
      <c r="X58" s="242">
        <v>0</v>
      </c>
      <c r="Y58" s="242">
        <v>237059</v>
      </c>
      <c r="Z58" s="46" t="s">
        <v>206</v>
      </c>
      <c r="AA58" s="242">
        <v>69396</v>
      </c>
      <c r="AB58" s="242">
        <v>69396</v>
      </c>
      <c r="AC58" s="242">
        <v>0</v>
      </c>
      <c r="AD58" s="242">
        <v>44331</v>
      </c>
      <c r="AE58" s="242">
        <v>44331</v>
      </c>
      <c r="AF58" s="242">
        <v>600</v>
      </c>
      <c r="AG58" s="242">
        <v>600</v>
      </c>
      <c r="AH58" s="46" t="s">
        <v>206</v>
      </c>
      <c r="AI58" s="242">
        <v>0</v>
      </c>
      <c r="AJ58" s="242">
        <v>11721</v>
      </c>
      <c r="AK58" s="242">
        <v>0</v>
      </c>
      <c r="AL58" s="242">
        <v>0</v>
      </c>
      <c r="AM58" s="242">
        <v>0</v>
      </c>
      <c r="AN58" s="242">
        <v>6721</v>
      </c>
      <c r="AO58" s="242">
        <v>5000</v>
      </c>
    </row>
    <row r="59" spans="1:41" ht="20.2" customHeight="1">
      <c r="A59" s="243" t="s">
        <v>312</v>
      </c>
      <c r="B59" s="244"/>
      <c r="C59" s="244"/>
      <c r="D59" s="244"/>
      <c r="E59" s="244"/>
      <c r="F59" s="244"/>
      <c r="G59" s="244"/>
      <c r="H59" s="244"/>
      <c r="I59" s="243" t="s">
        <v>312</v>
      </c>
      <c r="J59" s="244"/>
      <c r="K59" s="244"/>
      <c r="L59" s="244"/>
      <c r="M59" s="244"/>
      <c r="N59" s="244"/>
      <c r="O59" s="244"/>
      <c r="P59" s="244"/>
      <c r="Q59" s="244"/>
      <c r="R59" s="243" t="s">
        <v>312</v>
      </c>
      <c r="S59" s="244"/>
      <c r="T59" s="244"/>
      <c r="U59" s="244"/>
      <c r="V59" s="244"/>
      <c r="W59" s="244"/>
      <c r="X59" s="244"/>
      <c r="Y59" s="244"/>
      <c r="Z59" s="243" t="s">
        <v>312</v>
      </c>
      <c r="AA59" s="244"/>
      <c r="AB59" s="244"/>
      <c r="AC59" s="244"/>
      <c r="AD59" s="244"/>
      <c r="AE59" s="244"/>
      <c r="AF59" s="244"/>
      <c r="AG59" s="244"/>
      <c r="AH59" s="243" t="s">
        <v>312</v>
      </c>
      <c r="AI59" s="244"/>
      <c r="AJ59" s="244"/>
      <c r="AK59" s="244"/>
      <c r="AL59" s="244"/>
      <c r="AM59" s="244"/>
      <c r="AN59" s="244"/>
      <c r="AO59" s="244"/>
    </row>
    <row r="60" spans="1:41" s="47" customFormat="1" ht="21.6" customHeight="1">
      <c r="A60" s="178" t="s">
        <v>25</v>
      </c>
      <c r="B60" s="241">
        <v>253585439</v>
      </c>
      <c r="C60" s="241">
        <v>23063603</v>
      </c>
      <c r="D60" s="241">
        <v>1849719</v>
      </c>
      <c r="E60" s="241">
        <v>432453</v>
      </c>
      <c r="F60" s="241">
        <v>14274174</v>
      </c>
      <c r="G60" s="241">
        <v>6011662</v>
      </c>
      <c r="H60" s="241">
        <v>495595</v>
      </c>
      <c r="I60" s="178" t="s">
        <v>25</v>
      </c>
      <c r="J60" s="241">
        <v>44235047</v>
      </c>
      <c r="K60" s="241">
        <v>29670577</v>
      </c>
      <c r="L60" s="241">
        <v>2756</v>
      </c>
      <c r="M60" s="241">
        <v>14561714</v>
      </c>
      <c r="N60" s="241">
        <v>138700063</v>
      </c>
      <c r="O60" s="241">
        <v>32775934</v>
      </c>
      <c r="P60" s="241">
        <v>16745164</v>
      </c>
      <c r="Q60" s="241">
        <v>77624600</v>
      </c>
      <c r="R60" s="178" t="s">
        <v>25</v>
      </c>
      <c r="S60" s="241">
        <v>11554365</v>
      </c>
      <c r="T60" s="241">
        <v>8871802</v>
      </c>
      <c r="U60" s="241">
        <v>0</v>
      </c>
      <c r="V60" s="241">
        <v>6700</v>
      </c>
      <c r="W60" s="241">
        <v>6340466</v>
      </c>
      <c r="X60" s="241">
        <v>133031</v>
      </c>
      <c r="Y60" s="241">
        <v>2391605</v>
      </c>
      <c r="Z60" s="178" t="s">
        <v>25</v>
      </c>
      <c r="AA60" s="241">
        <v>26612279</v>
      </c>
      <c r="AB60" s="241">
        <v>20370574</v>
      </c>
      <c r="AC60" s="241">
        <v>6241705</v>
      </c>
      <c r="AD60" s="241">
        <v>0</v>
      </c>
      <c r="AE60" s="241">
        <v>0</v>
      </c>
      <c r="AF60" s="241">
        <v>0</v>
      </c>
      <c r="AG60" s="241">
        <v>0</v>
      </c>
      <c r="AH60" s="178" t="s">
        <v>25</v>
      </c>
      <c r="AI60" s="241">
        <v>0</v>
      </c>
      <c r="AJ60" s="241">
        <v>12102645</v>
      </c>
      <c r="AK60" s="241">
        <v>3000</v>
      </c>
      <c r="AL60" s="241">
        <v>48089</v>
      </c>
      <c r="AM60" s="241">
        <v>0</v>
      </c>
      <c r="AN60" s="241">
        <v>10994889</v>
      </c>
      <c r="AO60" s="241">
        <v>1056667</v>
      </c>
    </row>
    <row r="61" spans="1:41" s="47" customFormat="1" ht="21.6" customHeight="1">
      <c r="A61" s="178" t="s">
        <v>479</v>
      </c>
      <c r="B61" s="241">
        <v>181328829</v>
      </c>
      <c r="C61" s="241">
        <v>16569905</v>
      </c>
      <c r="D61" s="241">
        <v>1005663</v>
      </c>
      <c r="E61" s="241">
        <v>192733</v>
      </c>
      <c r="F61" s="241">
        <v>10898653</v>
      </c>
      <c r="G61" s="241">
        <v>4148481</v>
      </c>
      <c r="H61" s="241">
        <v>324375</v>
      </c>
      <c r="I61" s="178" t="s">
        <v>479</v>
      </c>
      <c r="J61" s="241">
        <v>31045550</v>
      </c>
      <c r="K61" s="241">
        <v>19327568</v>
      </c>
      <c r="L61" s="241">
        <v>0</v>
      </c>
      <c r="M61" s="241">
        <v>11717982</v>
      </c>
      <c r="N61" s="241">
        <v>98078600</v>
      </c>
      <c r="O61" s="241">
        <v>22323518</v>
      </c>
      <c r="P61" s="241">
        <v>13027589</v>
      </c>
      <c r="Q61" s="241">
        <v>58580288</v>
      </c>
      <c r="R61" s="178" t="s">
        <v>479</v>
      </c>
      <c r="S61" s="241">
        <v>4147205</v>
      </c>
      <c r="T61" s="241">
        <v>6545240</v>
      </c>
      <c r="U61" s="241">
        <v>0</v>
      </c>
      <c r="V61" s="241">
        <v>0</v>
      </c>
      <c r="W61" s="241">
        <v>5112837</v>
      </c>
      <c r="X61" s="241">
        <v>114410</v>
      </c>
      <c r="Y61" s="241">
        <v>1317993</v>
      </c>
      <c r="Z61" s="178" t="s">
        <v>479</v>
      </c>
      <c r="AA61" s="241">
        <v>21132136</v>
      </c>
      <c r="AB61" s="241">
        <v>16331640</v>
      </c>
      <c r="AC61" s="241">
        <v>4800496</v>
      </c>
      <c r="AD61" s="241">
        <v>0</v>
      </c>
      <c r="AE61" s="241">
        <v>0</v>
      </c>
      <c r="AF61" s="241">
        <v>0</v>
      </c>
      <c r="AG61" s="241">
        <v>0</v>
      </c>
      <c r="AH61" s="178" t="s">
        <v>479</v>
      </c>
      <c r="AI61" s="241">
        <v>0</v>
      </c>
      <c r="AJ61" s="241">
        <v>7957398</v>
      </c>
      <c r="AK61" s="241">
        <v>0</v>
      </c>
      <c r="AL61" s="241">
        <v>0</v>
      </c>
      <c r="AM61" s="241">
        <v>0</v>
      </c>
      <c r="AN61" s="241">
        <v>7270731</v>
      </c>
      <c r="AO61" s="241">
        <v>686667</v>
      </c>
    </row>
    <row r="62" spans="1:41" ht="21.6" customHeight="1">
      <c r="A62" s="46" t="s">
        <v>480</v>
      </c>
      <c r="B62" s="242">
        <v>41413765</v>
      </c>
      <c r="C62" s="242">
        <v>4444553</v>
      </c>
      <c r="D62" s="242">
        <v>243602</v>
      </c>
      <c r="E62" s="242">
        <v>24020</v>
      </c>
      <c r="F62" s="242">
        <v>3543355</v>
      </c>
      <c r="G62" s="242">
        <v>520207</v>
      </c>
      <c r="H62" s="242">
        <v>113369</v>
      </c>
      <c r="I62" s="46" t="s">
        <v>480</v>
      </c>
      <c r="J62" s="242">
        <v>4897815</v>
      </c>
      <c r="K62" s="242">
        <v>3582522</v>
      </c>
      <c r="L62" s="242">
        <v>0</v>
      </c>
      <c r="M62" s="242">
        <v>1315293</v>
      </c>
      <c r="N62" s="242">
        <v>24812079</v>
      </c>
      <c r="O62" s="242">
        <v>2958323</v>
      </c>
      <c r="P62" s="242">
        <v>6227334</v>
      </c>
      <c r="Q62" s="242">
        <v>13506062</v>
      </c>
      <c r="R62" s="46" t="s">
        <v>480</v>
      </c>
      <c r="S62" s="242">
        <v>2120360</v>
      </c>
      <c r="T62" s="242">
        <v>1012125</v>
      </c>
      <c r="U62" s="242">
        <v>0</v>
      </c>
      <c r="V62" s="242">
        <v>0</v>
      </c>
      <c r="W62" s="242">
        <v>741069</v>
      </c>
      <c r="X62" s="242">
        <v>2094</v>
      </c>
      <c r="Y62" s="242">
        <v>268962</v>
      </c>
      <c r="Z62" s="46" t="s">
        <v>480</v>
      </c>
      <c r="AA62" s="242">
        <v>4688193</v>
      </c>
      <c r="AB62" s="242">
        <v>4479146</v>
      </c>
      <c r="AC62" s="242">
        <v>209047</v>
      </c>
      <c r="AD62" s="242">
        <v>0</v>
      </c>
      <c r="AE62" s="242">
        <v>0</v>
      </c>
      <c r="AF62" s="242">
        <v>0</v>
      </c>
      <c r="AG62" s="242">
        <v>0</v>
      </c>
      <c r="AH62" s="46" t="s">
        <v>480</v>
      </c>
      <c r="AI62" s="242">
        <v>0</v>
      </c>
      <c r="AJ62" s="242">
        <v>1559000</v>
      </c>
      <c r="AK62" s="242">
        <v>0</v>
      </c>
      <c r="AL62" s="242">
        <v>0</v>
      </c>
      <c r="AM62" s="242">
        <v>0</v>
      </c>
      <c r="AN62" s="242">
        <v>1559000</v>
      </c>
      <c r="AO62" s="242">
        <v>0</v>
      </c>
    </row>
    <row r="63" spans="1:41" ht="21.6" customHeight="1">
      <c r="A63" s="46" t="s">
        <v>481</v>
      </c>
      <c r="B63" s="242">
        <v>31212193</v>
      </c>
      <c r="C63" s="242">
        <v>3201506</v>
      </c>
      <c r="D63" s="242">
        <v>292341</v>
      </c>
      <c r="E63" s="242">
        <v>60768</v>
      </c>
      <c r="F63" s="242">
        <v>1336738</v>
      </c>
      <c r="G63" s="242">
        <v>1359347</v>
      </c>
      <c r="H63" s="242">
        <v>152312</v>
      </c>
      <c r="I63" s="46" t="s">
        <v>481</v>
      </c>
      <c r="J63" s="242">
        <v>7479892</v>
      </c>
      <c r="K63" s="242">
        <v>5476704</v>
      </c>
      <c r="L63" s="242">
        <v>0</v>
      </c>
      <c r="M63" s="242">
        <v>2003188</v>
      </c>
      <c r="N63" s="242">
        <v>11486466</v>
      </c>
      <c r="O63" s="242">
        <v>3429511</v>
      </c>
      <c r="P63" s="242">
        <v>188673</v>
      </c>
      <c r="Q63" s="242">
        <v>7784377</v>
      </c>
      <c r="R63" s="46" t="s">
        <v>481</v>
      </c>
      <c r="S63" s="242">
        <v>83905</v>
      </c>
      <c r="T63" s="242">
        <v>3414101</v>
      </c>
      <c r="U63" s="242">
        <v>0</v>
      </c>
      <c r="V63" s="242">
        <v>0</v>
      </c>
      <c r="W63" s="242">
        <v>2721938</v>
      </c>
      <c r="X63" s="242">
        <v>105996</v>
      </c>
      <c r="Y63" s="242">
        <v>586167</v>
      </c>
      <c r="Z63" s="46" t="s">
        <v>481</v>
      </c>
      <c r="AA63" s="242">
        <v>4910228</v>
      </c>
      <c r="AB63" s="242">
        <v>1626834</v>
      </c>
      <c r="AC63" s="242">
        <v>3283394</v>
      </c>
      <c r="AD63" s="242">
        <v>0</v>
      </c>
      <c r="AE63" s="242">
        <v>0</v>
      </c>
      <c r="AF63" s="242">
        <v>0</v>
      </c>
      <c r="AG63" s="242">
        <v>0</v>
      </c>
      <c r="AH63" s="46" t="s">
        <v>481</v>
      </c>
      <c r="AI63" s="242">
        <v>0</v>
      </c>
      <c r="AJ63" s="242">
        <v>720000</v>
      </c>
      <c r="AK63" s="242">
        <v>0</v>
      </c>
      <c r="AL63" s="242">
        <v>0</v>
      </c>
      <c r="AM63" s="242">
        <v>0</v>
      </c>
      <c r="AN63" s="242">
        <v>500000</v>
      </c>
      <c r="AO63" s="242">
        <v>220000</v>
      </c>
    </row>
    <row r="64" spans="1:41" ht="21.6" customHeight="1">
      <c r="A64" s="46" t="s">
        <v>269</v>
      </c>
      <c r="B64" s="242">
        <v>30277755</v>
      </c>
      <c r="C64" s="242">
        <v>2994047</v>
      </c>
      <c r="D64" s="242">
        <v>138009</v>
      </c>
      <c r="E64" s="242">
        <v>15300</v>
      </c>
      <c r="F64" s="242">
        <v>2438745</v>
      </c>
      <c r="G64" s="242">
        <v>388788</v>
      </c>
      <c r="H64" s="242">
        <v>13205</v>
      </c>
      <c r="I64" s="46" t="s">
        <v>269</v>
      </c>
      <c r="J64" s="242">
        <v>7758737</v>
      </c>
      <c r="K64" s="242">
        <v>4054648</v>
      </c>
      <c r="L64" s="242">
        <v>0</v>
      </c>
      <c r="M64" s="242">
        <v>3704089</v>
      </c>
      <c r="N64" s="242">
        <v>16351883</v>
      </c>
      <c r="O64" s="242">
        <v>3220208</v>
      </c>
      <c r="P64" s="242">
        <v>4583596</v>
      </c>
      <c r="Q64" s="242">
        <v>8128447</v>
      </c>
      <c r="R64" s="46" t="s">
        <v>269</v>
      </c>
      <c r="S64" s="242">
        <v>419632</v>
      </c>
      <c r="T64" s="242">
        <v>944300</v>
      </c>
      <c r="U64" s="242">
        <v>0</v>
      </c>
      <c r="V64" s="242">
        <v>0</v>
      </c>
      <c r="W64" s="242">
        <v>822834</v>
      </c>
      <c r="X64" s="242">
        <v>0</v>
      </c>
      <c r="Y64" s="242">
        <v>121466</v>
      </c>
      <c r="Z64" s="46" t="s">
        <v>269</v>
      </c>
      <c r="AA64" s="242">
        <v>978788</v>
      </c>
      <c r="AB64" s="242">
        <v>747767</v>
      </c>
      <c r="AC64" s="242">
        <v>231021</v>
      </c>
      <c r="AD64" s="242">
        <v>0</v>
      </c>
      <c r="AE64" s="242">
        <v>0</v>
      </c>
      <c r="AF64" s="242">
        <v>0</v>
      </c>
      <c r="AG64" s="242">
        <v>0</v>
      </c>
      <c r="AH64" s="46" t="s">
        <v>269</v>
      </c>
      <c r="AI64" s="242">
        <v>0</v>
      </c>
      <c r="AJ64" s="242">
        <v>1250000</v>
      </c>
      <c r="AK64" s="242">
        <v>0</v>
      </c>
      <c r="AL64" s="242">
        <v>0</v>
      </c>
      <c r="AM64" s="242">
        <v>0</v>
      </c>
      <c r="AN64" s="242">
        <v>1250000</v>
      </c>
      <c r="AO64" s="242">
        <v>0</v>
      </c>
    </row>
    <row r="65" spans="1:41" ht="21.6" customHeight="1">
      <c r="A65" s="46" t="s">
        <v>203</v>
      </c>
      <c r="B65" s="242">
        <v>25274306</v>
      </c>
      <c r="C65" s="242">
        <v>1614044</v>
      </c>
      <c r="D65" s="242">
        <v>71686</v>
      </c>
      <c r="E65" s="242">
        <v>31100</v>
      </c>
      <c r="F65" s="242">
        <v>1113601</v>
      </c>
      <c r="G65" s="242">
        <v>384397</v>
      </c>
      <c r="H65" s="242">
        <v>13260</v>
      </c>
      <c r="I65" s="46" t="s">
        <v>203</v>
      </c>
      <c r="J65" s="242">
        <v>4340014</v>
      </c>
      <c r="K65" s="242">
        <v>2968634</v>
      </c>
      <c r="L65" s="242">
        <v>0</v>
      </c>
      <c r="M65" s="242">
        <v>1371380</v>
      </c>
      <c r="N65" s="242">
        <v>13973624</v>
      </c>
      <c r="O65" s="242">
        <v>2156621</v>
      </c>
      <c r="P65" s="242">
        <v>1524577</v>
      </c>
      <c r="Q65" s="242">
        <v>9810736</v>
      </c>
      <c r="R65" s="46" t="s">
        <v>203</v>
      </c>
      <c r="S65" s="242">
        <v>481690</v>
      </c>
      <c r="T65" s="242">
        <v>514896</v>
      </c>
      <c r="U65" s="242">
        <v>0</v>
      </c>
      <c r="V65" s="242">
        <v>0</v>
      </c>
      <c r="W65" s="242">
        <v>357058</v>
      </c>
      <c r="X65" s="242">
        <v>2233</v>
      </c>
      <c r="Y65" s="242">
        <v>155605</v>
      </c>
      <c r="Z65" s="46" t="s">
        <v>203</v>
      </c>
      <c r="AA65" s="242">
        <v>3331728</v>
      </c>
      <c r="AB65" s="242">
        <v>2723254</v>
      </c>
      <c r="AC65" s="242">
        <v>608474</v>
      </c>
      <c r="AD65" s="242">
        <v>0</v>
      </c>
      <c r="AE65" s="242">
        <v>0</v>
      </c>
      <c r="AF65" s="242">
        <v>0</v>
      </c>
      <c r="AG65" s="242">
        <v>0</v>
      </c>
      <c r="AH65" s="46" t="s">
        <v>203</v>
      </c>
      <c r="AI65" s="242">
        <v>0</v>
      </c>
      <c r="AJ65" s="242">
        <v>1500000</v>
      </c>
      <c r="AK65" s="242">
        <v>0</v>
      </c>
      <c r="AL65" s="242">
        <v>0</v>
      </c>
      <c r="AM65" s="242">
        <v>0</v>
      </c>
      <c r="AN65" s="242">
        <v>1300000</v>
      </c>
      <c r="AO65" s="242">
        <v>200000</v>
      </c>
    </row>
    <row r="66" spans="1:41" ht="21.6" customHeight="1">
      <c r="A66" s="46" t="s">
        <v>204</v>
      </c>
      <c r="B66" s="242">
        <v>23733719</v>
      </c>
      <c r="C66" s="242">
        <v>1657953</v>
      </c>
      <c r="D66" s="242">
        <v>96168</v>
      </c>
      <c r="E66" s="242">
        <v>34895</v>
      </c>
      <c r="F66" s="242">
        <v>1054774</v>
      </c>
      <c r="G66" s="242">
        <v>455120</v>
      </c>
      <c r="H66" s="242">
        <v>16996</v>
      </c>
      <c r="I66" s="46" t="s">
        <v>204</v>
      </c>
      <c r="J66" s="242">
        <v>3975384</v>
      </c>
      <c r="K66" s="242">
        <v>1629340</v>
      </c>
      <c r="L66" s="242">
        <v>0</v>
      </c>
      <c r="M66" s="242">
        <v>2346044</v>
      </c>
      <c r="N66" s="242">
        <v>15428460</v>
      </c>
      <c r="O66" s="242">
        <v>6468705</v>
      </c>
      <c r="P66" s="242">
        <v>101784</v>
      </c>
      <c r="Q66" s="242">
        <v>8432296</v>
      </c>
      <c r="R66" s="46" t="s">
        <v>204</v>
      </c>
      <c r="S66" s="242">
        <v>425675</v>
      </c>
      <c r="T66" s="242">
        <v>371398</v>
      </c>
      <c r="U66" s="242">
        <v>0</v>
      </c>
      <c r="V66" s="242">
        <v>0</v>
      </c>
      <c r="W66" s="242">
        <v>278691</v>
      </c>
      <c r="X66" s="242">
        <v>1589</v>
      </c>
      <c r="Y66" s="242">
        <v>91118</v>
      </c>
      <c r="Z66" s="46" t="s">
        <v>204</v>
      </c>
      <c r="AA66" s="242">
        <v>958193</v>
      </c>
      <c r="AB66" s="242">
        <v>508207</v>
      </c>
      <c r="AC66" s="242">
        <v>449986</v>
      </c>
      <c r="AD66" s="242">
        <v>0</v>
      </c>
      <c r="AE66" s="242">
        <v>0</v>
      </c>
      <c r="AF66" s="242">
        <v>0</v>
      </c>
      <c r="AG66" s="242">
        <v>0</v>
      </c>
      <c r="AH66" s="46" t="s">
        <v>204</v>
      </c>
      <c r="AI66" s="242">
        <v>0</v>
      </c>
      <c r="AJ66" s="242">
        <v>1342331</v>
      </c>
      <c r="AK66" s="242">
        <v>0</v>
      </c>
      <c r="AL66" s="242">
        <v>0</v>
      </c>
      <c r="AM66" s="242">
        <v>0</v>
      </c>
      <c r="AN66" s="242">
        <v>1342331</v>
      </c>
      <c r="AO66" s="242">
        <v>0</v>
      </c>
    </row>
    <row r="67" spans="1:41" ht="21.6" customHeight="1">
      <c r="A67" s="46" t="s">
        <v>482</v>
      </c>
      <c r="B67" s="242">
        <v>29417091</v>
      </c>
      <c r="C67" s="242">
        <v>2657802</v>
      </c>
      <c r="D67" s="242">
        <v>163857</v>
      </c>
      <c r="E67" s="242">
        <v>26650</v>
      </c>
      <c r="F67" s="242">
        <v>1411440</v>
      </c>
      <c r="G67" s="242">
        <v>1040622</v>
      </c>
      <c r="H67" s="242">
        <v>15233</v>
      </c>
      <c r="I67" s="46" t="s">
        <v>482</v>
      </c>
      <c r="J67" s="242">
        <v>2593708</v>
      </c>
      <c r="K67" s="242">
        <v>1615720</v>
      </c>
      <c r="L67" s="242">
        <v>0</v>
      </c>
      <c r="M67" s="242">
        <v>977988</v>
      </c>
      <c r="N67" s="242">
        <v>16026088</v>
      </c>
      <c r="O67" s="242">
        <v>4090150</v>
      </c>
      <c r="P67" s="242">
        <v>401625</v>
      </c>
      <c r="Q67" s="242">
        <v>10918370</v>
      </c>
      <c r="R67" s="46" t="s">
        <v>482</v>
      </c>
      <c r="S67" s="242">
        <v>615943</v>
      </c>
      <c r="T67" s="242">
        <v>288420</v>
      </c>
      <c r="U67" s="242">
        <v>0</v>
      </c>
      <c r="V67" s="242">
        <v>0</v>
      </c>
      <c r="W67" s="242">
        <v>191247</v>
      </c>
      <c r="X67" s="242">
        <v>2498</v>
      </c>
      <c r="Y67" s="242">
        <v>94675</v>
      </c>
      <c r="Z67" s="46" t="s">
        <v>482</v>
      </c>
      <c r="AA67" s="242">
        <v>6265006</v>
      </c>
      <c r="AB67" s="242">
        <v>6246432</v>
      </c>
      <c r="AC67" s="242">
        <v>18574</v>
      </c>
      <c r="AD67" s="242">
        <v>0</v>
      </c>
      <c r="AE67" s="242">
        <v>0</v>
      </c>
      <c r="AF67" s="242">
        <v>0</v>
      </c>
      <c r="AG67" s="242">
        <v>0</v>
      </c>
      <c r="AH67" s="46" t="s">
        <v>482</v>
      </c>
      <c r="AI67" s="242">
        <v>0</v>
      </c>
      <c r="AJ67" s="242">
        <v>1586067</v>
      </c>
      <c r="AK67" s="242">
        <v>0</v>
      </c>
      <c r="AL67" s="242">
        <v>0</v>
      </c>
      <c r="AM67" s="242">
        <v>0</v>
      </c>
      <c r="AN67" s="242">
        <v>1319400</v>
      </c>
      <c r="AO67" s="242">
        <v>266667</v>
      </c>
    </row>
    <row r="68" spans="1:41" s="47" customFormat="1" ht="21.6" customHeight="1">
      <c r="A68" s="122" t="s">
        <v>483</v>
      </c>
      <c r="B68" s="241">
        <v>72256610</v>
      </c>
      <c r="C68" s="241">
        <v>6493698</v>
      </c>
      <c r="D68" s="241">
        <v>844056</v>
      </c>
      <c r="E68" s="241">
        <v>239720</v>
      </c>
      <c r="F68" s="241">
        <v>3375521</v>
      </c>
      <c r="G68" s="241">
        <v>1863181</v>
      </c>
      <c r="H68" s="241">
        <v>171220</v>
      </c>
      <c r="I68" s="122" t="s">
        <v>483</v>
      </c>
      <c r="J68" s="241">
        <v>13189497</v>
      </c>
      <c r="K68" s="241">
        <v>10343009</v>
      </c>
      <c r="L68" s="241">
        <v>2756</v>
      </c>
      <c r="M68" s="241">
        <v>2843732</v>
      </c>
      <c r="N68" s="241">
        <v>40621463</v>
      </c>
      <c r="O68" s="241">
        <v>10452416</v>
      </c>
      <c r="P68" s="241">
        <v>3717575</v>
      </c>
      <c r="Q68" s="241">
        <v>19044312</v>
      </c>
      <c r="R68" s="122" t="s">
        <v>483</v>
      </c>
      <c r="S68" s="241">
        <v>7407160</v>
      </c>
      <c r="T68" s="241">
        <v>2326562</v>
      </c>
      <c r="U68" s="241">
        <v>0</v>
      </c>
      <c r="V68" s="241">
        <v>6700</v>
      </c>
      <c r="W68" s="241">
        <v>1227629</v>
      </c>
      <c r="X68" s="241">
        <v>18621</v>
      </c>
      <c r="Y68" s="241">
        <v>1073612</v>
      </c>
      <c r="Z68" s="122" t="s">
        <v>483</v>
      </c>
      <c r="AA68" s="241">
        <v>5480143</v>
      </c>
      <c r="AB68" s="241">
        <v>4038934</v>
      </c>
      <c r="AC68" s="241">
        <v>1441209</v>
      </c>
      <c r="AD68" s="241">
        <v>0</v>
      </c>
      <c r="AE68" s="241">
        <v>0</v>
      </c>
      <c r="AF68" s="241">
        <v>0</v>
      </c>
      <c r="AG68" s="241">
        <v>0</v>
      </c>
      <c r="AH68" s="122" t="s">
        <v>483</v>
      </c>
      <c r="AI68" s="241">
        <v>0</v>
      </c>
      <c r="AJ68" s="241">
        <v>4145247</v>
      </c>
      <c r="AK68" s="241">
        <v>3000</v>
      </c>
      <c r="AL68" s="241">
        <v>48089</v>
      </c>
      <c r="AM68" s="241">
        <v>0</v>
      </c>
      <c r="AN68" s="241">
        <v>3724158</v>
      </c>
      <c r="AO68" s="241">
        <v>370000</v>
      </c>
    </row>
    <row r="69" spans="1:41" ht="21.6" customHeight="1">
      <c r="A69" s="46" t="s">
        <v>129</v>
      </c>
      <c r="B69" s="242">
        <v>4215480</v>
      </c>
      <c r="C69" s="242">
        <v>410439</v>
      </c>
      <c r="D69" s="242">
        <v>49262</v>
      </c>
      <c r="E69" s="242">
        <v>3000</v>
      </c>
      <c r="F69" s="242">
        <v>293833</v>
      </c>
      <c r="G69" s="242">
        <v>62629</v>
      </c>
      <c r="H69" s="242">
        <v>1715</v>
      </c>
      <c r="I69" s="46" t="s">
        <v>129</v>
      </c>
      <c r="J69" s="242">
        <v>743324</v>
      </c>
      <c r="K69" s="242">
        <v>691137</v>
      </c>
      <c r="L69" s="242">
        <v>0</v>
      </c>
      <c r="M69" s="242">
        <v>52187</v>
      </c>
      <c r="N69" s="242">
        <v>1520320</v>
      </c>
      <c r="O69" s="242">
        <v>436215</v>
      </c>
      <c r="P69" s="242">
        <v>3475</v>
      </c>
      <c r="Q69" s="242">
        <v>489718</v>
      </c>
      <c r="R69" s="46" t="s">
        <v>129</v>
      </c>
      <c r="S69" s="242">
        <v>590912</v>
      </c>
      <c r="T69" s="242">
        <v>165147</v>
      </c>
      <c r="U69" s="242">
        <v>0</v>
      </c>
      <c r="V69" s="242">
        <v>0</v>
      </c>
      <c r="W69" s="242">
        <v>82151</v>
      </c>
      <c r="X69" s="242">
        <v>0</v>
      </c>
      <c r="Y69" s="242">
        <v>82996</v>
      </c>
      <c r="Z69" s="46" t="s">
        <v>129</v>
      </c>
      <c r="AA69" s="242">
        <v>1148189</v>
      </c>
      <c r="AB69" s="242">
        <v>46754</v>
      </c>
      <c r="AC69" s="242">
        <v>1101435</v>
      </c>
      <c r="AD69" s="242">
        <v>0</v>
      </c>
      <c r="AE69" s="242">
        <v>0</v>
      </c>
      <c r="AF69" s="242">
        <v>0</v>
      </c>
      <c r="AG69" s="242">
        <v>0</v>
      </c>
      <c r="AH69" s="46" t="s">
        <v>129</v>
      </c>
      <c r="AI69" s="242">
        <v>0</v>
      </c>
      <c r="AJ69" s="242">
        <v>228061</v>
      </c>
      <c r="AK69" s="242">
        <v>0</v>
      </c>
      <c r="AL69" s="242">
        <v>0</v>
      </c>
      <c r="AM69" s="242">
        <v>0</v>
      </c>
      <c r="AN69" s="242">
        <v>228061</v>
      </c>
      <c r="AO69" s="242">
        <v>0</v>
      </c>
    </row>
    <row r="70" spans="1:41" ht="21.6" customHeight="1">
      <c r="A70" s="46" t="s">
        <v>130</v>
      </c>
      <c r="B70" s="242">
        <v>7625421</v>
      </c>
      <c r="C70" s="242">
        <v>506961</v>
      </c>
      <c r="D70" s="242">
        <v>77487</v>
      </c>
      <c r="E70" s="242">
        <v>4040</v>
      </c>
      <c r="F70" s="242">
        <v>147332</v>
      </c>
      <c r="G70" s="242">
        <v>268004</v>
      </c>
      <c r="H70" s="242">
        <v>10098</v>
      </c>
      <c r="I70" s="46" t="s">
        <v>130</v>
      </c>
      <c r="J70" s="242">
        <v>966428</v>
      </c>
      <c r="K70" s="242">
        <v>891952</v>
      </c>
      <c r="L70" s="242">
        <v>0</v>
      </c>
      <c r="M70" s="242">
        <v>74476</v>
      </c>
      <c r="N70" s="242">
        <v>4558503</v>
      </c>
      <c r="O70" s="242">
        <v>565776</v>
      </c>
      <c r="P70" s="242">
        <v>437350</v>
      </c>
      <c r="Q70" s="242">
        <v>2393561</v>
      </c>
      <c r="R70" s="46" t="s">
        <v>130</v>
      </c>
      <c r="S70" s="242">
        <v>1161816</v>
      </c>
      <c r="T70" s="242">
        <v>303657</v>
      </c>
      <c r="U70" s="242">
        <v>0</v>
      </c>
      <c r="V70" s="242">
        <v>0</v>
      </c>
      <c r="W70" s="242">
        <v>234379</v>
      </c>
      <c r="X70" s="242">
        <v>0</v>
      </c>
      <c r="Y70" s="242">
        <v>69278</v>
      </c>
      <c r="Z70" s="46" t="s">
        <v>130</v>
      </c>
      <c r="AA70" s="242">
        <v>1002875</v>
      </c>
      <c r="AB70" s="242">
        <v>1002875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46" t="s">
        <v>130</v>
      </c>
      <c r="AI70" s="242">
        <v>0</v>
      </c>
      <c r="AJ70" s="242">
        <v>286997</v>
      </c>
      <c r="AK70" s="242">
        <v>0</v>
      </c>
      <c r="AL70" s="242">
        <v>0</v>
      </c>
      <c r="AM70" s="242">
        <v>0</v>
      </c>
      <c r="AN70" s="242">
        <v>286997</v>
      </c>
      <c r="AO70" s="242">
        <v>0</v>
      </c>
    </row>
    <row r="71" spans="1:41" ht="21.6" customHeight="1">
      <c r="A71" s="46" t="s">
        <v>131</v>
      </c>
      <c r="B71" s="242">
        <v>2732605</v>
      </c>
      <c r="C71" s="242">
        <v>363620</v>
      </c>
      <c r="D71" s="242">
        <v>57597</v>
      </c>
      <c r="E71" s="242">
        <v>6880</v>
      </c>
      <c r="F71" s="242">
        <v>123185</v>
      </c>
      <c r="G71" s="242">
        <v>169059</v>
      </c>
      <c r="H71" s="242">
        <v>6899</v>
      </c>
      <c r="I71" s="46" t="s">
        <v>131</v>
      </c>
      <c r="J71" s="242">
        <v>161226</v>
      </c>
      <c r="K71" s="242">
        <v>128881</v>
      </c>
      <c r="L71" s="242">
        <v>0</v>
      </c>
      <c r="M71" s="242">
        <v>32345</v>
      </c>
      <c r="N71" s="242">
        <v>1215545</v>
      </c>
      <c r="O71" s="242">
        <v>369462</v>
      </c>
      <c r="P71" s="242">
        <v>22280</v>
      </c>
      <c r="Q71" s="242">
        <v>709970</v>
      </c>
      <c r="R71" s="46" t="s">
        <v>131</v>
      </c>
      <c r="S71" s="242">
        <v>113833</v>
      </c>
      <c r="T71" s="242">
        <v>56425</v>
      </c>
      <c r="U71" s="242">
        <v>0</v>
      </c>
      <c r="V71" s="242">
        <v>0</v>
      </c>
      <c r="W71" s="242">
        <v>1000</v>
      </c>
      <c r="X71" s="242">
        <v>15176</v>
      </c>
      <c r="Y71" s="242">
        <v>40249</v>
      </c>
      <c r="Z71" s="46" t="s">
        <v>131</v>
      </c>
      <c r="AA71" s="242">
        <v>733789</v>
      </c>
      <c r="AB71" s="242">
        <v>703789</v>
      </c>
      <c r="AC71" s="242">
        <v>30000</v>
      </c>
      <c r="AD71" s="242">
        <v>0</v>
      </c>
      <c r="AE71" s="242">
        <v>0</v>
      </c>
      <c r="AF71" s="242">
        <v>0</v>
      </c>
      <c r="AG71" s="242">
        <v>0</v>
      </c>
      <c r="AH71" s="46" t="s">
        <v>131</v>
      </c>
      <c r="AI71" s="242">
        <v>0</v>
      </c>
      <c r="AJ71" s="242">
        <v>202000</v>
      </c>
      <c r="AK71" s="242">
        <v>0</v>
      </c>
      <c r="AL71" s="242">
        <v>0</v>
      </c>
      <c r="AM71" s="242">
        <v>0</v>
      </c>
      <c r="AN71" s="242">
        <v>202000</v>
      </c>
      <c r="AO71" s="242">
        <v>0</v>
      </c>
    </row>
    <row r="72" spans="1:41" ht="21.6" customHeight="1">
      <c r="A72" s="46" t="s">
        <v>132</v>
      </c>
      <c r="B72" s="242">
        <v>7377950</v>
      </c>
      <c r="C72" s="242">
        <v>270544</v>
      </c>
      <c r="D72" s="242">
        <v>9729</v>
      </c>
      <c r="E72" s="242">
        <v>5200</v>
      </c>
      <c r="F72" s="242">
        <v>100033</v>
      </c>
      <c r="G72" s="242">
        <v>151364</v>
      </c>
      <c r="H72" s="242">
        <v>4218</v>
      </c>
      <c r="I72" s="46" t="s">
        <v>132</v>
      </c>
      <c r="J72" s="242">
        <v>1440988</v>
      </c>
      <c r="K72" s="242">
        <v>1256422</v>
      </c>
      <c r="L72" s="242">
        <v>0</v>
      </c>
      <c r="M72" s="242">
        <v>184566</v>
      </c>
      <c r="N72" s="242">
        <v>4915423</v>
      </c>
      <c r="O72" s="242">
        <v>2353357</v>
      </c>
      <c r="P72" s="242">
        <v>0</v>
      </c>
      <c r="Q72" s="242">
        <v>1989048</v>
      </c>
      <c r="R72" s="46" t="s">
        <v>132</v>
      </c>
      <c r="S72" s="242">
        <v>573018</v>
      </c>
      <c r="T72" s="242">
        <v>188767</v>
      </c>
      <c r="U72" s="242">
        <v>0</v>
      </c>
      <c r="V72" s="242">
        <v>0</v>
      </c>
      <c r="W72" s="242">
        <v>39574</v>
      </c>
      <c r="X72" s="242">
        <v>0</v>
      </c>
      <c r="Y72" s="242">
        <v>149193</v>
      </c>
      <c r="Z72" s="46" t="s">
        <v>132</v>
      </c>
      <c r="AA72" s="242">
        <v>92228</v>
      </c>
      <c r="AB72" s="242">
        <v>71723</v>
      </c>
      <c r="AC72" s="242">
        <v>20505</v>
      </c>
      <c r="AD72" s="242">
        <v>0</v>
      </c>
      <c r="AE72" s="242">
        <v>0</v>
      </c>
      <c r="AF72" s="242">
        <v>0</v>
      </c>
      <c r="AG72" s="242">
        <v>0</v>
      </c>
      <c r="AH72" s="46" t="s">
        <v>132</v>
      </c>
      <c r="AI72" s="242">
        <v>0</v>
      </c>
      <c r="AJ72" s="242">
        <v>470000</v>
      </c>
      <c r="AK72" s="242">
        <v>0</v>
      </c>
      <c r="AL72" s="242">
        <v>0</v>
      </c>
      <c r="AM72" s="242">
        <v>0</v>
      </c>
      <c r="AN72" s="242">
        <v>470000</v>
      </c>
      <c r="AO72" s="242">
        <v>0</v>
      </c>
    </row>
    <row r="73" spans="1:41" ht="21.6" customHeight="1">
      <c r="A73" s="46" t="s">
        <v>133</v>
      </c>
      <c r="B73" s="242">
        <v>4955078</v>
      </c>
      <c r="C73" s="242">
        <v>494423</v>
      </c>
      <c r="D73" s="242">
        <v>244244</v>
      </c>
      <c r="E73" s="242">
        <v>5890</v>
      </c>
      <c r="F73" s="242">
        <v>181390</v>
      </c>
      <c r="G73" s="242">
        <v>56234</v>
      </c>
      <c r="H73" s="242">
        <v>6665</v>
      </c>
      <c r="I73" s="46" t="s">
        <v>133</v>
      </c>
      <c r="J73" s="242">
        <v>282506</v>
      </c>
      <c r="K73" s="242">
        <v>246953</v>
      </c>
      <c r="L73" s="242">
        <v>0</v>
      </c>
      <c r="M73" s="242">
        <v>35553</v>
      </c>
      <c r="N73" s="242">
        <v>3836027</v>
      </c>
      <c r="O73" s="242">
        <v>261478</v>
      </c>
      <c r="P73" s="242">
        <v>1981798</v>
      </c>
      <c r="Q73" s="242">
        <v>1583931</v>
      </c>
      <c r="R73" s="46" t="s">
        <v>133</v>
      </c>
      <c r="S73" s="242">
        <v>8820</v>
      </c>
      <c r="T73" s="242">
        <v>20262</v>
      </c>
      <c r="U73" s="242">
        <v>0</v>
      </c>
      <c r="V73" s="242">
        <v>0</v>
      </c>
      <c r="W73" s="242">
        <v>0</v>
      </c>
      <c r="X73" s="242">
        <v>0</v>
      </c>
      <c r="Y73" s="242">
        <v>20262</v>
      </c>
      <c r="Z73" s="46" t="s">
        <v>133</v>
      </c>
      <c r="AA73" s="242">
        <v>55600</v>
      </c>
      <c r="AB73" s="242">
        <v>55600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46" t="s">
        <v>133</v>
      </c>
      <c r="AI73" s="242">
        <v>0</v>
      </c>
      <c r="AJ73" s="242">
        <v>266260</v>
      </c>
      <c r="AK73" s="242">
        <v>0</v>
      </c>
      <c r="AL73" s="242">
        <v>0</v>
      </c>
      <c r="AM73" s="242">
        <v>0</v>
      </c>
      <c r="AN73" s="242">
        <v>266260</v>
      </c>
      <c r="AO73" s="242">
        <v>0</v>
      </c>
    </row>
    <row r="74" spans="1:41" ht="21.6" customHeight="1">
      <c r="A74" s="46" t="s">
        <v>134</v>
      </c>
      <c r="B74" s="242">
        <v>4980009</v>
      </c>
      <c r="C74" s="242">
        <v>192523</v>
      </c>
      <c r="D74" s="242">
        <v>43430</v>
      </c>
      <c r="E74" s="242">
        <v>37725</v>
      </c>
      <c r="F74" s="242">
        <v>33459</v>
      </c>
      <c r="G74" s="242">
        <v>73580</v>
      </c>
      <c r="H74" s="242">
        <v>4329</v>
      </c>
      <c r="I74" s="46" t="s">
        <v>134</v>
      </c>
      <c r="J74" s="242">
        <v>551546</v>
      </c>
      <c r="K74" s="242">
        <v>362116</v>
      </c>
      <c r="L74" s="242">
        <v>0</v>
      </c>
      <c r="M74" s="242">
        <v>189430</v>
      </c>
      <c r="N74" s="242">
        <v>3508584</v>
      </c>
      <c r="O74" s="242">
        <v>1314434</v>
      </c>
      <c r="P74" s="242">
        <v>673</v>
      </c>
      <c r="Q74" s="242">
        <v>1325705</v>
      </c>
      <c r="R74" s="46" t="s">
        <v>134</v>
      </c>
      <c r="S74" s="242">
        <v>867772</v>
      </c>
      <c r="T74" s="242">
        <v>225177</v>
      </c>
      <c r="U74" s="242">
        <v>0</v>
      </c>
      <c r="V74" s="242">
        <v>0</v>
      </c>
      <c r="W74" s="242">
        <v>206858</v>
      </c>
      <c r="X74" s="242">
        <v>0</v>
      </c>
      <c r="Y74" s="242">
        <v>18319</v>
      </c>
      <c r="Z74" s="46" t="s">
        <v>134</v>
      </c>
      <c r="AA74" s="242">
        <v>111012</v>
      </c>
      <c r="AB74" s="242">
        <v>111012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46" t="s">
        <v>134</v>
      </c>
      <c r="AI74" s="242">
        <v>0</v>
      </c>
      <c r="AJ74" s="242">
        <v>391167</v>
      </c>
      <c r="AK74" s="242">
        <v>0</v>
      </c>
      <c r="AL74" s="242">
        <v>0</v>
      </c>
      <c r="AM74" s="242">
        <v>0</v>
      </c>
      <c r="AN74" s="242">
        <v>311167</v>
      </c>
      <c r="AO74" s="242">
        <v>80000</v>
      </c>
    </row>
    <row r="75" spans="1:41" ht="21.6" customHeight="1">
      <c r="A75" s="46" t="s">
        <v>135</v>
      </c>
      <c r="B75" s="242">
        <v>4218772</v>
      </c>
      <c r="C75" s="242">
        <v>307678</v>
      </c>
      <c r="D75" s="242">
        <v>55625</v>
      </c>
      <c r="E75" s="242">
        <v>8825</v>
      </c>
      <c r="F75" s="242">
        <v>120735</v>
      </c>
      <c r="G75" s="242">
        <v>115717</v>
      </c>
      <c r="H75" s="242">
        <v>6776</v>
      </c>
      <c r="I75" s="46" t="s">
        <v>135</v>
      </c>
      <c r="J75" s="242">
        <v>714621</v>
      </c>
      <c r="K75" s="242">
        <v>630607</v>
      </c>
      <c r="L75" s="242">
        <v>0</v>
      </c>
      <c r="M75" s="242">
        <v>84014</v>
      </c>
      <c r="N75" s="242">
        <v>2635701</v>
      </c>
      <c r="O75" s="242">
        <v>1196536</v>
      </c>
      <c r="P75" s="242">
        <v>14583</v>
      </c>
      <c r="Q75" s="242">
        <v>1351343</v>
      </c>
      <c r="R75" s="46" t="s">
        <v>135</v>
      </c>
      <c r="S75" s="242">
        <v>73239</v>
      </c>
      <c r="T75" s="242">
        <v>187380</v>
      </c>
      <c r="U75" s="242">
        <v>0</v>
      </c>
      <c r="V75" s="242">
        <v>0</v>
      </c>
      <c r="W75" s="242">
        <v>88428</v>
      </c>
      <c r="X75" s="242">
        <v>0</v>
      </c>
      <c r="Y75" s="242">
        <v>98952</v>
      </c>
      <c r="Z75" s="46" t="s">
        <v>135</v>
      </c>
      <c r="AA75" s="242">
        <v>48042</v>
      </c>
      <c r="AB75" s="242">
        <v>48042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46" t="s">
        <v>135</v>
      </c>
      <c r="AI75" s="242">
        <v>0</v>
      </c>
      <c r="AJ75" s="242">
        <v>325350</v>
      </c>
      <c r="AK75" s="242">
        <v>0</v>
      </c>
      <c r="AL75" s="242">
        <v>0</v>
      </c>
      <c r="AM75" s="242">
        <v>0</v>
      </c>
      <c r="AN75" s="242">
        <v>245350</v>
      </c>
      <c r="AO75" s="242">
        <v>80000</v>
      </c>
    </row>
    <row r="76" spans="1:41" ht="21.6" customHeight="1">
      <c r="A76" s="46" t="s">
        <v>136</v>
      </c>
      <c r="B76" s="242">
        <v>7706455</v>
      </c>
      <c r="C76" s="242">
        <v>982399</v>
      </c>
      <c r="D76" s="242">
        <v>57590</v>
      </c>
      <c r="E76" s="242">
        <v>3645</v>
      </c>
      <c r="F76" s="242">
        <v>757879</v>
      </c>
      <c r="G76" s="242">
        <v>105687</v>
      </c>
      <c r="H76" s="242">
        <v>57598</v>
      </c>
      <c r="I76" s="46" t="s">
        <v>136</v>
      </c>
      <c r="J76" s="242">
        <v>1592389</v>
      </c>
      <c r="K76" s="242">
        <v>1328811</v>
      </c>
      <c r="L76" s="242">
        <v>0</v>
      </c>
      <c r="M76" s="242">
        <v>263578</v>
      </c>
      <c r="N76" s="242">
        <v>3906261</v>
      </c>
      <c r="O76" s="242">
        <v>1509054</v>
      </c>
      <c r="P76" s="242">
        <v>360050</v>
      </c>
      <c r="Q76" s="242">
        <v>1462427</v>
      </c>
      <c r="R76" s="46" t="s">
        <v>136</v>
      </c>
      <c r="S76" s="242">
        <v>574730</v>
      </c>
      <c r="T76" s="242">
        <v>544653</v>
      </c>
      <c r="U76" s="242">
        <v>0</v>
      </c>
      <c r="V76" s="242">
        <v>0</v>
      </c>
      <c r="W76" s="242">
        <v>214502</v>
      </c>
      <c r="X76" s="242">
        <v>400</v>
      </c>
      <c r="Y76" s="242">
        <v>329751</v>
      </c>
      <c r="Z76" s="46" t="s">
        <v>136</v>
      </c>
      <c r="AA76" s="242">
        <v>267857</v>
      </c>
      <c r="AB76" s="242">
        <v>267857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46" t="s">
        <v>136</v>
      </c>
      <c r="AI76" s="242">
        <v>0</v>
      </c>
      <c r="AJ76" s="242">
        <v>412896</v>
      </c>
      <c r="AK76" s="242">
        <v>0</v>
      </c>
      <c r="AL76" s="242">
        <v>0</v>
      </c>
      <c r="AM76" s="242">
        <v>0</v>
      </c>
      <c r="AN76" s="242">
        <v>412896</v>
      </c>
      <c r="AO76" s="242">
        <v>0</v>
      </c>
    </row>
    <row r="77" spans="1:41" ht="21.6" customHeight="1">
      <c r="A77" s="46" t="s">
        <v>137</v>
      </c>
      <c r="B77" s="242">
        <v>3824226</v>
      </c>
      <c r="C77" s="242">
        <v>601274</v>
      </c>
      <c r="D77" s="242">
        <v>2100</v>
      </c>
      <c r="E77" s="242">
        <v>12235</v>
      </c>
      <c r="F77" s="242">
        <v>490904</v>
      </c>
      <c r="G77" s="242">
        <v>72639</v>
      </c>
      <c r="H77" s="242">
        <v>23396</v>
      </c>
      <c r="I77" s="46" t="s">
        <v>137</v>
      </c>
      <c r="J77" s="242">
        <v>594839</v>
      </c>
      <c r="K77" s="242">
        <v>504577</v>
      </c>
      <c r="L77" s="242">
        <v>0</v>
      </c>
      <c r="M77" s="242">
        <v>90262</v>
      </c>
      <c r="N77" s="242">
        <v>1982272</v>
      </c>
      <c r="O77" s="242">
        <v>271237</v>
      </c>
      <c r="P77" s="242">
        <v>0</v>
      </c>
      <c r="Q77" s="242">
        <v>834744</v>
      </c>
      <c r="R77" s="46" t="s">
        <v>137</v>
      </c>
      <c r="S77" s="242">
        <v>876291</v>
      </c>
      <c r="T77" s="242">
        <v>115562</v>
      </c>
      <c r="U77" s="242">
        <v>0</v>
      </c>
      <c r="V77" s="242">
        <v>0</v>
      </c>
      <c r="W77" s="242">
        <v>29356</v>
      </c>
      <c r="X77" s="242">
        <v>0</v>
      </c>
      <c r="Y77" s="242">
        <v>86206</v>
      </c>
      <c r="Z77" s="46" t="s">
        <v>137</v>
      </c>
      <c r="AA77" s="242">
        <v>270279</v>
      </c>
      <c r="AB77" s="242">
        <v>270279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46" t="s">
        <v>137</v>
      </c>
      <c r="AI77" s="242">
        <v>0</v>
      </c>
      <c r="AJ77" s="242">
        <v>260000</v>
      </c>
      <c r="AK77" s="242">
        <v>0</v>
      </c>
      <c r="AL77" s="242">
        <v>0</v>
      </c>
      <c r="AM77" s="242">
        <v>0</v>
      </c>
      <c r="AN77" s="242">
        <v>200000</v>
      </c>
      <c r="AO77" s="242">
        <v>60000</v>
      </c>
    </row>
    <row r="78" spans="1:41" ht="21.6" customHeight="1">
      <c r="A78" s="46" t="s">
        <v>138</v>
      </c>
      <c r="B78" s="242">
        <v>4121015</v>
      </c>
      <c r="C78" s="242">
        <v>966183</v>
      </c>
      <c r="D78" s="242">
        <v>21928</v>
      </c>
      <c r="E78" s="242">
        <v>12597</v>
      </c>
      <c r="F78" s="242">
        <v>465674</v>
      </c>
      <c r="G78" s="242">
        <v>458508</v>
      </c>
      <c r="H78" s="242">
        <v>7476</v>
      </c>
      <c r="I78" s="46" t="s">
        <v>138</v>
      </c>
      <c r="J78" s="242">
        <v>810268</v>
      </c>
      <c r="K78" s="242">
        <v>566188</v>
      </c>
      <c r="L78" s="242">
        <v>0</v>
      </c>
      <c r="M78" s="242">
        <v>244080</v>
      </c>
      <c r="N78" s="242">
        <v>1698903</v>
      </c>
      <c r="O78" s="242">
        <v>446408</v>
      </c>
      <c r="P78" s="242">
        <v>28714</v>
      </c>
      <c r="Q78" s="242">
        <v>391429</v>
      </c>
      <c r="R78" s="46" t="s">
        <v>138</v>
      </c>
      <c r="S78" s="242">
        <v>832352</v>
      </c>
      <c r="T78" s="242">
        <v>64684</v>
      </c>
      <c r="U78" s="242">
        <v>0</v>
      </c>
      <c r="V78" s="242">
        <v>6700</v>
      </c>
      <c r="W78" s="242">
        <v>32943</v>
      </c>
      <c r="X78" s="242">
        <v>95</v>
      </c>
      <c r="Y78" s="242">
        <v>24946</v>
      </c>
      <c r="Z78" s="46" t="s">
        <v>138</v>
      </c>
      <c r="AA78" s="242">
        <v>305550</v>
      </c>
      <c r="AB78" s="242">
        <v>45506</v>
      </c>
      <c r="AC78" s="242">
        <v>260044</v>
      </c>
      <c r="AD78" s="242">
        <v>0</v>
      </c>
      <c r="AE78" s="242">
        <v>0</v>
      </c>
      <c r="AF78" s="242">
        <v>0</v>
      </c>
      <c r="AG78" s="242">
        <v>0</v>
      </c>
      <c r="AH78" s="46" t="s">
        <v>138</v>
      </c>
      <c r="AI78" s="242">
        <v>0</v>
      </c>
      <c r="AJ78" s="242">
        <v>275427</v>
      </c>
      <c r="AK78" s="242">
        <v>0</v>
      </c>
      <c r="AL78" s="242">
        <v>0</v>
      </c>
      <c r="AM78" s="242">
        <v>0</v>
      </c>
      <c r="AN78" s="242">
        <v>275427</v>
      </c>
      <c r="AO78" s="242">
        <v>0</v>
      </c>
    </row>
    <row r="79" spans="1:41" ht="21.6" customHeight="1" collapsed="1">
      <c r="A79" s="46" t="s">
        <v>139</v>
      </c>
      <c r="B79" s="242">
        <v>1698872</v>
      </c>
      <c r="C79" s="242">
        <v>173519</v>
      </c>
      <c r="D79" s="242">
        <v>37306</v>
      </c>
      <c r="E79" s="242">
        <v>3300</v>
      </c>
      <c r="F79" s="242">
        <v>48418</v>
      </c>
      <c r="G79" s="242">
        <v>83289</v>
      </c>
      <c r="H79" s="242">
        <v>1206</v>
      </c>
      <c r="I79" s="46" t="s">
        <v>139</v>
      </c>
      <c r="J79" s="242">
        <v>234133</v>
      </c>
      <c r="K79" s="242">
        <v>123998</v>
      </c>
      <c r="L79" s="242">
        <v>2756</v>
      </c>
      <c r="M79" s="242">
        <v>107379</v>
      </c>
      <c r="N79" s="242">
        <v>920469</v>
      </c>
      <c r="O79" s="242">
        <v>199650</v>
      </c>
      <c r="P79" s="242">
        <v>227864</v>
      </c>
      <c r="Q79" s="242">
        <v>492955</v>
      </c>
      <c r="R79" s="46" t="s">
        <v>139</v>
      </c>
      <c r="S79" s="242">
        <v>0</v>
      </c>
      <c r="T79" s="242">
        <v>99180</v>
      </c>
      <c r="U79" s="242">
        <v>0</v>
      </c>
      <c r="V79" s="242">
        <v>0</v>
      </c>
      <c r="W79" s="242">
        <v>89076</v>
      </c>
      <c r="X79" s="242">
        <v>0</v>
      </c>
      <c r="Y79" s="242">
        <v>10104</v>
      </c>
      <c r="Z79" s="46" t="s">
        <v>139</v>
      </c>
      <c r="AA79" s="242">
        <v>167571</v>
      </c>
      <c r="AB79" s="242">
        <v>167571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46" t="s">
        <v>139</v>
      </c>
      <c r="AI79" s="242">
        <v>0</v>
      </c>
      <c r="AJ79" s="242">
        <v>104000</v>
      </c>
      <c r="AK79" s="242">
        <v>0</v>
      </c>
      <c r="AL79" s="242">
        <v>0</v>
      </c>
      <c r="AM79" s="242">
        <v>0</v>
      </c>
      <c r="AN79" s="242">
        <v>104000</v>
      </c>
      <c r="AO79" s="242">
        <v>0</v>
      </c>
    </row>
    <row r="80" spans="1:41" ht="21.6" customHeight="1">
      <c r="A80" s="46" t="s">
        <v>140</v>
      </c>
      <c r="B80" s="242">
        <v>3474522</v>
      </c>
      <c r="C80" s="242">
        <v>267924</v>
      </c>
      <c r="D80" s="242">
        <v>38325</v>
      </c>
      <c r="E80" s="242">
        <v>6450</v>
      </c>
      <c r="F80" s="242">
        <v>180773</v>
      </c>
      <c r="G80" s="242">
        <v>36494</v>
      </c>
      <c r="H80" s="242">
        <v>5882</v>
      </c>
      <c r="I80" s="46" t="s">
        <v>140</v>
      </c>
      <c r="J80" s="242">
        <v>1165918</v>
      </c>
      <c r="K80" s="242">
        <v>937697</v>
      </c>
      <c r="L80" s="242">
        <v>0</v>
      </c>
      <c r="M80" s="242">
        <v>228221</v>
      </c>
      <c r="N80" s="242">
        <v>1576389</v>
      </c>
      <c r="O80" s="242">
        <v>217750</v>
      </c>
      <c r="P80" s="242">
        <v>200330</v>
      </c>
      <c r="Q80" s="242">
        <v>787997</v>
      </c>
      <c r="R80" s="46" t="s">
        <v>140</v>
      </c>
      <c r="S80" s="242">
        <v>370312</v>
      </c>
      <c r="T80" s="242">
        <v>112053</v>
      </c>
      <c r="U80" s="242">
        <v>0</v>
      </c>
      <c r="V80" s="242">
        <v>0</v>
      </c>
      <c r="W80" s="242">
        <v>95142</v>
      </c>
      <c r="X80" s="242">
        <v>0</v>
      </c>
      <c r="Y80" s="242">
        <v>16911</v>
      </c>
      <c r="Z80" s="46" t="s">
        <v>140</v>
      </c>
      <c r="AA80" s="242">
        <v>152238</v>
      </c>
      <c r="AB80" s="242">
        <v>152238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46" t="s">
        <v>140</v>
      </c>
      <c r="AI80" s="242">
        <v>0</v>
      </c>
      <c r="AJ80" s="242">
        <v>200000</v>
      </c>
      <c r="AK80" s="242">
        <v>0</v>
      </c>
      <c r="AL80" s="242">
        <v>0</v>
      </c>
      <c r="AM80" s="242">
        <v>0</v>
      </c>
      <c r="AN80" s="242">
        <v>200000</v>
      </c>
      <c r="AO80" s="242">
        <v>0</v>
      </c>
    </row>
    <row r="81" spans="1:41" ht="21.6" customHeight="1">
      <c r="A81" s="46" t="s">
        <v>141</v>
      </c>
      <c r="B81" s="242">
        <v>5542792</v>
      </c>
      <c r="C81" s="242">
        <v>296752</v>
      </c>
      <c r="D81" s="242">
        <v>28570</v>
      </c>
      <c r="E81" s="242">
        <v>5600</v>
      </c>
      <c r="F81" s="242">
        <v>142550</v>
      </c>
      <c r="G81" s="242">
        <v>112814</v>
      </c>
      <c r="H81" s="242">
        <v>7218</v>
      </c>
      <c r="I81" s="46" t="s">
        <v>141</v>
      </c>
      <c r="J81" s="242">
        <v>2292207</v>
      </c>
      <c r="K81" s="242">
        <v>1520954</v>
      </c>
      <c r="L81" s="242">
        <v>0</v>
      </c>
      <c r="M81" s="242">
        <v>771253</v>
      </c>
      <c r="N81" s="242">
        <v>2089286</v>
      </c>
      <c r="O81" s="242">
        <v>259588</v>
      </c>
      <c r="P81" s="242">
        <v>357638</v>
      </c>
      <c r="Q81" s="242">
        <v>1096278</v>
      </c>
      <c r="R81" s="46" t="s">
        <v>141</v>
      </c>
      <c r="S81" s="242">
        <v>375782</v>
      </c>
      <c r="T81" s="242">
        <v>43853</v>
      </c>
      <c r="U81" s="242">
        <v>0</v>
      </c>
      <c r="V81" s="242">
        <v>0</v>
      </c>
      <c r="W81" s="242">
        <v>20151</v>
      </c>
      <c r="X81" s="242">
        <v>2950</v>
      </c>
      <c r="Y81" s="242">
        <v>20752</v>
      </c>
      <c r="Z81" s="46" t="s">
        <v>141</v>
      </c>
      <c r="AA81" s="242">
        <v>443694</v>
      </c>
      <c r="AB81" s="242">
        <v>424469</v>
      </c>
      <c r="AC81" s="242">
        <v>19225</v>
      </c>
      <c r="AD81" s="242">
        <v>0</v>
      </c>
      <c r="AE81" s="242">
        <v>0</v>
      </c>
      <c r="AF81" s="242">
        <v>0</v>
      </c>
      <c r="AG81" s="242">
        <v>0</v>
      </c>
      <c r="AH81" s="46" t="s">
        <v>141</v>
      </c>
      <c r="AI81" s="242">
        <v>0</v>
      </c>
      <c r="AJ81" s="242">
        <v>377000</v>
      </c>
      <c r="AK81" s="242">
        <v>0</v>
      </c>
      <c r="AL81" s="242">
        <v>0</v>
      </c>
      <c r="AM81" s="242">
        <v>0</v>
      </c>
      <c r="AN81" s="242">
        <v>237000</v>
      </c>
      <c r="AO81" s="242">
        <v>140000</v>
      </c>
    </row>
    <row r="82" spans="1:41" ht="21.6" customHeight="1">
      <c r="A82" s="46" t="s">
        <v>142</v>
      </c>
      <c r="B82" s="242">
        <v>2980960</v>
      </c>
      <c r="C82" s="242">
        <v>405976</v>
      </c>
      <c r="D82" s="242">
        <v>75400</v>
      </c>
      <c r="E82" s="242">
        <v>83085</v>
      </c>
      <c r="F82" s="242">
        <v>164505</v>
      </c>
      <c r="G82" s="242">
        <v>65124</v>
      </c>
      <c r="H82" s="242">
        <v>17862</v>
      </c>
      <c r="I82" s="46" t="s">
        <v>142</v>
      </c>
      <c r="J82" s="242">
        <v>663126</v>
      </c>
      <c r="K82" s="242">
        <v>528562</v>
      </c>
      <c r="L82" s="242">
        <v>0</v>
      </c>
      <c r="M82" s="242">
        <v>134564</v>
      </c>
      <c r="N82" s="242">
        <v>1609655</v>
      </c>
      <c r="O82" s="242">
        <v>0</v>
      </c>
      <c r="P82" s="242">
        <v>0</v>
      </c>
      <c r="Q82" s="242">
        <v>1484099</v>
      </c>
      <c r="R82" s="46" t="s">
        <v>142</v>
      </c>
      <c r="S82" s="242">
        <v>125556</v>
      </c>
      <c r="T82" s="242">
        <v>33725</v>
      </c>
      <c r="U82" s="242">
        <v>0</v>
      </c>
      <c r="V82" s="242">
        <v>0</v>
      </c>
      <c r="W82" s="242">
        <v>21701</v>
      </c>
      <c r="X82" s="242">
        <v>0</v>
      </c>
      <c r="Y82" s="242">
        <v>12024</v>
      </c>
      <c r="Z82" s="46" t="s">
        <v>142</v>
      </c>
      <c r="AA82" s="242">
        <v>158478</v>
      </c>
      <c r="AB82" s="242">
        <v>158478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46" t="s">
        <v>142</v>
      </c>
      <c r="AI82" s="242">
        <v>0</v>
      </c>
      <c r="AJ82" s="242">
        <v>110000</v>
      </c>
      <c r="AK82" s="242">
        <v>0</v>
      </c>
      <c r="AL82" s="242">
        <v>0</v>
      </c>
      <c r="AM82" s="242">
        <v>0</v>
      </c>
      <c r="AN82" s="242">
        <v>110000</v>
      </c>
      <c r="AO82" s="242">
        <v>0</v>
      </c>
    </row>
    <row r="83" spans="1:41" ht="21.6" customHeight="1">
      <c r="A83" s="46" t="s">
        <v>143</v>
      </c>
      <c r="B83" s="242">
        <v>5093450</v>
      </c>
      <c r="C83" s="242">
        <v>195305</v>
      </c>
      <c r="D83" s="242">
        <v>18588</v>
      </c>
      <c r="E83" s="242">
        <v>38918</v>
      </c>
      <c r="F83" s="242">
        <v>97545</v>
      </c>
      <c r="G83" s="242">
        <v>30739</v>
      </c>
      <c r="H83" s="242">
        <v>9515</v>
      </c>
      <c r="I83" s="46" t="s">
        <v>143</v>
      </c>
      <c r="J83" s="242">
        <v>642019</v>
      </c>
      <c r="K83" s="242">
        <v>444211</v>
      </c>
      <c r="L83" s="242">
        <v>0</v>
      </c>
      <c r="M83" s="242">
        <v>197808</v>
      </c>
      <c r="N83" s="242">
        <v>3435010</v>
      </c>
      <c r="O83" s="242">
        <v>636023</v>
      </c>
      <c r="P83" s="242">
        <v>82820</v>
      </c>
      <c r="Q83" s="242">
        <v>2343119</v>
      </c>
      <c r="R83" s="46" t="s">
        <v>143</v>
      </c>
      <c r="S83" s="242">
        <v>373048</v>
      </c>
      <c r="T83" s="242">
        <v>152406</v>
      </c>
      <c r="U83" s="242">
        <v>0</v>
      </c>
      <c r="V83" s="242">
        <v>0</v>
      </c>
      <c r="W83" s="242">
        <v>68498</v>
      </c>
      <c r="X83" s="242">
        <v>0</v>
      </c>
      <c r="Y83" s="242">
        <v>83908</v>
      </c>
      <c r="Z83" s="46" t="s">
        <v>143</v>
      </c>
      <c r="AA83" s="242">
        <v>485621</v>
      </c>
      <c r="AB83" s="242">
        <v>475621</v>
      </c>
      <c r="AC83" s="242">
        <v>10000</v>
      </c>
      <c r="AD83" s="242">
        <v>0</v>
      </c>
      <c r="AE83" s="242">
        <v>0</v>
      </c>
      <c r="AF83" s="242">
        <v>0</v>
      </c>
      <c r="AG83" s="242">
        <v>0</v>
      </c>
      <c r="AH83" s="46" t="s">
        <v>143</v>
      </c>
      <c r="AI83" s="242">
        <v>0</v>
      </c>
      <c r="AJ83" s="242">
        <v>183089</v>
      </c>
      <c r="AK83" s="242">
        <v>0</v>
      </c>
      <c r="AL83" s="242">
        <v>48089</v>
      </c>
      <c r="AM83" s="242">
        <v>0</v>
      </c>
      <c r="AN83" s="242">
        <v>135000</v>
      </c>
      <c r="AO83" s="242">
        <v>0</v>
      </c>
    </row>
    <row r="84" spans="1:41" ht="21.6" customHeight="1">
      <c r="A84" s="46" t="s">
        <v>206</v>
      </c>
      <c r="B84" s="242">
        <v>1709003</v>
      </c>
      <c r="C84" s="242">
        <v>58178</v>
      </c>
      <c r="D84" s="242">
        <v>26875</v>
      </c>
      <c r="E84" s="242">
        <v>2330</v>
      </c>
      <c r="F84" s="242">
        <v>27306</v>
      </c>
      <c r="G84" s="242">
        <v>1300</v>
      </c>
      <c r="H84" s="242">
        <v>367</v>
      </c>
      <c r="I84" s="46" t="s">
        <v>206</v>
      </c>
      <c r="J84" s="242">
        <v>333959</v>
      </c>
      <c r="K84" s="242">
        <v>179943</v>
      </c>
      <c r="L84" s="242">
        <v>0</v>
      </c>
      <c r="M84" s="242">
        <v>154016</v>
      </c>
      <c r="N84" s="242">
        <v>1213115</v>
      </c>
      <c r="O84" s="242">
        <v>415448</v>
      </c>
      <c r="P84" s="242">
        <v>0</v>
      </c>
      <c r="Q84" s="242">
        <v>307988</v>
      </c>
      <c r="R84" s="46" t="s">
        <v>206</v>
      </c>
      <c r="S84" s="242">
        <v>489679</v>
      </c>
      <c r="T84" s="242">
        <v>13631</v>
      </c>
      <c r="U84" s="242">
        <v>0</v>
      </c>
      <c r="V84" s="242">
        <v>0</v>
      </c>
      <c r="W84" s="242">
        <v>3870</v>
      </c>
      <c r="X84" s="242">
        <v>0</v>
      </c>
      <c r="Y84" s="242">
        <v>9761</v>
      </c>
      <c r="Z84" s="46" t="s">
        <v>206</v>
      </c>
      <c r="AA84" s="242">
        <v>37120</v>
      </c>
      <c r="AB84" s="242">
        <v>37120</v>
      </c>
      <c r="AC84" s="242">
        <v>0</v>
      </c>
      <c r="AD84" s="242">
        <v>0</v>
      </c>
      <c r="AE84" s="242">
        <v>0</v>
      </c>
      <c r="AF84" s="242">
        <v>0</v>
      </c>
      <c r="AG84" s="242">
        <v>0</v>
      </c>
      <c r="AH84" s="46" t="s">
        <v>206</v>
      </c>
      <c r="AI84" s="242">
        <v>0</v>
      </c>
      <c r="AJ84" s="242">
        <v>53000</v>
      </c>
      <c r="AK84" s="242">
        <v>3000</v>
      </c>
      <c r="AL84" s="242">
        <v>0</v>
      </c>
      <c r="AM84" s="242">
        <v>0</v>
      </c>
      <c r="AN84" s="242">
        <v>40000</v>
      </c>
      <c r="AO84" s="242">
        <v>10000</v>
      </c>
    </row>
  </sheetData>
  <sheetProtection formatCells="0"/>
  <phoneticPr fontId="19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85" firstPageNumber="36" fitToWidth="10" orientation="portrait" blackAndWhite="1" useFirstPageNumber="1" r:id="rId1"/>
  <headerFooter alignWithMargins="0">
    <oddFooter>&amp;C&amp;"Times New Roman,標準"-&amp;P--</oddFooter>
  </headerFooter>
  <rowBreaks count="2" manualBreakCount="2">
    <brk id="32" max="16383" man="1"/>
    <brk id="58" max="16383" man="1"/>
  </rowBreaks>
  <colBreaks count="5" manualBreakCount="5">
    <brk id="4" min="32" max="57" man="1"/>
    <brk id="8" min="32" max="57" man="1"/>
    <brk id="13" min="32" max="57" man="1"/>
    <brk id="33" min="32" max="57" man="1"/>
    <brk id="37" min="32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4">
    <tabColor indexed="15"/>
  </sheetPr>
  <dimension ref="A1:BA84"/>
  <sheetViews>
    <sheetView showGridLines="0" view="pageBreakPreview" zoomScale="60" zoomScaleNormal="100" workbookViewId="0">
      <pane xSplit="1" ySplit="4" topLeftCell="AF59" activePane="bottomRight" state="frozen"/>
      <selection activeCell="O12" sqref="O12"/>
      <selection pane="topRight" activeCell="O12" sqref="O12"/>
      <selection pane="bottomLeft" activeCell="O12" sqref="O12"/>
      <selection pane="bottomRight" activeCell="AS68" sqref="AS68"/>
    </sheetView>
  </sheetViews>
  <sheetFormatPr defaultColWidth="10" defaultRowHeight="16.149999999999999"/>
  <cols>
    <col min="1" max="1" width="18.3984375" style="236" customWidth="1"/>
    <col min="2" max="3" width="19.69921875" style="236" customWidth="1"/>
    <col min="4" max="4" width="19.59765625" style="24" customWidth="1"/>
    <col min="5" max="5" width="19.69921875" style="24" customWidth="1"/>
    <col min="6" max="8" width="19.59765625" style="24" customWidth="1"/>
    <col min="9" max="9" width="17.19921875" style="236" bestFit="1" customWidth="1"/>
    <col min="10" max="10" width="19.59765625" style="236" customWidth="1"/>
    <col min="11" max="11" width="17.8984375" style="24" customWidth="1"/>
    <col min="12" max="12" width="12.796875" style="24" customWidth="1"/>
    <col min="13" max="13" width="14.69921875" style="24" customWidth="1"/>
    <col min="14" max="14" width="19.19921875" style="236" customWidth="1"/>
    <col min="15" max="17" width="19.19921875" style="24" customWidth="1"/>
    <col min="18" max="18" width="18.3984375" style="236" customWidth="1"/>
    <col min="19" max="19" width="19.59765625" style="24" customWidth="1"/>
    <col min="20" max="20" width="19.59765625" style="236" customWidth="1"/>
    <col min="21" max="25" width="19.59765625" style="24" customWidth="1"/>
    <col min="26" max="26" width="18.3984375" style="24" customWidth="1"/>
    <col min="27" max="33" width="19.69921875" style="24" customWidth="1"/>
    <col min="34" max="34" width="18.3984375" style="24" customWidth="1"/>
    <col min="35" max="41" width="19.69921875" style="24" customWidth="1"/>
    <col min="42" max="16384" width="10" style="24"/>
  </cols>
  <sheetData>
    <row r="1" spans="1:53" s="210" customFormat="1" ht="26.1" customHeight="1">
      <c r="A1" s="209"/>
      <c r="D1" s="183" t="s">
        <v>467</v>
      </c>
      <c r="E1" s="184" t="s">
        <v>468</v>
      </c>
      <c r="F1" s="184"/>
      <c r="G1" s="183"/>
      <c r="H1" s="183"/>
      <c r="I1" s="209"/>
      <c r="J1" s="184"/>
      <c r="L1" s="211"/>
      <c r="M1" s="183" t="s">
        <v>467</v>
      </c>
      <c r="N1" s="184" t="s">
        <v>468</v>
      </c>
      <c r="P1" s="183"/>
      <c r="Q1" s="184"/>
      <c r="R1" s="209"/>
      <c r="S1" s="212"/>
      <c r="T1" s="211"/>
      <c r="U1" s="183" t="s">
        <v>467</v>
      </c>
      <c r="V1" s="184" t="s">
        <v>468</v>
      </c>
      <c r="X1" s="183"/>
      <c r="Y1" s="184"/>
      <c r="AA1" s="212"/>
      <c r="AB1" s="211"/>
      <c r="AC1" s="183" t="s">
        <v>467</v>
      </c>
      <c r="AD1" s="184" t="s">
        <v>468</v>
      </c>
      <c r="AF1" s="211"/>
      <c r="AI1" s="183"/>
      <c r="AK1" s="183" t="s">
        <v>467</v>
      </c>
      <c r="AL1" s="184" t="s">
        <v>468</v>
      </c>
      <c r="AM1" s="212"/>
      <c r="AN1" s="213"/>
      <c r="AO1" s="183"/>
      <c r="AP1" s="214"/>
      <c r="AQ1" s="214"/>
      <c r="AR1" s="215"/>
      <c r="AS1" s="215"/>
      <c r="AT1" s="215"/>
      <c r="AU1" s="215"/>
      <c r="AV1" s="215"/>
      <c r="AW1" s="215"/>
      <c r="AX1" s="215"/>
      <c r="AY1" s="215"/>
      <c r="AZ1" s="215"/>
      <c r="BA1" s="215"/>
    </row>
    <row r="2" spans="1:53" s="210" customFormat="1" ht="27.95" customHeight="1">
      <c r="A2" s="216"/>
      <c r="D2" s="217" t="s">
        <v>469</v>
      </c>
      <c r="E2" s="218" t="s">
        <v>470</v>
      </c>
      <c r="F2" s="218"/>
      <c r="H2" s="219" t="s">
        <v>486</v>
      </c>
      <c r="I2" s="216"/>
      <c r="L2" s="220"/>
      <c r="M2" s="217" t="s">
        <v>469</v>
      </c>
      <c r="N2" s="218" t="s">
        <v>470</v>
      </c>
      <c r="P2" s="221"/>
      <c r="Q2" s="219" t="s">
        <v>487</v>
      </c>
      <c r="R2" s="216"/>
      <c r="T2" s="220"/>
      <c r="U2" s="217" t="s">
        <v>469</v>
      </c>
      <c r="V2" s="218" t="s">
        <v>470</v>
      </c>
      <c r="X2" s="217"/>
      <c r="Y2" s="219" t="s">
        <v>488</v>
      </c>
      <c r="AB2" s="220"/>
      <c r="AC2" s="217" t="s">
        <v>469</v>
      </c>
      <c r="AD2" s="218" t="s">
        <v>470</v>
      </c>
      <c r="AG2" s="219" t="s">
        <v>489</v>
      </c>
      <c r="AI2" s="217"/>
      <c r="AK2" s="217" t="s">
        <v>469</v>
      </c>
      <c r="AL2" s="218" t="s">
        <v>470</v>
      </c>
      <c r="AM2" s="221"/>
      <c r="AO2" s="219" t="s">
        <v>490</v>
      </c>
      <c r="AP2" s="214"/>
      <c r="AQ2" s="214"/>
      <c r="AR2" s="215"/>
      <c r="AS2" s="215"/>
      <c r="AT2" s="215"/>
      <c r="AU2" s="215"/>
      <c r="AV2" s="215"/>
      <c r="AW2" s="215"/>
      <c r="AX2" s="215"/>
      <c r="AY2" s="215"/>
      <c r="AZ2" s="215"/>
      <c r="BA2" s="215"/>
    </row>
    <row r="3" spans="1:53" s="223" customFormat="1" ht="24.05" customHeight="1">
      <c r="A3" s="222"/>
      <c r="D3" s="224" t="s">
        <v>307</v>
      </c>
      <c r="E3" s="225" t="s">
        <v>526</v>
      </c>
      <c r="F3" s="226"/>
      <c r="H3" s="170" t="s">
        <v>123</v>
      </c>
      <c r="I3" s="222"/>
      <c r="L3" s="227"/>
      <c r="M3" s="224" t="s">
        <v>307</v>
      </c>
      <c r="N3" s="225" t="s">
        <v>526</v>
      </c>
      <c r="P3" s="170"/>
      <c r="Q3" s="170" t="s">
        <v>123</v>
      </c>
      <c r="R3" s="222"/>
      <c r="T3" s="227"/>
      <c r="U3" s="224" t="s">
        <v>307</v>
      </c>
      <c r="V3" s="225" t="s">
        <v>526</v>
      </c>
      <c r="X3" s="224"/>
      <c r="Y3" s="170" t="s">
        <v>123</v>
      </c>
      <c r="AB3" s="227"/>
      <c r="AC3" s="224" t="s">
        <v>307</v>
      </c>
      <c r="AD3" s="225" t="s">
        <v>527</v>
      </c>
      <c r="AG3" s="170" t="s">
        <v>123</v>
      </c>
      <c r="AI3" s="224"/>
      <c r="AK3" s="224" t="s">
        <v>307</v>
      </c>
      <c r="AL3" s="225" t="s">
        <v>527</v>
      </c>
      <c r="AM3" s="170"/>
      <c r="AO3" s="170" t="s">
        <v>123</v>
      </c>
      <c r="AP3" s="228"/>
      <c r="AQ3" s="228"/>
      <c r="AR3" s="229"/>
      <c r="AS3" s="229"/>
      <c r="AT3" s="229"/>
      <c r="AU3" s="229"/>
      <c r="AV3" s="229"/>
      <c r="AW3" s="229"/>
      <c r="AX3" s="229"/>
      <c r="AY3" s="229"/>
      <c r="AZ3" s="229"/>
      <c r="BA3" s="229"/>
    </row>
    <row r="4" spans="1:53" s="236" customFormat="1" ht="42.05" customHeight="1">
      <c r="A4" s="230" t="s">
        <v>309</v>
      </c>
      <c r="B4" s="231"/>
      <c r="C4" s="232" t="s">
        <v>503</v>
      </c>
      <c r="D4" s="233" t="s">
        <v>82</v>
      </c>
      <c r="E4" s="234" t="s">
        <v>421</v>
      </c>
      <c r="F4" s="233" t="s">
        <v>83</v>
      </c>
      <c r="G4" s="233" t="s">
        <v>43</v>
      </c>
      <c r="H4" s="233" t="s">
        <v>84</v>
      </c>
      <c r="I4" s="230" t="s">
        <v>309</v>
      </c>
      <c r="J4" s="232" t="s">
        <v>471</v>
      </c>
      <c r="K4" s="233" t="s">
        <v>85</v>
      </c>
      <c r="L4" s="233" t="s">
        <v>86</v>
      </c>
      <c r="M4" s="233" t="s">
        <v>87</v>
      </c>
      <c r="N4" s="232" t="s">
        <v>508</v>
      </c>
      <c r="O4" s="233" t="s">
        <v>88</v>
      </c>
      <c r="P4" s="233" t="s">
        <v>89</v>
      </c>
      <c r="Q4" s="233" t="s">
        <v>90</v>
      </c>
      <c r="R4" s="230" t="s">
        <v>309</v>
      </c>
      <c r="S4" s="234" t="s">
        <v>472</v>
      </c>
      <c r="T4" s="232" t="s">
        <v>506</v>
      </c>
      <c r="U4" s="234" t="s">
        <v>512</v>
      </c>
      <c r="V4" s="234" t="s">
        <v>514</v>
      </c>
      <c r="W4" s="234" t="s">
        <v>516</v>
      </c>
      <c r="X4" s="234" t="s">
        <v>518</v>
      </c>
      <c r="Y4" s="234" t="s">
        <v>520</v>
      </c>
      <c r="Z4" s="230" t="s">
        <v>309</v>
      </c>
      <c r="AA4" s="232" t="s">
        <v>473</v>
      </c>
      <c r="AB4" s="233" t="s">
        <v>92</v>
      </c>
      <c r="AC4" s="233" t="s">
        <v>91</v>
      </c>
      <c r="AD4" s="232" t="s">
        <v>510</v>
      </c>
      <c r="AE4" s="234" t="s">
        <v>474</v>
      </c>
      <c r="AF4" s="235" t="s">
        <v>44</v>
      </c>
      <c r="AG4" s="234" t="s">
        <v>522</v>
      </c>
      <c r="AH4" s="230" t="s">
        <v>309</v>
      </c>
      <c r="AI4" s="234" t="s">
        <v>475</v>
      </c>
      <c r="AJ4" s="232" t="s">
        <v>476</v>
      </c>
      <c r="AK4" s="234" t="s">
        <v>523</v>
      </c>
      <c r="AL4" s="234" t="s">
        <v>477</v>
      </c>
      <c r="AM4" s="234" t="s">
        <v>525</v>
      </c>
      <c r="AN4" s="233" t="s">
        <v>492</v>
      </c>
      <c r="AO4" s="233" t="s">
        <v>493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236" customFormat="1" ht="20.2" customHeight="1">
      <c r="A5" s="237" t="s">
        <v>79</v>
      </c>
      <c r="B5" s="231" t="s">
        <v>478</v>
      </c>
      <c r="C5" s="233">
        <v>1</v>
      </c>
      <c r="D5" s="233"/>
      <c r="E5" s="233"/>
      <c r="F5" s="233"/>
      <c r="G5" s="233"/>
      <c r="H5" s="233"/>
      <c r="I5" s="237" t="s">
        <v>79</v>
      </c>
      <c r="J5" s="233">
        <v>2</v>
      </c>
      <c r="K5" s="233"/>
      <c r="L5" s="233"/>
      <c r="M5" s="233"/>
      <c r="N5" s="233">
        <v>3</v>
      </c>
      <c r="O5" s="233"/>
      <c r="P5" s="233"/>
      <c r="Q5" s="233"/>
      <c r="R5" s="237" t="s">
        <v>79</v>
      </c>
      <c r="S5" s="233"/>
      <c r="T5" s="233">
        <v>4</v>
      </c>
      <c r="U5" s="233"/>
      <c r="V5" s="233"/>
      <c r="W5" s="233"/>
      <c r="X5" s="233"/>
      <c r="Y5" s="233"/>
      <c r="Z5" s="237" t="s">
        <v>79</v>
      </c>
      <c r="AA5" s="233">
        <v>5</v>
      </c>
      <c r="AB5" s="233"/>
      <c r="AC5" s="233"/>
      <c r="AD5" s="233">
        <v>6</v>
      </c>
      <c r="AE5" s="233"/>
      <c r="AF5" s="233">
        <v>7</v>
      </c>
      <c r="AG5" s="233"/>
      <c r="AH5" s="237" t="s">
        <v>79</v>
      </c>
      <c r="AI5" s="233"/>
      <c r="AJ5" s="233">
        <v>8</v>
      </c>
      <c r="AK5" s="233"/>
      <c r="AL5" s="233"/>
      <c r="AM5" s="233"/>
      <c r="AN5" s="233"/>
      <c r="AO5" s="233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236" customFormat="1" ht="20.2" customHeight="1">
      <c r="A6" s="237" t="s">
        <v>80</v>
      </c>
      <c r="B6" s="238"/>
      <c r="C6" s="239"/>
      <c r="D6" s="239">
        <v>1</v>
      </c>
      <c r="E6" s="239">
        <v>2</v>
      </c>
      <c r="F6" s="239">
        <v>3</v>
      </c>
      <c r="G6" s="239">
        <v>4</v>
      </c>
      <c r="H6" s="239">
        <v>5</v>
      </c>
      <c r="I6" s="237" t="s">
        <v>80</v>
      </c>
      <c r="J6" s="239"/>
      <c r="K6" s="239">
        <v>1</v>
      </c>
      <c r="L6" s="239">
        <v>2</v>
      </c>
      <c r="M6" s="239">
        <v>3</v>
      </c>
      <c r="N6" s="239"/>
      <c r="O6" s="239">
        <v>1</v>
      </c>
      <c r="P6" s="239">
        <v>2</v>
      </c>
      <c r="Q6" s="239">
        <v>3</v>
      </c>
      <c r="R6" s="237" t="s">
        <v>80</v>
      </c>
      <c r="S6" s="239">
        <v>4</v>
      </c>
      <c r="T6" s="239"/>
      <c r="U6" s="239">
        <v>1</v>
      </c>
      <c r="V6" s="239">
        <v>2</v>
      </c>
      <c r="W6" s="239">
        <v>3</v>
      </c>
      <c r="X6" s="239">
        <v>4</v>
      </c>
      <c r="Y6" s="239">
        <v>5</v>
      </c>
      <c r="Z6" s="237" t="s">
        <v>80</v>
      </c>
      <c r="AA6" s="239"/>
      <c r="AB6" s="239">
        <v>1</v>
      </c>
      <c r="AC6" s="239">
        <v>2</v>
      </c>
      <c r="AD6" s="239"/>
      <c r="AE6" s="239">
        <v>1</v>
      </c>
      <c r="AF6" s="239"/>
      <c r="AG6" s="239">
        <v>1</v>
      </c>
      <c r="AH6" s="237" t="s">
        <v>80</v>
      </c>
      <c r="AI6" s="239">
        <v>2</v>
      </c>
      <c r="AJ6" s="239"/>
      <c r="AK6" s="239">
        <v>1</v>
      </c>
      <c r="AL6" s="239">
        <v>2</v>
      </c>
      <c r="AM6" s="239">
        <v>3</v>
      </c>
      <c r="AN6" s="239">
        <v>4</v>
      </c>
      <c r="AO6" s="239">
        <v>5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236" customFormat="1" ht="20.2" customHeight="1">
      <c r="A7" s="237" t="s">
        <v>310</v>
      </c>
      <c r="B7" s="240"/>
      <c r="C7" s="240"/>
      <c r="D7" s="240"/>
      <c r="E7" s="240"/>
      <c r="F7" s="240"/>
      <c r="G7" s="240"/>
      <c r="H7" s="240"/>
      <c r="I7" s="237" t="s">
        <v>310</v>
      </c>
      <c r="J7" s="240"/>
      <c r="K7" s="240"/>
      <c r="L7" s="240"/>
      <c r="M7" s="240"/>
      <c r="N7" s="240"/>
      <c r="O7" s="240"/>
      <c r="P7" s="240"/>
      <c r="Q7" s="240"/>
      <c r="R7" s="237" t="s">
        <v>310</v>
      </c>
      <c r="S7" s="240"/>
      <c r="T7" s="240"/>
      <c r="U7" s="240"/>
      <c r="V7" s="240"/>
      <c r="W7" s="240"/>
      <c r="X7" s="240"/>
      <c r="Y7" s="240"/>
      <c r="Z7" s="237" t="s">
        <v>310</v>
      </c>
      <c r="AA7" s="240"/>
      <c r="AB7" s="240"/>
      <c r="AC7" s="240"/>
      <c r="AD7" s="240"/>
      <c r="AE7" s="240"/>
      <c r="AF7" s="240"/>
      <c r="AG7" s="240"/>
      <c r="AH7" s="237" t="s">
        <v>310</v>
      </c>
      <c r="AI7" s="240"/>
      <c r="AJ7" s="240"/>
      <c r="AK7" s="240"/>
      <c r="AL7" s="240"/>
      <c r="AM7" s="240"/>
      <c r="AN7" s="240"/>
      <c r="AO7" s="240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48" customFormat="1" ht="21.6" customHeight="1">
      <c r="A8" s="178" t="s">
        <v>25</v>
      </c>
      <c r="B8" s="241">
        <v>1228999632</v>
      </c>
      <c r="C8" s="241">
        <v>217881823</v>
      </c>
      <c r="D8" s="241">
        <v>14883789</v>
      </c>
      <c r="E8" s="241">
        <v>8059832</v>
      </c>
      <c r="F8" s="241">
        <v>90869180</v>
      </c>
      <c r="G8" s="241">
        <v>93725515</v>
      </c>
      <c r="H8" s="241">
        <v>10343507</v>
      </c>
      <c r="I8" s="178" t="s">
        <v>25</v>
      </c>
      <c r="J8" s="241">
        <v>434914655</v>
      </c>
      <c r="K8" s="241">
        <v>399105467</v>
      </c>
      <c r="L8" s="241">
        <v>88996</v>
      </c>
      <c r="M8" s="241">
        <v>35720192</v>
      </c>
      <c r="N8" s="241">
        <v>198976614</v>
      </c>
      <c r="O8" s="241">
        <v>47616001</v>
      </c>
      <c r="P8" s="241">
        <v>25020205</v>
      </c>
      <c r="Q8" s="241">
        <v>103671827</v>
      </c>
      <c r="R8" s="178" t="s">
        <v>25</v>
      </c>
      <c r="S8" s="241">
        <v>22668581</v>
      </c>
      <c r="T8" s="241">
        <v>207741699</v>
      </c>
      <c r="U8" s="241">
        <v>14579728</v>
      </c>
      <c r="V8" s="241">
        <v>19465833</v>
      </c>
      <c r="W8" s="241">
        <v>130567603</v>
      </c>
      <c r="X8" s="241">
        <v>1429696</v>
      </c>
      <c r="Y8" s="241">
        <v>41698839</v>
      </c>
      <c r="Z8" s="178" t="s">
        <v>25</v>
      </c>
      <c r="AA8" s="241">
        <v>75317582</v>
      </c>
      <c r="AB8" s="241">
        <v>63649516</v>
      </c>
      <c r="AC8" s="241">
        <v>11668066</v>
      </c>
      <c r="AD8" s="241">
        <v>60127981</v>
      </c>
      <c r="AE8" s="241">
        <v>60127981</v>
      </c>
      <c r="AF8" s="241">
        <v>8628654</v>
      </c>
      <c r="AG8" s="241">
        <v>8623544</v>
      </c>
      <c r="AH8" s="178" t="s">
        <v>25</v>
      </c>
      <c r="AI8" s="241">
        <v>5110</v>
      </c>
      <c r="AJ8" s="241">
        <v>25410624</v>
      </c>
      <c r="AK8" s="241">
        <v>314666</v>
      </c>
      <c r="AL8" s="241">
        <v>219957</v>
      </c>
      <c r="AM8" s="241">
        <v>0</v>
      </c>
      <c r="AN8" s="241">
        <v>20584401</v>
      </c>
      <c r="AO8" s="241">
        <v>4291600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s="48" customFormat="1" ht="21.6" customHeight="1">
      <c r="A9" s="178" t="s">
        <v>479</v>
      </c>
      <c r="B9" s="241">
        <v>858068401</v>
      </c>
      <c r="C9" s="241">
        <v>148074050</v>
      </c>
      <c r="D9" s="241">
        <v>8162424</v>
      </c>
      <c r="E9" s="241">
        <v>4583931</v>
      </c>
      <c r="F9" s="241">
        <v>66405260</v>
      </c>
      <c r="G9" s="241">
        <v>62342202</v>
      </c>
      <c r="H9" s="241">
        <v>6580233</v>
      </c>
      <c r="I9" s="178" t="s">
        <v>479</v>
      </c>
      <c r="J9" s="241">
        <v>309536617</v>
      </c>
      <c r="K9" s="241">
        <v>281480729</v>
      </c>
      <c r="L9" s="241">
        <v>0</v>
      </c>
      <c r="M9" s="241">
        <v>28055888</v>
      </c>
      <c r="N9" s="241">
        <v>144251854</v>
      </c>
      <c r="O9" s="241">
        <v>31204488</v>
      </c>
      <c r="P9" s="241">
        <v>19475493</v>
      </c>
      <c r="Q9" s="241">
        <v>82108427</v>
      </c>
      <c r="R9" s="178" t="s">
        <v>479</v>
      </c>
      <c r="S9" s="241">
        <v>11463446</v>
      </c>
      <c r="T9" s="241">
        <v>147415293</v>
      </c>
      <c r="U9" s="241">
        <v>12365760</v>
      </c>
      <c r="V9" s="241">
        <v>16133146</v>
      </c>
      <c r="W9" s="241">
        <v>92601856</v>
      </c>
      <c r="X9" s="241">
        <v>831828</v>
      </c>
      <c r="Y9" s="241">
        <v>25482703</v>
      </c>
      <c r="Z9" s="178" t="s">
        <v>479</v>
      </c>
      <c r="AA9" s="241">
        <v>63354747</v>
      </c>
      <c r="AB9" s="241">
        <v>53688820</v>
      </c>
      <c r="AC9" s="241">
        <v>9665927</v>
      </c>
      <c r="AD9" s="241">
        <v>23390348</v>
      </c>
      <c r="AE9" s="241">
        <v>23390348</v>
      </c>
      <c r="AF9" s="241">
        <v>5934656</v>
      </c>
      <c r="AG9" s="241">
        <v>5929546</v>
      </c>
      <c r="AH9" s="178" t="s">
        <v>479</v>
      </c>
      <c r="AI9" s="241">
        <v>5110</v>
      </c>
      <c r="AJ9" s="241">
        <v>16110836</v>
      </c>
      <c r="AK9" s="241">
        <v>0</v>
      </c>
      <c r="AL9" s="241">
        <v>0</v>
      </c>
      <c r="AM9" s="241">
        <v>0</v>
      </c>
      <c r="AN9" s="241">
        <v>13420836</v>
      </c>
      <c r="AO9" s="241">
        <v>2690000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236" customFormat="1" ht="21.6" customHeight="1">
      <c r="A10" s="46" t="s">
        <v>480</v>
      </c>
      <c r="B10" s="242">
        <v>178688035</v>
      </c>
      <c r="C10" s="242">
        <v>32504801</v>
      </c>
      <c r="D10" s="242">
        <v>1600383</v>
      </c>
      <c r="E10" s="242">
        <v>697346</v>
      </c>
      <c r="F10" s="242">
        <v>17244793</v>
      </c>
      <c r="G10" s="242">
        <v>11660100</v>
      </c>
      <c r="H10" s="242">
        <v>1302179</v>
      </c>
      <c r="I10" s="46" t="s">
        <v>480</v>
      </c>
      <c r="J10" s="242">
        <v>61462613</v>
      </c>
      <c r="K10" s="242">
        <v>57815696</v>
      </c>
      <c r="L10" s="242">
        <v>0</v>
      </c>
      <c r="M10" s="242">
        <v>3646917</v>
      </c>
      <c r="N10" s="242">
        <v>32097844</v>
      </c>
      <c r="O10" s="242">
        <v>4643335</v>
      </c>
      <c r="P10" s="242">
        <v>6853209</v>
      </c>
      <c r="Q10" s="242">
        <v>17633990</v>
      </c>
      <c r="R10" s="46" t="s">
        <v>480</v>
      </c>
      <c r="S10" s="242">
        <v>2967310</v>
      </c>
      <c r="T10" s="242">
        <v>28766109</v>
      </c>
      <c r="U10" s="242">
        <v>1487923</v>
      </c>
      <c r="V10" s="242">
        <v>1410452</v>
      </c>
      <c r="W10" s="242">
        <v>19498311</v>
      </c>
      <c r="X10" s="242">
        <v>136591</v>
      </c>
      <c r="Y10" s="242">
        <v>6232832</v>
      </c>
      <c r="Z10" s="46" t="s">
        <v>480</v>
      </c>
      <c r="AA10" s="242">
        <v>14734927</v>
      </c>
      <c r="AB10" s="242">
        <v>13802519</v>
      </c>
      <c r="AC10" s="242">
        <v>932408</v>
      </c>
      <c r="AD10" s="242">
        <v>3832814</v>
      </c>
      <c r="AE10" s="242">
        <v>3832814</v>
      </c>
      <c r="AF10" s="242">
        <v>1040000</v>
      </c>
      <c r="AG10" s="242">
        <v>1040000</v>
      </c>
      <c r="AH10" s="46" t="s">
        <v>480</v>
      </c>
      <c r="AI10" s="242">
        <v>0</v>
      </c>
      <c r="AJ10" s="242">
        <v>4248927</v>
      </c>
      <c r="AK10" s="242">
        <v>0</v>
      </c>
      <c r="AL10" s="242">
        <v>0</v>
      </c>
      <c r="AM10" s="242">
        <v>0</v>
      </c>
      <c r="AN10" s="242">
        <v>3848927</v>
      </c>
      <c r="AO10" s="242">
        <v>400000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236" customFormat="1" ht="21.6" customHeight="1">
      <c r="A11" s="46" t="s">
        <v>481</v>
      </c>
      <c r="B11" s="242">
        <v>168002430</v>
      </c>
      <c r="C11" s="242">
        <v>29263635</v>
      </c>
      <c r="D11" s="242">
        <v>2223757</v>
      </c>
      <c r="E11" s="242">
        <v>900661</v>
      </c>
      <c r="F11" s="242">
        <v>9931463</v>
      </c>
      <c r="G11" s="242">
        <v>14346096</v>
      </c>
      <c r="H11" s="242">
        <v>1861658</v>
      </c>
      <c r="I11" s="46" t="s">
        <v>481</v>
      </c>
      <c r="J11" s="242">
        <v>63791818</v>
      </c>
      <c r="K11" s="242">
        <v>56347297</v>
      </c>
      <c r="L11" s="242">
        <v>0</v>
      </c>
      <c r="M11" s="242">
        <v>7444521</v>
      </c>
      <c r="N11" s="242">
        <v>24565411</v>
      </c>
      <c r="O11" s="242">
        <v>5622529</v>
      </c>
      <c r="P11" s="242">
        <v>1793577</v>
      </c>
      <c r="Q11" s="242">
        <v>15783906</v>
      </c>
      <c r="R11" s="46" t="s">
        <v>481</v>
      </c>
      <c r="S11" s="242">
        <v>1365399</v>
      </c>
      <c r="T11" s="242">
        <v>27184964</v>
      </c>
      <c r="U11" s="242">
        <v>693731</v>
      </c>
      <c r="V11" s="242">
        <v>9048105</v>
      </c>
      <c r="W11" s="242">
        <v>11513636</v>
      </c>
      <c r="X11" s="242">
        <v>481894</v>
      </c>
      <c r="Y11" s="242">
        <v>5447598</v>
      </c>
      <c r="Z11" s="46" t="s">
        <v>481</v>
      </c>
      <c r="AA11" s="242">
        <v>14770401</v>
      </c>
      <c r="AB11" s="242">
        <v>9756035</v>
      </c>
      <c r="AC11" s="242">
        <v>5014366</v>
      </c>
      <c r="AD11" s="242">
        <v>5161992</v>
      </c>
      <c r="AE11" s="242">
        <v>5161992</v>
      </c>
      <c r="AF11" s="242">
        <v>938209</v>
      </c>
      <c r="AG11" s="242">
        <v>938209</v>
      </c>
      <c r="AH11" s="46" t="s">
        <v>481</v>
      </c>
      <c r="AI11" s="242">
        <v>0</v>
      </c>
      <c r="AJ11" s="242">
        <v>2326000</v>
      </c>
      <c r="AK11" s="242">
        <v>0</v>
      </c>
      <c r="AL11" s="242">
        <v>0</v>
      </c>
      <c r="AM11" s="242">
        <v>0</v>
      </c>
      <c r="AN11" s="242">
        <v>1586000</v>
      </c>
      <c r="AO11" s="242">
        <v>740000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236" customFormat="1" ht="21.6" customHeight="1">
      <c r="A12" s="46" t="s">
        <v>269</v>
      </c>
      <c r="B12" s="242">
        <v>122834000</v>
      </c>
      <c r="C12" s="242">
        <v>20464310</v>
      </c>
      <c r="D12" s="242">
        <v>1108123</v>
      </c>
      <c r="E12" s="242">
        <v>690039</v>
      </c>
      <c r="F12" s="242">
        <v>10747871</v>
      </c>
      <c r="G12" s="242">
        <v>7164807</v>
      </c>
      <c r="H12" s="242">
        <v>753470</v>
      </c>
      <c r="I12" s="46" t="s">
        <v>269</v>
      </c>
      <c r="J12" s="242">
        <v>48019453</v>
      </c>
      <c r="K12" s="242">
        <v>41636806</v>
      </c>
      <c r="L12" s="242">
        <v>0</v>
      </c>
      <c r="M12" s="242">
        <v>6382647</v>
      </c>
      <c r="N12" s="242">
        <v>22499549</v>
      </c>
      <c r="O12" s="242">
        <v>4917515</v>
      </c>
      <c r="P12" s="242">
        <v>6286226</v>
      </c>
      <c r="Q12" s="242">
        <v>9966554</v>
      </c>
      <c r="R12" s="46" t="s">
        <v>269</v>
      </c>
      <c r="S12" s="242">
        <v>1329254</v>
      </c>
      <c r="T12" s="242">
        <v>20868502</v>
      </c>
      <c r="U12" s="242">
        <v>1201946</v>
      </c>
      <c r="V12" s="242">
        <v>812722</v>
      </c>
      <c r="W12" s="242">
        <v>17099812</v>
      </c>
      <c r="X12" s="242">
        <v>0</v>
      </c>
      <c r="Y12" s="242">
        <v>1754022</v>
      </c>
      <c r="Z12" s="46" t="s">
        <v>269</v>
      </c>
      <c r="AA12" s="242">
        <v>7307966</v>
      </c>
      <c r="AB12" s="242">
        <v>6136018</v>
      </c>
      <c r="AC12" s="242">
        <v>1171948</v>
      </c>
      <c r="AD12" s="242">
        <v>1498652</v>
      </c>
      <c r="AE12" s="242">
        <v>1498652</v>
      </c>
      <c r="AF12" s="242">
        <v>321136</v>
      </c>
      <c r="AG12" s="242">
        <v>321136</v>
      </c>
      <c r="AH12" s="46" t="s">
        <v>269</v>
      </c>
      <c r="AI12" s="242">
        <v>0</v>
      </c>
      <c r="AJ12" s="242">
        <v>1854432</v>
      </c>
      <c r="AK12" s="242">
        <v>0</v>
      </c>
      <c r="AL12" s="242">
        <v>0</v>
      </c>
      <c r="AM12" s="242">
        <v>0</v>
      </c>
      <c r="AN12" s="242">
        <v>1604432</v>
      </c>
      <c r="AO12" s="242">
        <v>250000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236" customFormat="1" ht="21.6" customHeight="1">
      <c r="A13" s="46" t="s">
        <v>203</v>
      </c>
      <c r="B13" s="242">
        <v>141410322</v>
      </c>
      <c r="C13" s="242">
        <v>23706516</v>
      </c>
      <c r="D13" s="242">
        <v>1391807</v>
      </c>
      <c r="E13" s="242">
        <v>812981</v>
      </c>
      <c r="F13" s="242">
        <v>9833536</v>
      </c>
      <c r="G13" s="242">
        <v>10643543</v>
      </c>
      <c r="H13" s="242">
        <v>1024649</v>
      </c>
      <c r="I13" s="46" t="s">
        <v>203</v>
      </c>
      <c r="J13" s="242">
        <v>54929348</v>
      </c>
      <c r="K13" s="242">
        <v>51792075</v>
      </c>
      <c r="L13" s="242">
        <v>0</v>
      </c>
      <c r="M13" s="242">
        <v>3137273</v>
      </c>
      <c r="N13" s="242">
        <v>22634963</v>
      </c>
      <c r="O13" s="242">
        <v>3251142</v>
      </c>
      <c r="P13" s="242">
        <v>3158058</v>
      </c>
      <c r="Q13" s="242">
        <v>14143842</v>
      </c>
      <c r="R13" s="46" t="s">
        <v>203</v>
      </c>
      <c r="S13" s="242">
        <v>2081921</v>
      </c>
      <c r="T13" s="242">
        <v>24023621</v>
      </c>
      <c r="U13" s="242">
        <v>863280</v>
      </c>
      <c r="V13" s="242">
        <v>2109603</v>
      </c>
      <c r="W13" s="242">
        <v>15972772</v>
      </c>
      <c r="X13" s="242">
        <v>21964</v>
      </c>
      <c r="Y13" s="242">
        <v>5056002</v>
      </c>
      <c r="Z13" s="46" t="s">
        <v>203</v>
      </c>
      <c r="AA13" s="242">
        <v>9530359</v>
      </c>
      <c r="AB13" s="242">
        <v>8246328</v>
      </c>
      <c r="AC13" s="242">
        <v>1284031</v>
      </c>
      <c r="AD13" s="242">
        <v>3115965</v>
      </c>
      <c r="AE13" s="242">
        <v>3115965</v>
      </c>
      <c r="AF13" s="242">
        <v>800000</v>
      </c>
      <c r="AG13" s="242">
        <v>800000</v>
      </c>
      <c r="AH13" s="46" t="s">
        <v>203</v>
      </c>
      <c r="AI13" s="242">
        <v>0</v>
      </c>
      <c r="AJ13" s="242">
        <v>2669550</v>
      </c>
      <c r="AK13" s="242">
        <v>0</v>
      </c>
      <c r="AL13" s="242">
        <v>0</v>
      </c>
      <c r="AM13" s="242">
        <v>0</v>
      </c>
      <c r="AN13" s="242">
        <v>2169550</v>
      </c>
      <c r="AO13" s="242">
        <v>500000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236" customFormat="1" ht="21.6" customHeight="1">
      <c r="A14" s="46" t="s">
        <v>204</v>
      </c>
      <c r="B14" s="242">
        <v>100575835</v>
      </c>
      <c r="C14" s="242">
        <v>17328770</v>
      </c>
      <c r="D14" s="242">
        <v>794778</v>
      </c>
      <c r="E14" s="242">
        <v>692672</v>
      </c>
      <c r="F14" s="242">
        <v>7829548</v>
      </c>
      <c r="G14" s="242">
        <v>7356803</v>
      </c>
      <c r="H14" s="242">
        <v>654969</v>
      </c>
      <c r="I14" s="46" t="s">
        <v>204</v>
      </c>
      <c r="J14" s="242">
        <v>36065874</v>
      </c>
      <c r="K14" s="242">
        <v>31930998</v>
      </c>
      <c r="L14" s="242">
        <v>0</v>
      </c>
      <c r="M14" s="242">
        <v>4134876</v>
      </c>
      <c r="N14" s="242">
        <v>20457796</v>
      </c>
      <c r="O14" s="242">
        <v>7987787</v>
      </c>
      <c r="P14" s="242">
        <v>689546</v>
      </c>
      <c r="Q14" s="242">
        <v>10119389</v>
      </c>
      <c r="R14" s="46" t="s">
        <v>204</v>
      </c>
      <c r="S14" s="242">
        <v>1661074</v>
      </c>
      <c r="T14" s="242">
        <v>16027577</v>
      </c>
      <c r="U14" s="242">
        <v>670426</v>
      </c>
      <c r="V14" s="242">
        <v>1105793</v>
      </c>
      <c r="W14" s="242">
        <v>12746443</v>
      </c>
      <c r="X14" s="242">
        <v>92967</v>
      </c>
      <c r="Y14" s="242">
        <v>1411948</v>
      </c>
      <c r="Z14" s="46" t="s">
        <v>204</v>
      </c>
      <c r="AA14" s="242">
        <v>4555835</v>
      </c>
      <c r="AB14" s="242">
        <v>3702941</v>
      </c>
      <c r="AC14" s="242">
        <v>852894</v>
      </c>
      <c r="AD14" s="242">
        <v>3437652</v>
      </c>
      <c r="AE14" s="242">
        <v>3437652</v>
      </c>
      <c r="AF14" s="242">
        <v>590000</v>
      </c>
      <c r="AG14" s="242">
        <v>590000</v>
      </c>
      <c r="AH14" s="46" t="s">
        <v>204</v>
      </c>
      <c r="AI14" s="242">
        <v>0</v>
      </c>
      <c r="AJ14" s="242">
        <v>2112331</v>
      </c>
      <c r="AK14" s="242">
        <v>0</v>
      </c>
      <c r="AL14" s="242">
        <v>0</v>
      </c>
      <c r="AM14" s="242">
        <v>0</v>
      </c>
      <c r="AN14" s="242">
        <v>1712331</v>
      </c>
      <c r="AO14" s="242">
        <v>400000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236" customFormat="1" ht="21.6" customHeight="1">
      <c r="A15" s="46" t="s">
        <v>482</v>
      </c>
      <c r="B15" s="242">
        <v>146557779</v>
      </c>
      <c r="C15" s="242">
        <v>24806018</v>
      </c>
      <c r="D15" s="242">
        <v>1043576</v>
      </c>
      <c r="E15" s="242">
        <v>790232</v>
      </c>
      <c r="F15" s="242">
        <v>10818049</v>
      </c>
      <c r="G15" s="242">
        <v>11170853</v>
      </c>
      <c r="H15" s="242">
        <v>983308</v>
      </c>
      <c r="I15" s="46" t="s">
        <v>482</v>
      </c>
      <c r="J15" s="242">
        <v>45267511</v>
      </c>
      <c r="K15" s="242">
        <v>41957857</v>
      </c>
      <c r="L15" s="242">
        <v>0</v>
      </c>
      <c r="M15" s="242">
        <v>3309654</v>
      </c>
      <c r="N15" s="242">
        <v>21996291</v>
      </c>
      <c r="O15" s="242">
        <v>4782180</v>
      </c>
      <c r="P15" s="242">
        <v>694877</v>
      </c>
      <c r="Q15" s="242">
        <v>14460746</v>
      </c>
      <c r="R15" s="46" t="s">
        <v>482</v>
      </c>
      <c r="S15" s="242">
        <v>2058488</v>
      </c>
      <c r="T15" s="242">
        <v>30544520</v>
      </c>
      <c r="U15" s="242">
        <v>7448454</v>
      </c>
      <c r="V15" s="242">
        <v>1646471</v>
      </c>
      <c r="W15" s="242">
        <v>15770882</v>
      </c>
      <c r="X15" s="242">
        <v>98412</v>
      </c>
      <c r="Y15" s="242">
        <v>5580301</v>
      </c>
      <c r="Z15" s="46" t="s">
        <v>482</v>
      </c>
      <c r="AA15" s="242">
        <v>12455259</v>
      </c>
      <c r="AB15" s="242">
        <v>12044979</v>
      </c>
      <c r="AC15" s="242">
        <v>410280</v>
      </c>
      <c r="AD15" s="242">
        <v>6343273</v>
      </c>
      <c r="AE15" s="242">
        <v>6343273</v>
      </c>
      <c r="AF15" s="242">
        <v>2245311</v>
      </c>
      <c r="AG15" s="242">
        <v>2240201</v>
      </c>
      <c r="AH15" s="46" t="s">
        <v>482</v>
      </c>
      <c r="AI15" s="242">
        <v>5110</v>
      </c>
      <c r="AJ15" s="242">
        <v>2899596</v>
      </c>
      <c r="AK15" s="242">
        <v>0</v>
      </c>
      <c r="AL15" s="242">
        <v>0</v>
      </c>
      <c r="AM15" s="242">
        <v>0</v>
      </c>
      <c r="AN15" s="242">
        <v>2499596</v>
      </c>
      <c r="AO15" s="242">
        <v>400000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8" customFormat="1" ht="21.6" customHeight="1">
      <c r="A16" s="122" t="s">
        <v>483</v>
      </c>
      <c r="B16" s="241">
        <v>370931231</v>
      </c>
      <c r="C16" s="241">
        <v>69807773</v>
      </c>
      <c r="D16" s="241">
        <v>6721365</v>
      </c>
      <c r="E16" s="241">
        <v>3475901</v>
      </c>
      <c r="F16" s="241">
        <v>24463920</v>
      </c>
      <c r="G16" s="241">
        <v>31383313</v>
      </c>
      <c r="H16" s="241">
        <v>3763274</v>
      </c>
      <c r="I16" s="122" t="s">
        <v>483</v>
      </c>
      <c r="J16" s="241">
        <v>125378038</v>
      </c>
      <c r="K16" s="241">
        <v>117624738</v>
      </c>
      <c r="L16" s="241">
        <v>88996</v>
      </c>
      <c r="M16" s="241">
        <v>7664304</v>
      </c>
      <c r="N16" s="241">
        <v>54724760</v>
      </c>
      <c r="O16" s="241">
        <v>16411513</v>
      </c>
      <c r="P16" s="241">
        <v>5544712</v>
      </c>
      <c r="Q16" s="241">
        <v>21563400</v>
      </c>
      <c r="R16" s="122" t="s">
        <v>483</v>
      </c>
      <c r="S16" s="241">
        <v>11205135</v>
      </c>
      <c r="T16" s="241">
        <v>60326406</v>
      </c>
      <c r="U16" s="241">
        <v>2213968</v>
      </c>
      <c r="V16" s="241">
        <v>3332687</v>
      </c>
      <c r="W16" s="241">
        <v>37965747</v>
      </c>
      <c r="X16" s="241">
        <v>597868</v>
      </c>
      <c r="Y16" s="241">
        <v>16216136</v>
      </c>
      <c r="Z16" s="122" t="s">
        <v>483</v>
      </c>
      <c r="AA16" s="241">
        <v>11962835</v>
      </c>
      <c r="AB16" s="241">
        <v>9960696</v>
      </c>
      <c r="AC16" s="241">
        <v>2002139</v>
      </c>
      <c r="AD16" s="241">
        <v>36737633</v>
      </c>
      <c r="AE16" s="241">
        <v>36737633</v>
      </c>
      <c r="AF16" s="241">
        <v>2693998</v>
      </c>
      <c r="AG16" s="241">
        <v>2693998</v>
      </c>
      <c r="AH16" s="122" t="s">
        <v>483</v>
      </c>
      <c r="AI16" s="241">
        <v>0</v>
      </c>
      <c r="AJ16" s="241">
        <v>9299788</v>
      </c>
      <c r="AK16" s="241">
        <v>314666</v>
      </c>
      <c r="AL16" s="241">
        <v>219957</v>
      </c>
      <c r="AM16" s="241">
        <v>0</v>
      </c>
      <c r="AN16" s="241">
        <v>7163565</v>
      </c>
      <c r="AO16" s="241">
        <v>1601600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s="236" customFormat="1" ht="21.6" customHeight="1">
      <c r="A17" s="46" t="s">
        <v>129</v>
      </c>
      <c r="B17" s="242">
        <v>22786010</v>
      </c>
      <c r="C17" s="242">
        <v>4151301</v>
      </c>
      <c r="D17" s="242">
        <v>360075</v>
      </c>
      <c r="E17" s="242">
        <v>187604</v>
      </c>
      <c r="F17" s="242">
        <v>1449850</v>
      </c>
      <c r="G17" s="242">
        <v>1940960</v>
      </c>
      <c r="H17" s="242">
        <v>212812</v>
      </c>
      <c r="I17" s="46" t="s">
        <v>129</v>
      </c>
      <c r="J17" s="242">
        <v>8161003</v>
      </c>
      <c r="K17" s="242">
        <v>7629339</v>
      </c>
      <c r="L17" s="242">
        <v>0</v>
      </c>
      <c r="M17" s="242">
        <v>531664</v>
      </c>
      <c r="N17" s="242">
        <v>2688384</v>
      </c>
      <c r="O17" s="242">
        <v>1060778</v>
      </c>
      <c r="P17" s="242">
        <v>179557</v>
      </c>
      <c r="Q17" s="242">
        <v>651249</v>
      </c>
      <c r="R17" s="46" t="s">
        <v>129</v>
      </c>
      <c r="S17" s="242">
        <v>796800</v>
      </c>
      <c r="T17" s="242">
        <v>3357845</v>
      </c>
      <c r="U17" s="242">
        <v>115353</v>
      </c>
      <c r="V17" s="242">
        <v>162212</v>
      </c>
      <c r="W17" s="242">
        <v>1670126</v>
      </c>
      <c r="X17" s="242">
        <v>49939</v>
      </c>
      <c r="Y17" s="242">
        <v>1360215</v>
      </c>
      <c r="Z17" s="46" t="s">
        <v>129</v>
      </c>
      <c r="AA17" s="242">
        <v>1726880</v>
      </c>
      <c r="AB17" s="242">
        <v>480015</v>
      </c>
      <c r="AC17" s="242">
        <v>1246865</v>
      </c>
      <c r="AD17" s="242">
        <v>1932135</v>
      </c>
      <c r="AE17" s="242">
        <v>1932135</v>
      </c>
      <c r="AF17" s="242">
        <v>164128</v>
      </c>
      <c r="AG17" s="242">
        <v>164128</v>
      </c>
      <c r="AH17" s="46" t="s">
        <v>129</v>
      </c>
      <c r="AI17" s="242">
        <v>0</v>
      </c>
      <c r="AJ17" s="242">
        <v>604334</v>
      </c>
      <c r="AK17" s="242">
        <v>10217</v>
      </c>
      <c r="AL17" s="242">
        <v>0</v>
      </c>
      <c r="AM17" s="242">
        <v>0</v>
      </c>
      <c r="AN17" s="242">
        <v>516517</v>
      </c>
      <c r="AO17" s="242">
        <v>77600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236" customFormat="1" ht="21.6" customHeight="1">
      <c r="A18" s="46" t="s">
        <v>130</v>
      </c>
      <c r="B18" s="242">
        <v>28697176</v>
      </c>
      <c r="C18" s="242">
        <v>4353053</v>
      </c>
      <c r="D18" s="242">
        <v>417954</v>
      </c>
      <c r="E18" s="242">
        <v>205455</v>
      </c>
      <c r="F18" s="242">
        <v>1593212</v>
      </c>
      <c r="G18" s="242">
        <v>1898442</v>
      </c>
      <c r="H18" s="242">
        <v>237990</v>
      </c>
      <c r="I18" s="46" t="s">
        <v>130</v>
      </c>
      <c r="J18" s="242">
        <v>9786222</v>
      </c>
      <c r="K18" s="242">
        <v>9500178</v>
      </c>
      <c r="L18" s="242">
        <v>0</v>
      </c>
      <c r="M18" s="242">
        <v>286044</v>
      </c>
      <c r="N18" s="242">
        <v>5167126</v>
      </c>
      <c r="O18" s="242">
        <v>811663</v>
      </c>
      <c r="P18" s="242">
        <v>497546</v>
      </c>
      <c r="Q18" s="242">
        <v>2515870</v>
      </c>
      <c r="R18" s="46" t="s">
        <v>130</v>
      </c>
      <c r="S18" s="242">
        <v>1342047</v>
      </c>
      <c r="T18" s="242">
        <v>4436205</v>
      </c>
      <c r="U18" s="242">
        <v>80727</v>
      </c>
      <c r="V18" s="242">
        <v>122011</v>
      </c>
      <c r="W18" s="242">
        <v>3609703</v>
      </c>
      <c r="X18" s="242">
        <v>38409</v>
      </c>
      <c r="Y18" s="242">
        <v>585355</v>
      </c>
      <c r="Z18" s="46" t="s">
        <v>130</v>
      </c>
      <c r="AA18" s="242">
        <v>1498112</v>
      </c>
      <c r="AB18" s="242">
        <v>1498112</v>
      </c>
      <c r="AC18" s="242">
        <v>0</v>
      </c>
      <c r="AD18" s="242">
        <v>2467991</v>
      </c>
      <c r="AE18" s="242">
        <v>2467991</v>
      </c>
      <c r="AF18" s="242">
        <v>250000</v>
      </c>
      <c r="AG18" s="242">
        <v>250000</v>
      </c>
      <c r="AH18" s="46" t="s">
        <v>130</v>
      </c>
      <c r="AI18" s="242">
        <v>0</v>
      </c>
      <c r="AJ18" s="242">
        <v>738467</v>
      </c>
      <c r="AK18" s="242">
        <v>0</v>
      </c>
      <c r="AL18" s="242">
        <v>0</v>
      </c>
      <c r="AM18" s="242">
        <v>0</v>
      </c>
      <c r="AN18" s="242">
        <v>338467</v>
      </c>
      <c r="AO18" s="242">
        <v>400000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236" customFormat="1" ht="21.6" customHeight="1">
      <c r="A19" s="46" t="s">
        <v>131</v>
      </c>
      <c r="B19" s="242">
        <v>20184331</v>
      </c>
      <c r="C19" s="242">
        <v>4715594</v>
      </c>
      <c r="D19" s="242">
        <v>384386</v>
      </c>
      <c r="E19" s="242">
        <v>213584</v>
      </c>
      <c r="F19" s="242">
        <v>1679325</v>
      </c>
      <c r="G19" s="242">
        <v>2183426</v>
      </c>
      <c r="H19" s="242">
        <v>254873</v>
      </c>
      <c r="I19" s="46" t="s">
        <v>131</v>
      </c>
      <c r="J19" s="242">
        <v>7270754</v>
      </c>
      <c r="K19" s="242">
        <v>7027486</v>
      </c>
      <c r="L19" s="242">
        <v>0</v>
      </c>
      <c r="M19" s="242">
        <v>243268</v>
      </c>
      <c r="N19" s="242">
        <v>1557837</v>
      </c>
      <c r="O19" s="242">
        <v>576654</v>
      </c>
      <c r="P19" s="242">
        <v>54136</v>
      </c>
      <c r="Q19" s="242">
        <v>754125</v>
      </c>
      <c r="R19" s="46" t="s">
        <v>131</v>
      </c>
      <c r="S19" s="242">
        <v>172922</v>
      </c>
      <c r="T19" s="242">
        <v>2458442</v>
      </c>
      <c r="U19" s="242">
        <v>116179</v>
      </c>
      <c r="V19" s="242">
        <v>210465</v>
      </c>
      <c r="W19" s="242">
        <v>1131455</v>
      </c>
      <c r="X19" s="242">
        <v>66435</v>
      </c>
      <c r="Y19" s="242">
        <v>933908</v>
      </c>
      <c r="Z19" s="46" t="s">
        <v>131</v>
      </c>
      <c r="AA19" s="242">
        <v>856218</v>
      </c>
      <c r="AB19" s="242">
        <v>818539</v>
      </c>
      <c r="AC19" s="242">
        <v>37679</v>
      </c>
      <c r="AD19" s="242">
        <v>2368236</v>
      </c>
      <c r="AE19" s="242">
        <v>2368236</v>
      </c>
      <c r="AF19" s="242">
        <v>550000</v>
      </c>
      <c r="AG19" s="242">
        <v>550000</v>
      </c>
      <c r="AH19" s="46" t="s">
        <v>131</v>
      </c>
      <c r="AI19" s="242">
        <v>0</v>
      </c>
      <c r="AJ19" s="242">
        <v>407250</v>
      </c>
      <c r="AK19" s="242">
        <v>0</v>
      </c>
      <c r="AL19" s="242">
        <v>42750</v>
      </c>
      <c r="AM19" s="242">
        <v>0</v>
      </c>
      <c r="AN19" s="242">
        <v>314500</v>
      </c>
      <c r="AO19" s="242">
        <v>50000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36" customFormat="1" ht="21.6" customHeight="1">
      <c r="A20" s="46" t="s">
        <v>132</v>
      </c>
      <c r="B20" s="242">
        <v>47662520</v>
      </c>
      <c r="C20" s="242">
        <v>7590782</v>
      </c>
      <c r="D20" s="242">
        <v>407592</v>
      </c>
      <c r="E20" s="242">
        <v>304614</v>
      </c>
      <c r="F20" s="242">
        <v>2097956</v>
      </c>
      <c r="G20" s="242">
        <v>4350290</v>
      </c>
      <c r="H20" s="242">
        <v>430330</v>
      </c>
      <c r="I20" s="46" t="s">
        <v>132</v>
      </c>
      <c r="J20" s="242">
        <v>18516019</v>
      </c>
      <c r="K20" s="242">
        <v>18051495</v>
      </c>
      <c r="L20" s="242">
        <v>0</v>
      </c>
      <c r="M20" s="242">
        <v>464524</v>
      </c>
      <c r="N20" s="242">
        <v>6092437</v>
      </c>
      <c r="O20" s="242">
        <v>2893453</v>
      </c>
      <c r="P20" s="242">
        <v>126094</v>
      </c>
      <c r="Q20" s="242">
        <v>2173015</v>
      </c>
      <c r="R20" s="46" t="s">
        <v>132</v>
      </c>
      <c r="S20" s="242">
        <v>899875</v>
      </c>
      <c r="T20" s="242">
        <v>8539587</v>
      </c>
      <c r="U20" s="242">
        <v>323937</v>
      </c>
      <c r="V20" s="242">
        <v>344081</v>
      </c>
      <c r="W20" s="242">
        <v>5125771</v>
      </c>
      <c r="X20" s="242">
        <v>107790</v>
      </c>
      <c r="Y20" s="242">
        <v>2638008</v>
      </c>
      <c r="Z20" s="46" t="s">
        <v>132</v>
      </c>
      <c r="AA20" s="242">
        <v>371265</v>
      </c>
      <c r="AB20" s="242">
        <v>313782</v>
      </c>
      <c r="AC20" s="242">
        <v>57483</v>
      </c>
      <c r="AD20" s="242">
        <v>5101705</v>
      </c>
      <c r="AE20" s="242">
        <v>5101705</v>
      </c>
      <c r="AF20" s="242">
        <v>383772</v>
      </c>
      <c r="AG20" s="242">
        <v>383772</v>
      </c>
      <c r="AH20" s="46" t="s">
        <v>132</v>
      </c>
      <c r="AI20" s="242">
        <v>0</v>
      </c>
      <c r="AJ20" s="242">
        <v>1066953</v>
      </c>
      <c r="AK20" s="242">
        <v>25325</v>
      </c>
      <c r="AL20" s="242">
        <v>0</v>
      </c>
      <c r="AM20" s="242">
        <v>0</v>
      </c>
      <c r="AN20" s="242">
        <v>941628</v>
      </c>
      <c r="AO20" s="242">
        <v>100000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36" customFormat="1" ht="21.6" customHeight="1">
      <c r="A21" s="46" t="s">
        <v>133</v>
      </c>
      <c r="B21" s="242">
        <v>26626000</v>
      </c>
      <c r="C21" s="242">
        <v>5119107</v>
      </c>
      <c r="D21" s="242">
        <v>619060</v>
      </c>
      <c r="E21" s="242">
        <v>253661</v>
      </c>
      <c r="F21" s="242">
        <v>1565797</v>
      </c>
      <c r="G21" s="242">
        <v>2419111</v>
      </c>
      <c r="H21" s="242">
        <v>261478</v>
      </c>
      <c r="I21" s="46" t="s">
        <v>133</v>
      </c>
      <c r="J21" s="242">
        <v>8522849</v>
      </c>
      <c r="K21" s="242">
        <v>8378301</v>
      </c>
      <c r="L21" s="242">
        <v>0</v>
      </c>
      <c r="M21" s="242">
        <v>144548</v>
      </c>
      <c r="N21" s="242">
        <v>4393966</v>
      </c>
      <c r="O21" s="242">
        <v>514403</v>
      </c>
      <c r="P21" s="242">
        <v>2119611</v>
      </c>
      <c r="Q21" s="242">
        <v>1593858</v>
      </c>
      <c r="R21" s="46" t="s">
        <v>133</v>
      </c>
      <c r="S21" s="242">
        <v>166094</v>
      </c>
      <c r="T21" s="242">
        <v>4338301</v>
      </c>
      <c r="U21" s="242">
        <v>130000</v>
      </c>
      <c r="V21" s="242">
        <v>169679</v>
      </c>
      <c r="W21" s="242">
        <v>3150200</v>
      </c>
      <c r="X21" s="242">
        <v>17186</v>
      </c>
      <c r="Y21" s="242">
        <v>871236</v>
      </c>
      <c r="Z21" s="46" t="s">
        <v>133</v>
      </c>
      <c r="AA21" s="242">
        <v>485837</v>
      </c>
      <c r="AB21" s="242">
        <v>468855</v>
      </c>
      <c r="AC21" s="242">
        <v>16982</v>
      </c>
      <c r="AD21" s="242">
        <v>2893331</v>
      </c>
      <c r="AE21" s="242">
        <v>2893331</v>
      </c>
      <c r="AF21" s="242">
        <v>126558</v>
      </c>
      <c r="AG21" s="242">
        <v>126558</v>
      </c>
      <c r="AH21" s="46" t="s">
        <v>133</v>
      </c>
      <c r="AI21" s="242">
        <v>0</v>
      </c>
      <c r="AJ21" s="242">
        <v>746051</v>
      </c>
      <c r="AK21" s="242">
        <v>37500</v>
      </c>
      <c r="AL21" s="242">
        <v>0</v>
      </c>
      <c r="AM21" s="242">
        <v>0</v>
      </c>
      <c r="AN21" s="242">
        <v>478551</v>
      </c>
      <c r="AO21" s="242">
        <v>230000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36" customFormat="1" ht="21.6" customHeight="1">
      <c r="A22" s="46" t="s">
        <v>134</v>
      </c>
      <c r="B22" s="242">
        <v>30664776</v>
      </c>
      <c r="C22" s="242">
        <v>4767913</v>
      </c>
      <c r="D22" s="242">
        <v>388142</v>
      </c>
      <c r="E22" s="242">
        <v>277134</v>
      </c>
      <c r="F22" s="242">
        <v>1362316</v>
      </c>
      <c r="G22" s="242">
        <v>2457863</v>
      </c>
      <c r="H22" s="242">
        <v>282458</v>
      </c>
      <c r="I22" s="46" t="s">
        <v>134</v>
      </c>
      <c r="J22" s="242">
        <v>11037389</v>
      </c>
      <c r="K22" s="242">
        <v>10300595</v>
      </c>
      <c r="L22" s="242">
        <v>0</v>
      </c>
      <c r="M22" s="242">
        <v>736794</v>
      </c>
      <c r="N22" s="242">
        <v>4435403</v>
      </c>
      <c r="O22" s="242">
        <v>1988542</v>
      </c>
      <c r="P22" s="242">
        <v>101431</v>
      </c>
      <c r="Q22" s="242">
        <v>1368503</v>
      </c>
      <c r="R22" s="46" t="s">
        <v>134</v>
      </c>
      <c r="S22" s="242">
        <v>976927</v>
      </c>
      <c r="T22" s="242">
        <v>6081295</v>
      </c>
      <c r="U22" s="242">
        <v>215345</v>
      </c>
      <c r="V22" s="242">
        <v>488999</v>
      </c>
      <c r="W22" s="242">
        <v>4553398</v>
      </c>
      <c r="X22" s="242">
        <v>0</v>
      </c>
      <c r="Y22" s="242">
        <v>823553</v>
      </c>
      <c r="Z22" s="46" t="s">
        <v>134</v>
      </c>
      <c r="AA22" s="242">
        <v>266651</v>
      </c>
      <c r="AB22" s="242">
        <v>259556</v>
      </c>
      <c r="AC22" s="242">
        <v>7095</v>
      </c>
      <c r="AD22" s="242">
        <v>3138535</v>
      </c>
      <c r="AE22" s="242">
        <v>3138535</v>
      </c>
      <c r="AF22" s="242">
        <v>193483</v>
      </c>
      <c r="AG22" s="242">
        <v>193483</v>
      </c>
      <c r="AH22" s="46" t="s">
        <v>134</v>
      </c>
      <c r="AI22" s="242">
        <v>0</v>
      </c>
      <c r="AJ22" s="242">
        <v>744107</v>
      </c>
      <c r="AK22" s="242">
        <v>78000</v>
      </c>
      <c r="AL22" s="242">
        <v>0</v>
      </c>
      <c r="AM22" s="242">
        <v>0</v>
      </c>
      <c r="AN22" s="242">
        <v>586107</v>
      </c>
      <c r="AO22" s="242">
        <v>80000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36" customFormat="1" ht="21.6" customHeight="1">
      <c r="A23" s="46" t="s">
        <v>135</v>
      </c>
      <c r="B23" s="242">
        <v>24502000</v>
      </c>
      <c r="C23" s="242">
        <v>4489976</v>
      </c>
      <c r="D23" s="242">
        <v>464536</v>
      </c>
      <c r="E23" s="242">
        <v>220329</v>
      </c>
      <c r="F23" s="242">
        <v>1444473</v>
      </c>
      <c r="G23" s="242">
        <v>2117426</v>
      </c>
      <c r="H23" s="242">
        <v>243212</v>
      </c>
      <c r="I23" s="46" t="s">
        <v>135</v>
      </c>
      <c r="J23" s="242">
        <v>8012330</v>
      </c>
      <c r="K23" s="242">
        <v>7804132</v>
      </c>
      <c r="L23" s="242">
        <v>0</v>
      </c>
      <c r="M23" s="242">
        <v>208198</v>
      </c>
      <c r="N23" s="242">
        <v>3424066</v>
      </c>
      <c r="O23" s="242">
        <v>1622149</v>
      </c>
      <c r="P23" s="242">
        <v>57539</v>
      </c>
      <c r="Q23" s="242">
        <v>1472938</v>
      </c>
      <c r="R23" s="46" t="s">
        <v>135</v>
      </c>
      <c r="S23" s="242">
        <v>271440</v>
      </c>
      <c r="T23" s="242">
        <v>4898312</v>
      </c>
      <c r="U23" s="242">
        <v>140979</v>
      </c>
      <c r="V23" s="242">
        <v>126767</v>
      </c>
      <c r="W23" s="242">
        <v>3428044</v>
      </c>
      <c r="X23" s="242">
        <v>32767</v>
      </c>
      <c r="Y23" s="242">
        <v>1169755</v>
      </c>
      <c r="Z23" s="46" t="s">
        <v>135</v>
      </c>
      <c r="AA23" s="242">
        <v>148492</v>
      </c>
      <c r="AB23" s="242">
        <v>148492</v>
      </c>
      <c r="AC23" s="242">
        <v>0</v>
      </c>
      <c r="AD23" s="242">
        <v>2555142</v>
      </c>
      <c r="AE23" s="242">
        <v>2555142</v>
      </c>
      <c r="AF23" s="242">
        <v>270000</v>
      </c>
      <c r="AG23" s="242">
        <v>270000</v>
      </c>
      <c r="AH23" s="46" t="s">
        <v>135</v>
      </c>
      <c r="AI23" s="242">
        <v>0</v>
      </c>
      <c r="AJ23" s="242">
        <v>703682</v>
      </c>
      <c r="AK23" s="242">
        <v>21832</v>
      </c>
      <c r="AL23" s="242">
        <v>91500</v>
      </c>
      <c r="AM23" s="242">
        <v>0</v>
      </c>
      <c r="AN23" s="242">
        <v>510350</v>
      </c>
      <c r="AO23" s="242">
        <v>80000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36" customFormat="1" ht="21.6" customHeight="1">
      <c r="A24" s="46" t="s">
        <v>136</v>
      </c>
      <c r="B24" s="242">
        <v>41174000</v>
      </c>
      <c r="C24" s="242">
        <v>8137783</v>
      </c>
      <c r="D24" s="242">
        <v>597760</v>
      </c>
      <c r="E24" s="242">
        <v>309271</v>
      </c>
      <c r="F24" s="242">
        <v>3731164</v>
      </c>
      <c r="G24" s="242">
        <v>3106982</v>
      </c>
      <c r="H24" s="242">
        <v>392606</v>
      </c>
      <c r="I24" s="46" t="s">
        <v>136</v>
      </c>
      <c r="J24" s="242">
        <v>14318856</v>
      </c>
      <c r="K24" s="242">
        <v>13677565</v>
      </c>
      <c r="L24" s="242">
        <v>0</v>
      </c>
      <c r="M24" s="242">
        <v>641291</v>
      </c>
      <c r="N24" s="242">
        <v>5216616</v>
      </c>
      <c r="O24" s="242">
        <v>2091240</v>
      </c>
      <c r="P24" s="242">
        <v>561047</v>
      </c>
      <c r="Q24" s="242">
        <v>1744881</v>
      </c>
      <c r="R24" s="46" t="s">
        <v>136</v>
      </c>
      <c r="S24" s="242">
        <v>819448</v>
      </c>
      <c r="T24" s="242">
        <v>7107992</v>
      </c>
      <c r="U24" s="242">
        <v>231808</v>
      </c>
      <c r="V24" s="242">
        <v>398047</v>
      </c>
      <c r="W24" s="242">
        <v>3540885</v>
      </c>
      <c r="X24" s="242">
        <v>109104</v>
      </c>
      <c r="Y24" s="242">
        <v>2828148</v>
      </c>
      <c r="Z24" s="46" t="s">
        <v>136</v>
      </c>
      <c r="AA24" s="242">
        <v>771011</v>
      </c>
      <c r="AB24" s="242">
        <v>698607</v>
      </c>
      <c r="AC24" s="242">
        <v>72404</v>
      </c>
      <c r="AD24" s="242">
        <v>4660693</v>
      </c>
      <c r="AE24" s="242">
        <v>4660693</v>
      </c>
      <c r="AF24" s="242">
        <v>200000</v>
      </c>
      <c r="AG24" s="242">
        <v>200000</v>
      </c>
      <c r="AH24" s="46" t="s">
        <v>136</v>
      </c>
      <c r="AI24" s="242">
        <v>0</v>
      </c>
      <c r="AJ24" s="242">
        <v>761049</v>
      </c>
      <c r="AK24" s="242">
        <v>79292</v>
      </c>
      <c r="AL24" s="242">
        <v>0</v>
      </c>
      <c r="AM24" s="242">
        <v>0</v>
      </c>
      <c r="AN24" s="242">
        <v>631757</v>
      </c>
      <c r="AO24" s="242">
        <v>50000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236" customFormat="1" ht="21.6" customHeight="1">
      <c r="A25" s="46" t="s">
        <v>137</v>
      </c>
      <c r="B25" s="242">
        <v>19623978</v>
      </c>
      <c r="C25" s="242">
        <v>4592108</v>
      </c>
      <c r="D25" s="242">
        <v>581057</v>
      </c>
      <c r="E25" s="242">
        <v>203552</v>
      </c>
      <c r="F25" s="242">
        <v>2032588</v>
      </c>
      <c r="G25" s="242">
        <v>1578389</v>
      </c>
      <c r="H25" s="242">
        <v>196522</v>
      </c>
      <c r="I25" s="46" t="s">
        <v>137</v>
      </c>
      <c r="J25" s="242">
        <v>5456620</v>
      </c>
      <c r="K25" s="242">
        <v>5145823</v>
      </c>
      <c r="L25" s="242">
        <v>0</v>
      </c>
      <c r="M25" s="242">
        <v>310797</v>
      </c>
      <c r="N25" s="242">
        <v>3050560</v>
      </c>
      <c r="O25" s="242">
        <v>660746</v>
      </c>
      <c r="P25" s="242">
        <v>169992</v>
      </c>
      <c r="Q25" s="242">
        <v>999041</v>
      </c>
      <c r="R25" s="46" t="s">
        <v>137</v>
      </c>
      <c r="S25" s="242">
        <v>1220781</v>
      </c>
      <c r="T25" s="242">
        <v>2964302</v>
      </c>
      <c r="U25" s="242">
        <v>81681</v>
      </c>
      <c r="V25" s="242">
        <v>351174</v>
      </c>
      <c r="W25" s="242">
        <v>1259137</v>
      </c>
      <c r="X25" s="242">
        <v>20785</v>
      </c>
      <c r="Y25" s="242">
        <v>1251525</v>
      </c>
      <c r="Z25" s="46" t="s">
        <v>137</v>
      </c>
      <c r="AA25" s="242">
        <v>490816</v>
      </c>
      <c r="AB25" s="242">
        <v>486816</v>
      </c>
      <c r="AC25" s="242">
        <v>4000</v>
      </c>
      <c r="AD25" s="242">
        <v>2152264</v>
      </c>
      <c r="AE25" s="242">
        <v>2152264</v>
      </c>
      <c r="AF25" s="242">
        <v>100000</v>
      </c>
      <c r="AG25" s="242">
        <v>100000</v>
      </c>
      <c r="AH25" s="46" t="s">
        <v>137</v>
      </c>
      <c r="AI25" s="242">
        <v>0</v>
      </c>
      <c r="AJ25" s="242">
        <v>817308</v>
      </c>
      <c r="AK25" s="242">
        <v>1000</v>
      </c>
      <c r="AL25" s="242">
        <v>0</v>
      </c>
      <c r="AM25" s="242">
        <v>0</v>
      </c>
      <c r="AN25" s="242">
        <v>756308</v>
      </c>
      <c r="AO25" s="242">
        <v>60000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236" customFormat="1" ht="21.6" customHeight="1">
      <c r="A26" s="46" t="s">
        <v>138</v>
      </c>
      <c r="B26" s="242">
        <v>22005585</v>
      </c>
      <c r="C26" s="242">
        <v>5178055</v>
      </c>
      <c r="D26" s="242">
        <v>350198</v>
      </c>
      <c r="E26" s="242">
        <v>215427</v>
      </c>
      <c r="F26" s="242">
        <v>2043096</v>
      </c>
      <c r="G26" s="242">
        <v>2303379</v>
      </c>
      <c r="H26" s="242">
        <v>265955</v>
      </c>
      <c r="I26" s="46" t="s">
        <v>138</v>
      </c>
      <c r="J26" s="242">
        <v>6828123</v>
      </c>
      <c r="K26" s="242">
        <v>6373849</v>
      </c>
      <c r="L26" s="242">
        <v>0</v>
      </c>
      <c r="M26" s="242">
        <v>454274</v>
      </c>
      <c r="N26" s="242">
        <v>2560207</v>
      </c>
      <c r="O26" s="242">
        <v>774854</v>
      </c>
      <c r="P26" s="242">
        <v>114205</v>
      </c>
      <c r="Q26" s="242">
        <v>447289</v>
      </c>
      <c r="R26" s="46" t="s">
        <v>138</v>
      </c>
      <c r="S26" s="242">
        <v>1223859</v>
      </c>
      <c r="T26" s="242">
        <v>3568284</v>
      </c>
      <c r="U26" s="242">
        <v>104874</v>
      </c>
      <c r="V26" s="242">
        <v>242674</v>
      </c>
      <c r="W26" s="242">
        <v>2518053</v>
      </c>
      <c r="X26" s="242">
        <v>32271</v>
      </c>
      <c r="Y26" s="242">
        <v>670412</v>
      </c>
      <c r="Z26" s="46" t="s">
        <v>138</v>
      </c>
      <c r="AA26" s="242">
        <v>496846</v>
      </c>
      <c r="AB26" s="242">
        <v>206913</v>
      </c>
      <c r="AC26" s="242">
        <v>289933</v>
      </c>
      <c r="AD26" s="242">
        <v>2540443</v>
      </c>
      <c r="AE26" s="242">
        <v>2540443</v>
      </c>
      <c r="AF26" s="242">
        <v>122200</v>
      </c>
      <c r="AG26" s="242">
        <v>122200</v>
      </c>
      <c r="AH26" s="46" t="s">
        <v>138</v>
      </c>
      <c r="AI26" s="242">
        <v>0</v>
      </c>
      <c r="AJ26" s="242">
        <v>711427</v>
      </c>
      <c r="AK26" s="242">
        <v>0</v>
      </c>
      <c r="AL26" s="242">
        <v>0</v>
      </c>
      <c r="AM26" s="242">
        <v>0</v>
      </c>
      <c r="AN26" s="242">
        <v>651427</v>
      </c>
      <c r="AO26" s="242">
        <v>60000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236" customFormat="1" ht="21.6" customHeight="1">
      <c r="A27" s="46" t="s">
        <v>139</v>
      </c>
      <c r="B27" s="242">
        <v>10172152</v>
      </c>
      <c r="C27" s="242">
        <v>2505068</v>
      </c>
      <c r="D27" s="242">
        <v>262268</v>
      </c>
      <c r="E27" s="242">
        <v>154550</v>
      </c>
      <c r="F27" s="242">
        <v>591562</v>
      </c>
      <c r="G27" s="242">
        <v>1368906</v>
      </c>
      <c r="H27" s="242">
        <v>127782</v>
      </c>
      <c r="I27" s="46" t="s">
        <v>139</v>
      </c>
      <c r="J27" s="242">
        <v>2481724</v>
      </c>
      <c r="K27" s="242">
        <v>2118235</v>
      </c>
      <c r="L27" s="242">
        <v>88996</v>
      </c>
      <c r="M27" s="242">
        <v>274493</v>
      </c>
      <c r="N27" s="242">
        <v>1757709</v>
      </c>
      <c r="O27" s="242">
        <v>567117</v>
      </c>
      <c r="P27" s="242">
        <v>307614</v>
      </c>
      <c r="Q27" s="242">
        <v>492955</v>
      </c>
      <c r="R27" s="46" t="s">
        <v>139</v>
      </c>
      <c r="S27" s="242">
        <v>390023</v>
      </c>
      <c r="T27" s="242">
        <v>1847096</v>
      </c>
      <c r="U27" s="242">
        <v>50752</v>
      </c>
      <c r="V27" s="242">
        <v>109255</v>
      </c>
      <c r="W27" s="242">
        <v>1129653</v>
      </c>
      <c r="X27" s="242">
        <v>19105</v>
      </c>
      <c r="Y27" s="242">
        <v>538331</v>
      </c>
      <c r="Z27" s="46" t="s">
        <v>139</v>
      </c>
      <c r="AA27" s="242">
        <v>437361</v>
      </c>
      <c r="AB27" s="242">
        <v>429836</v>
      </c>
      <c r="AC27" s="242">
        <v>7525</v>
      </c>
      <c r="AD27" s="242">
        <v>825252</v>
      </c>
      <c r="AE27" s="242">
        <v>825252</v>
      </c>
      <c r="AF27" s="242">
        <v>16740</v>
      </c>
      <c r="AG27" s="242">
        <v>16740</v>
      </c>
      <c r="AH27" s="46" t="s">
        <v>139</v>
      </c>
      <c r="AI27" s="242">
        <v>0</v>
      </c>
      <c r="AJ27" s="242">
        <v>301202</v>
      </c>
      <c r="AK27" s="242">
        <v>58500</v>
      </c>
      <c r="AL27" s="242">
        <v>0</v>
      </c>
      <c r="AM27" s="242">
        <v>0</v>
      </c>
      <c r="AN27" s="242">
        <v>195702</v>
      </c>
      <c r="AO27" s="242">
        <v>47000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236" customFormat="1" ht="21.6" customHeight="1">
      <c r="A28" s="46" t="s">
        <v>140</v>
      </c>
      <c r="B28" s="242">
        <v>19963613</v>
      </c>
      <c r="C28" s="242">
        <v>4303477</v>
      </c>
      <c r="D28" s="242">
        <v>397800</v>
      </c>
      <c r="E28" s="242">
        <v>209196</v>
      </c>
      <c r="F28" s="242">
        <v>1622092</v>
      </c>
      <c r="G28" s="242">
        <v>1792128</v>
      </c>
      <c r="H28" s="242">
        <v>282261</v>
      </c>
      <c r="I28" s="46" t="s">
        <v>140</v>
      </c>
      <c r="J28" s="242">
        <v>6337918</v>
      </c>
      <c r="K28" s="242">
        <v>5948508</v>
      </c>
      <c r="L28" s="242">
        <v>0</v>
      </c>
      <c r="M28" s="242">
        <v>389410</v>
      </c>
      <c r="N28" s="242">
        <v>2239607</v>
      </c>
      <c r="O28" s="242">
        <v>368793</v>
      </c>
      <c r="P28" s="242">
        <v>265267</v>
      </c>
      <c r="Q28" s="242">
        <v>1078104</v>
      </c>
      <c r="R28" s="46" t="s">
        <v>140</v>
      </c>
      <c r="S28" s="242">
        <v>527443</v>
      </c>
      <c r="T28" s="242">
        <v>3541826</v>
      </c>
      <c r="U28" s="242">
        <v>454543</v>
      </c>
      <c r="V28" s="242">
        <v>308360</v>
      </c>
      <c r="W28" s="242">
        <v>2339650</v>
      </c>
      <c r="X28" s="242">
        <v>15193</v>
      </c>
      <c r="Y28" s="242">
        <v>424080</v>
      </c>
      <c r="Z28" s="46" t="s">
        <v>140</v>
      </c>
      <c r="AA28" s="242">
        <v>1085853</v>
      </c>
      <c r="AB28" s="242">
        <v>958999</v>
      </c>
      <c r="AC28" s="242">
        <v>126854</v>
      </c>
      <c r="AD28" s="242">
        <v>1975882</v>
      </c>
      <c r="AE28" s="242">
        <v>1975882</v>
      </c>
      <c r="AF28" s="242">
        <v>100000</v>
      </c>
      <c r="AG28" s="242">
        <v>100000</v>
      </c>
      <c r="AH28" s="46" t="s">
        <v>140</v>
      </c>
      <c r="AI28" s="242">
        <v>0</v>
      </c>
      <c r="AJ28" s="242">
        <v>379050</v>
      </c>
      <c r="AK28" s="242">
        <v>0</v>
      </c>
      <c r="AL28" s="242">
        <v>0</v>
      </c>
      <c r="AM28" s="242">
        <v>0</v>
      </c>
      <c r="AN28" s="242">
        <v>359050</v>
      </c>
      <c r="AO28" s="242">
        <v>20000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236" customFormat="1" ht="21.6" customHeight="1">
      <c r="A29" s="46" t="s">
        <v>141</v>
      </c>
      <c r="B29" s="242">
        <v>23532525</v>
      </c>
      <c r="C29" s="242">
        <v>3704587</v>
      </c>
      <c r="D29" s="242">
        <v>330160</v>
      </c>
      <c r="E29" s="242">
        <v>197556</v>
      </c>
      <c r="F29" s="242">
        <v>1314133</v>
      </c>
      <c r="G29" s="242">
        <v>1602324</v>
      </c>
      <c r="H29" s="242">
        <v>260414</v>
      </c>
      <c r="I29" s="46" t="s">
        <v>141</v>
      </c>
      <c r="J29" s="242">
        <v>9158347</v>
      </c>
      <c r="K29" s="242">
        <v>7547935</v>
      </c>
      <c r="L29" s="242">
        <v>0</v>
      </c>
      <c r="M29" s="242">
        <v>1610412</v>
      </c>
      <c r="N29" s="242">
        <v>3013461</v>
      </c>
      <c r="O29" s="242">
        <v>362789</v>
      </c>
      <c r="P29" s="242">
        <v>586532</v>
      </c>
      <c r="Q29" s="242">
        <v>1398940</v>
      </c>
      <c r="R29" s="46" t="s">
        <v>141</v>
      </c>
      <c r="S29" s="242">
        <v>665200</v>
      </c>
      <c r="T29" s="242">
        <v>3224058</v>
      </c>
      <c r="U29" s="242">
        <v>72795</v>
      </c>
      <c r="V29" s="242">
        <v>145246</v>
      </c>
      <c r="W29" s="242">
        <v>2415933</v>
      </c>
      <c r="X29" s="242">
        <v>58520</v>
      </c>
      <c r="Y29" s="242">
        <v>531564</v>
      </c>
      <c r="Z29" s="46" t="s">
        <v>141</v>
      </c>
      <c r="AA29" s="242">
        <v>1499369</v>
      </c>
      <c r="AB29" s="242">
        <v>1420439</v>
      </c>
      <c r="AC29" s="242">
        <v>78930</v>
      </c>
      <c r="AD29" s="242">
        <v>2056023</v>
      </c>
      <c r="AE29" s="242">
        <v>2056023</v>
      </c>
      <c r="AF29" s="242">
        <v>210000</v>
      </c>
      <c r="AG29" s="242">
        <v>210000</v>
      </c>
      <c r="AH29" s="46" t="s">
        <v>141</v>
      </c>
      <c r="AI29" s="242">
        <v>0</v>
      </c>
      <c r="AJ29" s="242">
        <v>666680</v>
      </c>
      <c r="AK29" s="242">
        <v>0</v>
      </c>
      <c r="AL29" s="242">
        <v>0</v>
      </c>
      <c r="AM29" s="242">
        <v>0</v>
      </c>
      <c r="AN29" s="242">
        <v>376680</v>
      </c>
      <c r="AO29" s="242">
        <v>290000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236" customFormat="1" ht="21.6" customHeight="1">
      <c r="A30" s="46" t="s">
        <v>142</v>
      </c>
      <c r="B30" s="242">
        <v>14600792</v>
      </c>
      <c r="C30" s="242">
        <v>3339983</v>
      </c>
      <c r="D30" s="242">
        <v>380487</v>
      </c>
      <c r="E30" s="242">
        <v>250099</v>
      </c>
      <c r="F30" s="242">
        <v>1144800</v>
      </c>
      <c r="G30" s="242">
        <v>1350179</v>
      </c>
      <c r="H30" s="242">
        <v>214418</v>
      </c>
      <c r="I30" s="46" t="s">
        <v>142</v>
      </c>
      <c r="J30" s="242">
        <v>4808855</v>
      </c>
      <c r="K30" s="242">
        <v>4383075</v>
      </c>
      <c r="L30" s="242">
        <v>0</v>
      </c>
      <c r="M30" s="242">
        <v>425780</v>
      </c>
      <c r="N30" s="242">
        <v>1964430</v>
      </c>
      <c r="O30" s="242">
        <v>62383</v>
      </c>
      <c r="P30" s="242">
        <v>50364</v>
      </c>
      <c r="Q30" s="242">
        <v>1572300</v>
      </c>
      <c r="R30" s="46" t="s">
        <v>142</v>
      </c>
      <c r="S30" s="242">
        <v>279383</v>
      </c>
      <c r="T30" s="242">
        <v>1963416</v>
      </c>
      <c r="U30" s="242">
        <v>58500</v>
      </c>
      <c r="V30" s="242">
        <v>92742</v>
      </c>
      <c r="W30" s="242">
        <v>1191000</v>
      </c>
      <c r="X30" s="242">
        <v>30364</v>
      </c>
      <c r="Y30" s="242">
        <v>590810</v>
      </c>
      <c r="Z30" s="46" t="s">
        <v>142</v>
      </c>
      <c r="AA30" s="242">
        <v>867149</v>
      </c>
      <c r="AB30" s="242">
        <v>828054</v>
      </c>
      <c r="AC30" s="242">
        <v>39095</v>
      </c>
      <c r="AD30" s="242">
        <v>1346442</v>
      </c>
      <c r="AE30" s="242">
        <v>1346442</v>
      </c>
      <c r="AF30" s="242">
        <v>6517</v>
      </c>
      <c r="AG30" s="242">
        <v>6517</v>
      </c>
      <c r="AH30" s="46" t="s">
        <v>142</v>
      </c>
      <c r="AI30" s="242">
        <v>0</v>
      </c>
      <c r="AJ30" s="242">
        <v>304000</v>
      </c>
      <c r="AK30" s="242">
        <v>0</v>
      </c>
      <c r="AL30" s="242">
        <v>0</v>
      </c>
      <c r="AM30" s="242">
        <v>0</v>
      </c>
      <c r="AN30" s="242">
        <v>289000</v>
      </c>
      <c r="AO30" s="242">
        <v>15000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36" customFormat="1" ht="21.6" customHeight="1">
      <c r="A31" s="46" t="s">
        <v>143</v>
      </c>
      <c r="B31" s="242">
        <v>14651028</v>
      </c>
      <c r="C31" s="242">
        <v>2144860</v>
      </c>
      <c r="D31" s="242">
        <v>527537</v>
      </c>
      <c r="E31" s="242">
        <v>208644</v>
      </c>
      <c r="F31" s="242">
        <v>599489</v>
      </c>
      <c r="G31" s="242">
        <v>737851</v>
      </c>
      <c r="H31" s="242">
        <v>71339</v>
      </c>
      <c r="I31" s="46" t="s">
        <v>143</v>
      </c>
      <c r="J31" s="242">
        <v>3625187</v>
      </c>
      <c r="K31" s="242">
        <v>2976357</v>
      </c>
      <c r="L31" s="242">
        <v>0</v>
      </c>
      <c r="M31" s="242">
        <v>648830</v>
      </c>
      <c r="N31" s="242">
        <v>5424914</v>
      </c>
      <c r="O31" s="242">
        <v>1476531</v>
      </c>
      <c r="P31" s="242">
        <v>347482</v>
      </c>
      <c r="Q31" s="242">
        <v>2650150</v>
      </c>
      <c r="R31" s="46" t="s">
        <v>143</v>
      </c>
      <c r="S31" s="242">
        <v>950751</v>
      </c>
      <c r="T31" s="242">
        <v>1638873</v>
      </c>
      <c r="U31" s="242">
        <v>34616</v>
      </c>
      <c r="V31" s="242">
        <v>50833</v>
      </c>
      <c r="W31" s="242">
        <v>801008</v>
      </c>
      <c r="X31" s="242">
        <v>0</v>
      </c>
      <c r="Y31" s="242">
        <v>752416</v>
      </c>
      <c r="Z31" s="46" t="s">
        <v>143</v>
      </c>
      <c r="AA31" s="242">
        <v>854459</v>
      </c>
      <c r="AB31" s="242">
        <v>837165</v>
      </c>
      <c r="AC31" s="242">
        <v>17294</v>
      </c>
      <c r="AD31" s="242">
        <v>679228</v>
      </c>
      <c r="AE31" s="242">
        <v>679228</v>
      </c>
      <c r="AF31" s="242">
        <v>0</v>
      </c>
      <c r="AG31" s="242">
        <v>0</v>
      </c>
      <c r="AH31" s="46" t="s">
        <v>143</v>
      </c>
      <c r="AI31" s="242">
        <v>0</v>
      </c>
      <c r="AJ31" s="242">
        <v>283507</v>
      </c>
      <c r="AK31" s="242">
        <v>0</v>
      </c>
      <c r="AL31" s="242">
        <v>85707</v>
      </c>
      <c r="AM31" s="242">
        <v>0</v>
      </c>
      <c r="AN31" s="242">
        <v>170800</v>
      </c>
      <c r="AO31" s="242">
        <v>27000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36" customFormat="1" ht="21.6" customHeight="1">
      <c r="A32" s="46" t="s">
        <v>206</v>
      </c>
      <c r="B32" s="242">
        <v>4084745</v>
      </c>
      <c r="C32" s="242">
        <v>714126</v>
      </c>
      <c r="D32" s="242">
        <v>252353</v>
      </c>
      <c r="E32" s="242">
        <v>65225</v>
      </c>
      <c r="F32" s="242">
        <v>192067</v>
      </c>
      <c r="G32" s="242">
        <v>175657</v>
      </c>
      <c r="H32" s="242">
        <v>28824</v>
      </c>
      <c r="I32" s="46" t="s">
        <v>206</v>
      </c>
      <c r="J32" s="242">
        <v>1055842</v>
      </c>
      <c r="K32" s="242">
        <v>761865</v>
      </c>
      <c r="L32" s="242">
        <v>0</v>
      </c>
      <c r="M32" s="242">
        <v>293977</v>
      </c>
      <c r="N32" s="242">
        <v>1738037</v>
      </c>
      <c r="O32" s="242">
        <v>579418</v>
      </c>
      <c r="P32" s="242">
        <v>6295</v>
      </c>
      <c r="Q32" s="242">
        <v>650182</v>
      </c>
      <c r="R32" s="46" t="s">
        <v>206</v>
      </c>
      <c r="S32" s="242">
        <v>502142</v>
      </c>
      <c r="T32" s="242">
        <v>360572</v>
      </c>
      <c r="U32" s="242">
        <v>1879</v>
      </c>
      <c r="V32" s="242">
        <v>10142</v>
      </c>
      <c r="W32" s="242">
        <v>101731</v>
      </c>
      <c r="X32" s="242">
        <v>0</v>
      </c>
      <c r="Y32" s="242">
        <v>246820</v>
      </c>
      <c r="Z32" s="46" t="s">
        <v>206</v>
      </c>
      <c r="AA32" s="242">
        <v>106516</v>
      </c>
      <c r="AB32" s="242">
        <v>106516</v>
      </c>
      <c r="AC32" s="242">
        <v>0</v>
      </c>
      <c r="AD32" s="242">
        <v>44331</v>
      </c>
      <c r="AE32" s="242">
        <v>44331</v>
      </c>
      <c r="AF32" s="242">
        <v>600</v>
      </c>
      <c r="AG32" s="242">
        <v>600</v>
      </c>
      <c r="AH32" s="46" t="s">
        <v>206</v>
      </c>
      <c r="AI32" s="242">
        <v>0</v>
      </c>
      <c r="AJ32" s="242">
        <v>64721</v>
      </c>
      <c r="AK32" s="242">
        <v>3000</v>
      </c>
      <c r="AL32" s="242">
        <v>0</v>
      </c>
      <c r="AM32" s="242">
        <v>0</v>
      </c>
      <c r="AN32" s="242">
        <v>46721</v>
      </c>
      <c r="AO32" s="242">
        <v>15000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236" customFormat="1" ht="20.2" customHeight="1">
      <c r="A33" s="237" t="s">
        <v>311</v>
      </c>
      <c r="B33" s="242"/>
      <c r="C33" s="242"/>
      <c r="D33" s="242"/>
      <c r="E33" s="242"/>
      <c r="F33" s="242"/>
      <c r="G33" s="242"/>
      <c r="H33" s="242"/>
      <c r="I33" s="237" t="s">
        <v>311</v>
      </c>
      <c r="J33" s="242"/>
      <c r="K33" s="242"/>
      <c r="L33" s="242"/>
      <c r="M33" s="242"/>
      <c r="N33" s="242"/>
      <c r="O33" s="242"/>
      <c r="P33" s="242"/>
      <c r="Q33" s="242"/>
      <c r="R33" s="237" t="s">
        <v>311</v>
      </c>
      <c r="S33" s="242"/>
      <c r="T33" s="242"/>
      <c r="U33" s="242"/>
      <c r="V33" s="242"/>
      <c r="W33" s="242"/>
      <c r="X33" s="242"/>
      <c r="Y33" s="242"/>
      <c r="Z33" s="237" t="s">
        <v>311</v>
      </c>
      <c r="AA33" s="242"/>
      <c r="AB33" s="242"/>
      <c r="AC33" s="242"/>
      <c r="AD33" s="242"/>
      <c r="AE33" s="242"/>
      <c r="AF33" s="242"/>
      <c r="AG33" s="242"/>
      <c r="AH33" s="237" t="s">
        <v>311</v>
      </c>
      <c r="AI33" s="242"/>
      <c r="AJ33" s="242"/>
      <c r="AK33" s="242"/>
      <c r="AL33" s="242"/>
      <c r="AM33" s="242"/>
      <c r="AN33" s="242"/>
      <c r="AO33" s="242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8" customFormat="1" ht="21.6" customHeight="1">
      <c r="A34" s="178" t="s">
        <v>25</v>
      </c>
      <c r="B34" s="241">
        <v>975414193</v>
      </c>
      <c r="C34" s="241">
        <v>194818220</v>
      </c>
      <c r="D34" s="241">
        <v>13034070</v>
      </c>
      <c r="E34" s="241">
        <v>7627379</v>
      </c>
      <c r="F34" s="241">
        <v>76595006</v>
      </c>
      <c r="G34" s="241">
        <v>87713853</v>
      </c>
      <c r="H34" s="241">
        <v>9847912</v>
      </c>
      <c r="I34" s="178" t="s">
        <v>25</v>
      </c>
      <c r="J34" s="241">
        <v>390679608</v>
      </c>
      <c r="K34" s="241">
        <v>369434890</v>
      </c>
      <c r="L34" s="241">
        <v>86240</v>
      </c>
      <c r="M34" s="241">
        <v>21158478</v>
      </c>
      <c r="N34" s="241">
        <v>60276551</v>
      </c>
      <c r="O34" s="241">
        <v>14840067</v>
      </c>
      <c r="P34" s="241">
        <v>8275041</v>
      </c>
      <c r="Q34" s="241">
        <v>26047227</v>
      </c>
      <c r="R34" s="178" t="s">
        <v>25</v>
      </c>
      <c r="S34" s="241">
        <v>11114216</v>
      </c>
      <c r="T34" s="241">
        <v>198869897</v>
      </c>
      <c r="U34" s="241">
        <v>14579728</v>
      </c>
      <c r="V34" s="241">
        <v>19459133</v>
      </c>
      <c r="W34" s="241">
        <v>124227137</v>
      </c>
      <c r="X34" s="241">
        <v>1296665</v>
      </c>
      <c r="Y34" s="241">
        <v>39307234</v>
      </c>
      <c r="Z34" s="178" t="s">
        <v>25</v>
      </c>
      <c r="AA34" s="241">
        <v>48705303</v>
      </c>
      <c r="AB34" s="241">
        <v>43278942</v>
      </c>
      <c r="AC34" s="241">
        <v>5426361</v>
      </c>
      <c r="AD34" s="241">
        <v>60127981</v>
      </c>
      <c r="AE34" s="241">
        <v>60127981</v>
      </c>
      <c r="AF34" s="241">
        <v>8628654</v>
      </c>
      <c r="AG34" s="241">
        <v>8623544</v>
      </c>
      <c r="AH34" s="178" t="s">
        <v>25</v>
      </c>
      <c r="AI34" s="241">
        <v>5110</v>
      </c>
      <c r="AJ34" s="241">
        <v>13307979</v>
      </c>
      <c r="AK34" s="241">
        <v>311666</v>
      </c>
      <c r="AL34" s="241">
        <v>171868</v>
      </c>
      <c r="AM34" s="241">
        <v>0</v>
      </c>
      <c r="AN34" s="241">
        <v>9589512</v>
      </c>
      <c r="AO34" s="241">
        <v>3234933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s="48" customFormat="1" ht="21.6" customHeight="1">
      <c r="A35" s="178" t="s">
        <v>479</v>
      </c>
      <c r="B35" s="241">
        <v>676739572</v>
      </c>
      <c r="C35" s="241">
        <v>131504145</v>
      </c>
      <c r="D35" s="241">
        <v>7156761</v>
      </c>
      <c r="E35" s="241">
        <v>4391198</v>
      </c>
      <c r="F35" s="241">
        <v>55506607</v>
      </c>
      <c r="G35" s="241">
        <v>58193721</v>
      </c>
      <c r="H35" s="241">
        <v>6255858</v>
      </c>
      <c r="I35" s="178" t="s">
        <v>479</v>
      </c>
      <c r="J35" s="241">
        <v>278491067</v>
      </c>
      <c r="K35" s="241">
        <v>262153161</v>
      </c>
      <c r="L35" s="241">
        <v>0</v>
      </c>
      <c r="M35" s="241">
        <v>16337906</v>
      </c>
      <c r="N35" s="241">
        <v>46173254</v>
      </c>
      <c r="O35" s="241">
        <v>8880970</v>
      </c>
      <c r="P35" s="241">
        <v>6447904</v>
      </c>
      <c r="Q35" s="241">
        <v>23528139</v>
      </c>
      <c r="R35" s="178" t="s">
        <v>479</v>
      </c>
      <c r="S35" s="241">
        <v>7316241</v>
      </c>
      <c r="T35" s="241">
        <v>140870053</v>
      </c>
      <c r="U35" s="241">
        <v>12365760</v>
      </c>
      <c r="V35" s="241">
        <v>16133146</v>
      </c>
      <c r="W35" s="241">
        <v>87489019</v>
      </c>
      <c r="X35" s="241">
        <v>717418</v>
      </c>
      <c r="Y35" s="241">
        <v>24164710</v>
      </c>
      <c r="Z35" s="178" t="s">
        <v>479</v>
      </c>
      <c r="AA35" s="241">
        <v>42222611</v>
      </c>
      <c r="AB35" s="241">
        <v>37357180</v>
      </c>
      <c r="AC35" s="241">
        <v>4865431</v>
      </c>
      <c r="AD35" s="241">
        <v>23390348</v>
      </c>
      <c r="AE35" s="241">
        <v>23390348</v>
      </c>
      <c r="AF35" s="241">
        <v>5934656</v>
      </c>
      <c r="AG35" s="241">
        <v>5929546</v>
      </c>
      <c r="AH35" s="178" t="s">
        <v>479</v>
      </c>
      <c r="AI35" s="241">
        <v>5110</v>
      </c>
      <c r="AJ35" s="241">
        <v>8153438</v>
      </c>
      <c r="AK35" s="241">
        <v>0</v>
      </c>
      <c r="AL35" s="241">
        <v>0</v>
      </c>
      <c r="AM35" s="241">
        <v>0</v>
      </c>
      <c r="AN35" s="241">
        <v>6150105</v>
      </c>
      <c r="AO35" s="241">
        <v>2003333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21.6" customHeight="1">
      <c r="A36" s="46" t="s">
        <v>480</v>
      </c>
      <c r="B36" s="242">
        <v>137274270</v>
      </c>
      <c r="C36" s="242">
        <v>28060248</v>
      </c>
      <c r="D36" s="242">
        <v>1356781</v>
      </c>
      <c r="E36" s="242">
        <v>673326</v>
      </c>
      <c r="F36" s="242">
        <v>13701438</v>
      </c>
      <c r="G36" s="242">
        <v>11139893</v>
      </c>
      <c r="H36" s="242">
        <v>1188810</v>
      </c>
      <c r="I36" s="46" t="s">
        <v>480</v>
      </c>
      <c r="J36" s="242">
        <v>56564798</v>
      </c>
      <c r="K36" s="242">
        <v>54233174</v>
      </c>
      <c r="L36" s="242">
        <v>0</v>
      </c>
      <c r="M36" s="242">
        <v>2331624</v>
      </c>
      <c r="N36" s="242">
        <v>7285765</v>
      </c>
      <c r="O36" s="242">
        <v>1685012</v>
      </c>
      <c r="P36" s="242">
        <v>625875</v>
      </c>
      <c r="Q36" s="242">
        <v>4127928</v>
      </c>
      <c r="R36" s="46" t="s">
        <v>480</v>
      </c>
      <c r="S36" s="242">
        <v>846950</v>
      </c>
      <c r="T36" s="242">
        <v>27753984</v>
      </c>
      <c r="U36" s="242">
        <v>1487923</v>
      </c>
      <c r="V36" s="242">
        <v>1410452</v>
      </c>
      <c r="W36" s="242">
        <v>18757242</v>
      </c>
      <c r="X36" s="242">
        <v>134497</v>
      </c>
      <c r="Y36" s="242">
        <v>5963870</v>
      </c>
      <c r="Z36" s="46" t="s">
        <v>480</v>
      </c>
      <c r="AA36" s="242">
        <v>10046734</v>
      </c>
      <c r="AB36" s="242">
        <v>9323373</v>
      </c>
      <c r="AC36" s="242">
        <v>723361</v>
      </c>
      <c r="AD36" s="242">
        <v>3832814</v>
      </c>
      <c r="AE36" s="242">
        <v>3832814</v>
      </c>
      <c r="AF36" s="242">
        <v>1040000</v>
      </c>
      <c r="AG36" s="242">
        <v>1040000</v>
      </c>
      <c r="AH36" s="46" t="s">
        <v>480</v>
      </c>
      <c r="AI36" s="242">
        <v>0</v>
      </c>
      <c r="AJ36" s="242">
        <v>2689927</v>
      </c>
      <c r="AK36" s="242">
        <v>0</v>
      </c>
      <c r="AL36" s="242">
        <v>0</v>
      </c>
      <c r="AM36" s="242">
        <v>0</v>
      </c>
      <c r="AN36" s="242">
        <v>2289927</v>
      </c>
      <c r="AO36" s="242">
        <v>400000</v>
      </c>
    </row>
    <row r="37" spans="1:53" ht="21.6" customHeight="1">
      <c r="A37" s="46" t="s">
        <v>481</v>
      </c>
      <c r="B37" s="242">
        <v>136790237</v>
      </c>
      <c r="C37" s="242">
        <v>26062129</v>
      </c>
      <c r="D37" s="242">
        <v>1931416</v>
      </c>
      <c r="E37" s="242">
        <v>839893</v>
      </c>
      <c r="F37" s="242">
        <v>8594725</v>
      </c>
      <c r="G37" s="242">
        <v>12986749</v>
      </c>
      <c r="H37" s="242">
        <v>1709346</v>
      </c>
      <c r="I37" s="46" t="s">
        <v>481</v>
      </c>
      <c r="J37" s="242">
        <v>56311926</v>
      </c>
      <c r="K37" s="242">
        <v>50870593</v>
      </c>
      <c r="L37" s="242">
        <v>0</v>
      </c>
      <c r="M37" s="242">
        <v>5441333</v>
      </c>
      <c r="N37" s="242">
        <v>13078945</v>
      </c>
      <c r="O37" s="242">
        <v>2193018</v>
      </c>
      <c r="P37" s="242">
        <v>1604904</v>
      </c>
      <c r="Q37" s="242">
        <v>7999529</v>
      </c>
      <c r="R37" s="46" t="s">
        <v>481</v>
      </c>
      <c r="S37" s="242">
        <v>1281494</v>
      </c>
      <c r="T37" s="242">
        <v>23770863</v>
      </c>
      <c r="U37" s="242">
        <v>693731</v>
      </c>
      <c r="V37" s="242">
        <v>9048105</v>
      </c>
      <c r="W37" s="242">
        <v>8791698</v>
      </c>
      <c r="X37" s="242">
        <v>375898</v>
      </c>
      <c r="Y37" s="242">
        <v>4861431</v>
      </c>
      <c r="Z37" s="46" t="s">
        <v>481</v>
      </c>
      <c r="AA37" s="242">
        <v>9860173</v>
      </c>
      <c r="AB37" s="242">
        <v>8129201</v>
      </c>
      <c r="AC37" s="242">
        <v>1730972</v>
      </c>
      <c r="AD37" s="242">
        <v>5161992</v>
      </c>
      <c r="AE37" s="242">
        <v>5161992</v>
      </c>
      <c r="AF37" s="242">
        <v>938209</v>
      </c>
      <c r="AG37" s="242">
        <v>938209</v>
      </c>
      <c r="AH37" s="46" t="s">
        <v>481</v>
      </c>
      <c r="AI37" s="242">
        <v>0</v>
      </c>
      <c r="AJ37" s="242">
        <v>1606000</v>
      </c>
      <c r="AK37" s="242">
        <v>0</v>
      </c>
      <c r="AL37" s="242">
        <v>0</v>
      </c>
      <c r="AM37" s="242">
        <v>0</v>
      </c>
      <c r="AN37" s="242">
        <v>1086000</v>
      </c>
      <c r="AO37" s="242">
        <v>520000</v>
      </c>
    </row>
    <row r="38" spans="1:53" ht="21.6" customHeight="1">
      <c r="A38" s="46" t="s">
        <v>269</v>
      </c>
      <c r="B38" s="242">
        <v>92556245</v>
      </c>
      <c r="C38" s="242">
        <v>17470263</v>
      </c>
      <c r="D38" s="242">
        <v>970114</v>
      </c>
      <c r="E38" s="242">
        <v>674739</v>
      </c>
      <c r="F38" s="242">
        <v>8309126</v>
      </c>
      <c r="G38" s="242">
        <v>6776019</v>
      </c>
      <c r="H38" s="242">
        <v>740265</v>
      </c>
      <c r="I38" s="46" t="s">
        <v>269</v>
      </c>
      <c r="J38" s="242">
        <v>40260716</v>
      </c>
      <c r="K38" s="242">
        <v>37582158</v>
      </c>
      <c r="L38" s="242">
        <v>0</v>
      </c>
      <c r="M38" s="242">
        <v>2678558</v>
      </c>
      <c r="N38" s="242">
        <v>6147666</v>
      </c>
      <c r="O38" s="242">
        <v>1697307</v>
      </c>
      <c r="P38" s="242">
        <v>1702630</v>
      </c>
      <c r="Q38" s="242">
        <v>1838107</v>
      </c>
      <c r="R38" s="46" t="s">
        <v>269</v>
      </c>
      <c r="S38" s="242">
        <v>909622</v>
      </c>
      <c r="T38" s="242">
        <v>19924202</v>
      </c>
      <c r="U38" s="242">
        <v>1201946</v>
      </c>
      <c r="V38" s="242">
        <v>812722</v>
      </c>
      <c r="W38" s="242">
        <v>16276978</v>
      </c>
      <c r="X38" s="242">
        <v>0</v>
      </c>
      <c r="Y38" s="242">
        <v>1632556</v>
      </c>
      <c r="Z38" s="46" t="s">
        <v>269</v>
      </c>
      <c r="AA38" s="242">
        <v>6329178</v>
      </c>
      <c r="AB38" s="242">
        <v>5388251</v>
      </c>
      <c r="AC38" s="242">
        <v>940927</v>
      </c>
      <c r="AD38" s="242">
        <v>1498652</v>
      </c>
      <c r="AE38" s="242">
        <v>1498652</v>
      </c>
      <c r="AF38" s="242">
        <v>321136</v>
      </c>
      <c r="AG38" s="242">
        <v>321136</v>
      </c>
      <c r="AH38" s="46" t="s">
        <v>269</v>
      </c>
      <c r="AI38" s="242">
        <v>0</v>
      </c>
      <c r="AJ38" s="242">
        <v>604432</v>
      </c>
      <c r="AK38" s="242">
        <v>0</v>
      </c>
      <c r="AL38" s="242">
        <v>0</v>
      </c>
      <c r="AM38" s="242">
        <v>0</v>
      </c>
      <c r="AN38" s="242">
        <v>354432</v>
      </c>
      <c r="AO38" s="242">
        <v>250000</v>
      </c>
    </row>
    <row r="39" spans="1:53" ht="21.6" customHeight="1">
      <c r="A39" s="46" t="s">
        <v>203</v>
      </c>
      <c r="B39" s="242">
        <v>116136016</v>
      </c>
      <c r="C39" s="242">
        <v>22092472</v>
      </c>
      <c r="D39" s="242">
        <v>1320121</v>
      </c>
      <c r="E39" s="242">
        <v>781881</v>
      </c>
      <c r="F39" s="242">
        <v>8719935</v>
      </c>
      <c r="G39" s="242">
        <v>10259146</v>
      </c>
      <c r="H39" s="242">
        <v>1011389</v>
      </c>
      <c r="I39" s="46" t="s">
        <v>203</v>
      </c>
      <c r="J39" s="242">
        <v>50589334</v>
      </c>
      <c r="K39" s="242">
        <v>48823441</v>
      </c>
      <c r="L39" s="242">
        <v>0</v>
      </c>
      <c r="M39" s="242">
        <v>1765893</v>
      </c>
      <c r="N39" s="242">
        <v>8661339</v>
      </c>
      <c r="O39" s="242">
        <v>1094521</v>
      </c>
      <c r="P39" s="242">
        <v>1633481</v>
      </c>
      <c r="Q39" s="242">
        <v>4333106</v>
      </c>
      <c r="R39" s="46" t="s">
        <v>203</v>
      </c>
      <c r="S39" s="242">
        <v>1600231</v>
      </c>
      <c r="T39" s="242">
        <v>23508725</v>
      </c>
      <c r="U39" s="242">
        <v>863280</v>
      </c>
      <c r="V39" s="242">
        <v>2109603</v>
      </c>
      <c r="W39" s="242">
        <v>15615714</v>
      </c>
      <c r="X39" s="242">
        <v>19731</v>
      </c>
      <c r="Y39" s="242">
        <v>4900397</v>
      </c>
      <c r="Z39" s="46" t="s">
        <v>203</v>
      </c>
      <c r="AA39" s="242">
        <v>6198631</v>
      </c>
      <c r="AB39" s="242">
        <v>5523074</v>
      </c>
      <c r="AC39" s="242">
        <v>675557</v>
      </c>
      <c r="AD39" s="242">
        <v>3115965</v>
      </c>
      <c r="AE39" s="242">
        <v>3115965</v>
      </c>
      <c r="AF39" s="242">
        <v>800000</v>
      </c>
      <c r="AG39" s="242">
        <v>800000</v>
      </c>
      <c r="AH39" s="46" t="s">
        <v>203</v>
      </c>
      <c r="AI39" s="242">
        <v>0</v>
      </c>
      <c r="AJ39" s="242">
        <v>1169550</v>
      </c>
      <c r="AK39" s="242">
        <v>0</v>
      </c>
      <c r="AL39" s="242">
        <v>0</v>
      </c>
      <c r="AM39" s="242">
        <v>0</v>
      </c>
      <c r="AN39" s="242">
        <v>869550</v>
      </c>
      <c r="AO39" s="242">
        <v>300000</v>
      </c>
    </row>
    <row r="40" spans="1:53" ht="21.6" customHeight="1">
      <c r="A40" s="46" t="s">
        <v>204</v>
      </c>
      <c r="B40" s="242">
        <v>76842116</v>
      </c>
      <c r="C40" s="242">
        <v>15670817</v>
      </c>
      <c r="D40" s="242">
        <v>698610</v>
      </c>
      <c r="E40" s="242">
        <v>657777</v>
      </c>
      <c r="F40" s="242">
        <v>6774774</v>
      </c>
      <c r="G40" s="242">
        <v>6901683</v>
      </c>
      <c r="H40" s="242">
        <v>637973</v>
      </c>
      <c r="I40" s="46" t="s">
        <v>204</v>
      </c>
      <c r="J40" s="242">
        <v>32090490</v>
      </c>
      <c r="K40" s="242">
        <v>30301658</v>
      </c>
      <c r="L40" s="242">
        <v>0</v>
      </c>
      <c r="M40" s="242">
        <v>1788832</v>
      </c>
      <c r="N40" s="242">
        <v>5029336</v>
      </c>
      <c r="O40" s="242">
        <v>1519082</v>
      </c>
      <c r="P40" s="242">
        <v>587762</v>
      </c>
      <c r="Q40" s="242">
        <v>1687093</v>
      </c>
      <c r="R40" s="46" t="s">
        <v>204</v>
      </c>
      <c r="S40" s="242">
        <v>1235399</v>
      </c>
      <c r="T40" s="242">
        <v>15656179</v>
      </c>
      <c r="U40" s="242">
        <v>670426</v>
      </c>
      <c r="V40" s="242">
        <v>1105793</v>
      </c>
      <c r="W40" s="242">
        <v>12467752</v>
      </c>
      <c r="X40" s="242">
        <v>91378</v>
      </c>
      <c r="Y40" s="242">
        <v>1320830</v>
      </c>
      <c r="Z40" s="46" t="s">
        <v>204</v>
      </c>
      <c r="AA40" s="242">
        <v>3597642</v>
      </c>
      <c r="AB40" s="242">
        <v>3194734</v>
      </c>
      <c r="AC40" s="242">
        <v>402908</v>
      </c>
      <c r="AD40" s="242">
        <v>3437652</v>
      </c>
      <c r="AE40" s="242">
        <v>3437652</v>
      </c>
      <c r="AF40" s="242">
        <v>590000</v>
      </c>
      <c r="AG40" s="242">
        <v>590000</v>
      </c>
      <c r="AH40" s="46" t="s">
        <v>204</v>
      </c>
      <c r="AI40" s="242">
        <v>0</v>
      </c>
      <c r="AJ40" s="242">
        <v>770000</v>
      </c>
      <c r="AK40" s="242">
        <v>0</v>
      </c>
      <c r="AL40" s="242">
        <v>0</v>
      </c>
      <c r="AM40" s="242">
        <v>0</v>
      </c>
      <c r="AN40" s="242">
        <v>370000</v>
      </c>
      <c r="AO40" s="242">
        <v>400000</v>
      </c>
    </row>
    <row r="41" spans="1:53" ht="21.6" customHeight="1">
      <c r="A41" s="46" t="s">
        <v>482</v>
      </c>
      <c r="B41" s="242">
        <v>117140688</v>
      </c>
      <c r="C41" s="242">
        <v>22148216</v>
      </c>
      <c r="D41" s="242">
        <v>879719</v>
      </c>
      <c r="E41" s="242">
        <v>763582</v>
      </c>
      <c r="F41" s="242">
        <v>9406609</v>
      </c>
      <c r="G41" s="242">
        <v>10130231</v>
      </c>
      <c r="H41" s="242">
        <v>968075</v>
      </c>
      <c r="I41" s="46" t="s">
        <v>482</v>
      </c>
      <c r="J41" s="242">
        <v>42673803</v>
      </c>
      <c r="K41" s="242">
        <v>40342137</v>
      </c>
      <c r="L41" s="242">
        <v>0</v>
      </c>
      <c r="M41" s="242">
        <v>2331666</v>
      </c>
      <c r="N41" s="242">
        <v>5970203</v>
      </c>
      <c r="O41" s="242">
        <v>692030</v>
      </c>
      <c r="P41" s="242">
        <v>293252</v>
      </c>
      <c r="Q41" s="242">
        <v>3542376</v>
      </c>
      <c r="R41" s="46" t="s">
        <v>482</v>
      </c>
      <c r="S41" s="242">
        <v>1442545</v>
      </c>
      <c r="T41" s="242">
        <v>30256100</v>
      </c>
      <c r="U41" s="242">
        <v>7448454</v>
      </c>
      <c r="V41" s="242">
        <v>1646471</v>
      </c>
      <c r="W41" s="242">
        <v>15579635</v>
      </c>
      <c r="X41" s="242">
        <v>95914</v>
      </c>
      <c r="Y41" s="242">
        <v>5485626</v>
      </c>
      <c r="Z41" s="46" t="s">
        <v>482</v>
      </c>
      <c r="AA41" s="242">
        <v>6190253</v>
      </c>
      <c r="AB41" s="242">
        <v>5798547</v>
      </c>
      <c r="AC41" s="242">
        <v>391706</v>
      </c>
      <c r="AD41" s="242">
        <v>6343273</v>
      </c>
      <c r="AE41" s="242">
        <v>6343273</v>
      </c>
      <c r="AF41" s="242">
        <v>2245311</v>
      </c>
      <c r="AG41" s="242">
        <v>2240201</v>
      </c>
      <c r="AH41" s="46" t="s">
        <v>482</v>
      </c>
      <c r="AI41" s="242">
        <v>5110</v>
      </c>
      <c r="AJ41" s="242">
        <v>1313529</v>
      </c>
      <c r="AK41" s="242">
        <v>0</v>
      </c>
      <c r="AL41" s="242">
        <v>0</v>
      </c>
      <c r="AM41" s="242">
        <v>0</v>
      </c>
      <c r="AN41" s="242">
        <v>1180196</v>
      </c>
      <c r="AO41" s="242">
        <v>133333</v>
      </c>
    </row>
    <row r="42" spans="1:53" s="47" customFormat="1" ht="21.6" customHeight="1">
      <c r="A42" s="122" t="s">
        <v>483</v>
      </c>
      <c r="B42" s="241">
        <v>298674621</v>
      </c>
      <c r="C42" s="241">
        <v>63314075</v>
      </c>
      <c r="D42" s="241">
        <v>5877309</v>
      </c>
      <c r="E42" s="241">
        <v>3236181</v>
      </c>
      <c r="F42" s="241">
        <v>21088399</v>
      </c>
      <c r="G42" s="241">
        <v>29520132</v>
      </c>
      <c r="H42" s="241">
        <v>3592054</v>
      </c>
      <c r="I42" s="122" t="s">
        <v>483</v>
      </c>
      <c r="J42" s="241">
        <v>112188541</v>
      </c>
      <c r="K42" s="241">
        <v>107281729</v>
      </c>
      <c r="L42" s="241">
        <v>86240</v>
      </c>
      <c r="M42" s="241">
        <v>4820572</v>
      </c>
      <c r="N42" s="241">
        <v>14103297</v>
      </c>
      <c r="O42" s="241">
        <v>5959097</v>
      </c>
      <c r="P42" s="241">
        <v>1827137</v>
      </c>
      <c r="Q42" s="241">
        <v>2519088</v>
      </c>
      <c r="R42" s="122" t="s">
        <v>483</v>
      </c>
      <c r="S42" s="241">
        <v>3797975</v>
      </c>
      <c r="T42" s="241">
        <v>57999844</v>
      </c>
      <c r="U42" s="241">
        <v>2213968</v>
      </c>
      <c r="V42" s="241">
        <v>3325987</v>
      </c>
      <c r="W42" s="241">
        <v>36738118</v>
      </c>
      <c r="X42" s="241">
        <v>579247</v>
      </c>
      <c r="Y42" s="241">
        <v>15142524</v>
      </c>
      <c r="Z42" s="122" t="s">
        <v>483</v>
      </c>
      <c r="AA42" s="241">
        <v>6482692</v>
      </c>
      <c r="AB42" s="241">
        <v>5921762</v>
      </c>
      <c r="AC42" s="241">
        <v>560930</v>
      </c>
      <c r="AD42" s="241">
        <v>36737633</v>
      </c>
      <c r="AE42" s="241">
        <v>36737633</v>
      </c>
      <c r="AF42" s="241">
        <v>2693998</v>
      </c>
      <c r="AG42" s="241">
        <v>2693998</v>
      </c>
      <c r="AH42" s="122" t="s">
        <v>483</v>
      </c>
      <c r="AI42" s="241">
        <v>0</v>
      </c>
      <c r="AJ42" s="241">
        <v>5154541</v>
      </c>
      <c r="AK42" s="241">
        <v>311666</v>
      </c>
      <c r="AL42" s="241">
        <v>171868</v>
      </c>
      <c r="AM42" s="241">
        <v>0</v>
      </c>
      <c r="AN42" s="241">
        <v>3439407</v>
      </c>
      <c r="AO42" s="241">
        <v>1231600</v>
      </c>
    </row>
    <row r="43" spans="1:53" ht="21.6" customHeight="1">
      <c r="A43" s="46" t="s">
        <v>129</v>
      </c>
      <c r="B43" s="242">
        <v>18570530</v>
      </c>
      <c r="C43" s="242">
        <v>3740862</v>
      </c>
      <c r="D43" s="242">
        <v>310813</v>
      </c>
      <c r="E43" s="242">
        <v>184604</v>
      </c>
      <c r="F43" s="242">
        <v>1156017</v>
      </c>
      <c r="G43" s="242">
        <v>1878331</v>
      </c>
      <c r="H43" s="242">
        <v>211097</v>
      </c>
      <c r="I43" s="46" t="s">
        <v>129</v>
      </c>
      <c r="J43" s="242">
        <v>7417679</v>
      </c>
      <c r="K43" s="242">
        <v>6938202</v>
      </c>
      <c r="L43" s="242">
        <v>0</v>
      </c>
      <c r="M43" s="242">
        <v>479477</v>
      </c>
      <c r="N43" s="242">
        <v>1168064</v>
      </c>
      <c r="O43" s="242">
        <v>624563</v>
      </c>
      <c r="P43" s="242">
        <v>176082</v>
      </c>
      <c r="Q43" s="242">
        <v>161531</v>
      </c>
      <c r="R43" s="46" t="s">
        <v>129</v>
      </c>
      <c r="S43" s="242">
        <v>205888</v>
      </c>
      <c r="T43" s="242">
        <v>3192698</v>
      </c>
      <c r="U43" s="242">
        <v>115353</v>
      </c>
      <c r="V43" s="242">
        <v>162212</v>
      </c>
      <c r="W43" s="242">
        <v>1587975</v>
      </c>
      <c r="X43" s="242">
        <v>49939</v>
      </c>
      <c r="Y43" s="242">
        <v>1277219</v>
      </c>
      <c r="Z43" s="46" t="s">
        <v>129</v>
      </c>
      <c r="AA43" s="242">
        <v>578691</v>
      </c>
      <c r="AB43" s="242">
        <v>433261</v>
      </c>
      <c r="AC43" s="242">
        <v>145430</v>
      </c>
      <c r="AD43" s="242">
        <v>1932135</v>
      </c>
      <c r="AE43" s="242">
        <v>1932135</v>
      </c>
      <c r="AF43" s="242">
        <v>164128</v>
      </c>
      <c r="AG43" s="242">
        <v>164128</v>
      </c>
      <c r="AH43" s="46" t="s">
        <v>129</v>
      </c>
      <c r="AI43" s="242">
        <v>0</v>
      </c>
      <c r="AJ43" s="242">
        <v>376273</v>
      </c>
      <c r="AK43" s="242">
        <v>10217</v>
      </c>
      <c r="AL43" s="242">
        <v>0</v>
      </c>
      <c r="AM43" s="242">
        <v>0</v>
      </c>
      <c r="AN43" s="242">
        <v>288456</v>
      </c>
      <c r="AO43" s="242">
        <v>77600</v>
      </c>
    </row>
    <row r="44" spans="1:53" ht="21.6" customHeight="1">
      <c r="A44" s="46" t="s">
        <v>130</v>
      </c>
      <c r="B44" s="242">
        <v>21071755</v>
      </c>
      <c r="C44" s="242">
        <v>3846092</v>
      </c>
      <c r="D44" s="242">
        <v>340467</v>
      </c>
      <c r="E44" s="242">
        <v>201415</v>
      </c>
      <c r="F44" s="242">
        <v>1445880</v>
      </c>
      <c r="G44" s="242">
        <v>1630438</v>
      </c>
      <c r="H44" s="242">
        <v>227892</v>
      </c>
      <c r="I44" s="46" t="s">
        <v>130</v>
      </c>
      <c r="J44" s="242">
        <v>8819794</v>
      </c>
      <c r="K44" s="242">
        <v>8608226</v>
      </c>
      <c r="L44" s="242">
        <v>0</v>
      </c>
      <c r="M44" s="242">
        <v>211568</v>
      </c>
      <c r="N44" s="242">
        <v>608623</v>
      </c>
      <c r="O44" s="242">
        <v>245887</v>
      </c>
      <c r="P44" s="242">
        <v>60196</v>
      </c>
      <c r="Q44" s="242">
        <v>122309</v>
      </c>
      <c r="R44" s="46" t="s">
        <v>130</v>
      </c>
      <c r="S44" s="242">
        <v>180231</v>
      </c>
      <c r="T44" s="242">
        <v>4132548</v>
      </c>
      <c r="U44" s="242">
        <v>80727</v>
      </c>
      <c r="V44" s="242">
        <v>122011</v>
      </c>
      <c r="W44" s="242">
        <v>3375324</v>
      </c>
      <c r="X44" s="242">
        <v>38409</v>
      </c>
      <c r="Y44" s="242">
        <v>516077</v>
      </c>
      <c r="Z44" s="46" t="s">
        <v>130</v>
      </c>
      <c r="AA44" s="242">
        <v>495237</v>
      </c>
      <c r="AB44" s="242">
        <v>495237</v>
      </c>
      <c r="AC44" s="242">
        <v>0</v>
      </c>
      <c r="AD44" s="242">
        <v>2467991</v>
      </c>
      <c r="AE44" s="242">
        <v>2467991</v>
      </c>
      <c r="AF44" s="242">
        <v>250000</v>
      </c>
      <c r="AG44" s="242">
        <v>250000</v>
      </c>
      <c r="AH44" s="46" t="s">
        <v>130</v>
      </c>
      <c r="AI44" s="242">
        <v>0</v>
      </c>
      <c r="AJ44" s="242">
        <v>451470</v>
      </c>
      <c r="AK44" s="242">
        <v>0</v>
      </c>
      <c r="AL44" s="242">
        <v>0</v>
      </c>
      <c r="AM44" s="242">
        <v>0</v>
      </c>
      <c r="AN44" s="242">
        <v>51470</v>
      </c>
      <c r="AO44" s="242">
        <v>400000</v>
      </c>
    </row>
    <row r="45" spans="1:53" ht="21.6" customHeight="1">
      <c r="A45" s="46" t="s">
        <v>131</v>
      </c>
      <c r="B45" s="242">
        <v>17451726</v>
      </c>
      <c r="C45" s="242">
        <v>4351974</v>
      </c>
      <c r="D45" s="242">
        <v>326789</v>
      </c>
      <c r="E45" s="242">
        <v>206704</v>
      </c>
      <c r="F45" s="242">
        <v>1556140</v>
      </c>
      <c r="G45" s="242">
        <v>2014367</v>
      </c>
      <c r="H45" s="242">
        <v>247974</v>
      </c>
      <c r="I45" s="46" t="s">
        <v>131</v>
      </c>
      <c r="J45" s="242">
        <v>7109528</v>
      </c>
      <c r="K45" s="242">
        <v>6898605</v>
      </c>
      <c r="L45" s="242">
        <v>0</v>
      </c>
      <c r="M45" s="242">
        <v>210923</v>
      </c>
      <c r="N45" s="242">
        <v>342292</v>
      </c>
      <c r="O45" s="242">
        <v>207192</v>
      </c>
      <c r="P45" s="242">
        <v>31856</v>
      </c>
      <c r="Q45" s="242">
        <v>44155</v>
      </c>
      <c r="R45" s="46" t="s">
        <v>131</v>
      </c>
      <c r="S45" s="242">
        <v>59089</v>
      </c>
      <c r="T45" s="242">
        <v>2402017</v>
      </c>
      <c r="U45" s="242">
        <v>116179</v>
      </c>
      <c r="V45" s="242">
        <v>210465</v>
      </c>
      <c r="W45" s="242">
        <v>1130455</v>
      </c>
      <c r="X45" s="242">
        <v>51259</v>
      </c>
      <c r="Y45" s="242">
        <v>893659</v>
      </c>
      <c r="Z45" s="46" t="s">
        <v>131</v>
      </c>
      <c r="AA45" s="242">
        <v>122429</v>
      </c>
      <c r="AB45" s="242">
        <v>114750</v>
      </c>
      <c r="AC45" s="242">
        <v>7679</v>
      </c>
      <c r="AD45" s="242">
        <v>2368236</v>
      </c>
      <c r="AE45" s="242">
        <v>2368236</v>
      </c>
      <c r="AF45" s="242">
        <v>550000</v>
      </c>
      <c r="AG45" s="242">
        <v>550000</v>
      </c>
      <c r="AH45" s="46" t="s">
        <v>131</v>
      </c>
      <c r="AI45" s="242">
        <v>0</v>
      </c>
      <c r="AJ45" s="242">
        <v>205250</v>
      </c>
      <c r="AK45" s="242">
        <v>0</v>
      </c>
      <c r="AL45" s="242">
        <v>42750</v>
      </c>
      <c r="AM45" s="242">
        <v>0</v>
      </c>
      <c r="AN45" s="242">
        <v>112500</v>
      </c>
      <c r="AO45" s="242">
        <v>50000</v>
      </c>
    </row>
    <row r="46" spans="1:53" ht="21.6" customHeight="1">
      <c r="A46" s="46" t="s">
        <v>132</v>
      </c>
      <c r="B46" s="242">
        <v>40284570</v>
      </c>
      <c r="C46" s="242">
        <v>7320238</v>
      </c>
      <c r="D46" s="242">
        <v>397863</v>
      </c>
      <c r="E46" s="242">
        <v>299414</v>
      </c>
      <c r="F46" s="242">
        <v>1997923</v>
      </c>
      <c r="G46" s="242">
        <v>4198926</v>
      </c>
      <c r="H46" s="242">
        <v>426112</v>
      </c>
      <c r="I46" s="46" t="s">
        <v>132</v>
      </c>
      <c r="J46" s="242">
        <v>17075031</v>
      </c>
      <c r="K46" s="242">
        <v>16795073</v>
      </c>
      <c r="L46" s="242">
        <v>0</v>
      </c>
      <c r="M46" s="242">
        <v>279958</v>
      </c>
      <c r="N46" s="242">
        <v>1177014</v>
      </c>
      <c r="O46" s="242">
        <v>540096</v>
      </c>
      <c r="P46" s="242">
        <v>126094</v>
      </c>
      <c r="Q46" s="242">
        <v>183967</v>
      </c>
      <c r="R46" s="46" t="s">
        <v>132</v>
      </c>
      <c r="S46" s="242">
        <v>326857</v>
      </c>
      <c r="T46" s="242">
        <v>8350820</v>
      </c>
      <c r="U46" s="242">
        <v>323937</v>
      </c>
      <c r="V46" s="242">
        <v>344081</v>
      </c>
      <c r="W46" s="242">
        <v>5086197</v>
      </c>
      <c r="X46" s="242">
        <v>107790</v>
      </c>
      <c r="Y46" s="242">
        <v>2488815</v>
      </c>
      <c r="Z46" s="46" t="s">
        <v>132</v>
      </c>
      <c r="AA46" s="242">
        <v>279037</v>
      </c>
      <c r="AB46" s="242">
        <v>242059</v>
      </c>
      <c r="AC46" s="242">
        <v>36978</v>
      </c>
      <c r="AD46" s="242">
        <v>5101705</v>
      </c>
      <c r="AE46" s="242">
        <v>5101705</v>
      </c>
      <c r="AF46" s="242">
        <v>383772</v>
      </c>
      <c r="AG46" s="242">
        <v>383772</v>
      </c>
      <c r="AH46" s="46" t="s">
        <v>132</v>
      </c>
      <c r="AI46" s="242">
        <v>0</v>
      </c>
      <c r="AJ46" s="242">
        <v>596953</v>
      </c>
      <c r="AK46" s="242">
        <v>25325</v>
      </c>
      <c r="AL46" s="242">
        <v>0</v>
      </c>
      <c r="AM46" s="242">
        <v>0</v>
      </c>
      <c r="AN46" s="242">
        <v>471628</v>
      </c>
      <c r="AO46" s="242">
        <v>100000</v>
      </c>
    </row>
    <row r="47" spans="1:53" ht="21.6" customHeight="1">
      <c r="A47" s="46" t="s">
        <v>133</v>
      </c>
      <c r="B47" s="242">
        <v>21670922</v>
      </c>
      <c r="C47" s="242">
        <v>4624684</v>
      </c>
      <c r="D47" s="242">
        <v>374816</v>
      </c>
      <c r="E47" s="242">
        <v>247771</v>
      </c>
      <c r="F47" s="242">
        <v>1384407</v>
      </c>
      <c r="G47" s="242">
        <v>2362877</v>
      </c>
      <c r="H47" s="242">
        <v>254813</v>
      </c>
      <c r="I47" s="46" t="s">
        <v>133</v>
      </c>
      <c r="J47" s="242">
        <v>8240343</v>
      </c>
      <c r="K47" s="242">
        <v>8131348</v>
      </c>
      <c r="L47" s="242">
        <v>0</v>
      </c>
      <c r="M47" s="242">
        <v>108995</v>
      </c>
      <c r="N47" s="242">
        <v>557939</v>
      </c>
      <c r="O47" s="242">
        <v>252925</v>
      </c>
      <c r="P47" s="242">
        <v>137813</v>
      </c>
      <c r="Q47" s="242">
        <v>9927</v>
      </c>
      <c r="R47" s="46" t="s">
        <v>133</v>
      </c>
      <c r="S47" s="242">
        <v>157274</v>
      </c>
      <c r="T47" s="242">
        <v>4318039</v>
      </c>
      <c r="U47" s="242">
        <v>130000</v>
      </c>
      <c r="V47" s="242">
        <v>169679</v>
      </c>
      <c r="W47" s="242">
        <v>3150200</v>
      </c>
      <c r="X47" s="242">
        <v>17186</v>
      </c>
      <c r="Y47" s="242">
        <v>850974</v>
      </c>
      <c r="Z47" s="46" t="s">
        <v>133</v>
      </c>
      <c r="AA47" s="242">
        <v>430237</v>
      </c>
      <c r="AB47" s="242">
        <v>413255</v>
      </c>
      <c r="AC47" s="242">
        <v>16982</v>
      </c>
      <c r="AD47" s="242">
        <v>2893331</v>
      </c>
      <c r="AE47" s="242">
        <v>2893331</v>
      </c>
      <c r="AF47" s="242">
        <v>126558</v>
      </c>
      <c r="AG47" s="242">
        <v>126558</v>
      </c>
      <c r="AH47" s="46" t="s">
        <v>133</v>
      </c>
      <c r="AI47" s="242">
        <v>0</v>
      </c>
      <c r="AJ47" s="242">
        <v>479791</v>
      </c>
      <c r="AK47" s="242">
        <v>37500</v>
      </c>
      <c r="AL47" s="242">
        <v>0</v>
      </c>
      <c r="AM47" s="242">
        <v>0</v>
      </c>
      <c r="AN47" s="242">
        <v>212291</v>
      </c>
      <c r="AO47" s="242">
        <v>230000</v>
      </c>
    </row>
    <row r="48" spans="1:53" ht="21.6" customHeight="1">
      <c r="A48" s="46" t="s">
        <v>134</v>
      </c>
      <c r="B48" s="242">
        <v>25684767</v>
      </c>
      <c r="C48" s="242">
        <v>4575390</v>
      </c>
      <c r="D48" s="242">
        <v>344712</v>
      </c>
      <c r="E48" s="242">
        <v>239409</v>
      </c>
      <c r="F48" s="242">
        <v>1328857</v>
      </c>
      <c r="G48" s="242">
        <v>2384283</v>
      </c>
      <c r="H48" s="242">
        <v>278129</v>
      </c>
      <c r="I48" s="46" t="s">
        <v>134</v>
      </c>
      <c r="J48" s="242">
        <v>10485843</v>
      </c>
      <c r="K48" s="242">
        <v>9938479</v>
      </c>
      <c r="L48" s="242">
        <v>0</v>
      </c>
      <c r="M48" s="242">
        <v>547364</v>
      </c>
      <c r="N48" s="242">
        <v>926819</v>
      </c>
      <c r="O48" s="242">
        <v>674108</v>
      </c>
      <c r="P48" s="242">
        <v>100758</v>
      </c>
      <c r="Q48" s="242">
        <v>42798</v>
      </c>
      <c r="R48" s="46" t="s">
        <v>134</v>
      </c>
      <c r="S48" s="242">
        <v>109155</v>
      </c>
      <c r="T48" s="242">
        <v>5856118</v>
      </c>
      <c r="U48" s="242">
        <v>215345</v>
      </c>
      <c r="V48" s="242">
        <v>488999</v>
      </c>
      <c r="W48" s="242">
        <v>4346540</v>
      </c>
      <c r="X48" s="242">
        <v>0</v>
      </c>
      <c r="Y48" s="242">
        <v>805234</v>
      </c>
      <c r="Z48" s="46" t="s">
        <v>134</v>
      </c>
      <c r="AA48" s="242">
        <v>155639</v>
      </c>
      <c r="AB48" s="242">
        <v>148544</v>
      </c>
      <c r="AC48" s="242">
        <v>7095</v>
      </c>
      <c r="AD48" s="242">
        <v>3138535</v>
      </c>
      <c r="AE48" s="242">
        <v>3138535</v>
      </c>
      <c r="AF48" s="242">
        <v>193483</v>
      </c>
      <c r="AG48" s="242">
        <v>193483</v>
      </c>
      <c r="AH48" s="46" t="s">
        <v>134</v>
      </c>
      <c r="AI48" s="242">
        <v>0</v>
      </c>
      <c r="AJ48" s="242">
        <v>352940</v>
      </c>
      <c r="AK48" s="242">
        <v>78000</v>
      </c>
      <c r="AL48" s="242">
        <v>0</v>
      </c>
      <c r="AM48" s="242">
        <v>0</v>
      </c>
      <c r="AN48" s="242">
        <v>274940</v>
      </c>
      <c r="AO48" s="242">
        <v>0</v>
      </c>
    </row>
    <row r="49" spans="1:41" ht="21.6" customHeight="1">
      <c r="A49" s="46" t="s">
        <v>135</v>
      </c>
      <c r="B49" s="242">
        <v>20283228</v>
      </c>
      <c r="C49" s="242">
        <v>4182298</v>
      </c>
      <c r="D49" s="242">
        <v>408911</v>
      </c>
      <c r="E49" s="242">
        <v>211504</v>
      </c>
      <c r="F49" s="242">
        <v>1323738</v>
      </c>
      <c r="G49" s="242">
        <v>2001709</v>
      </c>
      <c r="H49" s="242">
        <v>236436</v>
      </c>
      <c r="I49" s="46" t="s">
        <v>135</v>
      </c>
      <c r="J49" s="242">
        <v>7297709</v>
      </c>
      <c r="K49" s="242">
        <v>7173525</v>
      </c>
      <c r="L49" s="242">
        <v>0</v>
      </c>
      <c r="M49" s="242">
        <v>124184</v>
      </c>
      <c r="N49" s="242">
        <v>788365</v>
      </c>
      <c r="O49" s="242">
        <v>425613</v>
      </c>
      <c r="P49" s="242">
        <v>42956</v>
      </c>
      <c r="Q49" s="242">
        <v>121595</v>
      </c>
      <c r="R49" s="46" t="s">
        <v>135</v>
      </c>
      <c r="S49" s="242">
        <v>198201</v>
      </c>
      <c r="T49" s="242">
        <v>4710932</v>
      </c>
      <c r="U49" s="242">
        <v>140979</v>
      </c>
      <c r="V49" s="242">
        <v>126767</v>
      </c>
      <c r="W49" s="242">
        <v>3339616</v>
      </c>
      <c r="X49" s="242">
        <v>32767</v>
      </c>
      <c r="Y49" s="242">
        <v>1070803</v>
      </c>
      <c r="Z49" s="46" t="s">
        <v>135</v>
      </c>
      <c r="AA49" s="242">
        <v>100450</v>
      </c>
      <c r="AB49" s="242">
        <v>100450</v>
      </c>
      <c r="AC49" s="242">
        <v>0</v>
      </c>
      <c r="AD49" s="242">
        <v>2555142</v>
      </c>
      <c r="AE49" s="242">
        <v>2555142</v>
      </c>
      <c r="AF49" s="242">
        <v>270000</v>
      </c>
      <c r="AG49" s="242">
        <v>270000</v>
      </c>
      <c r="AH49" s="46" t="s">
        <v>135</v>
      </c>
      <c r="AI49" s="242">
        <v>0</v>
      </c>
      <c r="AJ49" s="242">
        <v>378332</v>
      </c>
      <c r="AK49" s="242">
        <v>21832</v>
      </c>
      <c r="AL49" s="242">
        <v>91500</v>
      </c>
      <c r="AM49" s="242">
        <v>0</v>
      </c>
      <c r="AN49" s="242">
        <v>265000</v>
      </c>
      <c r="AO49" s="242">
        <v>0</v>
      </c>
    </row>
    <row r="50" spans="1:41" ht="21.6" customHeight="1">
      <c r="A50" s="46" t="s">
        <v>136</v>
      </c>
      <c r="B50" s="242">
        <v>33467545</v>
      </c>
      <c r="C50" s="242">
        <v>7155384</v>
      </c>
      <c r="D50" s="242">
        <v>540170</v>
      </c>
      <c r="E50" s="242">
        <v>305626</v>
      </c>
      <c r="F50" s="242">
        <v>2973285</v>
      </c>
      <c r="G50" s="242">
        <v>3001295</v>
      </c>
      <c r="H50" s="242">
        <v>335008</v>
      </c>
      <c r="I50" s="46" t="s">
        <v>136</v>
      </c>
      <c r="J50" s="242">
        <v>12726467</v>
      </c>
      <c r="K50" s="242">
        <v>12348754</v>
      </c>
      <c r="L50" s="242">
        <v>0</v>
      </c>
      <c r="M50" s="242">
        <v>377713</v>
      </c>
      <c r="N50" s="242">
        <v>1310355</v>
      </c>
      <c r="O50" s="242">
        <v>582186</v>
      </c>
      <c r="P50" s="242">
        <v>200997</v>
      </c>
      <c r="Q50" s="242">
        <v>282454</v>
      </c>
      <c r="R50" s="46" t="s">
        <v>136</v>
      </c>
      <c r="S50" s="242">
        <v>244718</v>
      </c>
      <c r="T50" s="242">
        <v>6563339</v>
      </c>
      <c r="U50" s="242">
        <v>231808</v>
      </c>
      <c r="V50" s="242">
        <v>398047</v>
      </c>
      <c r="W50" s="242">
        <v>3326383</v>
      </c>
      <c r="X50" s="242">
        <v>108704</v>
      </c>
      <c r="Y50" s="242">
        <v>2498397</v>
      </c>
      <c r="Z50" s="46" t="s">
        <v>136</v>
      </c>
      <c r="AA50" s="242">
        <v>503154</v>
      </c>
      <c r="AB50" s="242">
        <v>430750</v>
      </c>
      <c r="AC50" s="242">
        <v>72404</v>
      </c>
      <c r="AD50" s="242">
        <v>4660693</v>
      </c>
      <c r="AE50" s="242">
        <v>4660693</v>
      </c>
      <c r="AF50" s="242">
        <v>200000</v>
      </c>
      <c r="AG50" s="242">
        <v>200000</v>
      </c>
      <c r="AH50" s="46" t="s">
        <v>136</v>
      </c>
      <c r="AI50" s="242">
        <v>0</v>
      </c>
      <c r="AJ50" s="242">
        <v>348153</v>
      </c>
      <c r="AK50" s="242">
        <v>79292</v>
      </c>
      <c r="AL50" s="242">
        <v>0</v>
      </c>
      <c r="AM50" s="242">
        <v>0</v>
      </c>
      <c r="AN50" s="242">
        <v>218861</v>
      </c>
      <c r="AO50" s="242">
        <v>50000</v>
      </c>
    </row>
    <row r="51" spans="1:41" ht="21.6" customHeight="1">
      <c r="A51" s="46" t="s">
        <v>137</v>
      </c>
      <c r="B51" s="242">
        <v>15799752</v>
      </c>
      <c r="C51" s="242">
        <v>3990834</v>
      </c>
      <c r="D51" s="242">
        <v>578957</v>
      </c>
      <c r="E51" s="242">
        <v>191317</v>
      </c>
      <c r="F51" s="242">
        <v>1541684</v>
      </c>
      <c r="G51" s="242">
        <v>1505750</v>
      </c>
      <c r="H51" s="242">
        <v>173126</v>
      </c>
      <c r="I51" s="46" t="s">
        <v>137</v>
      </c>
      <c r="J51" s="242">
        <v>4861781</v>
      </c>
      <c r="K51" s="242">
        <v>4641246</v>
      </c>
      <c r="L51" s="242">
        <v>0</v>
      </c>
      <c r="M51" s="242">
        <v>220535</v>
      </c>
      <c r="N51" s="242">
        <v>1068288</v>
      </c>
      <c r="O51" s="242">
        <v>389509</v>
      </c>
      <c r="P51" s="242">
        <v>169992</v>
      </c>
      <c r="Q51" s="242">
        <v>164297</v>
      </c>
      <c r="R51" s="46" t="s">
        <v>137</v>
      </c>
      <c r="S51" s="242">
        <v>344490</v>
      </c>
      <c r="T51" s="242">
        <v>2848740</v>
      </c>
      <c r="U51" s="242">
        <v>81681</v>
      </c>
      <c r="V51" s="242">
        <v>351174</v>
      </c>
      <c r="W51" s="242">
        <v>1229781</v>
      </c>
      <c r="X51" s="242">
        <v>20785</v>
      </c>
      <c r="Y51" s="242">
        <v>1165319</v>
      </c>
      <c r="Z51" s="46" t="s">
        <v>137</v>
      </c>
      <c r="AA51" s="242">
        <v>220537</v>
      </c>
      <c r="AB51" s="242">
        <v>216537</v>
      </c>
      <c r="AC51" s="242">
        <v>4000</v>
      </c>
      <c r="AD51" s="242">
        <v>2152264</v>
      </c>
      <c r="AE51" s="242">
        <v>2152264</v>
      </c>
      <c r="AF51" s="242">
        <v>100000</v>
      </c>
      <c r="AG51" s="242">
        <v>100000</v>
      </c>
      <c r="AH51" s="46" t="s">
        <v>137</v>
      </c>
      <c r="AI51" s="242">
        <v>0</v>
      </c>
      <c r="AJ51" s="242">
        <v>557308</v>
      </c>
      <c r="AK51" s="242">
        <v>1000</v>
      </c>
      <c r="AL51" s="242">
        <v>0</v>
      </c>
      <c r="AM51" s="242">
        <v>0</v>
      </c>
      <c r="AN51" s="242">
        <v>556308</v>
      </c>
      <c r="AO51" s="242">
        <v>0</v>
      </c>
    </row>
    <row r="52" spans="1:41" ht="21.6" customHeight="1">
      <c r="A52" s="46" t="s">
        <v>138</v>
      </c>
      <c r="B52" s="242">
        <v>17884570</v>
      </c>
      <c r="C52" s="242">
        <v>4211872</v>
      </c>
      <c r="D52" s="242">
        <v>328270</v>
      </c>
      <c r="E52" s="242">
        <v>202830</v>
      </c>
      <c r="F52" s="242">
        <v>1577422</v>
      </c>
      <c r="G52" s="242">
        <v>1844871</v>
      </c>
      <c r="H52" s="242">
        <v>258479</v>
      </c>
      <c r="I52" s="46" t="s">
        <v>138</v>
      </c>
      <c r="J52" s="242">
        <v>6017855</v>
      </c>
      <c r="K52" s="242">
        <v>5807661</v>
      </c>
      <c r="L52" s="242">
        <v>0</v>
      </c>
      <c r="M52" s="242">
        <v>210194</v>
      </c>
      <c r="N52" s="242">
        <v>861304</v>
      </c>
      <c r="O52" s="242">
        <v>328446</v>
      </c>
      <c r="P52" s="242">
        <v>85491</v>
      </c>
      <c r="Q52" s="242">
        <v>55860</v>
      </c>
      <c r="R52" s="46" t="s">
        <v>138</v>
      </c>
      <c r="S52" s="242">
        <v>391507</v>
      </c>
      <c r="T52" s="242">
        <v>3503600</v>
      </c>
      <c r="U52" s="242">
        <v>104874</v>
      </c>
      <c r="V52" s="242">
        <v>235974</v>
      </c>
      <c r="W52" s="242">
        <v>2485110</v>
      </c>
      <c r="X52" s="242">
        <v>32176</v>
      </c>
      <c r="Y52" s="242">
        <v>645466</v>
      </c>
      <c r="Z52" s="46" t="s">
        <v>138</v>
      </c>
      <c r="AA52" s="242">
        <v>191296</v>
      </c>
      <c r="AB52" s="242">
        <v>161407</v>
      </c>
      <c r="AC52" s="242">
        <v>29889</v>
      </c>
      <c r="AD52" s="242">
        <v>2540443</v>
      </c>
      <c r="AE52" s="242">
        <v>2540443</v>
      </c>
      <c r="AF52" s="242">
        <v>122200</v>
      </c>
      <c r="AG52" s="242">
        <v>122200</v>
      </c>
      <c r="AH52" s="46" t="s">
        <v>138</v>
      </c>
      <c r="AI52" s="242">
        <v>0</v>
      </c>
      <c r="AJ52" s="242">
        <v>436000</v>
      </c>
      <c r="AK52" s="242">
        <v>0</v>
      </c>
      <c r="AL52" s="242">
        <v>0</v>
      </c>
      <c r="AM52" s="242">
        <v>0</v>
      </c>
      <c r="AN52" s="242">
        <v>376000</v>
      </c>
      <c r="AO52" s="242">
        <v>60000</v>
      </c>
    </row>
    <row r="53" spans="1:41" ht="21.6" customHeight="1">
      <c r="A53" s="46" t="s">
        <v>139</v>
      </c>
      <c r="B53" s="242">
        <v>8473280</v>
      </c>
      <c r="C53" s="242">
        <v>2331549</v>
      </c>
      <c r="D53" s="242">
        <v>224962</v>
      </c>
      <c r="E53" s="242">
        <v>151250</v>
      </c>
      <c r="F53" s="242">
        <v>543144</v>
      </c>
      <c r="G53" s="242">
        <v>1285617</v>
      </c>
      <c r="H53" s="242">
        <v>126576</v>
      </c>
      <c r="I53" s="46" t="s">
        <v>139</v>
      </c>
      <c r="J53" s="242">
        <v>2247591</v>
      </c>
      <c r="K53" s="242">
        <v>1994237</v>
      </c>
      <c r="L53" s="242">
        <v>86240</v>
      </c>
      <c r="M53" s="242">
        <v>167114</v>
      </c>
      <c r="N53" s="242">
        <v>837240</v>
      </c>
      <c r="O53" s="242">
        <v>367467</v>
      </c>
      <c r="P53" s="242">
        <v>79750</v>
      </c>
      <c r="Q53" s="242">
        <v>0</v>
      </c>
      <c r="R53" s="46" t="s">
        <v>139</v>
      </c>
      <c r="S53" s="242">
        <v>390023</v>
      </c>
      <c r="T53" s="242">
        <v>1747916</v>
      </c>
      <c r="U53" s="242">
        <v>50752</v>
      </c>
      <c r="V53" s="242">
        <v>109255</v>
      </c>
      <c r="W53" s="242">
        <v>1040577</v>
      </c>
      <c r="X53" s="242">
        <v>19105</v>
      </c>
      <c r="Y53" s="242">
        <v>528227</v>
      </c>
      <c r="Z53" s="46" t="s">
        <v>139</v>
      </c>
      <c r="AA53" s="242">
        <v>269790</v>
      </c>
      <c r="AB53" s="242">
        <v>262265</v>
      </c>
      <c r="AC53" s="242">
        <v>7525</v>
      </c>
      <c r="AD53" s="242">
        <v>825252</v>
      </c>
      <c r="AE53" s="242">
        <v>825252</v>
      </c>
      <c r="AF53" s="242">
        <v>16740</v>
      </c>
      <c r="AG53" s="242">
        <v>16740</v>
      </c>
      <c r="AH53" s="46" t="s">
        <v>139</v>
      </c>
      <c r="AI53" s="242">
        <v>0</v>
      </c>
      <c r="AJ53" s="242">
        <v>197202</v>
      </c>
      <c r="AK53" s="242">
        <v>58500</v>
      </c>
      <c r="AL53" s="242">
        <v>0</v>
      </c>
      <c r="AM53" s="242">
        <v>0</v>
      </c>
      <c r="AN53" s="242">
        <v>91702</v>
      </c>
      <c r="AO53" s="242">
        <v>47000</v>
      </c>
    </row>
    <row r="54" spans="1:41" ht="21.6" customHeight="1">
      <c r="A54" s="46" t="s">
        <v>140</v>
      </c>
      <c r="B54" s="242">
        <v>16489091</v>
      </c>
      <c r="C54" s="242">
        <v>4035553</v>
      </c>
      <c r="D54" s="242">
        <v>359475</v>
      </c>
      <c r="E54" s="242">
        <v>202746</v>
      </c>
      <c r="F54" s="242">
        <v>1441319</v>
      </c>
      <c r="G54" s="242">
        <v>1755634</v>
      </c>
      <c r="H54" s="242">
        <v>276379</v>
      </c>
      <c r="I54" s="46" t="s">
        <v>140</v>
      </c>
      <c r="J54" s="242">
        <v>5172000</v>
      </c>
      <c r="K54" s="242">
        <v>5010811</v>
      </c>
      <c r="L54" s="242">
        <v>0</v>
      </c>
      <c r="M54" s="242">
        <v>161189</v>
      </c>
      <c r="N54" s="242">
        <v>663218</v>
      </c>
      <c r="O54" s="242">
        <v>151043</v>
      </c>
      <c r="P54" s="242">
        <v>64937</v>
      </c>
      <c r="Q54" s="242">
        <v>290107</v>
      </c>
      <c r="R54" s="46" t="s">
        <v>140</v>
      </c>
      <c r="S54" s="242">
        <v>157131</v>
      </c>
      <c r="T54" s="242">
        <v>3429773</v>
      </c>
      <c r="U54" s="242">
        <v>454543</v>
      </c>
      <c r="V54" s="242">
        <v>308360</v>
      </c>
      <c r="W54" s="242">
        <v>2244508</v>
      </c>
      <c r="X54" s="242">
        <v>15193</v>
      </c>
      <c r="Y54" s="242">
        <v>407169</v>
      </c>
      <c r="Z54" s="46" t="s">
        <v>140</v>
      </c>
      <c r="AA54" s="242">
        <v>933615</v>
      </c>
      <c r="AB54" s="242">
        <v>806761</v>
      </c>
      <c r="AC54" s="242">
        <v>126854</v>
      </c>
      <c r="AD54" s="242">
        <v>1975882</v>
      </c>
      <c r="AE54" s="242">
        <v>1975882</v>
      </c>
      <c r="AF54" s="242">
        <v>100000</v>
      </c>
      <c r="AG54" s="242">
        <v>100000</v>
      </c>
      <c r="AH54" s="46" t="s">
        <v>140</v>
      </c>
      <c r="AI54" s="242">
        <v>0</v>
      </c>
      <c r="AJ54" s="242">
        <v>179050</v>
      </c>
      <c r="AK54" s="242">
        <v>0</v>
      </c>
      <c r="AL54" s="242">
        <v>0</v>
      </c>
      <c r="AM54" s="242">
        <v>0</v>
      </c>
      <c r="AN54" s="242">
        <v>159050</v>
      </c>
      <c r="AO54" s="242">
        <v>20000</v>
      </c>
    </row>
    <row r="55" spans="1:41" ht="21.6" customHeight="1">
      <c r="A55" s="46" t="s">
        <v>141</v>
      </c>
      <c r="B55" s="242">
        <v>17989733</v>
      </c>
      <c r="C55" s="242">
        <v>3407835</v>
      </c>
      <c r="D55" s="242">
        <v>301590</v>
      </c>
      <c r="E55" s="242">
        <v>191956</v>
      </c>
      <c r="F55" s="242">
        <v>1171583</v>
      </c>
      <c r="G55" s="242">
        <v>1489510</v>
      </c>
      <c r="H55" s="242">
        <v>253196</v>
      </c>
      <c r="I55" s="46" t="s">
        <v>141</v>
      </c>
      <c r="J55" s="242">
        <v>6866140</v>
      </c>
      <c r="K55" s="242">
        <v>6026981</v>
      </c>
      <c r="L55" s="242">
        <v>0</v>
      </c>
      <c r="M55" s="242">
        <v>839159</v>
      </c>
      <c r="N55" s="242">
        <v>924175</v>
      </c>
      <c r="O55" s="242">
        <v>103201</v>
      </c>
      <c r="P55" s="242">
        <v>228894</v>
      </c>
      <c r="Q55" s="242">
        <v>302662</v>
      </c>
      <c r="R55" s="46" t="s">
        <v>141</v>
      </c>
      <c r="S55" s="242">
        <v>289418</v>
      </c>
      <c r="T55" s="242">
        <v>3180205</v>
      </c>
      <c r="U55" s="242">
        <v>72795</v>
      </c>
      <c r="V55" s="242">
        <v>145246</v>
      </c>
      <c r="W55" s="242">
        <v>2395782</v>
      </c>
      <c r="X55" s="242">
        <v>55570</v>
      </c>
      <c r="Y55" s="242">
        <v>510812</v>
      </c>
      <c r="Z55" s="46" t="s">
        <v>141</v>
      </c>
      <c r="AA55" s="242">
        <v>1055675</v>
      </c>
      <c r="AB55" s="242">
        <v>995970</v>
      </c>
      <c r="AC55" s="242">
        <v>59705</v>
      </c>
      <c r="AD55" s="242">
        <v>2056023</v>
      </c>
      <c r="AE55" s="242">
        <v>2056023</v>
      </c>
      <c r="AF55" s="242">
        <v>210000</v>
      </c>
      <c r="AG55" s="242">
        <v>210000</v>
      </c>
      <c r="AH55" s="46" t="s">
        <v>141</v>
      </c>
      <c r="AI55" s="242">
        <v>0</v>
      </c>
      <c r="AJ55" s="242">
        <v>289680</v>
      </c>
      <c r="AK55" s="242">
        <v>0</v>
      </c>
      <c r="AL55" s="242">
        <v>0</v>
      </c>
      <c r="AM55" s="242">
        <v>0</v>
      </c>
      <c r="AN55" s="242">
        <v>139680</v>
      </c>
      <c r="AO55" s="242">
        <v>150000</v>
      </c>
    </row>
    <row r="56" spans="1:41" ht="21.6" customHeight="1">
      <c r="A56" s="46" t="s">
        <v>142</v>
      </c>
      <c r="B56" s="242">
        <v>11619832</v>
      </c>
      <c r="C56" s="242">
        <v>2934007</v>
      </c>
      <c r="D56" s="242">
        <v>305087</v>
      </c>
      <c r="E56" s="242">
        <v>167014</v>
      </c>
      <c r="F56" s="242">
        <v>980295</v>
      </c>
      <c r="G56" s="242">
        <v>1285055</v>
      </c>
      <c r="H56" s="242">
        <v>196556</v>
      </c>
      <c r="I56" s="46" t="s">
        <v>142</v>
      </c>
      <c r="J56" s="242">
        <v>4145729</v>
      </c>
      <c r="K56" s="242">
        <v>3854513</v>
      </c>
      <c r="L56" s="242">
        <v>0</v>
      </c>
      <c r="M56" s="242">
        <v>291216</v>
      </c>
      <c r="N56" s="242">
        <v>354775</v>
      </c>
      <c r="O56" s="242">
        <v>62383</v>
      </c>
      <c r="P56" s="242">
        <v>50364</v>
      </c>
      <c r="Q56" s="242">
        <v>88201</v>
      </c>
      <c r="R56" s="46" t="s">
        <v>142</v>
      </c>
      <c r="S56" s="242">
        <v>153827</v>
      </c>
      <c r="T56" s="242">
        <v>1929691</v>
      </c>
      <c r="U56" s="242">
        <v>58500</v>
      </c>
      <c r="V56" s="242">
        <v>92742</v>
      </c>
      <c r="W56" s="242">
        <v>1169299</v>
      </c>
      <c r="X56" s="242">
        <v>30364</v>
      </c>
      <c r="Y56" s="242">
        <v>578786</v>
      </c>
      <c r="Z56" s="46" t="s">
        <v>142</v>
      </c>
      <c r="AA56" s="242">
        <v>708671</v>
      </c>
      <c r="AB56" s="242">
        <v>669576</v>
      </c>
      <c r="AC56" s="242">
        <v>39095</v>
      </c>
      <c r="AD56" s="242">
        <v>1346442</v>
      </c>
      <c r="AE56" s="242">
        <v>1346442</v>
      </c>
      <c r="AF56" s="242">
        <v>6517</v>
      </c>
      <c r="AG56" s="242">
        <v>6517</v>
      </c>
      <c r="AH56" s="46" t="s">
        <v>142</v>
      </c>
      <c r="AI56" s="242">
        <v>0</v>
      </c>
      <c r="AJ56" s="242">
        <v>194000</v>
      </c>
      <c r="AK56" s="242">
        <v>0</v>
      </c>
      <c r="AL56" s="242">
        <v>0</v>
      </c>
      <c r="AM56" s="242">
        <v>0</v>
      </c>
      <c r="AN56" s="242">
        <v>179000</v>
      </c>
      <c r="AO56" s="242">
        <v>15000</v>
      </c>
    </row>
    <row r="57" spans="1:41" ht="21.6" customHeight="1">
      <c r="A57" s="46" t="s">
        <v>143</v>
      </c>
      <c r="B57" s="242">
        <v>9557578</v>
      </c>
      <c r="C57" s="242">
        <v>1949555</v>
      </c>
      <c r="D57" s="242">
        <v>508949</v>
      </c>
      <c r="E57" s="242">
        <v>169726</v>
      </c>
      <c r="F57" s="242">
        <v>501944</v>
      </c>
      <c r="G57" s="242">
        <v>707112</v>
      </c>
      <c r="H57" s="242">
        <v>61824</v>
      </c>
      <c r="I57" s="46" t="s">
        <v>143</v>
      </c>
      <c r="J57" s="242">
        <v>2983168</v>
      </c>
      <c r="K57" s="242">
        <v>2532146</v>
      </c>
      <c r="L57" s="242">
        <v>0</v>
      </c>
      <c r="M57" s="242">
        <v>451022</v>
      </c>
      <c r="N57" s="242">
        <v>1989904</v>
      </c>
      <c r="O57" s="242">
        <v>840508</v>
      </c>
      <c r="P57" s="242">
        <v>264662</v>
      </c>
      <c r="Q57" s="242">
        <v>307031</v>
      </c>
      <c r="R57" s="46" t="s">
        <v>143</v>
      </c>
      <c r="S57" s="242">
        <v>577703</v>
      </c>
      <c r="T57" s="242">
        <v>1486467</v>
      </c>
      <c r="U57" s="242">
        <v>34616</v>
      </c>
      <c r="V57" s="242">
        <v>50833</v>
      </c>
      <c r="W57" s="242">
        <v>732510</v>
      </c>
      <c r="X57" s="242">
        <v>0</v>
      </c>
      <c r="Y57" s="242">
        <v>668508</v>
      </c>
      <c r="Z57" s="46" t="s">
        <v>143</v>
      </c>
      <c r="AA57" s="242">
        <v>368838</v>
      </c>
      <c r="AB57" s="242">
        <v>361544</v>
      </c>
      <c r="AC57" s="242">
        <v>7294</v>
      </c>
      <c r="AD57" s="242">
        <v>679228</v>
      </c>
      <c r="AE57" s="242">
        <v>679228</v>
      </c>
      <c r="AF57" s="242">
        <v>0</v>
      </c>
      <c r="AG57" s="242">
        <v>0</v>
      </c>
      <c r="AH57" s="46" t="s">
        <v>143</v>
      </c>
      <c r="AI57" s="242">
        <v>0</v>
      </c>
      <c r="AJ57" s="242">
        <v>100418</v>
      </c>
      <c r="AK57" s="242">
        <v>0</v>
      </c>
      <c r="AL57" s="242">
        <v>37618</v>
      </c>
      <c r="AM57" s="242">
        <v>0</v>
      </c>
      <c r="AN57" s="242">
        <v>35800</v>
      </c>
      <c r="AO57" s="242">
        <v>27000</v>
      </c>
    </row>
    <row r="58" spans="1:41" ht="21.6" customHeight="1">
      <c r="A58" s="46" t="s">
        <v>206</v>
      </c>
      <c r="B58" s="242">
        <v>2375742</v>
      </c>
      <c r="C58" s="242">
        <v>655948</v>
      </c>
      <c r="D58" s="242">
        <v>225478</v>
      </c>
      <c r="E58" s="242">
        <v>62895</v>
      </c>
      <c r="F58" s="242">
        <v>164761</v>
      </c>
      <c r="G58" s="242">
        <v>174357</v>
      </c>
      <c r="H58" s="242">
        <v>28457</v>
      </c>
      <c r="I58" s="46" t="s">
        <v>206</v>
      </c>
      <c r="J58" s="242">
        <v>721883</v>
      </c>
      <c r="K58" s="242">
        <v>581922</v>
      </c>
      <c r="L58" s="242">
        <v>0</v>
      </c>
      <c r="M58" s="242">
        <v>139961</v>
      </c>
      <c r="N58" s="242">
        <v>524922</v>
      </c>
      <c r="O58" s="242">
        <v>163970</v>
      </c>
      <c r="P58" s="242">
        <v>6295</v>
      </c>
      <c r="Q58" s="242">
        <v>342194</v>
      </c>
      <c r="R58" s="46" t="s">
        <v>206</v>
      </c>
      <c r="S58" s="242">
        <v>12463</v>
      </c>
      <c r="T58" s="242">
        <v>346941</v>
      </c>
      <c r="U58" s="242">
        <v>1879</v>
      </c>
      <c r="V58" s="242">
        <v>10142</v>
      </c>
      <c r="W58" s="242">
        <v>97861</v>
      </c>
      <c r="X58" s="242">
        <v>0</v>
      </c>
      <c r="Y58" s="242">
        <v>237059</v>
      </c>
      <c r="Z58" s="46" t="s">
        <v>206</v>
      </c>
      <c r="AA58" s="242">
        <v>69396</v>
      </c>
      <c r="AB58" s="242">
        <v>69396</v>
      </c>
      <c r="AC58" s="242">
        <v>0</v>
      </c>
      <c r="AD58" s="242">
        <v>44331</v>
      </c>
      <c r="AE58" s="242">
        <v>44331</v>
      </c>
      <c r="AF58" s="242">
        <v>600</v>
      </c>
      <c r="AG58" s="242">
        <v>600</v>
      </c>
      <c r="AH58" s="46" t="s">
        <v>206</v>
      </c>
      <c r="AI58" s="242">
        <v>0</v>
      </c>
      <c r="AJ58" s="242">
        <v>11721</v>
      </c>
      <c r="AK58" s="242">
        <v>0</v>
      </c>
      <c r="AL58" s="242">
        <v>0</v>
      </c>
      <c r="AM58" s="242">
        <v>0</v>
      </c>
      <c r="AN58" s="242">
        <v>6721</v>
      </c>
      <c r="AO58" s="242">
        <v>5000</v>
      </c>
    </row>
    <row r="59" spans="1:41" ht="20.2" customHeight="1">
      <c r="A59" s="243" t="s">
        <v>312</v>
      </c>
      <c r="B59" s="244"/>
      <c r="C59" s="244"/>
      <c r="D59" s="244"/>
      <c r="E59" s="244"/>
      <c r="F59" s="244"/>
      <c r="G59" s="244"/>
      <c r="H59" s="244"/>
      <c r="I59" s="243" t="s">
        <v>312</v>
      </c>
      <c r="J59" s="244"/>
      <c r="K59" s="244"/>
      <c r="L59" s="244"/>
      <c r="M59" s="244"/>
      <c r="N59" s="244"/>
      <c r="O59" s="244"/>
      <c r="P59" s="244"/>
      <c r="Q59" s="244"/>
      <c r="R59" s="243" t="s">
        <v>312</v>
      </c>
      <c r="S59" s="244"/>
      <c r="T59" s="244"/>
      <c r="U59" s="244"/>
      <c r="V59" s="244"/>
      <c r="W59" s="244"/>
      <c r="X59" s="244"/>
      <c r="Y59" s="244"/>
      <c r="Z59" s="243" t="s">
        <v>312</v>
      </c>
      <c r="AA59" s="244"/>
      <c r="AB59" s="244"/>
      <c r="AC59" s="244"/>
      <c r="AD59" s="244"/>
      <c r="AE59" s="244"/>
      <c r="AF59" s="244"/>
      <c r="AG59" s="244"/>
      <c r="AH59" s="243" t="s">
        <v>312</v>
      </c>
      <c r="AI59" s="244"/>
      <c r="AJ59" s="244"/>
      <c r="AK59" s="244"/>
      <c r="AL59" s="244"/>
      <c r="AM59" s="244"/>
      <c r="AN59" s="244"/>
      <c r="AO59" s="244"/>
    </row>
    <row r="60" spans="1:41" s="47" customFormat="1" ht="21.6" customHeight="1">
      <c r="A60" s="178" t="s">
        <v>25</v>
      </c>
      <c r="B60" s="241">
        <v>253585439</v>
      </c>
      <c r="C60" s="241">
        <v>23063603</v>
      </c>
      <c r="D60" s="241">
        <v>1849719</v>
      </c>
      <c r="E60" s="241">
        <v>432453</v>
      </c>
      <c r="F60" s="241">
        <v>14274174</v>
      </c>
      <c r="G60" s="241">
        <v>6011662</v>
      </c>
      <c r="H60" s="241">
        <v>495595</v>
      </c>
      <c r="I60" s="178" t="s">
        <v>25</v>
      </c>
      <c r="J60" s="241">
        <v>44235047</v>
      </c>
      <c r="K60" s="241">
        <v>29670577</v>
      </c>
      <c r="L60" s="241">
        <v>2756</v>
      </c>
      <c r="M60" s="241">
        <v>14561714</v>
      </c>
      <c r="N60" s="241">
        <v>138700063</v>
      </c>
      <c r="O60" s="241">
        <v>32775934</v>
      </c>
      <c r="P60" s="241">
        <v>16745164</v>
      </c>
      <c r="Q60" s="241">
        <v>77624600</v>
      </c>
      <c r="R60" s="178" t="s">
        <v>25</v>
      </c>
      <c r="S60" s="241">
        <v>11554365</v>
      </c>
      <c r="T60" s="241">
        <v>8871802</v>
      </c>
      <c r="U60" s="241">
        <v>0</v>
      </c>
      <c r="V60" s="241">
        <v>6700</v>
      </c>
      <c r="W60" s="241">
        <v>6340466</v>
      </c>
      <c r="X60" s="241">
        <v>133031</v>
      </c>
      <c r="Y60" s="241">
        <v>2391605</v>
      </c>
      <c r="Z60" s="178" t="s">
        <v>25</v>
      </c>
      <c r="AA60" s="241">
        <v>26612279</v>
      </c>
      <c r="AB60" s="241">
        <v>20370574</v>
      </c>
      <c r="AC60" s="241">
        <v>6241705</v>
      </c>
      <c r="AD60" s="241">
        <v>0</v>
      </c>
      <c r="AE60" s="241">
        <v>0</v>
      </c>
      <c r="AF60" s="241">
        <v>0</v>
      </c>
      <c r="AG60" s="241">
        <v>0</v>
      </c>
      <c r="AH60" s="178" t="s">
        <v>25</v>
      </c>
      <c r="AI60" s="241">
        <v>0</v>
      </c>
      <c r="AJ60" s="241">
        <v>12102645</v>
      </c>
      <c r="AK60" s="241">
        <v>3000</v>
      </c>
      <c r="AL60" s="241">
        <v>48089</v>
      </c>
      <c r="AM60" s="241">
        <v>0</v>
      </c>
      <c r="AN60" s="241">
        <v>10994889</v>
      </c>
      <c r="AO60" s="241">
        <v>1056667</v>
      </c>
    </row>
    <row r="61" spans="1:41" s="47" customFormat="1" ht="21.6" customHeight="1">
      <c r="A61" s="178" t="s">
        <v>479</v>
      </c>
      <c r="B61" s="241">
        <v>181328829</v>
      </c>
      <c r="C61" s="241">
        <v>16569905</v>
      </c>
      <c r="D61" s="241">
        <v>1005663</v>
      </c>
      <c r="E61" s="241">
        <v>192733</v>
      </c>
      <c r="F61" s="241">
        <v>10898653</v>
      </c>
      <c r="G61" s="241">
        <v>4148481</v>
      </c>
      <c r="H61" s="241">
        <v>324375</v>
      </c>
      <c r="I61" s="178" t="s">
        <v>479</v>
      </c>
      <c r="J61" s="241">
        <v>31045550</v>
      </c>
      <c r="K61" s="241">
        <v>19327568</v>
      </c>
      <c r="L61" s="241">
        <v>0</v>
      </c>
      <c r="M61" s="241">
        <v>11717982</v>
      </c>
      <c r="N61" s="241">
        <v>98078600</v>
      </c>
      <c r="O61" s="241">
        <v>22323518</v>
      </c>
      <c r="P61" s="241">
        <v>13027589</v>
      </c>
      <c r="Q61" s="241">
        <v>58580288</v>
      </c>
      <c r="R61" s="178" t="s">
        <v>479</v>
      </c>
      <c r="S61" s="241">
        <v>4147205</v>
      </c>
      <c r="T61" s="241">
        <v>6545240</v>
      </c>
      <c r="U61" s="241">
        <v>0</v>
      </c>
      <c r="V61" s="241">
        <v>0</v>
      </c>
      <c r="W61" s="241">
        <v>5112837</v>
      </c>
      <c r="X61" s="241">
        <v>114410</v>
      </c>
      <c r="Y61" s="241">
        <v>1317993</v>
      </c>
      <c r="Z61" s="178" t="s">
        <v>479</v>
      </c>
      <c r="AA61" s="241">
        <v>21132136</v>
      </c>
      <c r="AB61" s="241">
        <v>16331640</v>
      </c>
      <c r="AC61" s="241">
        <v>4800496</v>
      </c>
      <c r="AD61" s="241">
        <v>0</v>
      </c>
      <c r="AE61" s="241">
        <v>0</v>
      </c>
      <c r="AF61" s="241">
        <v>0</v>
      </c>
      <c r="AG61" s="241">
        <v>0</v>
      </c>
      <c r="AH61" s="178" t="s">
        <v>479</v>
      </c>
      <c r="AI61" s="241">
        <v>0</v>
      </c>
      <c r="AJ61" s="241">
        <v>7957398</v>
      </c>
      <c r="AK61" s="241">
        <v>0</v>
      </c>
      <c r="AL61" s="241">
        <v>0</v>
      </c>
      <c r="AM61" s="241">
        <v>0</v>
      </c>
      <c r="AN61" s="241">
        <v>7270731</v>
      </c>
      <c r="AO61" s="241">
        <v>686667</v>
      </c>
    </row>
    <row r="62" spans="1:41" ht="21.6" customHeight="1">
      <c r="A62" s="46" t="s">
        <v>480</v>
      </c>
      <c r="B62" s="242">
        <v>41413765</v>
      </c>
      <c r="C62" s="242">
        <v>4444553</v>
      </c>
      <c r="D62" s="242">
        <v>243602</v>
      </c>
      <c r="E62" s="242">
        <v>24020</v>
      </c>
      <c r="F62" s="242">
        <v>3543355</v>
      </c>
      <c r="G62" s="242">
        <v>520207</v>
      </c>
      <c r="H62" s="242">
        <v>113369</v>
      </c>
      <c r="I62" s="46" t="s">
        <v>480</v>
      </c>
      <c r="J62" s="242">
        <v>4897815</v>
      </c>
      <c r="K62" s="242">
        <v>3582522</v>
      </c>
      <c r="L62" s="242">
        <v>0</v>
      </c>
      <c r="M62" s="242">
        <v>1315293</v>
      </c>
      <c r="N62" s="242">
        <v>24812079</v>
      </c>
      <c r="O62" s="242">
        <v>2958323</v>
      </c>
      <c r="P62" s="242">
        <v>6227334</v>
      </c>
      <c r="Q62" s="242">
        <v>13506062</v>
      </c>
      <c r="R62" s="46" t="s">
        <v>480</v>
      </c>
      <c r="S62" s="242">
        <v>2120360</v>
      </c>
      <c r="T62" s="242">
        <v>1012125</v>
      </c>
      <c r="U62" s="242">
        <v>0</v>
      </c>
      <c r="V62" s="242">
        <v>0</v>
      </c>
      <c r="W62" s="242">
        <v>741069</v>
      </c>
      <c r="X62" s="242">
        <v>2094</v>
      </c>
      <c r="Y62" s="242">
        <v>268962</v>
      </c>
      <c r="Z62" s="46" t="s">
        <v>480</v>
      </c>
      <c r="AA62" s="242">
        <v>4688193</v>
      </c>
      <c r="AB62" s="242">
        <v>4479146</v>
      </c>
      <c r="AC62" s="242">
        <v>209047</v>
      </c>
      <c r="AD62" s="242">
        <v>0</v>
      </c>
      <c r="AE62" s="242">
        <v>0</v>
      </c>
      <c r="AF62" s="242">
        <v>0</v>
      </c>
      <c r="AG62" s="242">
        <v>0</v>
      </c>
      <c r="AH62" s="46" t="s">
        <v>480</v>
      </c>
      <c r="AI62" s="242">
        <v>0</v>
      </c>
      <c r="AJ62" s="242">
        <v>1559000</v>
      </c>
      <c r="AK62" s="242">
        <v>0</v>
      </c>
      <c r="AL62" s="242">
        <v>0</v>
      </c>
      <c r="AM62" s="242">
        <v>0</v>
      </c>
      <c r="AN62" s="242">
        <v>1559000</v>
      </c>
      <c r="AO62" s="242">
        <v>0</v>
      </c>
    </row>
    <row r="63" spans="1:41" ht="21.6" customHeight="1">
      <c r="A63" s="46" t="s">
        <v>481</v>
      </c>
      <c r="B63" s="242">
        <v>31212193</v>
      </c>
      <c r="C63" s="242">
        <v>3201506</v>
      </c>
      <c r="D63" s="242">
        <v>292341</v>
      </c>
      <c r="E63" s="242">
        <v>60768</v>
      </c>
      <c r="F63" s="242">
        <v>1336738</v>
      </c>
      <c r="G63" s="242">
        <v>1359347</v>
      </c>
      <c r="H63" s="242">
        <v>152312</v>
      </c>
      <c r="I63" s="46" t="s">
        <v>481</v>
      </c>
      <c r="J63" s="242">
        <v>7479892</v>
      </c>
      <c r="K63" s="242">
        <v>5476704</v>
      </c>
      <c r="L63" s="242">
        <v>0</v>
      </c>
      <c r="M63" s="242">
        <v>2003188</v>
      </c>
      <c r="N63" s="242">
        <v>11486466</v>
      </c>
      <c r="O63" s="242">
        <v>3429511</v>
      </c>
      <c r="P63" s="242">
        <v>188673</v>
      </c>
      <c r="Q63" s="242">
        <v>7784377</v>
      </c>
      <c r="R63" s="46" t="s">
        <v>481</v>
      </c>
      <c r="S63" s="242">
        <v>83905</v>
      </c>
      <c r="T63" s="242">
        <v>3414101</v>
      </c>
      <c r="U63" s="242">
        <v>0</v>
      </c>
      <c r="V63" s="242">
        <v>0</v>
      </c>
      <c r="W63" s="242">
        <v>2721938</v>
      </c>
      <c r="X63" s="242">
        <v>105996</v>
      </c>
      <c r="Y63" s="242">
        <v>586167</v>
      </c>
      <c r="Z63" s="46" t="s">
        <v>481</v>
      </c>
      <c r="AA63" s="242">
        <v>4910228</v>
      </c>
      <c r="AB63" s="242">
        <v>1626834</v>
      </c>
      <c r="AC63" s="242">
        <v>3283394</v>
      </c>
      <c r="AD63" s="242">
        <v>0</v>
      </c>
      <c r="AE63" s="242">
        <v>0</v>
      </c>
      <c r="AF63" s="242">
        <v>0</v>
      </c>
      <c r="AG63" s="242">
        <v>0</v>
      </c>
      <c r="AH63" s="46" t="s">
        <v>481</v>
      </c>
      <c r="AI63" s="242">
        <v>0</v>
      </c>
      <c r="AJ63" s="242">
        <v>720000</v>
      </c>
      <c r="AK63" s="242">
        <v>0</v>
      </c>
      <c r="AL63" s="242">
        <v>0</v>
      </c>
      <c r="AM63" s="242">
        <v>0</v>
      </c>
      <c r="AN63" s="242">
        <v>500000</v>
      </c>
      <c r="AO63" s="242">
        <v>220000</v>
      </c>
    </row>
    <row r="64" spans="1:41" ht="21.6" customHeight="1">
      <c r="A64" s="46" t="s">
        <v>269</v>
      </c>
      <c r="B64" s="242">
        <v>30277755</v>
      </c>
      <c r="C64" s="242">
        <v>2994047</v>
      </c>
      <c r="D64" s="242">
        <v>138009</v>
      </c>
      <c r="E64" s="242">
        <v>15300</v>
      </c>
      <c r="F64" s="242">
        <v>2438745</v>
      </c>
      <c r="G64" s="242">
        <v>388788</v>
      </c>
      <c r="H64" s="242">
        <v>13205</v>
      </c>
      <c r="I64" s="46" t="s">
        <v>269</v>
      </c>
      <c r="J64" s="242">
        <v>7758737</v>
      </c>
      <c r="K64" s="242">
        <v>4054648</v>
      </c>
      <c r="L64" s="242">
        <v>0</v>
      </c>
      <c r="M64" s="242">
        <v>3704089</v>
      </c>
      <c r="N64" s="242">
        <v>16351883</v>
      </c>
      <c r="O64" s="242">
        <v>3220208</v>
      </c>
      <c r="P64" s="242">
        <v>4583596</v>
      </c>
      <c r="Q64" s="242">
        <v>8128447</v>
      </c>
      <c r="R64" s="46" t="s">
        <v>269</v>
      </c>
      <c r="S64" s="242">
        <v>419632</v>
      </c>
      <c r="T64" s="242">
        <v>944300</v>
      </c>
      <c r="U64" s="242">
        <v>0</v>
      </c>
      <c r="V64" s="242">
        <v>0</v>
      </c>
      <c r="W64" s="242">
        <v>822834</v>
      </c>
      <c r="X64" s="242">
        <v>0</v>
      </c>
      <c r="Y64" s="242">
        <v>121466</v>
      </c>
      <c r="Z64" s="46" t="s">
        <v>269</v>
      </c>
      <c r="AA64" s="242">
        <v>978788</v>
      </c>
      <c r="AB64" s="242">
        <v>747767</v>
      </c>
      <c r="AC64" s="242">
        <v>231021</v>
      </c>
      <c r="AD64" s="242">
        <v>0</v>
      </c>
      <c r="AE64" s="242">
        <v>0</v>
      </c>
      <c r="AF64" s="242">
        <v>0</v>
      </c>
      <c r="AG64" s="242">
        <v>0</v>
      </c>
      <c r="AH64" s="46" t="s">
        <v>269</v>
      </c>
      <c r="AI64" s="242">
        <v>0</v>
      </c>
      <c r="AJ64" s="242">
        <v>1250000</v>
      </c>
      <c r="AK64" s="242">
        <v>0</v>
      </c>
      <c r="AL64" s="242">
        <v>0</v>
      </c>
      <c r="AM64" s="242">
        <v>0</v>
      </c>
      <c r="AN64" s="242">
        <v>1250000</v>
      </c>
      <c r="AO64" s="242">
        <v>0</v>
      </c>
    </row>
    <row r="65" spans="1:41" ht="21.6" customHeight="1">
      <c r="A65" s="46" t="s">
        <v>203</v>
      </c>
      <c r="B65" s="242">
        <v>25274306</v>
      </c>
      <c r="C65" s="242">
        <v>1614044</v>
      </c>
      <c r="D65" s="242">
        <v>71686</v>
      </c>
      <c r="E65" s="242">
        <v>31100</v>
      </c>
      <c r="F65" s="242">
        <v>1113601</v>
      </c>
      <c r="G65" s="242">
        <v>384397</v>
      </c>
      <c r="H65" s="242">
        <v>13260</v>
      </c>
      <c r="I65" s="46" t="s">
        <v>203</v>
      </c>
      <c r="J65" s="242">
        <v>4340014</v>
      </c>
      <c r="K65" s="242">
        <v>2968634</v>
      </c>
      <c r="L65" s="242">
        <v>0</v>
      </c>
      <c r="M65" s="242">
        <v>1371380</v>
      </c>
      <c r="N65" s="242">
        <v>13973624</v>
      </c>
      <c r="O65" s="242">
        <v>2156621</v>
      </c>
      <c r="P65" s="242">
        <v>1524577</v>
      </c>
      <c r="Q65" s="242">
        <v>9810736</v>
      </c>
      <c r="R65" s="46" t="s">
        <v>203</v>
      </c>
      <c r="S65" s="242">
        <v>481690</v>
      </c>
      <c r="T65" s="242">
        <v>514896</v>
      </c>
      <c r="U65" s="242">
        <v>0</v>
      </c>
      <c r="V65" s="242">
        <v>0</v>
      </c>
      <c r="W65" s="242">
        <v>357058</v>
      </c>
      <c r="X65" s="242">
        <v>2233</v>
      </c>
      <c r="Y65" s="242">
        <v>155605</v>
      </c>
      <c r="Z65" s="46" t="s">
        <v>203</v>
      </c>
      <c r="AA65" s="242">
        <v>3331728</v>
      </c>
      <c r="AB65" s="242">
        <v>2723254</v>
      </c>
      <c r="AC65" s="242">
        <v>608474</v>
      </c>
      <c r="AD65" s="242">
        <v>0</v>
      </c>
      <c r="AE65" s="242">
        <v>0</v>
      </c>
      <c r="AF65" s="242">
        <v>0</v>
      </c>
      <c r="AG65" s="242">
        <v>0</v>
      </c>
      <c r="AH65" s="46" t="s">
        <v>203</v>
      </c>
      <c r="AI65" s="242">
        <v>0</v>
      </c>
      <c r="AJ65" s="242">
        <v>1500000</v>
      </c>
      <c r="AK65" s="242">
        <v>0</v>
      </c>
      <c r="AL65" s="242">
        <v>0</v>
      </c>
      <c r="AM65" s="242">
        <v>0</v>
      </c>
      <c r="AN65" s="242">
        <v>1300000</v>
      </c>
      <c r="AO65" s="242">
        <v>200000</v>
      </c>
    </row>
    <row r="66" spans="1:41" ht="21.6" customHeight="1">
      <c r="A66" s="46" t="s">
        <v>204</v>
      </c>
      <c r="B66" s="242">
        <v>23733719</v>
      </c>
      <c r="C66" s="242">
        <v>1657953</v>
      </c>
      <c r="D66" s="242">
        <v>96168</v>
      </c>
      <c r="E66" s="242">
        <v>34895</v>
      </c>
      <c r="F66" s="242">
        <v>1054774</v>
      </c>
      <c r="G66" s="242">
        <v>455120</v>
      </c>
      <c r="H66" s="242">
        <v>16996</v>
      </c>
      <c r="I66" s="46" t="s">
        <v>204</v>
      </c>
      <c r="J66" s="242">
        <v>3975384</v>
      </c>
      <c r="K66" s="242">
        <v>1629340</v>
      </c>
      <c r="L66" s="242">
        <v>0</v>
      </c>
      <c r="M66" s="242">
        <v>2346044</v>
      </c>
      <c r="N66" s="242">
        <v>15428460</v>
      </c>
      <c r="O66" s="242">
        <v>6468705</v>
      </c>
      <c r="P66" s="242">
        <v>101784</v>
      </c>
      <c r="Q66" s="242">
        <v>8432296</v>
      </c>
      <c r="R66" s="46" t="s">
        <v>204</v>
      </c>
      <c r="S66" s="242">
        <v>425675</v>
      </c>
      <c r="T66" s="242">
        <v>371398</v>
      </c>
      <c r="U66" s="242">
        <v>0</v>
      </c>
      <c r="V66" s="242">
        <v>0</v>
      </c>
      <c r="W66" s="242">
        <v>278691</v>
      </c>
      <c r="X66" s="242">
        <v>1589</v>
      </c>
      <c r="Y66" s="242">
        <v>91118</v>
      </c>
      <c r="Z66" s="46" t="s">
        <v>204</v>
      </c>
      <c r="AA66" s="242">
        <v>958193</v>
      </c>
      <c r="AB66" s="242">
        <v>508207</v>
      </c>
      <c r="AC66" s="242">
        <v>449986</v>
      </c>
      <c r="AD66" s="242">
        <v>0</v>
      </c>
      <c r="AE66" s="242">
        <v>0</v>
      </c>
      <c r="AF66" s="242">
        <v>0</v>
      </c>
      <c r="AG66" s="242">
        <v>0</v>
      </c>
      <c r="AH66" s="46" t="s">
        <v>204</v>
      </c>
      <c r="AI66" s="242">
        <v>0</v>
      </c>
      <c r="AJ66" s="242">
        <v>1342331</v>
      </c>
      <c r="AK66" s="242">
        <v>0</v>
      </c>
      <c r="AL66" s="242">
        <v>0</v>
      </c>
      <c r="AM66" s="242">
        <v>0</v>
      </c>
      <c r="AN66" s="242">
        <v>1342331</v>
      </c>
      <c r="AO66" s="242">
        <v>0</v>
      </c>
    </row>
    <row r="67" spans="1:41" ht="21.6" customHeight="1">
      <c r="A67" s="46" t="s">
        <v>482</v>
      </c>
      <c r="B67" s="242">
        <v>29417091</v>
      </c>
      <c r="C67" s="242">
        <v>2657802</v>
      </c>
      <c r="D67" s="242">
        <v>163857</v>
      </c>
      <c r="E67" s="242">
        <v>26650</v>
      </c>
      <c r="F67" s="242">
        <v>1411440</v>
      </c>
      <c r="G67" s="242">
        <v>1040622</v>
      </c>
      <c r="H67" s="242">
        <v>15233</v>
      </c>
      <c r="I67" s="46" t="s">
        <v>482</v>
      </c>
      <c r="J67" s="242">
        <v>2593708</v>
      </c>
      <c r="K67" s="242">
        <v>1615720</v>
      </c>
      <c r="L67" s="242">
        <v>0</v>
      </c>
      <c r="M67" s="242">
        <v>977988</v>
      </c>
      <c r="N67" s="242">
        <v>16026088</v>
      </c>
      <c r="O67" s="242">
        <v>4090150</v>
      </c>
      <c r="P67" s="242">
        <v>401625</v>
      </c>
      <c r="Q67" s="242">
        <v>10918370</v>
      </c>
      <c r="R67" s="46" t="s">
        <v>482</v>
      </c>
      <c r="S67" s="242">
        <v>615943</v>
      </c>
      <c r="T67" s="242">
        <v>288420</v>
      </c>
      <c r="U67" s="242">
        <v>0</v>
      </c>
      <c r="V67" s="242">
        <v>0</v>
      </c>
      <c r="W67" s="242">
        <v>191247</v>
      </c>
      <c r="X67" s="242">
        <v>2498</v>
      </c>
      <c r="Y67" s="242">
        <v>94675</v>
      </c>
      <c r="Z67" s="46" t="s">
        <v>482</v>
      </c>
      <c r="AA67" s="242">
        <v>6265006</v>
      </c>
      <c r="AB67" s="242">
        <v>6246432</v>
      </c>
      <c r="AC67" s="242">
        <v>18574</v>
      </c>
      <c r="AD67" s="242">
        <v>0</v>
      </c>
      <c r="AE67" s="242">
        <v>0</v>
      </c>
      <c r="AF67" s="242">
        <v>0</v>
      </c>
      <c r="AG67" s="242">
        <v>0</v>
      </c>
      <c r="AH67" s="46" t="s">
        <v>482</v>
      </c>
      <c r="AI67" s="242">
        <v>0</v>
      </c>
      <c r="AJ67" s="242">
        <v>1586067</v>
      </c>
      <c r="AK67" s="242">
        <v>0</v>
      </c>
      <c r="AL67" s="242">
        <v>0</v>
      </c>
      <c r="AM67" s="242">
        <v>0</v>
      </c>
      <c r="AN67" s="242">
        <v>1319400</v>
      </c>
      <c r="AO67" s="242">
        <v>266667</v>
      </c>
    </row>
    <row r="68" spans="1:41" s="47" customFormat="1" ht="21.6" customHeight="1">
      <c r="A68" s="122" t="s">
        <v>483</v>
      </c>
      <c r="B68" s="241">
        <v>72256610</v>
      </c>
      <c r="C68" s="241">
        <v>6493698</v>
      </c>
      <c r="D68" s="241">
        <v>844056</v>
      </c>
      <c r="E68" s="241">
        <v>239720</v>
      </c>
      <c r="F68" s="241">
        <v>3375521</v>
      </c>
      <c r="G68" s="241">
        <v>1863181</v>
      </c>
      <c r="H68" s="241">
        <v>171220</v>
      </c>
      <c r="I68" s="122" t="s">
        <v>483</v>
      </c>
      <c r="J68" s="241">
        <v>13189497</v>
      </c>
      <c r="K68" s="241">
        <v>10343009</v>
      </c>
      <c r="L68" s="241">
        <v>2756</v>
      </c>
      <c r="M68" s="241">
        <v>2843732</v>
      </c>
      <c r="N68" s="241">
        <v>40621463</v>
      </c>
      <c r="O68" s="241">
        <v>10452416</v>
      </c>
      <c r="P68" s="241">
        <v>3717575</v>
      </c>
      <c r="Q68" s="241">
        <v>19044312</v>
      </c>
      <c r="R68" s="122" t="s">
        <v>483</v>
      </c>
      <c r="S68" s="241">
        <v>7407160</v>
      </c>
      <c r="T68" s="241">
        <v>2326562</v>
      </c>
      <c r="U68" s="241">
        <v>0</v>
      </c>
      <c r="V68" s="241">
        <v>6700</v>
      </c>
      <c r="W68" s="241">
        <v>1227629</v>
      </c>
      <c r="X68" s="241">
        <v>18621</v>
      </c>
      <c r="Y68" s="241">
        <v>1073612</v>
      </c>
      <c r="Z68" s="122" t="s">
        <v>483</v>
      </c>
      <c r="AA68" s="241">
        <v>5480143</v>
      </c>
      <c r="AB68" s="241">
        <v>4038934</v>
      </c>
      <c r="AC68" s="241">
        <v>1441209</v>
      </c>
      <c r="AD68" s="241">
        <v>0</v>
      </c>
      <c r="AE68" s="241">
        <v>0</v>
      </c>
      <c r="AF68" s="241">
        <v>0</v>
      </c>
      <c r="AG68" s="241">
        <v>0</v>
      </c>
      <c r="AH68" s="122" t="s">
        <v>483</v>
      </c>
      <c r="AI68" s="241">
        <v>0</v>
      </c>
      <c r="AJ68" s="241">
        <v>4145247</v>
      </c>
      <c r="AK68" s="241">
        <v>3000</v>
      </c>
      <c r="AL68" s="241">
        <v>48089</v>
      </c>
      <c r="AM68" s="241">
        <v>0</v>
      </c>
      <c r="AN68" s="241">
        <v>3724158</v>
      </c>
      <c r="AO68" s="241">
        <v>370000</v>
      </c>
    </row>
    <row r="69" spans="1:41" ht="21.6" customHeight="1">
      <c r="A69" s="46" t="s">
        <v>129</v>
      </c>
      <c r="B69" s="242">
        <v>4215480</v>
      </c>
      <c r="C69" s="242">
        <v>410439</v>
      </c>
      <c r="D69" s="242">
        <v>49262</v>
      </c>
      <c r="E69" s="242">
        <v>3000</v>
      </c>
      <c r="F69" s="242">
        <v>293833</v>
      </c>
      <c r="G69" s="242">
        <v>62629</v>
      </c>
      <c r="H69" s="242">
        <v>1715</v>
      </c>
      <c r="I69" s="46" t="s">
        <v>129</v>
      </c>
      <c r="J69" s="242">
        <v>743324</v>
      </c>
      <c r="K69" s="242">
        <v>691137</v>
      </c>
      <c r="L69" s="242">
        <v>0</v>
      </c>
      <c r="M69" s="242">
        <v>52187</v>
      </c>
      <c r="N69" s="242">
        <v>1520320</v>
      </c>
      <c r="O69" s="242">
        <v>436215</v>
      </c>
      <c r="P69" s="242">
        <v>3475</v>
      </c>
      <c r="Q69" s="242">
        <v>489718</v>
      </c>
      <c r="R69" s="46" t="s">
        <v>129</v>
      </c>
      <c r="S69" s="242">
        <v>590912</v>
      </c>
      <c r="T69" s="242">
        <v>165147</v>
      </c>
      <c r="U69" s="242">
        <v>0</v>
      </c>
      <c r="V69" s="242">
        <v>0</v>
      </c>
      <c r="W69" s="242">
        <v>82151</v>
      </c>
      <c r="X69" s="242">
        <v>0</v>
      </c>
      <c r="Y69" s="242">
        <v>82996</v>
      </c>
      <c r="Z69" s="46" t="s">
        <v>129</v>
      </c>
      <c r="AA69" s="242">
        <v>1148189</v>
      </c>
      <c r="AB69" s="242">
        <v>46754</v>
      </c>
      <c r="AC69" s="242">
        <v>1101435</v>
      </c>
      <c r="AD69" s="242">
        <v>0</v>
      </c>
      <c r="AE69" s="242">
        <v>0</v>
      </c>
      <c r="AF69" s="242">
        <v>0</v>
      </c>
      <c r="AG69" s="242">
        <v>0</v>
      </c>
      <c r="AH69" s="46" t="s">
        <v>129</v>
      </c>
      <c r="AI69" s="242">
        <v>0</v>
      </c>
      <c r="AJ69" s="242">
        <v>228061</v>
      </c>
      <c r="AK69" s="242">
        <v>0</v>
      </c>
      <c r="AL69" s="242">
        <v>0</v>
      </c>
      <c r="AM69" s="242">
        <v>0</v>
      </c>
      <c r="AN69" s="242">
        <v>228061</v>
      </c>
      <c r="AO69" s="242">
        <v>0</v>
      </c>
    </row>
    <row r="70" spans="1:41" ht="21.6" customHeight="1">
      <c r="A70" s="46" t="s">
        <v>130</v>
      </c>
      <c r="B70" s="242">
        <v>7625421</v>
      </c>
      <c r="C70" s="242">
        <v>506961</v>
      </c>
      <c r="D70" s="242">
        <v>77487</v>
      </c>
      <c r="E70" s="242">
        <v>4040</v>
      </c>
      <c r="F70" s="242">
        <v>147332</v>
      </c>
      <c r="G70" s="242">
        <v>268004</v>
      </c>
      <c r="H70" s="242">
        <v>10098</v>
      </c>
      <c r="I70" s="46" t="s">
        <v>130</v>
      </c>
      <c r="J70" s="242">
        <v>966428</v>
      </c>
      <c r="K70" s="242">
        <v>891952</v>
      </c>
      <c r="L70" s="242">
        <v>0</v>
      </c>
      <c r="M70" s="242">
        <v>74476</v>
      </c>
      <c r="N70" s="242">
        <v>4558503</v>
      </c>
      <c r="O70" s="242">
        <v>565776</v>
      </c>
      <c r="P70" s="242">
        <v>437350</v>
      </c>
      <c r="Q70" s="242">
        <v>2393561</v>
      </c>
      <c r="R70" s="46" t="s">
        <v>130</v>
      </c>
      <c r="S70" s="242">
        <v>1161816</v>
      </c>
      <c r="T70" s="242">
        <v>303657</v>
      </c>
      <c r="U70" s="242">
        <v>0</v>
      </c>
      <c r="V70" s="242">
        <v>0</v>
      </c>
      <c r="W70" s="242">
        <v>234379</v>
      </c>
      <c r="X70" s="242">
        <v>0</v>
      </c>
      <c r="Y70" s="242">
        <v>69278</v>
      </c>
      <c r="Z70" s="46" t="s">
        <v>130</v>
      </c>
      <c r="AA70" s="242">
        <v>1002875</v>
      </c>
      <c r="AB70" s="242">
        <v>1002875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46" t="s">
        <v>130</v>
      </c>
      <c r="AI70" s="242">
        <v>0</v>
      </c>
      <c r="AJ70" s="242">
        <v>286997</v>
      </c>
      <c r="AK70" s="242">
        <v>0</v>
      </c>
      <c r="AL70" s="242">
        <v>0</v>
      </c>
      <c r="AM70" s="242">
        <v>0</v>
      </c>
      <c r="AN70" s="242">
        <v>286997</v>
      </c>
      <c r="AO70" s="242">
        <v>0</v>
      </c>
    </row>
    <row r="71" spans="1:41" ht="21.6" customHeight="1">
      <c r="A71" s="46" t="s">
        <v>131</v>
      </c>
      <c r="B71" s="242">
        <v>2732605</v>
      </c>
      <c r="C71" s="242">
        <v>363620</v>
      </c>
      <c r="D71" s="242">
        <v>57597</v>
      </c>
      <c r="E71" s="242">
        <v>6880</v>
      </c>
      <c r="F71" s="242">
        <v>123185</v>
      </c>
      <c r="G71" s="242">
        <v>169059</v>
      </c>
      <c r="H71" s="242">
        <v>6899</v>
      </c>
      <c r="I71" s="46" t="s">
        <v>131</v>
      </c>
      <c r="J71" s="242">
        <v>161226</v>
      </c>
      <c r="K71" s="242">
        <v>128881</v>
      </c>
      <c r="L71" s="242">
        <v>0</v>
      </c>
      <c r="M71" s="242">
        <v>32345</v>
      </c>
      <c r="N71" s="242">
        <v>1215545</v>
      </c>
      <c r="O71" s="242">
        <v>369462</v>
      </c>
      <c r="P71" s="242">
        <v>22280</v>
      </c>
      <c r="Q71" s="242">
        <v>709970</v>
      </c>
      <c r="R71" s="46" t="s">
        <v>131</v>
      </c>
      <c r="S71" s="242">
        <v>113833</v>
      </c>
      <c r="T71" s="242">
        <v>56425</v>
      </c>
      <c r="U71" s="242">
        <v>0</v>
      </c>
      <c r="V71" s="242">
        <v>0</v>
      </c>
      <c r="W71" s="242">
        <v>1000</v>
      </c>
      <c r="X71" s="242">
        <v>15176</v>
      </c>
      <c r="Y71" s="242">
        <v>40249</v>
      </c>
      <c r="Z71" s="46" t="s">
        <v>131</v>
      </c>
      <c r="AA71" s="242">
        <v>733789</v>
      </c>
      <c r="AB71" s="242">
        <v>703789</v>
      </c>
      <c r="AC71" s="242">
        <v>30000</v>
      </c>
      <c r="AD71" s="242">
        <v>0</v>
      </c>
      <c r="AE71" s="242">
        <v>0</v>
      </c>
      <c r="AF71" s="242">
        <v>0</v>
      </c>
      <c r="AG71" s="242">
        <v>0</v>
      </c>
      <c r="AH71" s="46" t="s">
        <v>131</v>
      </c>
      <c r="AI71" s="242">
        <v>0</v>
      </c>
      <c r="AJ71" s="242">
        <v>202000</v>
      </c>
      <c r="AK71" s="242">
        <v>0</v>
      </c>
      <c r="AL71" s="242">
        <v>0</v>
      </c>
      <c r="AM71" s="242">
        <v>0</v>
      </c>
      <c r="AN71" s="242">
        <v>202000</v>
      </c>
      <c r="AO71" s="242">
        <v>0</v>
      </c>
    </row>
    <row r="72" spans="1:41" ht="21.6" customHeight="1">
      <c r="A72" s="46" t="s">
        <v>132</v>
      </c>
      <c r="B72" s="242">
        <v>7377950</v>
      </c>
      <c r="C72" s="242">
        <v>270544</v>
      </c>
      <c r="D72" s="242">
        <v>9729</v>
      </c>
      <c r="E72" s="242">
        <v>5200</v>
      </c>
      <c r="F72" s="242">
        <v>100033</v>
      </c>
      <c r="G72" s="242">
        <v>151364</v>
      </c>
      <c r="H72" s="242">
        <v>4218</v>
      </c>
      <c r="I72" s="46" t="s">
        <v>132</v>
      </c>
      <c r="J72" s="242">
        <v>1440988</v>
      </c>
      <c r="K72" s="242">
        <v>1256422</v>
      </c>
      <c r="L72" s="242">
        <v>0</v>
      </c>
      <c r="M72" s="242">
        <v>184566</v>
      </c>
      <c r="N72" s="242">
        <v>4915423</v>
      </c>
      <c r="O72" s="242">
        <v>2353357</v>
      </c>
      <c r="P72" s="242">
        <v>0</v>
      </c>
      <c r="Q72" s="242">
        <v>1989048</v>
      </c>
      <c r="R72" s="46" t="s">
        <v>132</v>
      </c>
      <c r="S72" s="242">
        <v>573018</v>
      </c>
      <c r="T72" s="242">
        <v>188767</v>
      </c>
      <c r="U72" s="242">
        <v>0</v>
      </c>
      <c r="V72" s="242">
        <v>0</v>
      </c>
      <c r="W72" s="242">
        <v>39574</v>
      </c>
      <c r="X72" s="242">
        <v>0</v>
      </c>
      <c r="Y72" s="242">
        <v>149193</v>
      </c>
      <c r="Z72" s="46" t="s">
        <v>132</v>
      </c>
      <c r="AA72" s="242">
        <v>92228</v>
      </c>
      <c r="AB72" s="242">
        <v>71723</v>
      </c>
      <c r="AC72" s="242">
        <v>20505</v>
      </c>
      <c r="AD72" s="242">
        <v>0</v>
      </c>
      <c r="AE72" s="242">
        <v>0</v>
      </c>
      <c r="AF72" s="242">
        <v>0</v>
      </c>
      <c r="AG72" s="242">
        <v>0</v>
      </c>
      <c r="AH72" s="46" t="s">
        <v>132</v>
      </c>
      <c r="AI72" s="242">
        <v>0</v>
      </c>
      <c r="AJ72" s="242">
        <v>470000</v>
      </c>
      <c r="AK72" s="242">
        <v>0</v>
      </c>
      <c r="AL72" s="242">
        <v>0</v>
      </c>
      <c r="AM72" s="242">
        <v>0</v>
      </c>
      <c r="AN72" s="242">
        <v>470000</v>
      </c>
      <c r="AO72" s="242">
        <v>0</v>
      </c>
    </row>
    <row r="73" spans="1:41" ht="21.6" customHeight="1">
      <c r="A73" s="46" t="s">
        <v>133</v>
      </c>
      <c r="B73" s="242">
        <v>4955078</v>
      </c>
      <c r="C73" s="242">
        <v>494423</v>
      </c>
      <c r="D73" s="242">
        <v>244244</v>
      </c>
      <c r="E73" s="242">
        <v>5890</v>
      </c>
      <c r="F73" s="242">
        <v>181390</v>
      </c>
      <c r="G73" s="242">
        <v>56234</v>
      </c>
      <c r="H73" s="242">
        <v>6665</v>
      </c>
      <c r="I73" s="46" t="s">
        <v>133</v>
      </c>
      <c r="J73" s="242">
        <v>282506</v>
      </c>
      <c r="K73" s="242">
        <v>246953</v>
      </c>
      <c r="L73" s="242">
        <v>0</v>
      </c>
      <c r="M73" s="242">
        <v>35553</v>
      </c>
      <c r="N73" s="242">
        <v>3836027</v>
      </c>
      <c r="O73" s="242">
        <v>261478</v>
      </c>
      <c r="P73" s="242">
        <v>1981798</v>
      </c>
      <c r="Q73" s="242">
        <v>1583931</v>
      </c>
      <c r="R73" s="46" t="s">
        <v>133</v>
      </c>
      <c r="S73" s="242">
        <v>8820</v>
      </c>
      <c r="T73" s="242">
        <v>20262</v>
      </c>
      <c r="U73" s="242">
        <v>0</v>
      </c>
      <c r="V73" s="242">
        <v>0</v>
      </c>
      <c r="W73" s="242">
        <v>0</v>
      </c>
      <c r="X73" s="242">
        <v>0</v>
      </c>
      <c r="Y73" s="242">
        <v>20262</v>
      </c>
      <c r="Z73" s="46" t="s">
        <v>133</v>
      </c>
      <c r="AA73" s="242">
        <v>55600</v>
      </c>
      <c r="AB73" s="242">
        <v>55600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46" t="s">
        <v>133</v>
      </c>
      <c r="AI73" s="242">
        <v>0</v>
      </c>
      <c r="AJ73" s="242">
        <v>266260</v>
      </c>
      <c r="AK73" s="242">
        <v>0</v>
      </c>
      <c r="AL73" s="242">
        <v>0</v>
      </c>
      <c r="AM73" s="242">
        <v>0</v>
      </c>
      <c r="AN73" s="242">
        <v>266260</v>
      </c>
      <c r="AO73" s="242">
        <v>0</v>
      </c>
    </row>
    <row r="74" spans="1:41" ht="21.6" customHeight="1">
      <c r="A74" s="46" t="s">
        <v>134</v>
      </c>
      <c r="B74" s="242">
        <v>4980009</v>
      </c>
      <c r="C74" s="242">
        <v>192523</v>
      </c>
      <c r="D74" s="242">
        <v>43430</v>
      </c>
      <c r="E74" s="242">
        <v>37725</v>
      </c>
      <c r="F74" s="242">
        <v>33459</v>
      </c>
      <c r="G74" s="242">
        <v>73580</v>
      </c>
      <c r="H74" s="242">
        <v>4329</v>
      </c>
      <c r="I74" s="46" t="s">
        <v>134</v>
      </c>
      <c r="J74" s="242">
        <v>551546</v>
      </c>
      <c r="K74" s="242">
        <v>362116</v>
      </c>
      <c r="L74" s="242">
        <v>0</v>
      </c>
      <c r="M74" s="242">
        <v>189430</v>
      </c>
      <c r="N74" s="242">
        <v>3508584</v>
      </c>
      <c r="O74" s="242">
        <v>1314434</v>
      </c>
      <c r="P74" s="242">
        <v>673</v>
      </c>
      <c r="Q74" s="242">
        <v>1325705</v>
      </c>
      <c r="R74" s="46" t="s">
        <v>134</v>
      </c>
      <c r="S74" s="242">
        <v>867772</v>
      </c>
      <c r="T74" s="242">
        <v>225177</v>
      </c>
      <c r="U74" s="242">
        <v>0</v>
      </c>
      <c r="V74" s="242">
        <v>0</v>
      </c>
      <c r="W74" s="242">
        <v>206858</v>
      </c>
      <c r="X74" s="242">
        <v>0</v>
      </c>
      <c r="Y74" s="242">
        <v>18319</v>
      </c>
      <c r="Z74" s="46" t="s">
        <v>134</v>
      </c>
      <c r="AA74" s="242">
        <v>111012</v>
      </c>
      <c r="AB74" s="242">
        <v>111012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46" t="s">
        <v>134</v>
      </c>
      <c r="AI74" s="242">
        <v>0</v>
      </c>
      <c r="AJ74" s="242">
        <v>391167</v>
      </c>
      <c r="AK74" s="242">
        <v>0</v>
      </c>
      <c r="AL74" s="242">
        <v>0</v>
      </c>
      <c r="AM74" s="242">
        <v>0</v>
      </c>
      <c r="AN74" s="242">
        <v>311167</v>
      </c>
      <c r="AO74" s="242">
        <v>80000</v>
      </c>
    </row>
    <row r="75" spans="1:41" ht="21.6" customHeight="1">
      <c r="A75" s="46" t="s">
        <v>135</v>
      </c>
      <c r="B75" s="242">
        <v>4218772</v>
      </c>
      <c r="C75" s="242">
        <v>307678</v>
      </c>
      <c r="D75" s="242">
        <v>55625</v>
      </c>
      <c r="E75" s="242">
        <v>8825</v>
      </c>
      <c r="F75" s="242">
        <v>120735</v>
      </c>
      <c r="G75" s="242">
        <v>115717</v>
      </c>
      <c r="H75" s="242">
        <v>6776</v>
      </c>
      <c r="I75" s="46" t="s">
        <v>135</v>
      </c>
      <c r="J75" s="242">
        <v>714621</v>
      </c>
      <c r="K75" s="242">
        <v>630607</v>
      </c>
      <c r="L75" s="242">
        <v>0</v>
      </c>
      <c r="M75" s="242">
        <v>84014</v>
      </c>
      <c r="N75" s="242">
        <v>2635701</v>
      </c>
      <c r="O75" s="242">
        <v>1196536</v>
      </c>
      <c r="P75" s="242">
        <v>14583</v>
      </c>
      <c r="Q75" s="242">
        <v>1351343</v>
      </c>
      <c r="R75" s="46" t="s">
        <v>135</v>
      </c>
      <c r="S75" s="242">
        <v>73239</v>
      </c>
      <c r="T75" s="242">
        <v>187380</v>
      </c>
      <c r="U75" s="242">
        <v>0</v>
      </c>
      <c r="V75" s="242">
        <v>0</v>
      </c>
      <c r="W75" s="242">
        <v>88428</v>
      </c>
      <c r="X75" s="242">
        <v>0</v>
      </c>
      <c r="Y75" s="242">
        <v>98952</v>
      </c>
      <c r="Z75" s="46" t="s">
        <v>135</v>
      </c>
      <c r="AA75" s="242">
        <v>48042</v>
      </c>
      <c r="AB75" s="242">
        <v>48042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46" t="s">
        <v>135</v>
      </c>
      <c r="AI75" s="242">
        <v>0</v>
      </c>
      <c r="AJ75" s="242">
        <v>325350</v>
      </c>
      <c r="AK75" s="242">
        <v>0</v>
      </c>
      <c r="AL75" s="242">
        <v>0</v>
      </c>
      <c r="AM75" s="242">
        <v>0</v>
      </c>
      <c r="AN75" s="242">
        <v>245350</v>
      </c>
      <c r="AO75" s="242">
        <v>80000</v>
      </c>
    </row>
    <row r="76" spans="1:41" ht="21.6" customHeight="1">
      <c r="A76" s="46" t="s">
        <v>136</v>
      </c>
      <c r="B76" s="242">
        <v>7706455</v>
      </c>
      <c r="C76" s="242">
        <v>982399</v>
      </c>
      <c r="D76" s="242">
        <v>57590</v>
      </c>
      <c r="E76" s="242">
        <v>3645</v>
      </c>
      <c r="F76" s="242">
        <v>757879</v>
      </c>
      <c r="G76" s="242">
        <v>105687</v>
      </c>
      <c r="H76" s="242">
        <v>57598</v>
      </c>
      <c r="I76" s="46" t="s">
        <v>136</v>
      </c>
      <c r="J76" s="242">
        <v>1592389</v>
      </c>
      <c r="K76" s="242">
        <v>1328811</v>
      </c>
      <c r="L76" s="242">
        <v>0</v>
      </c>
      <c r="M76" s="242">
        <v>263578</v>
      </c>
      <c r="N76" s="242">
        <v>3906261</v>
      </c>
      <c r="O76" s="242">
        <v>1509054</v>
      </c>
      <c r="P76" s="242">
        <v>360050</v>
      </c>
      <c r="Q76" s="242">
        <v>1462427</v>
      </c>
      <c r="R76" s="46" t="s">
        <v>136</v>
      </c>
      <c r="S76" s="242">
        <v>574730</v>
      </c>
      <c r="T76" s="242">
        <v>544653</v>
      </c>
      <c r="U76" s="242">
        <v>0</v>
      </c>
      <c r="V76" s="242">
        <v>0</v>
      </c>
      <c r="W76" s="242">
        <v>214502</v>
      </c>
      <c r="X76" s="242">
        <v>400</v>
      </c>
      <c r="Y76" s="242">
        <v>329751</v>
      </c>
      <c r="Z76" s="46" t="s">
        <v>136</v>
      </c>
      <c r="AA76" s="242">
        <v>267857</v>
      </c>
      <c r="AB76" s="242">
        <v>267857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46" t="s">
        <v>136</v>
      </c>
      <c r="AI76" s="242">
        <v>0</v>
      </c>
      <c r="AJ76" s="242">
        <v>412896</v>
      </c>
      <c r="AK76" s="242">
        <v>0</v>
      </c>
      <c r="AL76" s="242">
        <v>0</v>
      </c>
      <c r="AM76" s="242">
        <v>0</v>
      </c>
      <c r="AN76" s="242">
        <v>412896</v>
      </c>
      <c r="AO76" s="242">
        <v>0</v>
      </c>
    </row>
    <row r="77" spans="1:41" ht="21.6" customHeight="1">
      <c r="A77" s="46" t="s">
        <v>137</v>
      </c>
      <c r="B77" s="242">
        <v>3824226</v>
      </c>
      <c r="C77" s="242">
        <v>601274</v>
      </c>
      <c r="D77" s="242">
        <v>2100</v>
      </c>
      <c r="E77" s="242">
        <v>12235</v>
      </c>
      <c r="F77" s="242">
        <v>490904</v>
      </c>
      <c r="G77" s="242">
        <v>72639</v>
      </c>
      <c r="H77" s="242">
        <v>23396</v>
      </c>
      <c r="I77" s="46" t="s">
        <v>137</v>
      </c>
      <c r="J77" s="242">
        <v>594839</v>
      </c>
      <c r="K77" s="242">
        <v>504577</v>
      </c>
      <c r="L77" s="242">
        <v>0</v>
      </c>
      <c r="M77" s="242">
        <v>90262</v>
      </c>
      <c r="N77" s="242">
        <v>1982272</v>
      </c>
      <c r="O77" s="242">
        <v>271237</v>
      </c>
      <c r="P77" s="242">
        <v>0</v>
      </c>
      <c r="Q77" s="242">
        <v>834744</v>
      </c>
      <c r="R77" s="46" t="s">
        <v>137</v>
      </c>
      <c r="S77" s="242">
        <v>876291</v>
      </c>
      <c r="T77" s="242">
        <v>115562</v>
      </c>
      <c r="U77" s="242">
        <v>0</v>
      </c>
      <c r="V77" s="242">
        <v>0</v>
      </c>
      <c r="W77" s="242">
        <v>29356</v>
      </c>
      <c r="X77" s="242">
        <v>0</v>
      </c>
      <c r="Y77" s="242">
        <v>86206</v>
      </c>
      <c r="Z77" s="46" t="s">
        <v>137</v>
      </c>
      <c r="AA77" s="242">
        <v>270279</v>
      </c>
      <c r="AB77" s="242">
        <v>270279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46" t="s">
        <v>137</v>
      </c>
      <c r="AI77" s="242">
        <v>0</v>
      </c>
      <c r="AJ77" s="242">
        <v>260000</v>
      </c>
      <c r="AK77" s="242">
        <v>0</v>
      </c>
      <c r="AL77" s="242">
        <v>0</v>
      </c>
      <c r="AM77" s="242">
        <v>0</v>
      </c>
      <c r="AN77" s="242">
        <v>200000</v>
      </c>
      <c r="AO77" s="242">
        <v>60000</v>
      </c>
    </row>
    <row r="78" spans="1:41" ht="21.6" customHeight="1">
      <c r="A78" s="46" t="s">
        <v>138</v>
      </c>
      <c r="B78" s="242">
        <v>4121015</v>
      </c>
      <c r="C78" s="242">
        <v>966183</v>
      </c>
      <c r="D78" s="242">
        <v>21928</v>
      </c>
      <c r="E78" s="242">
        <v>12597</v>
      </c>
      <c r="F78" s="242">
        <v>465674</v>
      </c>
      <c r="G78" s="242">
        <v>458508</v>
      </c>
      <c r="H78" s="242">
        <v>7476</v>
      </c>
      <c r="I78" s="46" t="s">
        <v>138</v>
      </c>
      <c r="J78" s="242">
        <v>810268</v>
      </c>
      <c r="K78" s="242">
        <v>566188</v>
      </c>
      <c r="L78" s="242">
        <v>0</v>
      </c>
      <c r="M78" s="242">
        <v>244080</v>
      </c>
      <c r="N78" s="242">
        <v>1698903</v>
      </c>
      <c r="O78" s="242">
        <v>446408</v>
      </c>
      <c r="P78" s="242">
        <v>28714</v>
      </c>
      <c r="Q78" s="242">
        <v>391429</v>
      </c>
      <c r="R78" s="46" t="s">
        <v>138</v>
      </c>
      <c r="S78" s="242">
        <v>832352</v>
      </c>
      <c r="T78" s="242">
        <v>64684</v>
      </c>
      <c r="U78" s="242">
        <v>0</v>
      </c>
      <c r="V78" s="242">
        <v>6700</v>
      </c>
      <c r="W78" s="242">
        <v>32943</v>
      </c>
      <c r="X78" s="242">
        <v>95</v>
      </c>
      <c r="Y78" s="242">
        <v>24946</v>
      </c>
      <c r="Z78" s="46" t="s">
        <v>138</v>
      </c>
      <c r="AA78" s="242">
        <v>305550</v>
      </c>
      <c r="AB78" s="242">
        <v>45506</v>
      </c>
      <c r="AC78" s="242">
        <v>260044</v>
      </c>
      <c r="AD78" s="242">
        <v>0</v>
      </c>
      <c r="AE78" s="242">
        <v>0</v>
      </c>
      <c r="AF78" s="242">
        <v>0</v>
      </c>
      <c r="AG78" s="242">
        <v>0</v>
      </c>
      <c r="AH78" s="46" t="s">
        <v>138</v>
      </c>
      <c r="AI78" s="242">
        <v>0</v>
      </c>
      <c r="AJ78" s="242">
        <v>275427</v>
      </c>
      <c r="AK78" s="242">
        <v>0</v>
      </c>
      <c r="AL78" s="242">
        <v>0</v>
      </c>
      <c r="AM78" s="242">
        <v>0</v>
      </c>
      <c r="AN78" s="242">
        <v>275427</v>
      </c>
      <c r="AO78" s="242">
        <v>0</v>
      </c>
    </row>
    <row r="79" spans="1:41" ht="21.6" customHeight="1" collapsed="1">
      <c r="A79" s="46" t="s">
        <v>139</v>
      </c>
      <c r="B79" s="242">
        <v>1698872</v>
      </c>
      <c r="C79" s="242">
        <v>173519</v>
      </c>
      <c r="D79" s="242">
        <v>37306</v>
      </c>
      <c r="E79" s="242">
        <v>3300</v>
      </c>
      <c r="F79" s="242">
        <v>48418</v>
      </c>
      <c r="G79" s="242">
        <v>83289</v>
      </c>
      <c r="H79" s="242">
        <v>1206</v>
      </c>
      <c r="I79" s="46" t="s">
        <v>139</v>
      </c>
      <c r="J79" s="242">
        <v>234133</v>
      </c>
      <c r="K79" s="242">
        <v>123998</v>
      </c>
      <c r="L79" s="242">
        <v>2756</v>
      </c>
      <c r="M79" s="242">
        <v>107379</v>
      </c>
      <c r="N79" s="242">
        <v>920469</v>
      </c>
      <c r="O79" s="242">
        <v>199650</v>
      </c>
      <c r="P79" s="242">
        <v>227864</v>
      </c>
      <c r="Q79" s="242">
        <v>492955</v>
      </c>
      <c r="R79" s="46" t="s">
        <v>139</v>
      </c>
      <c r="S79" s="242">
        <v>0</v>
      </c>
      <c r="T79" s="242">
        <v>99180</v>
      </c>
      <c r="U79" s="242">
        <v>0</v>
      </c>
      <c r="V79" s="242">
        <v>0</v>
      </c>
      <c r="W79" s="242">
        <v>89076</v>
      </c>
      <c r="X79" s="242">
        <v>0</v>
      </c>
      <c r="Y79" s="242">
        <v>10104</v>
      </c>
      <c r="Z79" s="46" t="s">
        <v>139</v>
      </c>
      <c r="AA79" s="242">
        <v>167571</v>
      </c>
      <c r="AB79" s="242">
        <v>167571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46" t="s">
        <v>139</v>
      </c>
      <c r="AI79" s="242">
        <v>0</v>
      </c>
      <c r="AJ79" s="242">
        <v>104000</v>
      </c>
      <c r="AK79" s="242">
        <v>0</v>
      </c>
      <c r="AL79" s="242">
        <v>0</v>
      </c>
      <c r="AM79" s="242">
        <v>0</v>
      </c>
      <c r="AN79" s="242">
        <v>104000</v>
      </c>
      <c r="AO79" s="242">
        <v>0</v>
      </c>
    </row>
    <row r="80" spans="1:41" ht="21.6" customHeight="1">
      <c r="A80" s="46" t="s">
        <v>140</v>
      </c>
      <c r="B80" s="242">
        <v>3474522</v>
      </c>
      <c r="C80" s="242">
        <v>267924</v>
      </c>
      <c r="D80" s="242">
        <v>38325</v>
      </c>
      <c r="E80" s="242">
        <v>6450</v>
      </c>
      <c r="F80" s="242">
        <v>180773</v>
      </c>
      <c r="G80" s="242">
        <v>36494</v>
      </c>
      <c r="H80" s="242">
        <v>5882</v>
      </c>
      <c r="I80" s="46" t="s">
        <v>140</v>
      </c>
      <c r="J80" s="242">
        <v>1165918</v>
      </c>
      <c r="K80" s="242">
        <v>937697</v>
      </c>
      <c r="L80" s="242">
        <v>0</v>
      </c>
      <c r="M80" s="242">
        <v>228221</v>
      </c>
      <c r="N80" s="242">
        <v>1576389</v>
      </c>
      <c r="O80" s="242">
        <v>217750</v>
      </c>
      <c r="P80" s="242">
        <v>200330</v>
      </c>
      <c r="Q80" s="242">
        <v>787997</v>
      </c>
      <c r="R80" s="46" t="s">
        <v>140</v>
      </c>
      <c r="S80" s="242">
        <v>370312</v>
      </c>
      <c r="T80" s="242">
        <v>112053</v>
      </c>
      <c r="U80" s="242">
        <v>0</v>
      </c>
      <c r="V80" s="242">
        <v>0</v>
      </c>
      <c r="W80" s="242">
        <v>95142</v>
      </c>
      <c r="X80" s="242">
        <v>0</v>
      </c>
      <c r="Y80" s="242">
        <v>16911</v>
      </c>
      <c r="Z80" s="46" t="s">
        <v>140</v>
      </c>
      <c r="AA80" s="242">
        <v>152238</v>
      </c>
      <c r="AB80" s="242">
        <v>152238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46" t="s">
        <v>140</v>
      </c>
      <c r="AI80" s="242">
        <v>0</v>
      </c>
      <c r="AJ80" s="242">
        <v>200000</v>
      </c>
      <c r="AK80" s="242">
        <v>0</v>
      </c>
      <c r="AL80" s="242">
        <v>0</v>
      </c>
      <c r="AM80" s="242">
        <v>0</v>
      </c>
      <c r="AN80" s="242">
        <v>200000</v>
      </c>
      <c r="AO80" s="242">
        <v>0</v>
      </c>
    </row>
    <row r="81" spans="1:41" ht="21.6" customHeight="1">
      <c r="A81" s="46" t="s">
        <v>141</v>
      </c>
      <c r="B81" s="242">
        <v>5542792</v>
      </c>
      <c r="C81" s="242">
        <v>296752</v>
      </c>
      <c r="D81" s="242">
        <v>28570</v>
      </c>
      <c r="E81" s="242">
        <v>5600</v>
      </c>
      <c r="F81" s="242">
        <v>142550</v>
      </c>
      <c r="G81" s="242">
        <v>112814</v>
      </c>
      <c r="H81" s="242">
        <v>7218</v>
      </c>
      <c r="I81" s="46" t="s">
        <v>141</v>
      </c>
      <c r="J81" s="242">
        <v>2292207</v>
      </c>
      <c r="K81" s="242">
        <v>1520954</v>
      </c>
      <c r="L81" s="242">
        <v>0</v>
      </c>
      <c r="M81" s="242">
        <v>771253</v>
      </c>
      <c r="N81" s="242">
        <v>2089286</v>
      </c>
      <c r="O81" s="242">
        <v>259588</v>
      </c>
      <c r="P81" s="242">
        <v>357638</v>
      </c>
      <c r="Q81" s="242">
        <v>1096278</v>
      </c>
      <c r="R81" s="46" t="s">
        <v>141</v>
      </c>
      <c r="S81" s="242">
        <v>375782</v>
      </c>
      <c r="T81" s="242">
        <v>43853</v>
      </c>
      <c r="U81" s="242">
        <v>0</v>
      </c>
      <c r="V81" s="242">
        <v>0</v>
      </c>
      <c r="W81" s="242">
        <v>20151</v>
      </c>
      <c r="X81" s="242">
        <v>2950</v>
      </c>
      <c r="Y81" s="242">
        <v>20752</v>
      </c>
      <c r="Z81" s="46" t="s">
        <v>141</v>
      </c>
      <c r="AA81" s="242">
        <v>443694</v>
      </c>
      <c r="AB81" s="242">
        <v>424469</v>
      </c>
      <c r="AC81" s="242">
        <v>19225</v>
      </c>
      <c r="AD81" s="242">
        <v>0</v>
      </c>
      <c r="AE81" s="242">
        <v>0</v>
      </c>
      <c r="AF81" s="242">
        <v>0</v>
      </c>
      <c r="AG81" s="242">
        <v>0</v>
      </c>
      <c r="AH81" s="46" t="s">
        <v>141</v>
      </c>
      <c r="AI81" s="242">
        <v>0</v>
      </c>
      <c r="AJ81" s="242">
        <v>377000</v>
      </c>
      <c r="AK81" s="242">
        <v>0</v>
      </c>
      <c r="AL81" s="242">
        <v>0</v>
      </c>
      <c r="AM81" s="242">
        <v>0</v>
      </c>
      <c r="AN81" s="242">
        <v>237000</v>
      </c>
      <c r="AO81" s="242">
        <v>140000</v>
      </c>
    </row>
    <row r="82" spans="1:41" ht="21.6" customHeight="1">
      <c r="A82" s="46" t="s">
        <v>142</v>
      </c>
      <c r="B82" s="242">
        <v>2980960</v>
      </c>
      <c r="C82" s="242">
        <v>405976</v>
      </c>
      <c r="D82" s="242">
        <v>75400</v>
      </c>
      <c r="E82" s="242">
        <v>83085</v>
      </c>
      <c r="F82" s="242">
        <v>164505</v>
      </c>
      <c r="G82" s="242">
        <v>65124</v>
      </c>
      <c r="H82" s="242">
        <v>17862</v>
      </c>
      <c r="I82" s="46" t="s">
        <v>142</v>
      </c>
      <c r="J82" s="242">
        <v>663126</v>
      </c>
      <c r="K82" s="242">
        <v>528562</v>
      </c>
      <c r="L82" s="242">
        <v>0</v>
      </c>
      <c r="M82" s="242">
        <v>134564</v>
      </c>
      <c r="N82" s="242">
        <v>1609655</v>
      </c>
      <c r="O82" s="242">
        <v>0</v>
      </c>
      <c r="P82" s="242">
        <v>0</v>
      </c>
      <c r="Q82" s="242">
        <v>1484099</v>
      </c>
      <c r="R82" s="46" t="s">
        <v>142</v>
      </c>
      <c r="S82" s="242">
        <v>125556</v>
      </c>
      <c r="T82" s="242">
        <v>33725</v>
      </c>
      <c r="U82" s="242">
        <v>0</v>
      </c>
      <c r="V82" s="242">
        <v>0</v>
      </c>
      <c r="W82" s="242">
        <v>21701</v>
      </c>
      <c r="X82" s="242">
        <v>0</v>
      </c>
      <c r="Y82" s="242">
        <v>12024</v>
      </c>
      <c r="Z82" s="46" t="s">
        <v>142</v>
      </c>
      <c r="AA82" s="242">
        <v>158478</v>
      </c>
      <c r="AB82" s="242">
        <v>158478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46" t="s">
        <v>142</v>
      </c>
      <c r="AI82" s="242">
        <v>0</v>
      </c>
      <c r="AJ82" s="242">
        <v>110000</v>
      </c>
      <c r="AK82" s="242">
        <v>0</v>
      </c>
      <c r="AL82" s="242">
        <v>0</v>
      </c>
      <c r="AM82" s="242">
        <v>0</v>
      </c>
      <c r="AN82" s="242">
        <v>110000</v>
      </c>
      <c r="AO82" s="242">
        <v>0</v>
      </c>
    </row>
    <row r="83" spans="1:41" ht="21.6" customHeight="1">
      <c r="A83" s="46" t="s">
        <v>143</v>
      </c>
      <c r="B83" s="242">
        <v>5093450</v>
      </c>
      <c r="C83" s="242">
        <v>195305</v>
      </c>
      <c r="D83" s="242">
        <v>18588</v>
      </c>
      <c r="E83" s="242">
        <v>38918</v>
      </c>
      <c r="F83" s="242">
        <v>97545</v>
      </c>
      <c r="G83" s="242">
        <v>30739</v>
      </c>
      <c r="H83" s="242">
        <v>9515</v>
      </c>
      <c r="I83" s="46" t="s">
        <v>143</v>
      </c>
      <c r="J83" s="242">
        <v>642019</v>
      </c>
      <c r="K83" s="242">
        <v>444211</v>
      </c>
      <c r="L83" s="242">
        <v>0</v>
      </c>
      <c r="M83" s="242">
        <v>197808</v>
      </c>
      <c r="N83" s="242">
        <v>3435010</v>
      </c>
      <c r="O83" s="242">
        <v>636023</v>
      </c>
      <c r="P83" s="242">
        <v>82820</v>
      </c>
      <c r="Q83" s="242">
        <v>2343119</v>
      </c>
      <c r="R83" s="46" t="s">
        <v>143</v>
      </c>
      <c r="S83" s="242">
        <v>373048</v>
      </c>
      <c r="T83" s="242">
        <v>152406</v>
      </c>
      <c r="U83" s="242">
        <v>0</v>
      </c>
      <c r="V83" s="242">
        <v>0</v>
      </c>
      <c r="W83" s="242">
        <v>68498</v>
      </c>
      <c r="X83" s="242">
        <v>0</v>
      </c>
      <c r="Y83" s="242">
        <v>83908</v>
      </c>
      <c r="Z83" s="46" t="s">
        <v>143</v>
      </c>
      <c r="AA83" s="242">
        <v>485621</v>
      </c>
      <c r="AB83" s="242">
        <v>475621</v>
      </c>
      <c r="AC83" s="242">
        <v>10000</v>
      </c>
      <c r="AD83" s="242">
        <v>0</v>
      </c>
      <c r="AE83" s="242">
        <v>0</v>
      </c>
      <c r="AF83" s="242">
        <v>0</v>
      </c>
      <c r="AG83" s="242">
        <v>0</v>
      </c>
      <c r="AH83" s="46" t="s">
        <v>143</v>
      </c>
      <c r="AI83" s="242">
        <v>0</v>
      </c>
      <c r="AJ83" s="242">
        <v>183089</v>
      </c>
      <c r="AK83" s="242">
        <v>0</v>
      </c>
      <c r="AL83" s="242">
        <v>48089</v>
      </c>
      <c r="AM83" s="242">
        <v>0</v>
      </c>
      <c r="AN83" s="242">
        <v>135000</v>
      </c>
      <c r="AO83" s="242">
        <v>0</v>
      </c>
    </row>
    <row r="84" spans="1:41" ht="21.6" customHeight="1">
      <c r="A84" s="46" t="s">
        <v>206</v>
      </c>
      <c r="B84" s="242">
        <v>1709003</v>
      </c>
      <c r="C84" s="242">
        <v>58178</v>
      </c>
      <c r="D84" s="242">
        <v>26875</v>
      </c>
      <c r="E84" s="242">
        <v>2330</v>
      </c>
      <c r="F84" s="242">
        <v>27306</v>
      </c>
      <c r="G84" s="242">
        <v>1300</v>
      </c>
      <c r="H84" s="242">
        <v>367</v>
      </c>
      <c r="I84" s="46" t="s">
        <v>206</v>
      </c>
      <c r="J84" s="242">
        <v>333959</v>
      </c>
      <c r="K84" s="242">
        <v>179943</v>
      </c>
      <c r="L84" s="242">
        <v>0</v>
      </c>
      <c r="M84" s="242">
        <v>154016</v>
      </c>
      <c r="N84" s="242">
        <v>1213115</v>
      </c>
      <c r="O84" s="242">
        <v>415448</v>
      </c>
      <c r="P84" s="242">
        <v>0</v>
      </c>
      <c r="Q84" s="242">
        <v>307988</v>
      </c>
      <c r="R84" s="46" t="s">
        <v>206</v>
      </c>
      <c r="S84" s="242">
        <v>489679</v>
      </c>
      <c r="T84" s="242">
        <v>13631</v>
      </c>
      <c r="U84" s="242">
        <v>0</v>
      </c>
      <c r="V84" s="242">
        <v>0</v>
      </c>
      <c r="W84" s="242">
        <v>3870</v>
      </c>
      <c r="X84" s="242">
        <v>0</v>
      </c>
      <c r="Y84" s="242">
        <v>9761</v>
      </c>
      <c r="Z84" s="46" t="s">
        <v>206</v>
      </c>
      <c r="AA84" s="242">
        <v>37120</v>
      </c>
      <c r="AB84" s="242">
        <v>37120</v>
      </c>
      <c r="AC84" s="242">
        <v>0</v>
      </c>
      <c r="AD84" s="242">
        <v>0</v>
      </c>
      <c r="AE84" s="242">
        <v>0</v>
      </c>
      <c r="AF84" s="242">
        <v>0</v>
      </c>
      <c r="AG84" s="242">
        <v>0</v>
      </c>
      <c r="AH84" s="46" t="s">
        <v>206</v>
      </c>
      <c r="AI84" s="242">
        <v>0</v>
      </c>
      <c r="AJ84" s="242">
        <v>53000</v>
      </c>
      <c r="AK84" s="242">
        <v>3000</v>
      </c>
      <c r="AL84" s="242">
        <v>0</v>
      </c>
      <c r="AM84" s="242">
        <v>0</v>
      </c>
      <c r="AN84" s="242">
        <v>40000</v>
      </c>
      <c r="AO84" s="242">
        <v>10000</v>
      </c>
    </row>
  </sheetData>
  <sheetProtection formatCells="0"/>
  <phoneticPr fontId="19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85" firstPageNumber="46" fitToWidth="10" orientation="portrait" blackAndWhite="1" useFirstPageNumber="1" r:id="rId1"/>
  <headerFooter alignWithMargins="0">
    <oddFooter>&amp;C&amp;"Times New Roman,標準"-&amp;P--</oddFooter>
  </headerFooter>
  <rowBreaks count="2" manualBreakCount="2">
    <brk id="32" max="16383" man="1"/>
    <brk id="58" max="16383" man="1"/>
  </rowBreaks>
  <colBreaks count="5" manualBreakCount="5">
    <brk id="4" min="32" max="57" man="1"/>
    <brk id="8" min="32" max="57" man="1"/>
    <brk id="13" min="32" max="57" man="1"/>
    <brk id="33" min="32" max="57" man="1"/>
    <brk id="36" min="32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indexed="15"/>
  </sheetPr>
  <dimension ref="A1:V30"/>
  <sheetViews>
    <sheetView showGridLines="0" view="pageBreakPreview" zoomScale="60" zoomScaleNormal="100" workbookViewId="0">
      <pane xSplit="1" ySplit="4" topLeftCell="B5" activePane="bottomRight" state="frozen"/>
      <selection activeCell="O12" sqref="O12"/>
      <selection pane="topRight" activeCell="O12" sqref="O12"/>
      <selection pane="bottomLeft" activeCell="O12" sqref="O12"/>
      <selection pane="bottomRight" activeCell="Y7" sqref="Y7"/>
    </sheetView>
  </sheetViews>
  <sheetFormatPr defaultColWidth="10" defaultRowHeight="16.149999999999999"/>
  <cols>
    <col min="1" max="1" width="14.8984375" style="53" customWidth="1"/>
    <col min="2" max="2" width="18.796875" style="53" customWidth="1"/>
    <col min="3" max="3" width="21" style="53" bestFit="1" customWidth="1"/>
    <col min="4" max="4" width="18.19921875" style="53" customWidth="1"/>
    <col min="5" max="5" width="23.19921875" style="53" customWidth="1"/>
    <col min="6" max="7" width="21.19921875" style="53" customWidth="1"/>
    <col min="8" max="8" width="14.8984375" style="53" customWidth="1"/>
    <col min="9" max="9" width="22.09765625" style="53" customWidth="1"/>
    <col min="10" max="10" width="19.69921875" style="53" customWidth="1"/>
    <col min="11" max="11" width="16.8984375" style="53" customWidth="1"/>
    <col min="12" max="12" width="22.19921875" style="53" customWidth="1"/>
    <col min="13" max="14" width="21.19921875" style="53" customWidth="1"/>
    <col min="15" max="15" width="14.8984375" style="53" customWidth="1"/>
    <col min="16" max="18" width="18" style="53" customWidth="1"/>
    <col min="19" max="19" width="18.8984375" style="53" customWidth="1"/>
    <col min="20" max="20" width="16.8984375" style="53" customWidth="1"/>
    <col min="21" max="22" width="16" style="53" customWidth="1"/>
    <col min="23" max="16384" width="10" style="53"/>
  </cols>
  <sheetData>
    <row r="1" spans="1:22" ht="26.1" customHeight="1">
      <c r="A1" s="127"/>
      <c r="B1" s="182"/>
      <c r="C1" s="182"/>
      <c r="D1" s="183" t="s">
        <v>313</v>
      </c>
      <c r="E1" s="184" t="s">
        <v>314</v>
      </c>
      <c r="F1" s="185"/>
      <c r="G1" s="127"/>
      <c r="H1" s="127"/>
      <c r="I1" s="185"/>
      <c r="J1" s="186"/>
      <c r="K1" s="183" t="s">
        <v>313</v>
      </c>
      <c r="L1" s="184" t="s">
        <v>314</v>
      </c>
      <c r="M1" s="185"/>
      <c r="N1" s="185"/>
      <c r="O1" s="185"/>
      <c r="P1" s="185"/>
      <c r="Q1" s="185"/>
      <c r="R1" s="183" t="s">
        <v>313</v>
      </c>
      <c r="S1" s="184" t="s">
        <v>314</v>
      </c>
      <c r="T1" s="186"/>
      <c r="U1" s="182"/>
      <c r="V1" s="185"/>
    </row>
    <row r="2" spans="1:22" ht="27.95" customHeight="1">
      <c r="A2" s="127"/>
      <c r="B2" s="187"/>
      <c r="C2" s="187"/>
      <c r="D2" s="99" t="s">
        <v>315</v>
      </c>
      <c r="E2" s="100" t="s">
        <v>316</v>
      </c>
      <c r="F2" s="185"/>
      <c r="G2" s="127"/>
      <c r="H2" s="127"/>
      <c r="I2" s="185"/>
      <c r="J2" s="99"/>
      <c r="K2" s="99" t="s">
        <v>315</v>
      </c>
      <c r="L2" s="100" t="s">
        <v>316</v>
      </c>
      <c r="M2" s="185"/>
      <c r="N2" s="102" t="s">
        <v>317</v>
      </c>
      <c r="O2" s="185"/>
      <c r="P2" s="102"/>
      <c r="Q2" s="185"/>
      <c r="R2" s="99" t="s">
        <v>315</v>
      </c>
      <c r="S2" s="100" t="s">
        <v>316</v>
      </c>
      <c r="T2" s="99"/>
      <c r="U2" s="187"/>
      <c r="V2" s="102" t="s">
        <v>318</v>
      </c>
    </row>
    <row r="3" spans="1:22" s="195" customFormat="1" ht="24.05" customHeight="1">
      <c r="A3" s="188"/>
      <c r="B3" s="189"/>
      <c r="C3" s="190"/>
      <c r="D3" s="169" t="s">
        <v>319</v>
      </c>
      <c r="E3" s="109" t="s">
        <v>527</v>
      </c>
      <c r="F3" s="189"/>
      <c r="G3" s="191" t="s">
        <v>123</v>
      </c>
      <c r="H3" s="188"/>
      <c r="I3" s="192"/>
      <c r="J3" s="193"/>
      <c r="K3" s="169" t="s">
        <v>319</v>
      </c>
      <c r="L3" s="194" t="s">
        <v>527</v>
      </c>
      <c r="M3" s="189"/>
      <c r="N3" s="192" t="s">
        <v>320</v>
      </c>
      <c r="O3" s="188"/>
      <c r="P3" s="192"/>
      <c r="Q3" s="189"/>
      <c r="R3" s="169" t="s">
        <v>319</v>
      </c>
      <c r="S3" s="194" t="s">
        <v>527</v>
      </c>
      <c r="T3" s="193"/>
      <c r="U3" s="189"/>
      <c r="V3" s="192" t="s">
        <v>320</v>
      </c>
    </row>
    <row r="4" spans="1:22" s="50" customFormat="1" ht="55.45" customHeight="1">
      <c r="A4" s="49" t="s">
        <v>495</v>
      </c>
      <c r="B4" s="4" t="s">
        <v>321</v>
      </c>
      <c r="C4" s="4" t="s">
        <v>322</v>
      </c>
      <c r="D4" s="4" t="s">
        <v>125</v>
      </c>
      <c r="E4" s="4" t="s">
        <v>417</v>
      </c>
      <c r="F4" s="4" t="s">
        <v>323</v>
      </c>
      <c r="G4" s="4" t="s">
        <v>324</v>
      </c>
      <c r="H4" s="49" t="s">
        <v>496</v>
      </c>
      <c r="I4" s="4" t="s">
        <v>325</v>
      </c>
      <c r="J4" s="4" t="s">
        <v>326</v>
      </c>
      <c r="K4" s="4" t="s">
        <v>327</v>
      </c>
      <c r="L4" s="4" t="s">
        <v>328</v>
      </c>
      <c r="M4" s="4" t="s">
        <v>126</v>
      </c>
      <c r="N4" s="4" t="s">
        <v>329</v>
      </c>
      <c r="O4" s="49" t="s">
        <v>497</v>
      </c>
      <c r="P4" s="4" t="s">
        <v>127</v>
      </c>
      <c r="Q4" s="4" t="s">
        <v>128</v>
      </c>
      <c r="R4" s="4" t="s">
        <v>330</v>
      </c>
      <c r="S4" s="4" t="s">
        <v>331</v>
      </c>
      <c r="T4" s="4" t="s">
        <v>332</v>
      </c>
      <c r="U4" s="4" t="s">
        <v>333</v>
      </c>
      <c r="V4" s="4" t="s">
        <v>93</v>
      </c>
    </row>
    <row r="5" spans="1:22" s="57" customFormat="1" ht="21.6" customHeight="1">
      <c r="A5" s="196"/>
      <c r="B5" s="197"/>
      <c r="C5" s="198">
        <v>1</v>
      </c>
      <c r="D5" s="199">
        <v>2</v>
      </c>
      <c r="E5" s="198">
        <v>3</v>
      </c>
      <c r="F5" s="198">
        <v>4</v>
      </c>
      <c r="G5" s="198">
        <v>5</v>
      </c>
      <c r="H5" s="200"/>
      <c r="I5" s="201">
        <v>6</v>
      </c>
      <c r="J5" s="198">
        <v>7</v>
      </c>
      <c r="K5" s="201">
        <v>8</v>
      </c>
      <c r="L5" s="198">
        <v>9</v>
      </c>
      <c r="M5" s="201">
        <v>10</v>
      </c>
      <c r="N5" s="198">
        <v>11</v>
      </c>
      <c r="O5" s="202"/>
      <c r="P5" s="198">
        <v>12</v>
      </c>
      <c r="Q5" s="198">
        <v>13</v>
      </c>
      <c r="R5" s="198">
        <v>14</v>
      </c>
      <c r="S5" s="198">
        <v>15</v>
      </c>
      <c r="T5" s="198">
        <v>16</v>
      </c>
      <c r="U5" s="201">
        <v>17</v>
      </c>
      <c r="V5" s="198">
        <v>18</v>
      </c>
    </row>
    <row r="6" spans="1:22" s="56" customFormat="1" ht="21.6" customHeight="1">
      <c r="A6" s="203" t="s">
        <v>25</v>
      </c>
      <c r="B6" s="204">
        <v>1228999632</v>
      </c>
      <c r="C6" s="204">
        <v>8059832</v>
      </c>
      <c r="D6" s="204">
        <v>294101913</v>
      </c>
      <c r="E6" s="204">
        <v>517928</v>
      </c>
      <c r="F6" s="204">
        <v>18953063</v>
      </c>
      <c r="G6" s="204">
        <v>285584070</v>
      </c>
      <c r="H6" s="205" t="s">
        <v>25</v>
      </c>
      <c r="I6" s="204">
        <v>25703204</v>
      </c>
      <c r="J6" s="204">
        <v>115699770</v>
      </c>
      <c r="K6" s="204">
        <v>11468849</v>
      </c>
      <c r="L6" s="204">
        <v>16191209</v>
      </c>
      <c r="M6" s="204">
        <v>93726715</v>
      </c>
      <c r="N6" s="204">
        <v>25808378</v>
      </c>
      <c r="O6" s="205" t="s">
        <v>25</v>
      </c>
      <c r="P6" s="204">
        <v>44211978</v>
      </c>
      <c r="Q6" s="204">
        <v>42060168</v>
      </c>
      <c r="R6" s="204">
        <v>25532904</v>
      </c>
      <c r="S6" s="204">
        <v>158814815</v>
      </c>
      <c r="T6" s="204">
        <v>58273236</v>
      </c>
      <c r="U6" s="204">
        <v>0</v>
      </c>
      <c r="V6" s="204">
        <v>4291600</v>
      </c>
    </row>
    <row r="7" spans="1:22" s="56" customFormat="1" ht="21.6" customHeight="1">
      <c r="A7" s="178" t="s">
        <v>334</v>
      </c>
      <c r="B7" s="204">
        <v>858068401</v>
      </c>
      <c r="C7" s="204">
        <v>4583931</v>
      </c>
      <c r="D7" s="204">
        <v>40708279</v>
      </c>
      <c r="E7" s="204">
        <v>478033</v>
      </c>
      <c r="F7" s="204">
        <v>14919310</v>
      </c>
      <c r="G7" s="204">
        <v>285182117</v>
      </c>
      <c r="H7" s="178" t="s">
        <v>334</v>
      </c>
      <c r="I7" s="204">
        <v>23391662</v>
      </c>
      <c r="J7" s="204">
        <v>111888500</v>
      </c>
      <c r="K7" s="204">
        <v>8037758</v>
      </c>
      <c r="L7" s="204">
        <v>12276676</v>
      </c>
      <c r="M7" s="204">
        <v>62342202</v>
      </c>
      <c r="N7" s="204">
        <v>16340867</v>
      </c>
      <c r="O7" s="178" t="s">
        <v>334</v>
      </c>
      <c r="P7" s="204">
        <v>36456733</v>
      </c>
      <c r="Q7" s="204">
        <v>25737717</v>
      </c>
      <c r="R7" s="204">
        <v>19173174</v>
      </c>
      <c r="S7" s="204">
        <v>157520074</v>
      </c>
      <c r="T7" s="204">
        <v>36341368</v>
      </c>
      <c r="U7" s="204">
        <v>0</v>
      </c>
      <c r="V7" s="204">
        <v>2690000</v>
      </c>
    </row>
    <row r="8" spans="1:22" s="57" customFormat="1" ht="21.6" customHeight="1">
      <c r="A8" s="51" t="s">
        <v>335</v>
      </c>
      <c r="B8" s="206">
        <v>178688035</v>
      </c>
      <c r="C8" s="207">
        <v>697346</v>
      </c>
      <c r="D8" s="207">
        <v>11528382</v>
      </c>
      <c r="E8" s="207">
        <v>0</v>
      </c>
      <c r="F8" s="207">
        <v>2418440</v>
      </c>
      <c r="G8" s="207">
        <v>59038818</v>
      </c>
      <c r="H8" s="51" t="s">
        <v>335</v>
      </c>
      <c r="I8" s="207">
        <v>4623962</v>
      </c>
      <c r="J8" s="207">
        <v>21624879</v>
      </c>
      <c r="K8" s="207">
        <v>1409349</v>
      </c>
      <c r="L8" s="207">
        <v>2342179</v>
      </c>
      <c r="M8" s="207">
        <v>11660100</v>
      </c>
      <c r="N8" s="207">
        <v>3716591</v>
      </c>
      <c r="O8" s="51" t="s">
        <v>335</v>
      </c>
      <c r="P8" s="207">
        <v>9140927</v>
      </c>
      <c r="Q8" s="207">
        <v>6232832</v>
      </c>
      <c r="R8" s="207">
        <v>2908433</v>
      </c>
      <c r="S8" s="207">
        <v>33634056</v>
      </c>
      <c r="T8" s="207">
        <v>7311741</v>
      </c>
      <c r="U8" s="207">
        <v>0</v>
      </c>
      <c r="V8" s="207">
        <v>400000</v>
      </c>
    </row>
    <row r="9" spans="1:22" s="57" customFormat="1" ht="21.6" customHeight="1">
      <c r="A9" s="51" t="s">
        <v>336</v>
      </c>
      <c r="B9" s="208">
        <v>168002430</v>
      </c>
      <c r="C9" s="207">
        <v>900661</v>
      </c>
      <c r="D9" s="207">
        <v>5103213</v>
      </c>
      <c r="E9" s="207">
        <v>0</v>
      </c>
      <c r="F9" s="207">
        <v>2583039</v>
      </c>
      <c r="G9" s="207">
        <v>57965364</v>
      </c>
      <c r="H9" s="51" t="s">
        <v>336</v>
      </c>
      <c r="I9" s="207">
        <v>2563931</v>
      </c>
      <c r="J9" s="207">
        <v>20371405</v>
      </c>
      <c r="K9" s="207">
        <v>1193532</v>
      </c>
      <c r="L9" s="207">
        <v>2645658</v>
      </c>
      <c r="M9" s="207">
        <v>14346096</v>
      </c>
      <c r="N9" s="207">
        <v>3332672</v>
      </c>
      <c r="O9" s="51" t="s">
        <v>336</v>
      </c>
      <c r="P9" s="207">
        <v>7033935</v>
      </c>
      <c r="Q9" s="207">
        <v>5822872</v>
      </c>
      <c r="R9" s="207">
        <v>3821705</v>
      </c>
      <c r="S9" s="207">
        <v>32865355</v>
      </c>
      <c r="T9" s="207">
        <v>6712992</v>
      </c>
      <c r="U9" s="207">
        <v>0</v>
      </c>
      <c r="V9" s="207">
        <v>740000</v>
      </c>
    </row>
    <row r="10" spans="1:22" s="57" customFormat="1" ht="21.6" customHeight="1">
      <c r="A10" s="51" t="s">
        <v>337</v>
      </c>
      <c r="B10" s="208">
        <v>122834000</v>
      </c>
      <c r="C10" s="207">
        <v>690039</v>
      </c>
      <c r="D10" s="207">
        <v>8248600</v>
      </c>
      <c r="E10" s="207">
        <v>0</v>
      </c>
      <c r="F10" s="207">
        <v>1385788</v>
      </c>
      <c r="G10" s="207">
        <v>41636806</v>
      </c>
      <c r="H10" s="51" t="s">
        <v>337</v>
      </c>
      <c r="I10" s="207">
        <v>4222539</v>
      </c>
      <c r="J10" s="207">
        <v>17934383</v>
      </c>
      <c r="K10" s="207">
        <v>1430865</v>
      </c>
      <c r="L10" s="207">
        <v>1074606</v>
      </c>
      <c r="M10" s="207">
        <v>7164807</v>
      </c>
      <c r="N10" s="207">
        <v>2477073</v>
      </c>
      <c r="O10" s="51" t="s">
        <v>337</v>
      </c>
      <c r="P10" s="207">
        <v>6136018</v>
      </c>
      <c r="Q10" s="207">
        <v>1754022</v>
      </c>
      <c r="R10" s="207">
        <v>3208602</v>
      </c>
      <c r="S10" s="207">
        <v>22124768</v>
      </c>
      <c r="T10" s="207">
        <v>3095084</v>
      </c>
      <c r="U10" s="207">
        <v>0</v>
      </c>
      <c r="V10" s="207">
        <v>250000</v>
      </c>
    </row>
    <row r="11" spans="1:22" s="57" customFormat="1" ht="21.6" customHeight="1">
      <c r="A11" s="52" t="s">
        <v>338</v>
      </c>
      <c r="B11" s="208">
        <v>141410322</v>
      </c>
      <c r="C11" s="207">
        <v>812981</v>
      </c>
      <c r="D11" s="207">
        <v>7265040</v>
      </c>
      <c r="E11" s="207">
        <v>269886</v>
      </c>
      <c r="F11" s="207">
        <v>1439274</v>
      </c>
      <c r="G11" s="207">
        <v>51802351</v>
      </c>
      <c r="H11" s="52" t="s">
        <v>338</v>
      </c>
      <c r="I11" s="207">
        <v>3305238</v>
      </c>
      <c r="J11" s="207">
        <v>16081745</v>
      </c>
      <c r="K11" s="207">
        <v>1335134</v>
      </c>
      <c r="L11" s="207">
        <v>1824649</v>
      </c>
      <c r="M11" s="207">
        <v>10643543</v>
      </c>
      <c r="N11" s="207">
        <v>2598545</v>
      </c>
      <c r="O11" s="52" t="s">
        <v>338</v>
      </c>
      <c r="P11" s="207">
        <v>5675373</v>
      </c>
      <c r="Q11" s="207">
        <v>5056002</v>
      </c>
      <c r="R11" s="207">
        <v>2861498</v>
      </c>
      <c r="S11" s="207">
        <v>24693548</v>
      </c>
      <c r="T11" s="207">
        <v>5245515</v>
      </c>
      <c r="U11" s="207">
        <v>0</v>
      </c>
      <c r="V11" s="207">
        <v>500000</v>
      </c>
    </row>
    <row r="12" spans="1:22" s="57" customFormat="1" ht="21.6" customHeight="1">
      <c r="A12" s="51" t="s">
        <v>339</v>
      </c>
      <c r="B12" s="208">
        <v>100575835</v>
      </c>
      <c r="C12" s="207">
        <v>692672</v>
      </c>
      <c r="D12" s="207">
        <v>1021178</v>
      </c>
      <c r="E12" s="207">
        <v>0</v>
      </c>
      <c r="F12" s="207">
        <v>5452933</v>
      </c>
      <c r="G12" s="207">
        <v>32759682</v>
      </c>
      <c r="H12" s="51" t="s">
        <v>204</v>
      </c>
      <c r="I12" s="207">
        <v>4390593</v>
      </c>
      <c r="J12" s="207">
        <v>12436950</v>
      </c>
      <c r="K12" s="207">
        <v>1525442</v>
      </c>
      <c r="L12" s="207">
        <v>1262969</v>
      </c>
      <c r="M12" s="207">
        <v>7356803</v>
      </c>
      <c r="N12" s="207">
        <v>1908201</v>
      </c>
      <c r="O12" s="51" t="s">
        <v>339</v>
      </c>
      <c r="P12" s="207">
        <v>3702941</v>
      </c>
      <c r="Q12" s="207">
        <v>1411948</v>
      </c>
      <c r="R12" s="207">
        <v>3414872</v>
      </c>
      <c r="S12" s="207">
        <v>17688668</v>
      </c>
      <c r="T12" s="207">
        <v>5149983</v>
      </c>
      <c r="U12" s="207">
        <v>0</v>
      </c>
      <c r="V12" s="207">
        <v>400000</v>
      </c>
    </row>
    <row r="13" spans="1:22" s="57" customFormat="1" ht="21.6" customHeight="1">
      <c r="A13" s="51" t="s">
        <v>340</v>
      </c>
      <c r="B13" s="208">
        <v>146557779</v>
      </c>
      <c r="C13" s="207">
        <v>790232</v>
      </c>
      <c r="D13" s="207">
        <v>7541866</v>
      </c>
      <c r="E13" s="207">
        <v>208147</v>
      </c>
      <c r="F13" s="207">
        <v>1639836</v>
      </c>
      <c r="G13" s="207">
        <v>41979096</v>
      </c>
      <c r="H13" s="51" t="s">
        <v>340</v>
      </c>
      <c r="I13" s="207">
        <v>4285399</v>
      </c>
      <c r="J13" s="207">
        <v>23439138</v>
      </c>
      <c r="K13" s="207">
        <v>1143436</v>
      </c>
      <c r="L13" s="207">
        <v>3126615</v>
      </c>
      <c r="M13" s="207">
        <v>11170853</v>
      </c>
      <c r="N13" s="207">
        <v>2307785</v>
      </c>
      <c r="O13" s="51" t="s">
        <v>340</v>
      </c>
      <c r="P13" s="207">
        <v>4767539</v>
      </c>
      <c r="Q13" s="207">
        <v>5460041</v>
      </c>
      <c r="R13" s="207">
        <v>2958064</v>
      </c>
      <c r="S13" s="207">
        <v>26513679</v>
      </c>
      <c r="T13" s="207">
        <v>8826053</v>
      </c>
      <c r="U13" s="207">
        <v>0</v>
      </c>
      <c r="V13" s="207">
        <v>400000</v>
      </c>
    </row>
    <row r="14" spans="1:22" s="56" customFormat="1" ht="21.6" customHeight="1">
      <c r="A14" s="122" t="s">
        <v>341</v>
      </c>
      <c r="B14" s="204">
        <v>370931231</v>
      </c>
      <c r="C14" s="204">
        <v>3475901</v>
      </c>
      <c r="D14" s="204">
        <v>253393634</v>
      </c>
      <c r="E14" s="204">
        <v>39895</v>
      </c>
      <c r="F14" s="204">
        <v>4033753</v>
      </c>
      <c r="G14" s="204">
        <v>401953</v>
      </c>
      <c r="H14" s="122" t="s">
        <v>341</v>
      </c>
      <c r="I14" s="204">
        <v>2311542</v>
      </c>
      <c r="J14" s="204">
        <v>3811270</v>
      </c>
      <c r="K14" s="204">
        <v>3431091</v>
      </c>
      <c r="L14" s="204">
        <v>3914533</v>
      </c>
      <c r="M14" s="204">
        <v>31384513</v>
      </c>
      <c r="N14" s="204">
        <v>9467511</v>
      </c>
      <c r="O14" s="122" t="s">
        <v>341</v>
      </c>
      <c r="P14" s="204">
        <v>7755245</v>
      </c>
      <c r="Q14" s="204">
        <v>16322451</v>
      </c>
      <c r="R14" s="204">
        <v>6359730</v>
      </c>
      <c r="S14" s="204">
        <v>1294741</v>
      </c>
      <c r="T14" s="204">
        <v>21931868</v>
      </c>
      <c r="U14" s="204">
        <v>0</v>
      </c>
      <c r="V14" s="204">
        <v>1601600</v>
      </c>
    </row>
    <row r="15" spans="1:22" s="57" customFormat="1" ht="21.6" customHeight="1">
      <c r="A15" s="51" t="s">
        <v>129</v>
      </c>
      <c r="B15" s="208">
        <v>22786010</v>
      </c>
      <c r="C15" s="207">
        <v>187604</v>
      </c>
      <c r="D15" s="207">
        <v>15450615</v>
      </c>
      <c r="E15" s="207">
        <v>0</v>
      </c>
      <c r="F15" s="207">
        <v>431986</v>
      </c>
      <c r="G15" s="207">
        <v>56689</v>
      </c>
      <c r="H15" s="51" t="s">
        <v>129</v>
      </c>
      <c r="I15" s="207">
        <v>219544</v>
      </c>
      <c r="J15" s="207">
        <v>0</v>
      </c>
      <c r="K15" s="207">
        <v>223385</v>
      </c>
      <c r="L15" s="207">
        <v>376940</v>
      </c>
      <c r="M15" s="207">
        <v>1940960</v>
      </c>
      <c r="N15" s="207">
        <v>557351</v>
      </c>
      <c r="O15" s="52" t="s">
        <v>129</v>
      </c>
      <c r="P15" s="207">
        <v>480015</v>
      </c>
      <c r="Q15" s="207">
        <v>1360215</v>
      </c>
      <c r="R15" s="207">
        <v>462708</v>
      </c>
      <c r="S15" s="207">
        <v>0</v>
      </c>
      <c r="T15" s="207">
        <v>960398</v>
      </c>
      <c r="U15" s="207">
        <v>0</v>
      </c>
      <c r="V15" s="207">
        <v>77600</v>
      </c>
    </row>
    <row r="16" spans="1:22" s="57" customFormat="1" ht="21.6" customHeight="1">
      <c r="A16" s="51" t="s">
        <v>130</v>
      </c>
      <c r="B16" s="208">
        <v>28697176</v>
      </c>
      <c r="C16" s="207">
        <v>205455</v>
      </c>
      <c r="D16" s="207">
        <v>22414489</v>
      </c>
      <c r="E16" s="207">
        <v>0</v>
      </c>
      <c r="F16" s="207">
        <v>131311</v>
      </c>
      <c r="G16" s="207">
        <v>46862</v>
      </c>
      <c r="H16" s="51" t="s">
        <v>130</v>
      </c>
      <c r="I16" s="207">
        <v>51904</v>
      </c>
      <c r="J16" s="207">
        <v>0</v>
      </c>
      <c r="K16" s="207">
        <v>259964</v>
      </c>
      <c r="L16" s="207">
        <v>190674</v>
      </c>
      <c r="M16" s="207">
        <v>1898442</v>
      </c>
      <c r="N16" s="207">
        <v>679510</v>
      </c>
      <c r="O16" s="52" t="s">
        <v>130</v>
      </c>
      <c r="P16" s="207">
        <v>529204</v>
      </c>
      <c r="Q16" s="207">
        <v>585355</v>
      </c>
      <c r="R16" s="207">
        <v>283659</v>
      </c>
      <c r="S16" s="207">
        <v>0</v>
      </c>
      <c r="T16" s="207">
        <v>1020347</v>
      </c>
      <c r="U16" s="207">
        <v>0</v>
      </c>
      <c r="V16" s="207">
        <v>400000</v>
      </c>
    </row>
    <row r="17" spans="1:22" s="57" customFormat="1" ht="21.6" customHeight="1">
      <c r="A17" s="51" t="s">
        <v>131</v>
      </c>
      <c r="B17" s="208">
        <v>20184331</v>
      </c>
      <c r="C17" s="207">
        <v>213584</v>
      </c>
      <c r="D17" s="207">
        <v>13535942</v>
      </c>
      <c r="E17" s="207">
        <v>16816</v>
      </c>
      <c r="F17" s="207">
        <v>184841</v>
      </c>
      <c r="G17" s="207">
        <v>16407</v>
      </c>
      <c r="H17" s="51" t="s">
        <v>131</v>
      </c>
      <c r="I17" s="207">
        <v>28835</v>
      </c>
      <c r="J17" s="207">
        <v>0</v>
      </c>
      <c r="K17" s="207">
        <v>362264</v>
      </c>
      <c r="L17" s="207">
        <v>212890</v>
      </c>
      <c r="M17" s="207">
        <v>2183426</v>
      </c>
      <c r="N17" s="207">
        <v>722285</v>
      </c>
      <c r="O17" s="52" t="s">
        <v>131</v>
      </c>
      <c r="P17" s="207">
        <v>189567</v>
      </c>
      <c r="Q17" s="207">
        <v>933908</v>
      </c>
      <c r="R17" s="207">
        <v>226861</v>
      </c>
      <c r="S17" s="207">
        <v>256987</v>
      </c>
      <c r="T17" s="207">
        <v>1049718</v>
      </c>
      <c r="U17" s="207">
        <v>0</v>
      </c>
      <c r="V17" s="207">
        <v>50000</v>
      </c>
    </row>
    <row r="18" spans="1:22" s="57" customFormat="1" ht="21.6" customHeight="1">
      <c r="A18" s="51" t="s">
        <v>132</v>
      </c>
      <c r="B18" s="208">
        <v>47662520</v>
      </c>
      <c r="C18" s="207">
        <v>304614</v>
      </c>
      <c r="D18" s="207">
        <v>35018070</v>
      </c>
      <c r="E18" s="207">
        <v>0</v>
      </c>
      <c r="F18" s="207">
        <v>344024</v>
      </c>
      <c r="G18" s="207">
        <v>0</v>
      </c>
      <c r="H18" s="51" t="s">
        <v>132</v>
      </c>
      <c r="I18" s="207">
        <v>100268</v>
      </c>
      <c r="J18" s="207">
        <v>0</v>
      </c>
      <c r="K18" s="207">
        <v>501690</v>
      </c>
      <c r="L18" s="207">
        <v>372009</v>
      </c>
      <c r="M18" s="207">
        <v>4350290</v>
      </c>
      <c r="N18" s="207">
        <v>1036633</v>
      </c>
      <c r="O18" s="52" t="s">
        <v>132</v>
      </c>
      <c r="P18" s="207">
        <v>313782</v>
      </c>
      <c r="Q18" s="207">
        <v>2638008</v>
      </c>
      <c r="R18" s="207">
        <v>459971</v>
      </c>
      <c r="S18" s="207">
        <v>0</v>
      </c>
      <c r="T18" s="207">
        <v>2123161</v>
      </c>
      <c r="U18" s="207">
        <v>0</v>
      </c>
      <c r="V18" s="207">
        <v>100000</v>
      </c>
    </row>
    <row r="19" spans="1:22" s="57" customFormat="1" ht="21.6" customHeight="1">
      <c r="A19" s="51" t="s">
        <v>133</v>
      </c>
      <c r="B19" s="208">
        <v>26626000</v>
      </c>
      <c r="C19" s="207">
        <v>253661</v>
      </c>
      <c r="D19" s="207">
        <v>17151320</v>
      </c>
      <c r="E19" s="207">
        <v>0</v>
      </c>
      <c r="F19" s="207">
        <v>178865</v>
      </c>
      <c r="G19" s="207">
        <v>0</v>
      </c>
      <c r="H19" s="51" t="s">
        <v>133</v>
      </c>
      <c r="I19" s="207">
        <v>56924</v>
      </c>
      <c r="J19" s="207">
        <v>0</v>
      </c>
      <c r="K19" s="207">
        <v>280810</v>
      </c>
      <c r="L19" s="207">
        <v>213853</v>
      </c>
      <c r="M19" s="207">
        <v>2419111</v>
      </c>
      <c r="N19" s="207">
        <v>692098</v>
      </c>
      <c r="O19" s="52" t="s">
        <v>133</v>
      </c>
      <c r="P19" s="207">
        <v>468855</v>
      </c>
      <c r="Q19" s="207">
        <v>871236</v>
      </c>
      <c r="R19" s="207">
        <v>201593</v>
      </c>
      <c r="S19" s="207">
        <v>201292</v>
      </c>
      <c r="T19" s="207">
        <v>3406382</v>
      </c>
      <c r="U19" s="207">
        <v>0</v>
      </c>
      <c r="V19" s="207">
        <v>230000</v>
      </c>
    </row>
    <row r="20" spans="1:22" s="57" customFormat="1" ht="21.6" customHeight="1">
      <c r="A20" s="51" t="s">
        <v>134</v>
      </c>
      <c r="B20" s="208">
        <v>30664776</v>
      </c>
      <c r="C20" s="207">
        <v>277134</v>
      </c>
      <c r="D20" s="207">
        <v>23908843</v>
      </c>
      <c r="E20" s="207">
        <v>0</v>
      </c>
      <c r="F20" s="207">
        <v>0</v>
      </c>
      <c r="G20" s="207">
        <v>20311</v>
      </c>
      <c r="H20" s="51" t="s">
        <v>134</v>
      </c>
      <c r="I20" s="207">
        <v>78637</v>
      </c>
      <c r="J20" s="207">
        <v>0</v>
      </c>
      <c r="K20" s="207">
        <v>339626</v>
      </c>
      <c r="L20" s="207">
        <v>252993</v>
      </c>
      <c r="M20" s="207">
        <v>2457863</v>
      </c>
      <c r="N20" s="207">
        <v>683513</v>
      </c>
      <c r="O20" s="52" t="s">
        <v>134</v>
      </c>
      <c r="P20" s="207">
        <v>259556</v>
      </c>
      <c r="Q20" s="207">
        <v>823553</v>
      </c>
      <c r="R20" s="207">
        <v>0</v>
      </c>
      <c r="S20" s="207">
        <v>0</v>
      </c>
      <c r="T20" s="207">
        <v>1482747</v>
      </c>
      <c r="U20" s="207">
        <v>0</v>
      </c>
      <c r="V20" s="207">
        <v>80000</v>
      </c>
    </row>
    <row r="21" spans="1:22" s="57" customFormat="1" ht="21.6" customHeight="1">
      <c r="A21" s="51" t="s">
        <v>135</v>
      </c>
      <c r="B21" s="208">
        <v>24502000</v>
      </c>
      <c r="C21" s="207">
        <v>220329</v>
      </c>
      <c r="D21" s="207">
        <v>13270063</v>
      </c>
      <c r="E21" s="207">
        <v>0</v>
      </c>
      <c r="F21" s="207">
        <v>169873</v>
      </c>
      <c r="G21" s="207">
        <v>0</v>
      </c>
      <c r="H21" s="51" t="s">
        <v>135</v>
      </c>
      <c r="I21" s="207">
        <v>102140</v>
      </c>
      <c r="J21" s="207">
        <v>3696122</v>
      </c>
      <c r="K21" s="207">
        <v>274699</v>
      </c>
      <c r="L21" s="207">
        <v>604712</v>
      </c>
      <c r="M21" s="207">
        <v>2117426</v>
      </c>
      <c r="N21" s="207">
        <v>725488</v>
      </c>
      <c r="O21" s="52" t="s">
        <v>135</v>
      </c>
      <c r="P21" s="207">
        <v>148492</v>
      </c>
      <c r="Q21" s="207">
        <v>1169755</v>
      </c>
      <c r="R21" s="207">
        <v>351211</v>
      </c>
      <c r="S21" s="207">
        <v>18832</v>
      </c>
      <c r="T21" s="207">
        <v>1552858</v>
      </c>
      <c r="U21" s="207">
        <v>0</v>
      </c>
      <c r="V21" s="207">
        <v>80000</v>
      </c>
    </row>
    <row r="22" spans="1:22" s="57" customFormat="1" ht="21.6" customHeight="1">
      <c r="A22" s="51" t="s">
        <v>136</v>
      </c>
      <c r="B22" s="208">
        <v>41174000</v>
      </c>
      <c r="C22" s="207">
        <v>309271</v>
      </c>
      <c r="D22" s="207">
        <v>29476250</v>
      </c>
      <c r="E22" s="207">
        <v>0</v>
      </c>
      <c r="F22" s="207">
        <v>307816</v>
      </c>
      <c r="G22" s="207">
        <v>0</v>
      </c>
      <c r="H22" s="51" t="s">
        <v>136</v>
      </c>
      <c r="I22" s="207">
        <v>293540</v>
      </c>
      <c r="J22" s="207">
        <v>0</v>
      </c>
      <c r="K22" s="207">
        <v>368168</v>
      </c>
      <c r="L22" s="207">
        <v>592606</v>
      </c>
      <c r="M22" s="207">
        <v>3106982</v>
      </c>
      <c r="N22" s="207">
        <v>971811</v>
      </c>
      <c r="O22" s="52" t="s">
        <v>136</v>
      </c>
      <c r="P22" s="207">
        <v>698607</v>
      </c>
      <c r="Q22" s="207">
        <v>2828148</v>
      </c>
      <c r="R22" s="207">
        <v>105206</v>
      </c>
      <c r="S22" s="207">
        <v>0</v>
      </c>
      <c r="T22" s="207">
        <v>2065595</v>
      </c>
      <c r="U22" s="207">
        <v>0</v>
      </c>
      <c r="V22" s="207">
        <v>50000</v>
      </c>
    </row>
    <row r="23" spans="1:22" s="57" customFormat="1" ht="21.6" customHeight="1">
      <c r="A23" s="51" t="s">
        <v>137</v>
      </c>
      <c r="B23" s="208">
        <v>19623978</v>
      </c>
      <c r="C23" s="207">
        <v>203552</v>
      </c>
      <c r="D23" s="207">
        <v>13734304</v>
      </c>
      <c r="E23" s="207">
        <v>0</v>
      </c>
      <c r="F23" s="207">
        <v>111388</v>
      </c>
      <c r="G23" s="207">
        <v>14877</v>
      </c>
      <c r="H23" s="51" t="s">
        <v>137</v>
      </c>
      <c r="I23" s="207">
        <v>31683</v>
      </c>
      <c r="J23" s="207">
        <v>0</v>
      </c>
      <c r="K23" s="207">
        <v>162043</v>
      </c>
      <c r="L23" s="207">
        <v>120112</v>
      </c>
      <c r="M23" s="207">
        <v>1578389</v>
      </c>
      <c r="N23" s="207">
        <v>537662</v>
      </c>
      <c r="O23" s="52" t="s">
        <v>137</v>
      </c>
      <c r="P23" s="207">
        <v>486816</v>
      </c>
      <c r="Q23" s="207">
        <v>1251525</v>
      </c>
      <c r="R23" s="207">
        <v>0</v>
      </c>
      <c r="S23" s="207">
        <v>0</v>
      </c>
      <c r="T23" s="207">
        <v>1331627</v>
      </c>
      <c r="U23" s="207">
        <v>0</v>
      </c>
      <c r="V23" s="207">
        <v>60000</v>
      </c>
    </row>
    <row r="24" spans="1:22" s="57" customFormat="1" ht="21.6" customHeight="1">
      <c r="A24" s="51" t="s">
        <v>138</v>
      </c>
      <c r="B24" s="208">
        <v>22005585</v>
      </c>
      <c r="C24" s="207">
        <v>215427</v>
      </c>
      <c r="D24" s="207">
        <v>13702154</v>
      </c>
      <c r="E24" s="207">
        <v>0</v>
      </c>
      <c r="F24" s="207">
        <v>143503</v>
      </c>
      <c r="G24" s="207">
        <v>39940</v>
      </c>
      <c r="H24" s="51" t="s">
        <v>138</v>
      </c>
      <c r="I24" s="207">
        <v>108235</v>
      </c>
      <c r="J24" s="207">
        <v>0</v>
      </c>
      <c r="K24" s="207">
        <v>193039</v>
      </c>
      <c r="L24" s="207">
        <v>151356</v>
      </c>
      <c r="M24" s="207">
        <v>2303379</v>
      </c>
      <c r="N24" s="207">
        <v>631116</v>
      </c>
      <c r="O24" s="52" t="s">
        <v>138</v>
      </c>
      <c r="P24" s="207">
        <v>206913</v>
      </c>
      <c r="Q24" s="207">
        <v>670412</v>
      </c>
      <c r="R24" s="207">
        <v>394241</v>
      </c>
      <c r="S24" s="207">
        <v>0</v>
      </c>
      <c r="T24" s="207">
        <v>3185870</v>
      </c>
      <c r="U24" s="207">
        <v>0</v>
      </c>
      <c r="V24" s="207">
        <v>60000</v>
      </c>
    </row>
    <row r="25" spans="1:22" s="57" customFormat="1" ht="21.6" customHeight="1">
      <c r="A25" s="51" t="s">
        <v>139</v>
      </c>
      <c r="B25" s="208">
        <v>10172152</v>
      </c>
      <c r="C25" s="207">
        <v>154550</v>
      </c>
      <c r="D25" s="207">
        <v>5885657</v>
      </c>
      <c r="E25" s="207">
        <v>0</v>
      </c>
      <c r="F25" s="207">
        <v>0</v>
      </c>
      <c r="G25" s="207">
        <v>0</v>
      </c>
      <c r="H25" s="51" t="s">
        <v>139</v>
      </c>
      <c r="I25" s="207">
        <v>507689</v>
      </c>
      <c r="J25" s="207">
        <v>0</v>
      </c>
      <c r="K25" s="207">
        <v>0</v>
      </c>
      <c r="L25" s="207">
        <v>141753</v>
      </c>
      <c r="M25" s="207">
        <v>1368906</v>
      </c>
      <c r="N25" s="207">
        <v>352388</v>
      </c>
      <c r="O25" s="52" t="s">
        <v>139</v>
      </c>
      <c r="P25" s="207">
        <v>307929</v>
      </c>
      <c r="Q25" s="207">
        <v>538331</v>
      </c>
      <c r="R25" s="207">
        <v>245389</v>
      </c>
      <c r="S25" s="207">
        <v>0</v>
      </c>
      <c r="T25" s="207">
        <v>622560</v>
      </c>
      <c r="U25" s="207">
        <v>0</v>
      </c>
      <c r="V25" s="207">
        <v>47000</v>
      </c>
    </row>
    <row r="26" spans="1:22" s="57" customFormat="1" ht="21.6" customHeight="1">
      <c r="A26" s="51" t="s">
        <v>140</v>
      </c>
      <c r="B26" s="208">
        <v>19963613</v>
      </c>
      <c r="C26" s="207">
        <v>209196</v>
      </c>
      <c r="D26" s="207">
        <v>13322056</v>
      </c>
      <c r="E26" s="207">
        <v>0</v>
      </c>
      <c r="F26" s="207">
        <v>894432</v>
      </c>
      <c r="G26" s="207">
        <v>30180</v>
      </c>
      <c r="H26" s="51" t="s">
        <v>140</v>
      </c>
      <c r="I26" s="207">
        <v>80383</v>
      </c>
      <c r="J26" s="207">
        <v>34871</v>
      </c>
      <c r="K26" s="207">
        <v>104753</v>
      </c>
      <c r="L26" s="207">
        <v>181963</v>
      </c>
      <c r="M26" s="207">
        <v>1792128</v>
      </c>
      <c r="N26" s="207">
        <v>478914</v>
      </c>
      <c r="O26" s="52" t="s">
        <v>140</v>
      </c>
      <c r="P26" s="207">
        <v>958999</v>
      </c>
      <c r="Q26" s="207">
        <v>424080</v>
      </c>
      <c r="R26" s="207">
        <v>359230</v>
      </c>
      <c r="S26" s="207">
        <v>0</v>
      </c>
      <c r="T26" s="207">
        <v>1072428</v>
      </c>
      <c r="U26" s="207">
        <v>0</v>
      </c>
      <c r="V26" s="207">
        <v>20000</v>
      </c>
    </row>
    <row r="27" spans="1:22" s="57" customFormat="1" ht="21.6" customHeight="1">
      <c r="A27" s="51" t="s">
        <v>141</v>
      </c>
      <c r="B27" s="208">
        <v>23532525</v>
      </c>
      <c r="C27" s="207">
        <v>197556</v>
      </c>
      <c r="D27" s="207">
        <v>16092098</v>
      </c>
      <c r="E27" s="207">
        <v>0</v>
      </c>
      <c r="F27" s="207">
        <v>548388</v>
      </c>
      <c r="G27" s="207">
        <v>30894</v>
      </c>
      <c r="H27" s="51" t="s">
        <v>141</v>
      </c>
      <c r="I27" s="207">
        <v>63801</v>
      </c>
      <c r="J27" s="207">
        <v>0</v>
      </c>
      <c r="K27" s="207">
        <v>111964</v>
      </c>
      <c r="L27" s="207">
        <v>189673</v>
      </c>
      <c r="M27" s="207">
        <v>1602324</v>
      </c>
      <c r="N27" s="207">
        <v>487743</v>
      </c>
      <c r="O27" s="52" t="s">
        <v>141</v>
      </c>
      <c r="P27" s="207">
        <v>1023634</v>
      </c>
      <c r="Q27" s="207">
        <v>531564</v>
      </c>
      <c r="R27" s="207">
        <v>1443675</v>
      </c>
      <c r="S27" s="207">
        <v>0</v>
      </c>
      <c r="T27" s="207">
        <v>919211</v>
      </c>
      <c r="U27" s="207">
        <v>0</v>
      </c>
      <c r="V27" s="207">
        <v>290000</v>
      </c>
    </row>
    <row r="28" spans="1:22" s="57" customFormat="1" ht="21.6" customHeight="1">
      <c r="A28" s="51" t="s">
        <v>142</v>
      </c>
      <c r="B28" s="208">
        <v>14600792</v>
      </c>
      <c r="C28" s="207">
        <v>250099</v>
      </c>
      <c r="D28" s="207">
        <v>9240668</v>
      </c>
      <c r="E28" s="207">
        <v>0</v>
      </c>
      <c r="F28" s="207">
        <v>435455</v>
      </c>
      <c r="G28" s="207">
        <v>42875</v>
      </c>
      <c r="H28" s="51" t="s">
        <v>142</v>
      </c>
      <c r="I28" s="207">
        <v>0</v>
      </c>
      <c r="J28" s="207">
        <v>0</v>
      </c>
      <c r="K28" s="207">
        <v>98086</v>
      </c>
      <c r="L28" s="207">
        <v>220935</v>
      </c>
      <c r="M28" s="207">
        <v>1350179</v>
      </c>
      <c r="N28" s="207">
        <v>505867</v>
      </c>
      <c r="O28" s="52" t="s">
        <v>142</v>
      </c>
      <c r="P28" s="207">
        <v>828054</v>
      </c>
      <c r="Q28" s="207">
        <v>590810</v>
      </c>
      <c r="R28" s="207">
        <v>382905</v>
      </c>
      <c r="S28" s="207">
        <v>0</v>
      </c>
      <c r="T28" s="207">
        <v>639859</v>
      </c>
      <c r="U28" s="207">
        <v>0</v>
      </c>
      <c r="V28" s="207">
        <v>15000</v>
      </c>
    </row>
    <row r="29" spans="1:22" s="57" customFormat="1" ht="21.6" customHeight="1">
      <c r="A29" s="51" t="s">
        <v>143</v>
      </c>
      <c r="B29" s="208">
        <v>14651028</v>
      </c>
      <c r="C29" s="207">
        <v>208644</v>
      </c>
      <c r="D29" s="207">
        <v>9175298</v>
      </c>
      <c r="E29" s="207">
        <v>23079</v>
      </c>
      <c r="F29" s="207">
        <v>134054</v>
      </c>
      <c r="G29" s="207">
        <v>102918</v>
      </c>
      <c r="H29" s="51" t="s">
        <v>143</v>
      </c>
      <c r="I29" s="207">
        <v>587959</v>
      </c>
      <c r="J29" s="207">
        <v>80277</v>
      </c>
      <c r="K29" s="207">
        <v>121635</v>
      </c>
      <c r="L29" s="207">
        <v>59640</v>
      </c>
      <c r="M29" s="207">
        <v>739051</v>
      </c>
      <c r="N29" s="207">
        <v>286506</v>
      </c>
      <c r="O29" s="52" t="s">
        <v>143</v>
      </c>
      <c r="P29" s="207">
        <v>321820</v>
      </c>
      <c r="Q29" s="207">
        <v>752416</v>
      </c>
      <c r="R29" s="207">
        <v>1443081</v>
      </c>
      <c r="S29" s="207">
        <v>179595</v>
      </c>
      <c r="T29" s="207">
        <v>408055</v>
      </c>
      <c r="U29" s="207">
        <v>0</v>
      </c>
      <c r="V29" s="207">
        <v>27000</v>
      </c>
    </row>
    <row r="30" spans="1:22" s="57" customFormat="1" ht="21.6" customHeight="1">
      <c r="A30" s="51" t="s">
        <v>206</v>
      </c>
      <c r="B30" s="208">
        <v>4084745</v>
      </c>
      <c r="C30" s="207">
        <v>65225</v>
      </c>
      <c r="D30" s="207">
        <v>2015807</v>
      </c>
      <c r="E30" s="207">
        <v>0</v>
      </c>
      <c r="F30" s="207">
        <v>17817</v>
      </c>
      <c r="G30" s="207">
        <v>0</v>
      </c>
      <c r="H30" s="51" t="s">
        <v>206</v>
      </c>
      <c r="I30" s="207">
        <v>0</v>
      </c>
      <c r="J30" s="207">
        <v>0</v>
      </c>
      <c r="K30" s="207">
        <v>28965</v>
      </c>
      <c r="L30" s="207">
        <v>32424</v>
      </c>
      <c r="M30" s="207">
        <v>175657</v>
      </c>
      <c r="N30" s="207">
        <v>118626</v>
      </c>
      <c r="O30" s="52" t="s">
        <v>206</v>
      </c>
      <c r="P30" s="207">
        <v>533002</v>
      </c>
      <c r="Q30" s="207">
        <v>353135</v>
      </c>
      <c r="R30" s="207">
        <v>0</v>
      </c>
      <c r="S30" s="207">
        <v>638035</v>
      </c>
      <c r="T30" s="207">
        <v>91052</v>
      </c>
      <c r="U30" s="207">
        <v>0</v>
      </c>
      <c r="V30" s="207">
        <v>15000</v>
      </c>
    </row>
  </sheetData>
  <phoneticPr fontId="2" type="noConversion"/>
  <printOptions horizontalCentered="1" gridLinesSet="0"/>
  <pageMargins left="1.3779527559055118" right="1.3779527559055118" top="0.78740157480314965" bottom="1.3779527559055118" header="0.51181102362204722" footer="2.1653543307086616"/>
  <pageSetup paperSize="9" scale="88" firstPageNumber="56" orientation="portrait" blackAndWhite="1" useFirstPageNumber="1" r:id="rId1"/>
  <headerFooter alignWithMargins="0">
    <oddFooter>&amp;C&amp;"Times New Roman,標準"-&amp;P--</oddFooter>
  </headerFooter>
  <colBreaks count="2" manualBreakCount="2">
    <brk id="7" max="29" man="1"/>
    <brk id="14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具名範圍</vt:lpstr>
      </vt:variant>
      <vt:variant>
        <vt:i4>15</vt:i4>
      </vt:variant>
    </vt:vector>
  </HeadingPairs>
  <TitlesOfParts>
    <vt:vector size="34" baseType="lpstr">
      <vt:lpstr>啟用巨集說明</vt:lpstr>
      <vt:lpstr>簡明總</vt:lpstr>
      <vt:lpstr>收支總</vt:lpstr>
      <vt:lpstr>融資總</vt:lpstr>
      <vt:lpstr>來源別</vt:lpstr>
      <vt:lpstr>政事別-經資</vt:lpstr>
      <vt:lpstr>政事別-經</vt:lpstr>
      <vt:lpstr>政事別-資</vt:lpstr>
      <vt:lpstr>機關別</vt:lpstr>
      <vt:lpstr>用途別</vt:lpstr>
      <vt:lpstr>資本支出</vt:lpstr>
      <vt:lpstr>人事費-員額</vt:lpstr>
      <vt:lpstr>人事費彙計</vt:lpstr>
      <vt:lpstr>上簡明</vt:lpstr>
      <vt:lpstr>前簡明</vt:lpstr>
      <vt:lpstr>上收支</vt:lpstr>
      <vt:lpstr>前收支</vt:lpstr>
      <vt:lpstr>上融資</vt:lpstr>
      <vt:lpstr>前融資</vt:lpstr>
      <vt:lpstr>'人事費-員額'!Print_Area</vt:lpstr>
      <vt:lpstr>人事費彙計!Print_Area</vt:lpstr>
      <vt:lpstr>用途別!Print_Area</vt:lpstr>
      <vt:lpstr>收支總!Print_Area</vt:lpstr>
      <vt:lpstr>來源別!Print_Area</vt:lpstr>
      <vt:lpstr>'政事別-經'!Print_Area</vt:lpstr>
      <vt:lpstr>'政事別-經資'!Print_Area</vt:lpstr>
      <vt:lpstr>'政事別-資'!Print_Area</vt:lpstr>
      <vt:lpstr>資本支出!Print_Area</vt:lpstr>
      <vt:lpstr>機關別!Print_Area</vt:lpstr>
      <vt:lpstr>融資總!Print_Area</vt:lpstr>
      <vt:lpstr>簡明總!Print_Area</vt:lpstr>
      <vt:lpstr>'政事別-經'!Print_Titles</vt:lpstr>
      <vt:lpstr>'政事別-經資'!Print_Titles</vt:lpstr>
      <vt:lpstr>'政事別-資'!Print_Titles</vt:lpstr>
    </vt:vector>
  </TitlesOfParts>
  <Company>dgbas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童雅慧</cp:lastModifiedBy>
  <cp:lastPrinted>2020-03-31T07:29:16Z</cp:lastPrinted>
  <dcterms:created xsi:type="dcterms:W3CDTF">2011-04-06T05:56:24Z</dcterms:created>
  <dcterms:modified xsi:type="dcterms:W3CDTF">2020-05-07T08:05:26Z</dcterms:modified>
</cp:coreProperties>
</file>