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603" firstSheet="2" activeTab="2"/>
  </bookViews>
  <sheets>
    <sheet name="88d2-1" sheetId="1" r:id="rId1"/>
    <sheet name="88d2-11" sheetId="2" r:id="rId2"/>
    <sheet name="93丁二部(2、3)" sheetId="3" r:id="rId3"/>
  </sheets>
  <definedNames>
    <definedName name="_xlnm.Print_Area" localSheetId="2">'93丁二部(2、3)'!$A$1:$R$30</definedName>
  </definedNames>
  <calcPr fullCalcOnLoad="1"/>
</workbook>
</file>

<file path=xl/sharedStrings.xml><?xml version="1.0" encoding="utf-8"?>
<sst xmlns="http://schemas.openxmlformats.org/spreadsheetml/2006/main" count="223" uniqueCount="117">
  <si>
    <t>丁二、(一)製  造  業  主  要  產  品  產  銷  量  值  綜  計  表</t>
  </si>
  <si>
    <t>貨幣單位：新臺幣元</t>
  </si>
  <si>
    <r>
      <t>上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值</t>
    </r>
  </si>
  <si>
    <t>單</t>
  </si>
  <si>
    <r>
      <t xml:space="preserve">        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 </t>
    </r>
  </si>
  <si>
    <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值</t>
    </r>
  </si>
  <si>
    <r>
      <t>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值</t>
    </r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</si>
  <si>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</si>
  <si>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r>
      <t>數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</si>
  <si>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             </t>
    </r>
    <r>
      <rPr>
        <sz val="10"/>
        <rFont val="新細明體"/>
        <family val="1"/>
      </rPr>
      <t>值</t>
    </r>
  </si>
  <si>
    <t>機關與產品名稱</t>
  </si>
  <si>
    <r>
      <t xml:space="preserve"> 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量</t>
    </r>
  </si>
  <si>
    <r>
      <t xml:space="preserve"> </t>
    </r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值</t>
    </r>
  </si>
  <si>
    <r>
      <t>數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</si>
  <si>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</si>
  <si>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t>生產量</t>
  </si>
  <si>
    <t>銷售量</t>
  </si>
  <si>
    <t>生產總值</t>
  </si>
  <si>
    <t>銷售總值</t>
  </si>
  <si>
    <t>位</t>
  </si>
  <si>
    <t>臺灣糖業股份有限公司</t>
  </si>
  <si>
    <t>砂糖</t>
  </si>
  <si>
    <t>公噸</t>
  </si>
  <si>
    <t>豬隻</t>
  </si>
  <si>
    <t>晒鹽</t>
  </si>
  <si>
    <t>洗滌鹽</t>
  </si>
  <si>
    <t>高級精鹽</t>
  </si>
  <si>
    <t>普通精鹽</t>
  </si>
  <si>
    <t>臺灣肥料股份有限公司</t>
  </si>
  <si>
    <t>過磷酸鈣</t>
  </si>
  <si>
    <t>尿素</t>
  </si>
  <si>
    <t>硫酸銨</t>
  </si>
  <si>
    <t>複合肥料</t>
  </si>
  <si>
    <t>三聚氰胺</t>
  </si>
  <si>
    <t>臺灣機械股份有限公司</t>
  </si>
  <si>
    <t>造船</t>
  </si>
  <si>
    <t>載噸</t>
  </si>
  <si>
    <t>機械製品</t>
  </si>
  <si>
    <t>中國造船股份有限公司</t>
  </si>
  <si>
    <t>造艦</t>
  </si>
  <si>
    <t>排水噸</t>
  </si>
  <si>
    <t>修船</t>
  </si>
  <si>
    <t>中國石油股份有限公司</t>
  </si>
  <si>
    <t>成品天然氣</t>
  </si>
  <si>
    <t>千立方公尺</t>
  </si>
  <si>
    <t>液化石油氣</t>
  </si>
  <si>
    <t>汽油</t>
  </si>
  <si>
    <t>公秉</t>
  </si>
  <si>
    <t>航空燃油</t>
  </si>
  <si>
    <t>柴油</t>
  </si>
  <si>
    <t>燃料油</t>
  </si>
  <si>
    <t>石油化學品</t>
  </si>
  <si>
    <t>衛生署麻醉藥品經理處</t>
  </si>
  <si>
    <t>磷酸可待因錠30公絲</t>
  </si>
  <si>
    <t>粒</t>
  </si>
  <si>
    <t>鹽酸配西汀注射液50公絲</t>
  </si>
  <si>
    <t>支</t>
  </si>
  <si>
    <t xml:space="preserve">丁二、(二)電   業   產   銷   量   值   綜   計  表    </t>
  </si>
  <si>
    <t>發電量</t>
  </si>
  <si>
    <t>售電量</t>
  </si>
  <si>
    <r>
      <t>發電總值</t>
    </r>
    <r>
      <rPr>
        <sz val="10"/>
        <rFont val="Times New Roman"/>
        <family val="1"/>
      </rPr>
      <t xml:space="preserve">  </t>
    </r>
  </si>
  <si>
    <t>售電總值</t>
  </si>
  <si>
    <t>發電總值</t>
  </si>
  <si>
    <t>臺灣電力股份有限公司</t>
  </si>
  <si>
    <t>電力</t>
  </si>
  <si>
    <t xml:space="preserve"> </t>
  </si>
  <si>
    <t>漢翔航空工業股份有限公司</t>
  </si>
  <si>
    <t>經國號戰機</t>
  </si>
  <si>
    <t>架</t>
  </si>
  <si>
    <r>
      <t>千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度</t>
    </r>
  </si>
  <si>
    <t>臺鹽實業股份有限公司</t>
  </si>
  <si>
    <t>附件</t>
  </si>
  <si>
    <t>榮民工程股份有限公司</t>
  </si>
  <si>
    <t>國內工程</t>
  </si>
  <si>
    <t>國外工程</t>
  </si>
  <si>
    <t>投資開發工程</t>
  </si>
  <si>
    <r>
      <t>丁二、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三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營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造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業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產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銷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量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值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綜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計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表</t>
    </r>
    <r>
      <rPr>
        <sz val="12"/>
        <rFont val="Times New Roman"/>
        <family val="1"/>
      </rPr>
      <t xml:space="preserve">    </t>
    </r>
  </si>
  <si>
    <r>
      <t xml:space="preserve">   </t>
    </r>
    <r>
      <rPr>
        <sz val="10"/>
        <rFont val="新細明體"/>
        <family val="1"/>
      </rPr>
      <t>上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值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</si>
  <si>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 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</si>
  <si>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 </t>
    </r>
  </si>
  <si>
    <r>
      <t>生產總值</t>
    </r>
    <r>
      <rPr>
        <sz val="10"/>
        <rFont val="Times New Roman"/>
        <family val="1"/>
      </rPr>
      <t xml:space="preserve">  </t>
    </r>
  </si>
  <si>
    <t>維修類業務</t>
  </si>
  <si>
    <t>丁    產銷量值：水電業</t>
  </si>
  <si>
    <r>
      <t>產銷量值：水電業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丁</t>
    </r>
  </si>
  <si>
    <t xml:space="preserve">             貨幣單位：新臺幣元</t>
  </si>
  <si>
    <t>上年度決算產銷量值</t>
  </si>
  <si>
    <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量</t>
    </r>
  </si>
  <si>
    <r>
      <t xml:space="preserve"> </t>
    </r>
    <r>
      <rPr>
        <sz val="10"/>
        <rFont val="細明體"/>
        <family val="3"/>
      </rPr>
      <t>總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值</t>
    </r>
  </si>
  <si>
    <t>總</t>
  </si>
  <si>
    <t>值</t>
  </si>
  <si>
    <t>臺灣省自來水股份有限公司</t>
  </si>
  <si>
    <t>自來水</t>
  </si>
  <si>
    <t>單位</t>
  </si>
  <si>
    <t>元</t>
  </si>
  <si>
    <r>
      <t>銷</t>
    </r>
    <r>
      <rPr>
        <sz val="10"/>
        <rFont val="新細明體"/>
        <family val="1"/>
      </rPr>
      <t>量</t>
    </r>
    <r>
      <rPr>
        <sz val="10"/>
        <rFont val="新細明體"/>
        <family val="1"/>
      </rPr>
      <t>值</t>
    </r>
  </si>
  <si>
    <r>
      <t>數</t>
    </r>
    <r>
      <rPr>
        <sz val="10"/>
        <rFont val="新細明體"/>
        <family val="1"/>
      </rPr>
      <t>量</t>
    </r>
  </si>
  <si>
    <r>
      <t>總</t>
    </r>
    <r>
      <rPr>
        <sz val="10"/>
        <rFont val="新細明體"/>
        <family val="1"/>
      </rPr>
      <t>值</t>
    </r>
  </si>
  <si>
    <r>
      <t>總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</si>
  <si>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r>
      <t>生產總值</t>
    </r>
    <r>
      <rPr>
        <sz val="10"/>
        <rFont val="Times New Roman"/>
        <family val="1"/>
      </rPr>
      <t xml:space="preserve">  </t>
    </r>
  </si>
  <si>
    <t>本年度決算產銷量值</t>
  </si>
  <si>
    <r>
      <t>本年度決算產</t>
    </r>
    <r>
      <rPr>
        <sz val="10"/>
        <rFont val="Times New Roman"/>
        <family val="1"/>
      </rPr>
      <t xml:space="preserve">     </t>
    </r>
  </si>
  <si>
    <t>本年度預算產銷量值</t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</si>
  <si>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</si>
  <si>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t>上年度決算產銷量值</t>
  </si>
  <si>
    <t>千立方
公尺</t>
  </si>
  <si>
    <t>榮民工程股份有限公司</t>
  </si>
  <si>
    <t>本年度決算營運量值
占預算營運量值％</t>
  </si>
  <si>
    <t>丁二、(二)    水    電    燃   氣   業</t>
  </si>
  <si>
    <t xml:space="preserve">產   銷   量   值   綜   計   表    </t>
  </si>
  <si>
    <r>
      <t>丁二、(三)    營    造   業   主   要</t>
    </r>
  </si>
  <si>
    <t xml:space="preserve">產   銷   量   值   綜   計   表    </t>
  </si>
  <si>
    <t>單位</t>
  </si>
  <si>
    <t>機  關  與  產  品  名  稱</t>
  </si>
  <si>
    <r>
      <t>機關與營運項目名稱</t>
    </r>
    <r>
      <rPr>
        <sz val="10"/>
        <rFont val="Times New Roman"/>
        <family val="1"/>
      </rPr>
      <t xml:space="preserve">  </t>
    </r>
  </si>
  <si>
    <r>
      <t>國</t>
    </r>
    <r>
      <rPr>
        <sz val="10"/>
        <rFont val="細明體"/>
        <family val="3"/>
      </rPr>
      <t>內</t>
    </r>
    <r>
      <rPr>
        <sz val="10"/>
        <rFont val="細明體"/>
        <family val="3"/>
      </rPr>
      <t>工</t>
    </r>
    <r>
      <rPr>
        <sz val="10"/>
        <rFont val="細明體"/>
        <family val="3"/>
      </rPr>
      <t>程</t>
    </r>
  </si>
  <si>
    <r>
      <t>國</t>
    </r>
    <r>
      <rPr>
        <sz val="10"/>
        <rFont val="細明體"/>
        <family val="3"/>
      </rPr>
      <t>外</t>
    </r>
    <r>
      <rPr>
        <sz val="10"/>
        <rFont val="細明體"/>
        <family val="3"/>
      </rPr>
      <t>工</t>
    </r>
    <r>
      <rPr>
        <sz val="10"/>
        <rFont val="細明體"/>
        <family val="3"/>
      </rPr>
      <t>程</t>
    </r>
  </si>
  <si>
    <r>
      <t>投</t>
    </r>
    <r>
      <rPr>
        <sz val="10"/>
        <rFont val="細明體"/>
        <family val="3"/>
      </rPr>
      <t>資</t>
    </r>
    <r>
      <rPr>
        <sz val="10"/>
        <rFont val="細明體"/>
        <family val="3"/>
      </rPr>
      <t>開</t>
    </r>
    <r>
      <rPr>
        <sz val="10"/>
        <rFont val="細明體"/>
        <family val="3"/>
      </rPr>
      <t>發</t>
    </r>
    <r>
      <rPr>
        <sz val="10"/>
        <rFont val="細明體"/>
        <family val="3"/>
      </rPr>
      <t>工</t>
    </r>
    <r>
      <rPr>
        <sz val="10"/>
        <rFont val="細明體"/>
        <family val="3"/>
      </rPr>
      <t>程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</si>
</sst>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_)"/>
    <numFmt numFmtId="189" formatCode="0.00_ "/>
    <numFmt numFmtId="190" formatCode="#,##0.00_ "/>
    <numFmt numFmtId="191" formatCode="_-* #,##0_-;\-* #,##0_-;_-* &quot; &quot;_-;_-@_-"/>
    <numFmt numFmtId="192" formatCode="_-* #,##0.00_-;\-* #,##0.00_-;_-* &quot; &quot;??_-;_-@_-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0"/>
      <name val="華康特粗明體"/>
      <family val="3"/>
    </font>
    <font>
      <sz val="10"/>
      <name val="Times New Roman"/>
      <family val="1"/>
    </font>
    <font>
      <sz val="7"/>
      <name val="Times New Roman"/>
      <family val="1"/>
    </font>
    <font>
      <sz val="10"/>
      <name val="華康特粗明體"/>
      <family val="3"/>
    </font>
    <font>
      <sz val="9"/>
      <name val="Times New Roman"/>
      <family val="1"/>
    </font>
    <font>
      <sz val="9"/>
      <name val="華康粗明體"/>
      <family val="3"/>
    </font>
    <font>
      <sz val="6"/>
      <name val="華康粗明體"/>
      <family val="3"/>
    </font>
    <font>
      <sz val="20"/>
      <name val="Times New Roman"/>
      <family val="1"/>
    </font>
    <font>
      <b/>
      <sz val="9"/>
      <name val="華康粗黑體"/>
      <family val="3"/>
    </font>
    <font>
      <sz val="11"/>
      <name val="Times New Roman"/>
      <family val="1"/>
    </font>
    <font>
      <sz val="11"/>
      <color indexed="12"/>
      <name val="細明體"/>
      <family val="3"/>
    </font>
    <font>
      <b/>
      <sz val="8"/>
      <name val="華康粗黑體"/>
      <family val="3"/>
    </font>
    <font>
      <sz val="11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0"/>
      <name val="細明體"/>
      <family val="3"/>
    </font>
    <font>
      <b/>
      <sz val="20"/>
      <name val="華康特粗明體"/>
      <family val="3"/>
    </font>
    <font>
      <b/>
      <sz val="28"/>
      <name val="細明體"/>
      <family val="3"/>
    </font>
    <font>
      <b/>
      <sz val="10"/>
      <name val="華康中黑體"/>
      <family val="3"/>
    </font>
    <font>
      <b/>
      <sz val="20"/>
      <name val="新細明體"/>
      <family val="1"/>
    </font>
    <font>
      <b/>
      <sz val="12"/>
      <name val="新細明體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Continuous" vertical="center"/>
    </xf>
    <xf numFmtId="3" fontId="5" fillId="0" borderId="2" xfId="0" applyNumberFormat="1" applyFont="1" applyBorder="1" applyAlignment="1">
      <alignment horizontal="centerContinuous" vertical="center"/>
    </xf>
    <xf numFmtId="3" fontId="5" fillId="0" borderId="3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/>
    </xf>
    <xf numFmtId="3" fontId="5" fillId="0" borderId="4" xfId="0" applyNumberFormat="1" applyFont="1" applyBorder="1" applyAlignment="1">
      <alignment horizontal="distributed" vertical="center"/>
    </xf>
    <xf numFmtId="3" fontId="6" fillId="0" borderId="5" xfId="0" applyNumberFormat="1" applyFont="1" applyBorder="1" applyAlignment="1">
      <alignment/>
    </xf>
    <xf numFmtId="181" fontId="6" fillId="0" borderId="5" xfId="16" applyFont="1" applyBorder="1" applyAlignment="1">
      <alignment/>
    </xf>
    <xf numFmtId="3" fontId="0" fillId="0" borderId="5" xfId="0" applyNumberFormat="1" applyBorder="1" applyAlignment="1">
      <alignment/>
    </xf>
    <xf numFmtId="3" fontId="7" fillId="0" borderId="5" xfId="0" applyNumberFormat="1" applyFont="1" applyBorder="1" applyAlignment="1" quotePrefix="1">
      <alignment horizontal="right"/>
    </xf>
    <xf numFmtId="3" fontId="7" fillId="0" borderId="5" xfId="0" applyNumberFormat="1" applyFont="1" applyBorder="1" applyAlignment="1">
      <alignment horizontal="right"/>
    </xf>
    <xf numFmtId="0" fontId="0" fillId="0" borderId="5" xfId="0" applyBorder="1" applyAlignment="1">
      <alignment/>
    </xf>
    <xf numFmtId="3" fontId="5" fillId="0" borderId="6" xfId="0" applyNumberFormat="1" applyFont="1" applyBorder="1" applyAlignment="1">
      <alignment horizontal="centerContinuous" vertical="center"/>
    </xf>
    <xf numFmtId="3" fontId="5" fillId="0" borderId="7" xfId="0" applyNumberFormat="1" applyFont="1" applyBorder="1" applyAlignment="1">
      <alignment horizontal="centerContinuous" vertical="center"/>
    </xf>
    <xf numFmtId="3" fontId="5" fillId="0" borderId="8" xfId="0" applyNumberFormat="1" applyFont="1" applyBorder="1" applyAlignment="1">
      <alignment horizontal="centerContinuous" vertical="center"/>
    </xf>
    <xf numFmtId="3" fontId="5" fillId="0" borderId="9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 quotePrefix="1">
      <alignment horizontal="centerContinuous" vertical="center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2" xfId="0" applyNumberFormat="1" applyFont="1" applyBorder="1" applyAlignment="1">
      <alignment horizontal="centerContinuous" vertical="center"/>
    </xf>
    <xf numFmtId="3" fontId="5" fillId="0" borderId="13" xfId="0" applyNumberFormat="1" applyFont="1" applyBorder="1" applyAlignment="1">
      <alignment horizontal="centerContinuous" vertical="center"/>
    </xf>
    <xf numFmtId="3" fontId="5" fillId="0" borderId="12" xfId="0" applyNumberFormat="1" applyFont="1" applyBorder="1" applyAlignment="1" quotePrefix="1">
      <alignment horizontal="centerContinuous" vertical="center"/>
    </xf>
    <xf numFmtId="3" fontId="5" fillId="0" borderId="14" xfId="0" applyNumberFormat="1" applyFont="1" applyBorder="1" applyAlignment="1">
      <alignment horizontal="centerContinuous" vertical="center"/>
    </xf>
    <xf numFmtId="0" fontId="8" fillId="0" borderId="0" xfId="0" applyFont="1" applyAlignment="1">
      <alignment/>
    </xf>
    <xf numFmtId="3" fontId="9" fillId="0" borderId="0" xfId="0" applyNumberFormat="1" applyFont="1" applyAlignment="1" quotePrefix="1">
      <alignment horizontal="distributed"/>
    </xf>
    <xf numFmtId="3" fontId="9" fillId="0" borderId="0" xfId="0" applyNumberFormat="1" applyFont="1" applyAlignment="1">
      <alignment horizontal="distributed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5" xfId="16" applyNumberFormat="1" applyFont="1" applyBorder="1" applyAlignment="1">
      <alignment horizontal="centerContinuous"/>
    </xf>
    <xf numFmtId="4" fontId="4" fillId="0" borderId="5" xfId="16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 quotePrefix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 quotePrefix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2" fillId="0" borderId="0" xfId="0" applyNumberFormat="1" applyFont="1" applyAlignment="1" quotePrefix="1">
      <alignment horizontal="distributed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 quotePrefix="1">
      <alignment horizontal="left"/>
      <protection locked="0"/>
    </xf>
    <xf numFmtId="3" fontId="15" fillId="0" borderId="0" xfId="0" applyNumberFormat="1" applyFont="1" applyAlignment="1" quotePrefix="1">
      <alignment horizontal="left"/>
    </xf>
    <xf numFmtId="0" fontId="16" fillId="0" borderId="0" xfId="0" applyFont="1" applyAlignment="1" applyProtection="1" quotePrefix="1">
      <alignment horizontal="left"/>
      <protection locked="0"/>
    </xf>
    <xf numFmtId="0" fontId="16" fillId="0" borderId="0" xfId="0" applyFont="1" applyAlignment="1" applyProtection="1" quotePrefix="1">
      <alignment horizontal="right"/>
      <protection locked="0"/>
    </xf>
    <xf numFmtId="3" fontId="17" fillId="0" borderId="5" xfId="0" applyNumberFormat="1" applyFont="1" applyBorder="1" applyAlignment="1">
      <alignment/>
    </xf>
    <xf numFmtId="3" fontId="17" fillId="0" borderId="6" xfId="0" applyNumberFormat="1" applyFont="1" applyBorder="1" applyAlignment="1">
      <alignment horizontal="centerContinuous" vertical="center"/>
    </xf>
    <xf numFmtId="3" fontId="17" fillId="0" borderId="15" xfId="0" applyNumberFormat="1" applyFont="1" applyBorder="1" applyAlignment="1">
      <alignment horizontal="distributed"/>
    </xf>
    <xf numFmtId="3" fontId="17" fillId="0" borderId="9" xfId="0" applyNumberFormat="1" applyFont="1" applyBorder="1" applyAlignment="1">
      <alignment horizontal="centerContinuous" vertical="center"/>
    </xf>
    <xf numFmtId="3" fontId="17" fillId="0" borderId="8" xfId="0" applyNumberFormat="1" applyFont="1" applyBorder="1" applyAlignment="1">
      <alignment horizontal="centerContinuous" vertical="center"/>
    </xf>
    <xf numFmtId="3" fontId="17" fillId="0" borderId="10" xfId="0" applyNumberFormat="1" applyFont="1" applyBorder="1" applyAlignment="1">
      <alignment horizontal="centerContinuous" vertical="center"/>
    </xf>
    <xf numFmtId="3" fontId="17" fillId="0" borderId="16" xfId="0" applyNumberFormat="1" applyFont="1" applyBorder="1" applyAlignment="1" quotePrefix="1">
      <alignment horizontal="distributed" vertical="center"/>
    </xf>
    <xf numFmtId="3" fontId="17" fillId="0" borderId="11" xfId="0" applyNumberFormat="1" applyFont="1" applyBorder="1" applyAlignment="1">
      <alignment horizontal="centerContinuous" vertical="center"/>
    </xf>
    <xf numFmtId="3" fontId="17" fillId="0" borderId="17" xfId="0" applyNumberFormat="1" applyFont="1" applyBorder="1" applyAlignment="1">
      <alignment horizontal="centerContinuous" vertical="center"/>
    </xf>
    <xf numFmtId="3" fontId="17" fillId="0" borderId="18" xfId="0" applyNumberFormat="1" applyFont="1" applyBorder="1" applyAlignment="1">
      <alignment horizontal="centerContinuous" vertical="center"/>
    </xf>
    <xf numFmtId="3" fontId="17" fillId="0" borderId="19" xfId="0" applyNumberFormat="1" applyFont="1" applyBorder="1" applyAlignment="1">
      <alignment horizontal="centerContinuous" vertical="center"/>
    </xf>
    <xf numFmtId="3" fontId="17" fillId="0" borderId="20" xfId="0" applyNumberFormat="1" applyFont="1" applyBorder="1" applyAlignment="1">
      <alignment horizontal="distributed" vertical="top"/>
    </xf>
    <xf numFmtId="3" fontId="17" fillId="0" borderId="21" xfId="0" applyNumberFormat="1" applyFont="1" applyBorder="1" applyAlignment="1">
      <alignment horizontal="centerContinuous" vertical="center"/>
    </xf>
    <xf numFmtId="3" fontId="17" fillId="0" borderId="22" xfId="0" applyNumberFormat="1" applyFont="1" applyBorder="1" applyAlignment="1">
      <alignment horizontal="centerContinuous" vertical="center"/>
    </xf>
    <xf numFmtId="3" fontId="17" fillId="0" borderId="23" xfId="0" applyNumberFormat="1" applyFont="1" applyBorder="1" applyAlignment="1">
      <alignment horizontal="centerContinuous"/>
    </xf>
    <xf numFmtId="3" fontId="17" fillId="0" borderId="24" xfId="0" applyNumberFormat="1" applyFont="1" applyBorder="1" applyAlignment="1">
      <alignment horizontal="centerContinuous" vertical="center"/>
    </xf>
    <xf numFmtId="3" fontId="17" fillId="0" borderId="12" xfId="0" applyNumberFormat="1" applyFont="1" applyBorder="1" applyAlignment="1">
      <alignment horizontal="centerContinuous" vertical="center"/>
    </xf>
    <xf numFmtId="3" fontId="17" fillId="0" borderId="25" xfId="0" applyNumberFormat="1" applyFont="1" applyBorder="1" applyAlignment="1">
      <alignment horizontal="centerContinuous" vertical="center"/>
    </xf>
    <xf numFmtId="3" fontId="17" fillId="0" borderId="26" xfId="0" applyNumberFormat="1" applyFont="1" applyBorder="1" applyAlignment="1">
      <alignment horizontal="centerContinuous" vertical="center"/>
    </xf>
    <xf numFmtId="3" fontId="17" fillId="0" borderId="20" xfId="0" applyNumberFormat="1" applyFont="1" applyBorder="1" applyAlignment="1">
      <alignment horizontal="centerContinuous" vertical="top"/>
    </xf>
    <xf numFmtId="3" fontId="17" fillId="0" borderId="27" xfId="0" applyNumberFormat="1" applyFont="1" applyBorder="1" applyAlignment="1" quotePrefix="1">
      <alignment horizontal="centerContinuous" vertical="center"/>
    </xf>
    <xf numFmtId="3" fontId="18" fillId="0" borderId="0" xfId="0" applyNumberFormat="1" applyFont="1" applyAlignment="1" quotePrefix="1">
      <alignment horizontal="distributed"/>
    </xf>
    <xf numFmtId="3" fontId="18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5" fillId="0" borderId="9" xfId="0" applyNumberFormat="1" applyFont="1" applyBorder="1" applyAlignment="1">
      <alignment horizontal="centerContinuous"/>
    </xf>
    <xf numFmtId="3" fontId="5" fillId="0" borderId="20" xfId="0" applyNumberFormat="1" applyFont="1" applyBorder="1" applyAlignment="1">
      <alignment horizontal="distributed"/>
    </xf>
    <xf numFmtId="3" fontId="8" fillId="0" borderId="0" xfId="16" applyNumberFormat="1" applyFont="1" applyAlignment="1">
      <alignment/>
    </xf>
    <xf numFmtId="4" fontId="8" fillId="0" borderId="0" xfId="16" applyNumberFormat="1" applyFont="1" applyAlignment="1">
      <alignment/>
    </xf>
    <xf numFmtId="190" fontId="8" fillId="0" borderId="0" xfId="0" applyNumberFormat="1" applyFont="1" applyAlignment="1">
      <alignment/>
    </xf>
    <xf numFmtId="3" fontId="8" fillId="0" borderId="0" xfId="17" applyNumberFormat="1" applyFont="1" applyAlignment="1">
      <alignment/>
    </xf>
    <xf numFmtId="3" fontId="8" fillId="0" borderId="5" xfId="16" applyNumberFormat="1" applyFont="1" applyBorder="1" applyAlignment="1">
      <alignment/>
    </xf>
    <xf numFmtId="4" fontId="8" fillId="0" borderId="5" xfId="16" applyNumberFormat="1" applyFont="1" applyBorder="1" applyAlignment="1">
      <alignment/>
    </xf>
    <xf numFmtId="3" fontId="8" fillId="0" borderId="0" xfId="17" applyNumberFormat="1" applyFont="1" applyBorder="1" applyAlignment="1">
      <alignment/>
    </xf>
    <xf numFmtId="3" fontId="8" fillId="0" borderId="0" xfId="16" applyNumberFormat="1" applyFont="1" applyBorder="1" applyAlignment="1">
      <alignment/>
    </xf>
    <xf numFmtId="4" fontId="8" fillId="0" borderId="0" xfId="16" applyNumberFormat="1" applyFont="1" applyBorder="1" applyAlignment="1">
      <alignment/>
    </xf>
    <xf numFmtId="3" fontId="9" fillId="0" borderId="0" xfId="0" applyNumberFormat="1" applyFont="1" applyBorder="1" applyAlignment="1" quotePrefix="1">
      <alignment horizontal="distributed"/>
    </xf>
    <xf numFmtId="3" fontId="5" fillId="0" borderId="23" xfId="0" applyNumberFormat="1" applyFont="1" applyBorder="1" applyAlignment="1">
      <alignment/>
    </xf>
    <xf numFmtId="3" fontId="5" fillId="0" borderId="28" xfId="0" applyNumberFormat="1" applyFont="1" applyBorder="1" applyAlignment="1">
      <alignment horizontal="centerContinuous"/>
    </xf>
    <xf numFmtId="188" fontId="8" fillId="0" borderId="0" xfId="0" applyNumberFormat="1" applyFont="1" applyAlignment="1">
      <alignment/>
    </xf>
    <xf numFmtId="3" fontId="4" fillId="0" borderId="5" xfId="17" applyNumberFormat="1" applyFont="1" applyBorder="1" applyAlignment="1">
      <alignment/>
    </xf>
    <xf numFmtId="3" fontId="12" fillId="0" borderId="0" xfId="0" applyNumberFormat="1" applyFont="1" applyFill="1" applyAlignment="1">
      <alignment horizontal="distributed"/>
    </xf>
    <xf numFmtId="3" fontId="9" fillId="0" borderId="0" xfId="0" applyNumberFormat="1" applyFont="1" applyFill="1" applyAlignment="1" quotePrefix="1">
      <alignment horizontal="distributed"/>
    </xf>
    <xf numFmtId="3" fontId="9" fillId="0" borderId="5" xfId="0" applyNumberFormat="1" applyFont="1" applyFill="1" applyBorder="1" applyAlignment="1" quotePrefix="1">
      <alignment horizontal="distributed"/>
    </xf>
    <xf numFmtId="4" fontId="8" fillId="0" borderId="0" xfId="16" applyNumberFormat="1" applyFont="1" applyFill="1" applyAlignment="1">
      <alignment/>
    </xf>
    <xf numFmtId="3" fontId="17" fillId="0" borderId="29" xfId="0" applyNumberFormat="1" applyFont="1" applyBorder="1" applyAlignment="1">
      <alignment horizontal="centerContinuous" vertical="center"/>
    </xf>
    <xf numFmtId="3" fontId="4" fillId="0" borderId="5" xfId="0" applyNumberFormat="1" applyFont="1" applyBorder="1" applyAlignment="1">
      <alignment horizontal="left"/>
    </xf>
    <xf numFmtId="3" fontId="5" fillId="0" borderId="29" xfId="0" applyNumberFormat="1" applyFont="1" applyBorder="1" applyAlignment="1">
      <alignment horizontal="centerContinuous" vertical="center"/>
    </xf>
    <xf numFmtId="3" fontId="18" fillId="0" borderId="0" xfId="0" applyNumberFormat="1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Continuous" vertical="center"/>
    </xf>
    <xf numFmtId="3" fontId="5" fillId="0" borderId="16" xfId="0" applyNumberFormat="1" applyFont="1" applyBorder="1" applyAlignment="1">
      <alignment/>
    </xf>
    <xf numFmtId="3" fontId="17" fillId="0" borderId="31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left"/>
    </xf>
    <xf numFmtId="0" fontId="19" fillId="0" borderId="5" xfId="0" applyFont="1" applyBorder="1" applyAlignment="1">
      <alignment/>
    </xf>
    <xf numFmtId="3" fontId="17" fillId="0" borderId="27" xfId="0" applyNumberFormat="1" applyFont="1" applyBorder="1" applyAlignment="1">
      <alignment horizontal="centerContinuous" vertical="center"/>
    </xf>
    <xf numFmtId="4" fontId="20" fillId="0" borderId="0" xfId="16" applyNumberFormat="1" applyFont="1" applyBorder="1" applyAlignment="1">
      <alignment/>
    </xf>
    <xf numFmtId="3" fontId="17" fillId="0" borderId="12" xfId="0" applyNumberFormat="1" applyFont="1" applyBorder="1" applyAlignment="1" quotePrefix="1">
      <alignment horizontal="distributed" vertical="center"/>
    </xf>
    <xf numFmtId="3" fontId="21" fillId="0" borderId="6" xfId="0" applyNumberFormat="1" applyFont="1" applyBorder="1" applyAlignment="1">
      <alignment horizontal="centerContinuous" vertical="center"/>
    </xf>
    <xf numFmtId="3" fontId="17" fillId="0" borderId="26" xfId="0" applyNumberFormat="1" applyFont="1" applyBorder="1" applyAlignment="1">
      <alignment horizontal="distributed" vertical="center"/>
    </xf>
    <xf numFmtId="3" fontId="17" fillId="0" borderId="25" xfId="0" applyNumberFormat="1" applyFont="1" applyBorder="1" applyAlignment="1">
      <alignment horizontal="distributed" vertical="center"/>
    </xf>
    <xf numFmtId="3" fontId="17" fillId="0" borderId="14" xfId="0" applyNumberFormat="1" applyFont="1" applyBorder="1" applyAlignment="1">
      <alignment horizontal="distributed"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 quotePrefix="1">
      <alignment horizontal="distributed" vertical="center"/>
    </xf>
    <xf numFmtId="3" fontId="8" fillId="0" borderId="0" xfId="0" applyNumberFormat="1" applyFont="1" applyAlignment="1">
      <alignment horizontal="centerContinuous" vertical="center"/>
    </xf>
    <xf numFmtId="3" fontId="8" fillId="0" borderId="0" xfId="0" applyNumberFormat="1" applyFont="1" applyBorder="1" applyAlignment="1">
      <alignment vertical="center"/>
    </xf>
    <xf numFmtId="3" fontId="8" fillId="0" borderId="0" xfId="16" applyNumberFormat="1" applyFont="1" applyAlignment="1">
      <alignment vertical="center"/>
    </xf>
    <xf numFmtId="4" fontId="8" fillId="0" borderId="0" xfId="16" applyNumberFormat="1" applyFont="1" applyAlignment="1">
      <alignment vertical="center"/>
    </xf>
    <xf numFmtId="3" fontId="18" fillId="0" borderId="0" xfId="0" applyNumberFormat="1" applyFont="1" applyAlignment="1" quotePrefix="1">
      <alignment horizontal="distributed" vertical="center"/>
    </xf>
    <xf numFmtId="3" fontId="18" fillId="0" borderId="0" xfId="0" applyNumberFormat="1" applyFont="1" applyAlignment="1">
      <alignment horizontal="center" vertical="center"/>
    </xf>
    <xf numFmtId="4" fontId="8" fillId="0" borderId="0" xfId="16" applyNumberFormat="1" applyFont="1" applyBorder="1" applyAlignment="1">
      <alignment vertical="center"/>
    </xf>
    <xf numFmtId="3" fontId="8" fillId="0" borderId="5" xfId="16" applyNumberFormat="1" applyFont="1" applyBorder="1" applyAlignment="1">
      <alignment vertical="center"/>
    </xf>
    <xf numFmtId="4" fontId="8" fillId="0" borderId="5" xfId="16" applyNumberFormat="1" applyFont="1" applyBorder="1" applyAlignment="1">
      <alignment vertical="center"/>
    </xf>
    <xf numFmtId="3" fontId="18" fillId="0" borderId="5" xfId="0" applyNumberFormat="1" applyFont="1" applyBorder="1" applyAlignment="1">
      <alignment horizontal="distributed" vertical="center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4" fontId="0" fillId="0" borderId="0" xfId="0" applyNumberFormat="1" applyBorder="1" applyAlignment="1">
      <alignment/>
    </xf>
    <xf numFmtId="49" fontId="0" fillId="0" borderId="32" xfId="0" applyNumberFormat="1" applyBorder="1" applyAlignment="1">
      <alignment horizontal="distributed" vertical="center"/>
    </xf>
    <xf numFmtId="4" fontId="0" fillId="0" borderId="32" xfId="0" applyNumberFormat="1" applyBorder="1" applyAlignment="1">
      <alignment horizontal="distributed" vertical="center"/>
    </xf>
    <xf numFmtId="3" fontId="8" fillId="0" borderId="0" xfId="16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distributed" vertical="center"/>
    </xf>
    <xf numFmtId="3" fontId="18" fillId="0" borderId="0" xfId="0" applyNumberFormat="1" applyFont="1" applyBorder="1" applyAlignment="1">
      <alignment horizontal="center" vertical="center"/>
    </xf>
    <xf numFmtId="4" fontId="21" fillId="0" borderId="9" xfId="0" applyNumberFormat="1" applyFont="1" applyBorder="1" applyAlignment="1" quotePrefix="1">
      <alignment horizontal="center" vertical="center"/>
    </xf>
    <xf numFmtId="4" fontId="5" fillId="0" borderId="12" xfId="0" applyNumberFormat="1" applyFont="1" applyBorder="1" applyAlignment="1" quotePrefix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4" fontId="5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17" fillId="0" borderId="0" xfId="0" applyFont="1" applyAlignment="1" applyProtection="1">
      <alignment horizontal="left"/>
      <protection locked="0"/>
    </xf>
    <xf numFmtId="49" fontId="5" fillId="0" borderId="0" xfId="0" applyNumberFormat="1" applyFont="1" applyBorder="1" applyAlignment="1" quotePrefix="1">
      <alignment horizontal="center" vertical="center"/>
    </xf>
    <xf numFmtId="49" fontId="21" fillId="0" borderId="0" xfId="0" applyNumberFormat="1" applyFont="1" applyBorder="1" applyAlignment="1">
      <alignment horizontal="distributed" vertical="center"/>
    </xf>
    <xf numFmtId="3" fontId="18" fillId="0" borderId="5" xfId="0" applyNumberFormat="1" applyFont="1" applyBorder="1" applyAlignment="1">
      <alignment horizontal="distributed" vertical="center" wrapText="1"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 quotePrefix="1">
      <alignment horizontal="center" vertical="center"/>
    </xf>
    <xf numFmtId="49" fontId="21" fillId="0" borderId="5" xfId="0" applyNumberFormat="1" applyFont="1" applyBorder="1" applyAlignment="1">
      <alignment horizontal="distributed" vertical="center"/>
    </xf>
    <xf numFmtId="0" fontId="27" fillId="0" borderId="0" xfId="0" applyFont="1" applyAlignment="1" applyProtection="1" quotePrefix="1">
      <alignment/>
      <protection locked="0"/>
    </xf>
    <xf numFmtId="3" fontId="25" fillId="0" borderId="0" xfId="17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3" fontId="17" fillId="0" borderId="0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>
      <alignment horizontal="distributed"/>
    </xf>
    <xf numFmtId="3" fontId="17" fillId="0" borderId="0" xfId="0" applyNumberFormat="1" applyFont="1" applyBorder="1" applyAlignment="1">
      <alignment horizontal="centerContinuous" vertical="top"/>
    </xf>
    <xf numFmtId="19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distributed" vertical="center"/>
    </xf>
    <xf numFmtId="3" fontId="25" fillId="0" borderId="0" xfId="0" applyNumberFormat="1" applyFont="1" applyAlignment="1">
      <alignment horizontal="left"/>
    </xf>
    <xf numFmtId="3" fontId="25" fillId="0" borderId="0" xfId="0" applyNumberFormat="1" applyFont="1" applyAlignment="1">
      <alignment/>
    </xf>
    <xf numFmtId="3" fontId="8" fillId="0" borderId="0" xfId="16" applyNumberFormat="1" applyFont="1" applyAlignment="1" applyProtection="1">
      <alignment vertical="center"/>
      <protection locked="0"/>
    </xf>
    <xf numFmtId="4" fontId="8" fillId="0" borderId="0" xfId="16" applyNumberFormat="1" applyFont="1" applyAlignment="1" applyProtection="1">
      <alignment vertical="center"/>
      <protection locked="0"/>
    </xf>
    <xf numFmtId="3" fontId="8" fillId="0" borderId="0" xfId="16" applyNumberFormat="1" applyFont="1" applyBorder="1" applyAlignment="1" applyProtection="1">
      <alignment vertical="center"/>
      <protection locked="0"/>
    </xf>
    <xf numFmtId="4" fontId="8" fillId="0" borderId="0" xfId="16" applyNumberFormat="1" applyFont="1" applyBorder="1" applyAlignment="1" applyProtection="1">
      <alignment vertical="center"/>
      <protection locked="0"/>
    </xf>
    <xf numFmtId="49" fontId="24" fillId="0" borderId="0" xfId="0" applyNumberFormat="1" applyFont="1" applyAlignment="1">
      <alignment horizontal="distributed" vertical="center"/>
    </xf>
    <xf numFmtId="3" fontId="17" fillId="0" borderId="1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9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21" fillId="0" borderId="32" xfId="0" applyNumberFormat="1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4" fontId="5" fillId="0" borderId="0" xfId="0" applyNumberFormat="1" applyFont="1" applyAlignment="1" applyProtection="1">
      <alignment vertical="center"/>
      <protection locked="0"/>
    </xf>
    <xf numFmtId="19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" fontId="21" fillId="0" borderId="34" xfId="0" applyNumberFormat="1" applyFont="1" applyBorder="1" applyAlignment="1" quotePrefix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" fontId="21" fillId="0" borderId="27" xfId="0" applyNumberFormat="1" applyFont="1" applyBorder="1" applyAlignment="1" quotePrefix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" fontId="5" fillId="0" borderId="25" xfId="0" applyNumberFormat="1" applyFont="1" applyBorder="1" applyAlignment="1">
      <alignment horizontal="distributed" vertical="center"/>
    </xf>
    <xf numFmtId="4" fontId="0" fillId="0" borderId="0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3" fontId="17" fillId="0" borderId="35" xfId="0" applyNumberFormat="1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5" fillId="0" borderId="0" xfId="0" applyFont="1" applyAlignment="1" applyProtection="1">
      <alignment horizontal="right"/>
      <protection locked="0"/>
    </xf>
    <xf numFmtId="3" fontId="17" fillId="0" borderId="37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17" fillId="0" borderId="37" xfId="0" applyNumberFormat="1" applyFont="1" applyBorder="1" applyAlignment="1" quotePrefix="1">
      <alignment horizontal="center" vertical="center"/>
    </xf>
    <xf numFmtId="3" fontId="17" fillId="0" borderId="16" xfId="0" applyNumberFormat="1" applyFont="1" applyBorder="1" applyAlignment="1" quotePrefix="1">
      <alignment horizontal="center" vertical="center"/>
    </xf>
    <xf numFmtId="3" fontId="17" fillId="0" borderId="20" xfId="0" applyNumberFormat="1" applyFont="1" applyBorder="1" applyAlignment="1" quotePrefix="1">
      <alignment horizontal="center" vertical="center"/>
    </xf>
    <xf numFmtId="3" fontId="17" fillId="0" borderId="12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3" fontId="17" fillId="0" borderId="12" xfId="0" applyNumberFormat="1" applyFont="1" applyBorder="1" applyAlignment="1" quotePrefix="1">
      <alignment horizontal="distributed" vertical="center"/>
    </xf>
    <xf numFmtId="0" fontId="0" fillId="0" borderId="14" xfId="0" applyBorder="1" applyAlignment="1">
      <alignment horizontal="distributed" vertical="center"/>
    </xf>
    <xf numFmtId="3" fontId="17" fillId="0" borderId="36" xfId="0" applyNumberFormat="1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3" fontId="17" fillId="0" borderId="6" xfId="0" applyNumberFormat="1" applyFont="1" applyBorder="1" applyAlignment="1">
      <alignment horizontal="distributed" vertical="center"/>
    </xf>
    <xf numFmtId="4" fontId="21" fillId="0" borderId="39" xfId="0" applyNumberFormat="1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3" fontId="25" fillId="0" borderId="0" xfId="0" applyNumberFormat="1" applyFont="1" applyAlignment="1">
      <alignment horizontal="right"/>
    </xf>
    <xf numFmtId="0" fontId="0" fillId="0" borderId="25" xfId="0" applyBorder="1" applyAlignment="1">
      <alignment horizontal="distributed" vertical="center"/>
    </xf>
    <xf numFmtId="190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21" fillId="0" borderId="37" xfId="0" applyFont="1" applyBorder="1" applyAlignment="1" quotePrefix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0" fontId="21" fillId="0" borderId="20" xfId="0" applyFont="1" applyBorder="1" applyAlignment="1" quotePrefix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1" fillId="0" borderId="37" xfId="0" applyNumberFormat="1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0" borderId="4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workbookViewId="0" topLeftCell="A1">
      <selection activeCell="A2" sqref="A2"/>
    </sheetView>
  </sheetViews>
  <sheetFormatPr defaultColWidth="9.00390625" defaultRowHeight="15.75"/>
  <cols>
    <col min="1" max="1" width="8.50390625" style="1" customWidth="1"/>
    <col min="2" max="2" width="8.25390625" style="1" customWidth="1"/>
    <col min="3" max="3" width="12.875" style="1" customWidth="1"/>
    <col min="4" max="4" width="13.625" style="1" customWidth="1"/>
    <col min="5" max="5" width="19.125" style="1" customWidth="1"/>
    <col min="6" max="6" width="5.625" style="1" customWidth="1"/>
    <col min="7" max="7" width="8.625" style="1" customWidth="1"/>
    <col min="8" max="8" width="8.75390625" style="1" customWidth="1"/>
    <col min="9" max="9" width="13.625" style="1" customWidth="1"/>
    <col min="10" max="10" width="14.375" style="1" customWidth="1"/>
    <col min="11" max="11" width="9.125" style="1" customWidth="1"/>
    <col min="12" max="12" width="9.00390625" style="1" customWidth="1"/>
    <col min="13" max="14" width="13.50390625" style="1" customWidth="1"/>
    <col min="15" max="18" width="8.625" style="1" customWidth="1"/>
    <col min="19" max="16384" width="9.00390625" style="1" customWidth="1"/>
  </cols>
  <sheetData>
    <row r="1" spans="1:18" s="45" customFormat="1" ht="15.75">
      <c r="A1" s="49" t="s">
        <v>82</v>
      </c>
      <c r="B1" s="47"/>
      <c r="C1" s="47"/>
      <c r="O1" s="46"/>
      <c r="P1" s="47"/>
      <c r="Q1" s="47"/>
      <c r="R1" s="50" t="s">
        <v>83</v>
      </c>
    </row>
    <row r="2" spans="1:34" s="31" customFormat="1" ht="27.75">
      <c r="A2" s="28" t="s">
        <v>0</v>
      </c>
      <c r="B2" s="28"/>
      <c r="C2" s="29"/>
      <c r="D2" s="29"/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0"/>
      <c r="Q2" s="30"/>
      <c r="R2" s="30"/>
      <c r="AB2" s="32"/>
      <c r="AC2" s="32"/>
      <c r="AD2" s="32"/>
      <c r="AE2" s="32"/>
      <c r="AF2" s="32"/>
      <c r="AG2" s="32"/>
      <c r="AH2" s="32"/>
    </row>
    <row r="3" spans="1:18" s="75" customFormat="1" ht="16.5" customHeight="1" thickBot="1">
      <c r="A3" s="10"/>
      <c r="B3" s="11"/>
      <c r="C3" s="11"/>
      <c r="D3" s="11"/>
      <c r="E3" s="11"/>
      <c r="F3" s="11"/>
      <c r="G3" s="11"/>
      <c r="H3" s="11"/>
      <c r="I3" s="11"/>
      <c r="J3" s="74"/>
      <c r="K3" s="74"/>
      <c r="L3" s="74"/>
      <c r="M3" s="74"/>
      <c r="N3" s="74"/>
      <c r="O3" s="74"/>
      <c r="P3" s="12"/>
      <c r="Q3" s="51" t="s">
        <v>1</v>
      </c>
      <c r="R3" s="74"/>
    </row>
    <row r="4" spans="1:18" s="75" customFormat="1" ht="19.5" customHeight="1">
      <c r="A4" s="52" t="s">
        <v>2</v>
      </c>
      <c r="B4" s="13"/>
      <c r="C4" s="13"/>
      <c r="D4" s="14"/>
      <c r="E4" s="76"/>
      <c r="F4" s="53" t="s">
        <v>3</v>
      </c>
      <c r="G4" s="16" t="s">
        <v>4</v>
      </c>
      <c r="H4" s="16"/>
      <c r="I4" s="19"/>
      <c r="J4" s="22" t="s">
        <v>5</v>
      </c>
      <c r="K4" s="54" t="s">
        <v>6</v>
      </c>
      <c r="L4" s="16"/>
      <c r="M4" s="16"/>
      <c r="N4" s="77"/>
      <c r="O4" s="54" t="s">
        <v>7</v>
      </c>
      <c r="P4" s="16"/>
      <c r="Q4" s="16"/>
      <c r="R4" s="19"/>
    </row>
    <row r="5" spans="1:18" s="75" customFormat="1" ht="19.5" customHeight="1">
      <c r="A5" s="55" t="s">
        <v>8</v>
      </c>
      <c r="B5" s="4"/>
      <c r="C5" s="56" t="s">
        <v>9</v>
      </c>
      <c r="D5" s="4"/>
      <c r="E5" s="57" t="s">
        <v>10</v>
      </c>
      <c r="F5" s="6"/>
      <c r="G5" s="18" t="s">
        <v>11</v>
      </c>
      <c r="H5" s="4"/>
      <c r="I5" s="17" t="s">
        <v>12</v>
      </c>
      <c r="J5" s="15"/>
      <c r="K5" s="18" t="s">
        <v>11</v>
      </c>
      <c r="L5" s="4"/>
      <c r="M5" s="17" t="s">
        <v>12</v>
      </c>
      <c r="N5" s="15"/>
      <c r="O5" s="58" t="s">
        <v>13</v>
      </c>
      <c r="P5" s="4"/>
      <c r="Q5" s="56" t="s">
        <v>14</v>
      </c>
      <c r="R5" s="15"/>
    </row>
    <row r="6" spans="1:18" s="75" customFormat="1" ht="19.5" customHeight="1" thickBot="1">
      <c r="A6" s="59" t="s">
        <v>15</v>
      </c>
      <c r="B6" s="60" t="s">
        <v>16</v>
      </c>
      <c r="C6" s="61" t="s">
        <v>17</v>
      </c>
      <c r="D6" s="61" t="s">
        <v>18</v>
      </c>
      <c r="E6" s="78"/>
      <c r="F6" s="62" t="s">
        <v>19</v>
      </c>
      <c r="G6" s="61" t="s">
        <v>15</v>
      </c>
      <c r="H6" s="61" t="s">
        <v>16</v>
      </c>
      <c r="I6" s="61" t="s">
        <v>17</v>
      </c>
      <c r="J6" s="63" t="s">
        <v>18</v>
      </c>
      <c r="K6" s="61" t="s">
        <v>15</v>
      </c>
      <c r="L6" s="61" t="s">
        <v>16</v>
      </c>
      <c r="M6" s="61" t="s">
        <v>17</v>
      </c>
      <c r="N6" s="61" t="s">
        <v>18</v>
      </c>
      <c r="O6" s="61" t="s">
        <v>15</v>
      </c>
      <c r="P6" s="61" t="s">
        <v>16</v>
      </c>
      <c r="Q6" s="61" t="s">
        <v>17</v>
      </c>
      <c r="R6" s="64" t="s">
        <v>18</v>
      </c>
    </row>
    <row r="7" spans="1:6" s="26" customFormat="1" ht="12">
      <c r="A7" s="23"/>
      <c r="B7" s="23"/>
      <c r="C7" s="23"/>
      <c r="D7" s="23"/>
      <c r="E7" s="44" t="s">
        <v>20</v>
      </c>
      <c r="F7" s="25"/>
    </row>
    <row r="8" spans="1:18" s="26" customFormat="1" ht="12">
      <c r="A8" s="79">
        <v>228296</v>
      </c>
      <c r="B8" s="79">
        <v>509218</v>
      </c>
      <c r="C8" s="80">
        <v>8587609926.19</v>
      </c>
      <c r="D8" s="80">
        <v>11870765285.1</v>
      </c>
      <c r="E8" s="24" t="s">
        <v>21</v>
      </c>
      <c r="F8" s="39" t="s">
        <v>22</v>
      </c>
      <c r="G8" s="79">
        <v>208958</v>
      </c>
      <c r="H8" s="79">
        <v>533422</v>
      </c>
      <c r="I8" s="80">
        <v>8083847864.02</v>
      </c>
      <c r="J8" s="80">
        <v>12343181114.03</v>
      </c>
      <c r="K8" s="79">
        <v>235625</v>
      </c>
      <c r="L8" s="79">
        <v>612500</v>
      </c>
      <c r="M8" s="80">
        <v>9790694000</v>
      </c>
      <c r="N8" s="80">
        <v>13233808000</v>
      </c>
      <c r="O8" s="80">
        <f aca="true" t="shared" si="0" ref="O8:R9">(G8)/K8*100</f>
        <v>88.6824403183024</v>
      </c>
      <c r="P8" s="80">
        <f t="shared" si="0"/>
        <v>87.08930612244899</v>
      </c>
      <c r="Q8" s="80">
        <f t="shared" si="0"/>
        <v>82.56664812545465</v>
      </c>
      <c r="R8" s="80">
        <f t="shared" si="0"/>
        <v>93.27006341659181</v>
      </c>
    </row>
    <row r="9" spans="1:18" s="26" customFormat="1" ht="12">
      <c r="A9" s="79">
        <v>54287</v>
      </c>
      <c r="B9" s="79">
        <v>45364</v>
      </c>
      <c r="C9" s="80">
        <v>3201980315.05</v>
      </c>
      <c r="D9" s="80">
        <v>1192071056.38</v>
      </c>
      <c r="E9" s="24" t="s">
        <v>23</v>
      </c>
      <c r="F9" s="39" t="s">
        <v>22</v>
      </c>
      <c r="G9" s="79">
        <v>52165</v>
      </c>
      <c r="H9" s="79">
        <v>51600</v>
      </c>
      <c r="I9" s="80">
        <v>2691581524.71</v>
      </c>
      <c r="J9" s="80">
        <v>2802945799.71</v>
      </c>
      <c r="K9" s="79">
        <v>55266</v>
      </c>
      <c r="L9" s="79">
        <v>43799</v>
      </c>
      <c r="M9" s="80">
        <v>3001868000</v>
      </c>
      <c r="N9" s="80">
        <v>1949364000</v>
      </c>
      <c r="O9" s="80">
        <f t="shared" si="0"/>
        <v>94.38895523468317</v>
      </c>
      <c r="P9" s="80">
        <f t="shared" si="0"/>
        <v>117.81090892486131</v>
      </c>
      <c r="Q9" s="80">
        <f t="shared" si="0"/>
        <v>89.66355365092669</v>
      </c>
      <c r="R9" s="80">
        <f t="shared" si="0"/>
        <v>143.78770715525678</v>
      </c>
    </row>
    <row r="10" spans="1:18" s="26" customFormat="1" ht="12">
      <c r="A10" s="79"/>
      <c r="B10" s="79"/>
      <c r="C10" s="80"/>
      <c r="D10" s="80"/>
      <c r="E10" s="44" t="s">
        <v>70</v>
      </c>
      <c r="F10" s="40"/>
      <c r="G10" s="79"/>
      <c r="H10" s="79"/>
      <c r="I10" s="80"/>
      <c r="J10" s="80"/>
      <c r="K10" s="79"/>
      <c r="L10" s="79"/>
      <c r="M10" s="80"/>
      <c r="N10" s="80"/>
      <c r="O10" s="80"/>
      <c r="P10" s="80"/>
      <c r="Q10" s="80"/>
      <c r="R10" s="80"/>
    </row>
    <row r="11" spans="1:18" s="26" customFormat="1" ht="12">
      <c r="A11" s="79">
        <v>11797</v>
      </c>
      <c r="B11" s="79">
        <v>262995</v>
      </c>
      <c r="C11" s="80">
        <v>320892761.38</v>
      </c>
      <c r="D11" s="80">
        <v>610558372</v>
      </c>
      <c r="E11" s="24" t="s">
        <v>24</v>
      </c>
      <c r="F11" s="39" t="s">
        <v>22</v>
      </c>
      <c r="G11" s="79">
        <v>74873</v>
      </c>
      <c r="H11" s="79">
        <v>248515</v>
      </c>
      <c r="I11" s="80">
        <v>325552351.43</v>
      </c>
      <c r="J11" s="80">
        <v>604640990</v>
      </c>
      <c r="K11" s="79">
        <v>141100</v>
      </c>
      <c r="L11" s="79">
        <v>266600</v>
      </c>
      <c r="M11" s="80">
        <v>413947000</v>
      </c>
      <c r="N11" s="80">
        <v>581396000</v>
      </c>
      <c r="O11" s="80">
        <f aca="true" t="shared" si="1" ref="O11:R14">(G11)/K11*100</f>
        <v>53.063784549964566</v>
      </c>
      <c r="P11" s="80">
        <f t="shared" si="1"/>
        <v>93.21642910727682</v>
      </c>
      <c r="Q11" s="80">
        <f t="shared" si="1"/>
        <v>78.6459018739114</v>
      </c>
      <c r="R11" s="80">
        <f t="shared" si="1"/>
        <v>103.99813380209014</v>
      </c>
    </row>
    <row r="12" spans="1:18" s="26" customFormat="1" ht="12">
      <c r="A12" s="79">
        <v>99146</v>
      </c>
      <c r="B12" s="79">
        <v>99804</v>
      </c>
      <c r="C12" s="80">
        <v>506553989.78</v>
      </c>
      <c r="D12" s="80">
        <v>326188654</v>
      </c>
      <c r="E12" s="24" t="s">
        <v>25</v>
      </c>
      <c r="F12" s="39" t="s">
        <v>22</v>
      </c>
      <c r="G12" s="79">
        <v>107458</v>
      </c>
      <c r="H12" s="79">
        <v>109954</v>
      </c>
      <c r="I12" s="80">
        <v>328803215.99</v>
      </c>
      <c r="J12" s="80">
        <v>343543166</v>
      </c>
      <c r="K12" s="79">
        <v>120000</v>
      </c>
      <c r="L12" s="79">
        <v>120000</v>
      </c>
      <c r="M12" s="80">
        <v>381294000</v>
      </c>
      <c r="N12" s="80">
        <v>379023000</v>
      </c>
      <c r="O12" s="80">
        <f t="shared" si="1"/>
        <v>89.54833333333333</v>
      </c>
      <c r="P12" s="80">
        <f t="shared" si="1"/>
        <v>91.62833333333333</v>
      </c>
      <c r="Q12" s="80">
        <f t="shared" si="1"/>
        <v>86.23351429343236</v>
      </c>
      <c r="R12" s="80">
        <f t="shared" si="1"/>
        <v>90.63913430055696</v>
      </c>
    </row>
    <row r="13" spans="1:18" s="26" customFormat="1" ht="12">
      <c r="A13" s="79">
        <v>59162</v>
      </c>
      <c r="B13" s="79">
        <v>59190</v>
      </c>
      <c r="C13" s="80">
        <v>286714332.78</v>
      </c>
      <c r="D13" s="80">
        <v>680327959</v>
      </c>
      <c r="E13" s="24" t="s">
        <v>26</v>
      </c>
      <c r="F13" s="39" t="s">
        <v>22</v>
      </c>
      <c r="G13" s="79">
        <v>60476</v>
      </c>
      <c r="H13" s="79">
        <v>59687</v>
      </c>
      <c r="I13" s="80">
        <v>289515606.36</v>
      </c>
      <c r="J13" s="80">
        <v>686033046</v>
      </c>
      <c r="K13" s="79">
        <v>59500</v>
      </c>
      <c r="L13" s="79">
        <v>59500</v>
      </c>
      <c r="M13" s="80">
        <v>309742000</v>
      </c>
      <c r="N13" s="80">
        <v>684250000</v>
      </c>
      <c r="O13" s="80">
        <f t="shared" si="1"/>
        <v>101.64033613445378</v>
      </c>
      <c r="P13" s="80">
        <f t="shared" si="1"/>
        <v>100.31428571428572</v>
      </c>
      <c r="Q13" s="80">
        <f t="shared" si="1"/>
        <v>93.4699221803953</v>
      </c>
      <c r="R13" s="80">
        <f t="shared" si="1"/>
        <v>100.26058399707709</v>
      </c>
    </row>
    <row r="14" spans="1:18" s="26" customFormat="1" ht="12">
      <c r="A14" s="79">
        <v>37500</v>
      </c>
      <c r="B14" s="79">
        <v>37172</v>
      </c>
      <c r="C14" s="80">
        <v>169263301.68</v>
      </c>
      <c r="D14" s="80">
        <v>320725488</v>
      </c>
      <c r="E14" s="24" t="s">
        <v>27</v>
      </c>
      <c r="F14" s="39" t="s">
        <v>22</v>
      </c>
      <c r="G14" s="79">
        <v>38500</v>
      </c>
      <c r="H14" s="79">
        <v>36311</v>
      </c>
      <c r="I14" s="80">
        <v>168872951.5</v>
      </c>
      <c r="J14" s="80">
        <v>313804084</v>
      </c>
      <c r="K14" s="79">
        <v>38500</v>
      </c>
      <c r="L14" s="79">
        <v>38500</v>
      </c>
      <c r="M14" s="80">
        <v>180257000</v>
      </c>
      <c r="N14" s="80">
        <v>333630000</v>
      </c>
      <c r="O14" s="80">
        <f t="shared" si="1"/>
        <v>100</v>
      </c>
      <c r="P14" s="80">
        <f t="shared" si="1"/>
        <v>94.31428571428572</v>
      </c>
      <c r="Q14" s="80">
        <f t="shared" si="1"/>
        <v>93.68454567645085</v>
      </c>
      <c r="R14" s="80">
        <f t="shared" si="1"/>
        <v>94.05751401252886</v>
      </c>
    </row>
    <row r="15" spans="1:18" s="26" customFormat="1" ht="12">
      <c r="A15" s="79"/>
      <c r="B15" s="79"/>
      <c r="C15" s="80"/>
      <c r="D15" s="80"/>
      <c r="E15" s="44" t="s">
        <v>28</v>
      </c>
      <c r="F15" s="40"/>
      <c r="G15" s="79"/>
      <c r="H15" s="79"/>
      <c r="I15" s="80"/>
      <c r="J15" s="80"/>
      <c r="K15" s="79"/>
      <c r="L15" s="79"/>
      <c r="M15" s="80"/>
      <c r="N15" s="80"/>
      <c r="O15" s="80"/>
      <c r="P15" s="80"/>
      <c r="Q15" s="80"/>
      <c r="R15" s="80"/>
    </row>
    <row r="16" spans="1:18" s="26" customFormat="1" ht="12">
      <c r="A16" s="79">
        <v>205300</v>
      </c>
      <c r="B16" s="79">
        <v>151497</v>
      </c>
      <c r="C16" s="80">
        <v>571845898.74</v>
      </c>
      <c r="D16" s="80">
        <v>424527088</v>
      </c>
      <c r="E16" s="24" t="s">
        <v>29</v>
      </c>
      <c r="F16" s="39" t="s">
        <v>22</v>
      </c>
      <c r="G16" s="79">
        <v>189350</v>
      </c>
      <c r="H16" s="79">
        <v>149394</v>
      </c>
      <c r="I16" s="80">
        <v>544375096.15</v>
      </c>
      <c r="J16" s="80">
        <v>470086540</v>
      </c>
      <c r="K16" s="79">
        <v>192160</v>
      </c>
      <c r="L16" s="79">
        <v>145680</v>
      </c>
      <c r="M16" s="80">
        <v>557156000</v>
      </c>
      <c r="N16" s="80">
        <v>462271000</v>
      </c>
      <c r="O16" s="80">
        <f aca="true" t="shared" si="2" ref="O16:R20">(G16)/K16*100</f>
        <v>98.53767693588676</v>
      </c>
      <c r="P16" s="80">
        <f t="shared" si="2"/>
        <v>102.54942339373972</v>
      </c>
      <c r="Q16" s="80">
        <f t="shared" si="2"/>
        <v>97.70604573045969</v>
      </c>
      <c r="R16" s="80">
        <f t="shared" si="2"/>
        <v>101.6906836033409</v>
      </c>
    </row>
    <row r="17" spans="1:18" s="26" customFormat="1" ht="12">
      <c r="A17" s="79">
        <v>234167</v>
      </c>
      <c r="B17" s="79">
        <v>433194</v>
      </c>
      <c r="C17" s="80">
        <v>1168927586.17</v>
      </c>
      <c r="D17" s="80">
        <v>1769914542.6</v>
      </c>
      <c r="E17" s="24" t="s">
        <v>30</v>
      </c>
      <c r="F17" s="39" t="s">
        <v>22</v>
      </c>
      <c r="G17" s="79">
        <v>166842</v>
      </c>
      <c r="H17" s="79">
        <v>318587</v>
      </c>
      <c r="I17" s="80">
        <v>805554242.82</v>
      </c>
      <c r="J17" s="80">
        <v>1262071384</v>
      </c>
      <c r="K17" s="79">
        <v>250700</v>
      </c>
      <c r="L17" s="79">
        <v>433120</v>
      </c>
      <c r="M17" s="80">
        <v>1210589000</v>
      </c>
      <c r="N17" s="80">
        <v>1897891000</v>
      </c>
      <c r="O17" s="80">
        <f t="shared" si="2"/>
        <v>66.55045871559633</v>
      </c>
      <c r="P17" s="80">
        <f t="shared" si="2"/>
        <v>73.55628925009235</v>
      </c>
      <c r="Q17" s="80">
        <f t="shared" si="2"/>
        <v>66.54233954050467</v>
      </c>
      <c r="R17" s="80">
        <f t="shared" si="2"/>
        <v>66.49862315591359</v>
      </c>
    </row>
    <row r="18" spans="1:18" s="26" customFormat="1" ht="12">
      <c r="A18" s="79">
        <v>152876</v>
      </c>
      <c r="B18" s="79">
        <v>154558</v>
      </c>
      <c r="C18" s="80">
        <v>571261675.33</v>
      </c>
      <c r="D18" s="80">
        <v>536386654</v>
      </c>
      <c r="E18" s="24" t="s">
        <v>31</v>
      </c>
      <c r="F18" s="39" t="s">
        <v>22</v>
      </c>
      <c r="G18" s="79">
        <v>152017</v>
      </c>
      <c r="H18" s="79">
        <v>148115</v>
      </c>
      <c r="I18" s="80">
        <v>530926171.82</v>
      </c>
      <c r="J18" s="80">
        <v>457950086</v>
      </c>
      <c r="K18" s="79">
        <v>131600</v>
      </c>
      <c r="L18" s="79">
        <v>129640</v>
      </c>
      <c r="M18" s="80">
        <v>496892000</v>
      </c>
      <c r="N18" s="80">
        <v>420034000</v>
      </c>
      <c r="O18" s="80">
        <f t="shared" si="2"/>
        <v>115.51443768996961</v>
      </c>
      <c r="P18" s="80">
        <f t="shared" si="2"/>
        <v>114.2510027769207</v>
      </c>
      <c r="Q18" s="80">
        <f t="shared" si="2"/>
        <v>106.84941029841495</v>
      </c>
      <c r="R18" s="80">
        <f t="shared" si="2"/>
        <v>109.02690877405163</v>
      </c>
    </row>
    <row r="19" spans="1:18" s="26" customFormat="1" ht="12">
      <c r="A19" s="79">
        <v>536687</v>
      </c>
      <c r="B19" s="79">
        <v>560123</v>
      </c>
      <c r="C19" s="80">
        <v>3271351793.85</v>
      </c>
      <c r="D19" s="80">
        <v>3678930118</v>
      </c>
      <c r="E19" s="24" t="s">
        <v>32</v>
      </c>
      <c r="F19" s="39" t="s">
        <v>22</v>
      </c>
      <c r="G19" s="79">
        <v>483285</v>
      </c>
      <c r="H19" s="79">
        <v>477078</v>
      </c>
      <c r="I19" s="80">
        <v>2877305255.72</v>
      </c>
      <c r="J19" s="80">
        <v>3355434321</v>
      </c>
      <c r="K19" s="79">
        <v>460960</v>
      </c>
      <c r="L19" s="79">
        <v>460960</v>
      </c>
      <c r="M19" s="80">
        <v>2802786000</v>
      </c>
      <c r="N19" s="80">
        <v>3197268000</v>
      </c>
      <c r="O19" s="80">
        <f t="shared" si="2"/>
        <v>104.84315341895176</v>
      </c>
      <c r="P19" s="80">
        <f t="shared" si="2"/>
        <v>103.49661575841722</v>
      </c>
      <c r="Q19" s="80">
        <f t="shared" si="2"/>
        <v>102.65875652725538</v>
      </c>
      <c r="R19" s="80">
        <f t="shared" si="2"/>
        <v>104.94692096502389</v>
      </c>
    </row>
    <row r="20" spans="1:18" s="26" customFormat="1" ht="12">
      <c r="A20" s="79">
        <v>19578</v>
      </c>
      <c r="B20" s="79">
        <v>20399</v>
      </c>
      <c r="C20" s="80">
        <v>641334228.16</v>
      </c>
      <c r="D20" s="80">
        <v>809497960</v>
      </c>
      <c r="E20" s="24" t="s">
        <v>33</v>
      </c>
      <c r="F20" s="39" t="s">
        <v>22</v>
      </c>
      <c r="G20" s="79">
        <v>21878</v>
      </c>
      <c r="H20" s="79">
        <v>20817</v>
      </c>
      <c r="I20" s="80">
        <v>662887521.96</v>
      </c>
      <c r="J20" s="80">
        <v>776671336</v>
      </c>
      <c r="K20" s="79">
        <v>20000</v>
      </c>
      <c r="L20" s="79">
        <v>20000</v>
      </c>
      <c r="M20" s="80">
        <v>683508000</v>
      </c>
      <c r="N20" s="80">
        <v>652360000</v>
      </c>
      <c r="O20" s="80">
        <f t="shared" si="2"/>
        <v>109.39000000000001</v>
      </c>
      <c r="P20" s="80">
        <f t="shared" si="2"/>
        <v>104.08500000000001</v>
      </c>
      <c r="Q20" s="80">
        <f t="shared" si="2"/>
        <v>96.98314020611318</v>
      </c>
      <c r="R20" s="80">
        <f t="shared" si="2"/>
        <v>119.05563431234287</v>
      </c>
    </row>
    <row r="21" spans="1:18" s="26" customFormat="1" ht="12">
      <c r="A21" s="79"/>
      <c r="B21" s="79"/>
      <c r="C21" s="80"/>
      <c r="D21" s="80"/>
      <c r="E21" s="44" t="s">
        <v>34</v>
      </c>
      <c r="F21" s="40"/>
      <c r="G21" s="79"/>
      <c r="H21" s="79"/>
      <c r="I21" s="80"/>
      <c r="J21" s="80"/>
      <c r="K21" s="79"/>
      <c r="L21" s="79"/>
      <c r="M21" s="80"/>
      <c r="N21" s="80"/>
      <c r="O21" s="80"/>
      <c r="P21" s="80"/>
      <c r="Q21" s="80"/>
      <c r="R21" s="80"/>
    </row>
    <row r="22" spans="1:18" s="26" customFormat="1" ht="12">
      <c r="A22" s="79">
        <v>5439</v>
      </c>
      <c r="B22" s="79">
        <v>5439</v>
      </c>
      <c r="C22" s="80">
        <v>917956531.11</v>
      </c>
      <c r="D22" s="80">
        <v>708154145</v>
      </c>
      <c r="E22" s="24" t="s">
        <v>37</v>
      </c>
      <c r="F22" s="39" t="s">
        <v>22</v>
      </c>
      <c r="G22" s="79">
        <v>4250</v>
      </c>
      <c r="H22" s="79">
        <v>4250</v>
      </c>
      <c r="I22" s="80">
        <v>849827845.66</v>
      </c>
      <c r="J22" s="80">
        <v>484701635</v>
      </c>
      <c r="K22" s="79">
        <v>18942</v>
      </c>
      <c r="L22" s="79">
        <v>18942</v>
      </c>
      <c r="M22" s="80">
        <v>1833469000</v>
      </c>
      <c r="N22" s="80">
        <v>1909490000</v>
      </c>
      <c r="O22" s="80">
        <f>(G22)/K22*100</f>
        <v>22.43691268081512</v>
      </c>
      <c r="P22" s="80">
        <f>(H22)/L22*100</f>
        <v>22.43691268081512</v>
      </c>
      <c r="Q22" s="80">
        <f>(I22)/M22*100</f>
        <v>46.350816166512764</v>
      </c>
      <c r="R22" s="80">
        <f>(J22)/N22*100</f>
        <v>25.383826833342933</v>
      </c>
    </row>
    <row r="23" spans="1:18" s="26" customFormat="1" ht="12">
      <c r="A23" s="79"/>
      <c r="B23" s="79"/>
      <c r="C23" s="80"/>
      <c r="D23" s="80"/>
      <c r="E23" s="44" t="s">
        <v>38</v>
      </c>
      <c r="F23" s="40"/>
      <c r="G23" s="79"/>
      <c r="H23" s="79"/>
      <c r="I23" s="80"/>
      <c r="J23" s="80"/>
      <c r="K23" s="79"/>
      <c r="L23" s="79"/>
      <c r="M23" s="80"/>
      <c r="N23" s="80"/>
      <c r="O23" s="80"/>
      <c r="P23" s="80"/>
      <c r="Q23" s="80"/>
      <c r="R23" s="80"/>
    </row>
    <row r="24" spans="1:18" s="26" customFormat="1" ht="12">
      <c r="A24" s="79">
        <v>663710</v>
      </c>
      <c r="B24" s="79">
        <v>663710</v>
      </c>
      <c r="C24" s="81">
        <v>16954967659.49</v>
      </c>
      <c r="D24" s="81">
        <v>17667094833.98</v>
      </c>
      <c r="E24" s="24" t="s">
        <v>35</v>
      </c>
      <c r="F24" s="39" t="s">
        <v>36</v>
      </c>
      <c r="G24" s="79">
        <v>825306</v>
      </c>
      <c r="H24" s="79">
        <v>825306</v>
      </c>
      <c r="I24" s="81">
        <v>18455475704.43</v>
      </c>
      <c r="J24" s="81">
        <v>18063662709.2</v>
      </c>
      <c r="K24" s="79">
        <v>867469</v>
      </c>
      <c r="L24" s="79">
        <v>867469</v>
      </c>
      <c r="M24" s="80">
        <v>16333842000</v>
      </c>
      <c r="N24" s="80">
        <v>16488057000</v>
      </c>
      <c r="O24" s="80">
        <f aca="true" t="shared" si="3" ref="O24:R25">(G24)/K24*100</f>
        <v>95.13953812758726</v>
      </c>
      <c r="P24" s="80">
        <f t="shared" si="3"/>
        <v>95.13953812758726</v>
      </c>
      <c r="Q24" s="80">
        <f t="shared" si="3"/>
        <v>112.98918958827934</v>
      </c>
      <c r="R24" s="80">
        <f t="shared" si="3"/>
        <v>109.55604234750038</v>
      </c>
    </row>
    <row r="25" spans="1:18" s="26" customFormat="1" ht="14.25" customHeight="1">
      <c r="A25" s="79">
        <v>1968</v>
      </c>
      <c r="B25" s="79">
        <v>1968</v>
      </c>
      <c r="C25" s="81">
        <v>3404110732.64</v>
      </c>
      <c r="D25" s="81">
        <v>2551521632.44</v>
      </c>
      <c r="E25" s="24" t="s">
        <v>39</v>
      </c>
      <c r="F25" s="39" t="s">
        <v>40</v>
      </c>
      <c r="G25" s="79">
        <v>3900</v>
      </c>
      <c r="H25" s="79">
        <v>3900</v>
      </c>
      <c r="I25" s="81">
        <v>3266546361.78</v>
      </c>
      <c r="J25" s="81">
        <v>3114056013.63</v>
      </c>
      <c r="K25" s="79">
        <v>3244</v>
      </c>
      <c r="L25" s="79">
        <v>3244</v>
      </c>
      <c r="M25" s="80">
        <v>3591033000</v>
      </c>
      <c r="N25" s="80">
        <v>3538265000</v>
      </c>
      <c r="O25" s="80">
        <f t="shared" si="3"/>
        <v>120.22194821208384</v>
      </c>
      <c r="P25" s="80">
        <f t="shared" si="3"/>
        <v>120.22194821208384</v>
      </c>
      <c r="Q25" s="80">
        <f t="shared" si="3"/>
        <v>90.96397503949422</v>
      </c>
      <c r="R25" s="80">
        <f t="shared" si="3"/>
        <v>88.01081924700384</v>
      </c>
    </row>
    <row r="26" spans="1:18" s="26" customFormat="1" ht="12">
      <c r="A26" s="79">
        <v>0</v>
      </c>
      <c r="B26" s="79">
        <v>0</v>
      </c>
      <c r="C26" s="81">
        <v>878426369.29</v>
      </c>
      <c r="D26" s="81">
        <v>1186662935</v>
      </c>
      <c r="E26" s="24" t="s">
        <v>41</v>
      </c>
      <c r="F26" s="40"/>
      <c r="G26" s="79"/>
      <c r="H26" s="79"/>
      <c r="I26" s="81">
        <v>815347332.87</v>
      </c>
      <c r="J26" s="81">
        <v>1069830347</v>
      </c>
      <c r="K26" s="79"/>
      <c r="L26" s="79"/>
      <c r="M26" s="80">
        <v>999200000</v>
      </c>
      <c r="N26" s="80">
        <v>1192000000</v>
      </c>
      <c r="O26" s="80" t="s">
        <v>65</v>
      </c>
      <c r="P26" s="80"/>
      <c r="Q26" s="80">
        <f>(I26)/M26*100</f>
        <v>81.60001329763811</v>
      </c>
      <c r="R26" s="80">
        <f>(J26)/N26*100</f>
        <v>89.75086803691276</v>
      </c>
    </row>
    <row r="27" spans="1:18" s="26" customFormat="1" ht="12">
      <c r="A27" s="79">
        <v>17798</v>
      </c>
      <c r="B27" s="79">
        <v>17798</v>
      </c>
      <c r="C27" s="81">
        <v>549251630.08</v>
      </c>
      <c r="D27" s="81">
        <v>571193061.87</v>
      </c>
      <c r="E27" s="24" t="s">
        <v>37</v>
      </c>
      <c r="F27" s="39" t="s">
        <v>22</v>
      </c>
      <c r="G27" s="79">
        <v>3808</v>
      </c>
      <c r="H27" s="79">
        <v>3808</v>
      </c>
      <c r="I27" s="81">
        <v>296764554.61</v>
      </c>
      <c r="J27" s="81">
        <v>298750330.85</v>
      </c>
      <c r="K27" s="79">
        <v>8200</v>
      </c>
      <c r="L27" s="79">
        <v>8200</v>
      </c>
      <c r="M27" s="80">
        <v>957000000</v>
      </c>
      <c r="N27" s="80">
        <v>1050000000</v>
      </c>
      <c r="O27" s="80">
        <f>(G27)/K27*100</f>
        <v>46.43902439024391</v>
      </c>
      <c r="P27" s="80">
        <f>(H27)/L27*100</f>
        <v>46.43902439024391</v>
      </c>
      <c r="Q27" s="80">
        <f>(I27)/M27*100</f>
        <v>31.00988031452456</v>
      </c>
      <c r="R27" s="80">
        <f>(J27)/N27*100</f>
        <v>28.452412461904764</v>
      </c>
    </row>
    <row r="28" spans="1:18" s="26" customFormat="1" ht="12">
      <c r="A28" s="79"/>
      <c r="B28" s="79"/>
      <c r="C28" s="80"/>
      <c r="D28" s="80"/>
      <c r="E28" s="44" t="s">
        <v>42</v>
      </c>
      <c r="F28" s="40"/>
      <c r="G28" s="79"/>
      <c r="H28" s="79"/>
      <c r="I28" s="80"/>
      <c r="J28" s="80"/>
      <c r="K28" s="79"/>
      <c r="L28" s="79"/>
      <c r="M28" s="80"/>
      <c r="N28" s="80"/>
      <c r="O28" s="80"/>
      <c r="P28" s="80"/>
      <c r="Q28" s="80"/>
      <c r="R28" s="80"/>
    </row>
    <row r="29" spans="1:18" s="26" customFormat="1" ht="14.25" customHeight="1">
      <c r="A29" s="79">
        <v>5450169</v>
      </c>
      <c r="B29" s="79">
        <v>4652693</v>
      </c>
      <c r="C29" s="80">
        <v>27135684029.19</v>
      </c>
      <c r="D29" s="80">
        <v>32313721888</v>
      </c>
      <c r="E29" s="24" t="s">
        <v>43</v>
      </c>
      <c r="F29" s="41" t="s">
        <v>44</v>
      </c>
      <c r="G29" s="79">
        <v>5992054</v>
      </c>
      <c r="H29" s="79">
        <v>5246558</v>
      </c>
      <c r="I29" s="80">
        <v>24811417714.26</v>
      </c>
      <c r="J29" s="80">
        <v>33771841524</v>
      </c>
      <c r="K29" s="79">
        <v>6095653</v>
      </c>
      <c r="L29" s="79">
        <v>5379250</v>
      </c>
      <c r="M29" s="80">
        <v>27874632000</v>
      </c>
      <c r="N29" s="80">
        <v>33023174000</v>
      </c>
      <c r="O29" s="80">
        <f aca="true" t="shared" si="4" ref="O29:R35">(G29)/K29*100</f>
        <v>98.30044459551749</v>
      </c>
      <c r="P29" s="80">
        <f t="shared" si="4"/>
        <v>97.53326207185017</v>
      </c>
      <c r="Q29" s="80">
        <f t="shared" si="4"/>
        <v>89.0107453768717</v>
      </c>
      <c r="R29" s="80">
        <f t="shared" si="4"/>
        <v>102.26709741468218</v>
      </c>
    </row>
    <row r="30" spans="1:18" s="26" customFormat="1" ht="12">
      <c r="A30" s="79">
        <v>774621</v>
      </c>
      <c r="B30" s="79">
        <v>1395594</v>
      </c>
      <c r="C30" s="80">
        <v>6869002064.04</v>
      </c>
      <c r="D30" s="80">
        <v>15059182378.3</v>
      </c>
      <c r="E30" s="24" t="s">
        <v>45</v>
      </c>
      <c r="F30" s="39" t="s">
        <v>22</v>
      </c>
      <c r="G30" s="79">
        <v>698156</v>
      </c>
      <c r="H30" s="79">
        <v>1404932</v>
      </c>
      <c r="I30" s="80">
        <v>4677825647.11</v>
      </c>
      <c r="J30" s="80">
        <v>13226488824.9</v>
      </c>
      <c r="K30" s="79">
        <v>576840</v>
      </c>
      <c r="L30" s="79">
        <v>1283818</v>
      </c>
      <c r="M30" s="80">
        <v>3831874000</v>
      </c>
      <c r="N30" s="80">
        <v>12584374000</v>
      </c>
      <c r="O30" s="80">
        <f t="shared" si="4"/>
        <v>121.03113515012829</v>
      </c>
      <c r="P30" s="80">
        <f t="shared" si="4"/>
        <v>109.43389171985439</v>
      </c>
      <c r="Q30" s="80">
        <f t="shared" si="4"/>
        <v>122.07670834453323</v>
      </c>
      <c r="R30" s="80">
        <f t="shared" si="4"/>
        <v>105.10247728571957</v>
      </c>
    </row>
    <row r="31" spans="1:18" s="26" customFormat="1" ht="12">
      <c r="A31" s="79">
        <f>6370309+783</f>
        <v>6371092</v>
      </c>
      <c r="B31" s="79">
        <f>8790575-2490</f>
        <v>8788085</v>
      </c>
      <c r="C31" s="80">
        <f>45627054810.42+4741144.45</f>
        <v>45631795954.869995</v>
      </c>
      <c r="D31" s="80">
        <f>137903083013.98-13527796</f>
        <v>137889555217.98</v>
      </c>
      <c r="E31" s="24" t="s">
        <v>46</v>
      </c>
      <c r="F31" s="39" t="s">
        <v>47</v>
      </c>
      <c r="G31" s="79">
        <f>6720512+730</f>
        <v>6721242</v>
      </c>
      <c r="H31" s="79">
        <f>9176830-2475</f>
        <v>9174355</v>
      </c>
      <c r="I31" s="80">
        <f>33848339786.05+5659884.43</f>
        <v>33853999670.48</v>
      </c>
      <c r="J31" s="80">
        <f>131458838786.55-16316665</f>
        <v>131442522121.55</v>
      </c>
      <c r="K31" s="79">
        <v>5850000</v>
      </c>
      <c r="L31" s="79">
        <v>8050500</v>
      </c>
      <c r="M31" s="80">
        <f>34855501000+2978000</f>
        <v>34858479000</v>
      </c>
      <c r="N31" s="80">
        <f>112763659000+7013000</f>
        <v>112770672000</v>
      </c>
      <c r="O31" s="80">
        <f t="shared" si="4"/>
        <v>114.89302564102563</v>
      </c>
      <c r="P31" s="80">
        <f t="shared" si="4"/>
        <v>113.96006459226136</v>
      </c>
      <c r="Q31" s="80">
        <f t="shared" si="4"/>
        <v>97.11840746258608</v>
      </c>
      <c r="R31" s="80">
        <f t="shared" si="4"/>
        <v>116.55736353291395</v>
      </c>
    </row>
    <row r="32" spans="1:18" s="26" customFormat="1" ht="12">
      <c r="A32" s="79">
        <f>1938507+540759</f>
        <v>2479266</v>
      </c>
      <c r="B32" s="79">
        <f>2444467+42582</f>
        <v>2487049</v>
      </c>
      <c r="C32" s="80">
        <f>9160244621.74+3374490305.7</f>
        <v>12534734927.439999</v>
      </c>
      <c r="D32" s="80">
        <f>14714393550+401281343</f>
        <v>15115674893</v>
      </c>
      <c r="E32" s="24" t="s">
        <v>48</v>
      </c>
      <c r="F32" s="39" t="s">
        <v>47</v>
      </c>
      <c r="G32" s="79">
        <f>1971039+478328</f>
        <v>2449367</v>
      </c>
      <c r="H32" s="79">
        <f>2653372+35154</f>
        <v>2688526</v>
      </c>
      <c r="I32" s="80">
        <f>7328292730.28+2346222696.29</f>
        <v>9674515426.57</v>
      </c>
      <c r="J32" s="80">
        <f>13852918146.62+311307327.8</f>
        <v>14164225474.42</v>
      </c>
      <c r="K32" s="79">
        <v>1775000</v>
      </c>
      <c r="L32" s="79">
        <v>2506000</v>
      </c>
      <c r="M32" s="80">
        <f>7160884000+146173000</f>
        <v>7307057000</v>
      </c>
      <c r="N32" s="80">
        <f>14629140000+257130000</f>
        <v>14886270000</v>
      </c>
      <c r="O32" s="80">
        <f t="shared" si="4"/>
        <v>137.99250704225352</v>
      </c>
      <c r="P32" s="80">
        <f t="shared" si="4"/>
        <v>107.28355945730247</v>
      </c>
      <c r="Q32" s="80">
        <f t="shared" si="4"/>
        <v>132.3996162418057</v>
      </c>
      <c r="R32" s="80">
        <f t="shared" si="4"/>
        <v>95.14959405156563</v>
      </c>
    </row>
    <row r="33" spans="1:18" s="26" customFormat="1" ht="12">
      <c r="A33" s="79">
        <v>6903577</v>
      </c>
      <c r="B33" s="79">
        <v>6989509</v>
      </c>
      <c r="C33" s="80">
        <v>36454384084.27</v>
      </c>
      <c r="D33" s="80">
        <v>61452906972.28</v>
      </c>
      <c r="E33" s="24" t="s">
        <v>49</v>
      </c>
      <c r="F33" s="39" t="s">
        <v>47</v>
      </c>
      <c r="G33" s="79">
        <v>7433303</v>
      </c>
      <c r="H33" s="79">
        <v>7257444</v>
      </c>
      <c r="I33" s="80">
        <v>34434357076.35</v>
      </c>
      <c r="J33" s="80">
        <v>57770260518.36</v>
      </c>
      <c r="K33" s="79">
        <v>6026000</v>
      </c>
      <c r="L33" s="79">
        <v>6011300</v>
      </c>
      <c r="M33" s="80">
        <v>26425023000</v>
      </c>
      <c r="N33" s="80">
        <v>49193909000</v>
      </c>
      <c r="O33" s="80">
        <f t="shared" si="4"/>
        <v>123.35384998340524</v>
      </c>
      <c r="P33" s="80">
        <f t="shared" si="4"/>
        <v>120.73002511935853</v>
      </c>
      <c r="Q33" s="80">
        <f t="shared" si="4"/>
        <v>130.30965791912462</v>
      </c>
      <c r="R33" s="80">
        <f t="shared" si="4"/>
        <v>117.43376709169422</v>
      </c>
    </row>
    <row r="34" spans="1:18" s="26" customFormat="1" ht="12">
      <c r="A34" s="79">
        <v>14598545</v>
      </c>
      <c r="B34" s="79">
        <v>17141617</v>
      </c>
      <c r="C34" s="80">
        <v>43694659517.83</v>
      </c>
      <c r="D34" s="80">
        <v>70100739834.9</v>
      </c>
      <c r="E34" s="24" t="s">
        <v>50</v>
      </c>
      <c r="F34" s="39" t="s">
        <v>47</v>
      </c>
      <c r="G34" s="79">
        <v>15554188</v>
      </c>
      <c r="H34" s="79">
        <v>17940835</v>
      </c>
      <c r="I34" s="80">
        <v>39323862954.68</v>
      </c>
      <c r="J34" s="80">
        <v>65814119248.37</v>
      </c>
      <c r="K34" s="79">
        <v>14200400</v>
      </c>
      <c r="L34" s="79">
        <v>15146500</v>
      </c>
      <c r="M34" s="80">
        <v>37604247000</v>
      </c>
      <c r="N34" s="80">
        <v>57413965000</v>
      </c>
      <c r="O34" s="80">
        <f t="shared" si="4"/>
        <v>109.53344976197855</v>
      </c>
      <c r="P34" s="80">
        <f t="shared" si="4"/>
        <v>118.44871752550094</v>
      </c>
      <c r="Q34" s="80">
        <f t="shared" si="4"/>
        <v>104.57293016578686</v>
      </c>
      <c r="R34" s="80">
        <f t="shared" si="4"/>
        <v>114.63085548676179</v>
      </c>
    </row>
    <row r="35" spans="1:18" s="26" customFormat="1" ht="12">
      <c r="A35" s="79">
        <v>3552520</v>
      </c>
      <c r="B35" s="79">
        <v>3676120</v>
      </c>
      <c r="C35" s="80">
        <f>561344011.67+17043332490.86+7029222235.81+59445559.41+4868956280.46</f>
        <v>29562300578.21</v>
      </c>
      <c r="D35" s="80">
        <f>1414845051+23122053148+11162445462+70257324+3947342322</f>
        <v>39716943307</v>
      </c>
      <c r="E35" s="24" t="s">
        <v>51</v>
      </c>
      <c r="F35" s="39" t="s">
        <v>22</v>
      </c>
      <c r="G35" s="79">
        <v>3346692</v>
      </c>
      <c r="H35" s="79">
        <v>3539358</v>
      </c>
      <c r="I35" s="80">
        <f>521783213.47+15421795533.78+7137118396.18+78586260.64+3690477002.99</f>
        <v>26849760407.059998</v>
      </c>
      <c r="J35" s="80">
        <f>1306164193+16545583068+8064247274.99+76544582+3357332571</f>
        <v>29349871688.989998</v>
      </c>
      <c r="K35" s="79">
        <v>3103629</v>
      </c>
      <c r="L35" s="79">
        <v>3159369</v>
      </c>
      <c r="M35" s="80">
        <f>601057000+15917367000+7382228000+79389000+2035241000</f>
        <v>26015282000</v>
      </c>
      <c r="N35" s="80">
        <f>1224198000+18949886000+9638003000+66073000+2245772000</f>
        <v>32123932000</v>
      </c>
      <c r="O35" s="80">
        <f t="shared" si="4"/>
        <v>107.83157394134415</v>
      </c>
      <c r="P35" s="80">
        <f t="shared" si="4"/>
        <v>112.02737002230509</v>
      </c>
      <c r="Q35" s="80">
        <f t="shared" si="4"/>
        <v>103.20764697864892</v>
      </c>
      <c r="R35" s="80">
        <f t="shared" si="4"/>
        <v>91.3645057180111</v>
      </c>
    </row>
    <row r="36" spans="1:18" s="26" customFormat="1" ht="12">
      <c r="A36" s="79"/>
      <c r="B36" s="79"/>
      <c r="C36" s="80"/>
      <c r="D36" s="80"/>
      <c r="E36" s="48" t="s">
        <v>66</v>
      </c>
      <c r="F36" s="39"/>
      <c r="G36" s="79"/>
      <c r="H36" s="79"/>
      <c r="I36" s="80"/>
      <c r="J36" s="80"/>
      <c r="K36" s="79"/>
      <c r="L36" s="79"/>
      <c r="M36" s="80"/>
      <c r="N36" s="80"/>
      <c r="O36" s="80"/>
      <c r="P36" s="80"/>
      <c r="Q36" s="80"/>
      <c r="R36" s="80"/>
    </row>
    <row r="37" spans="1:18" s="26" customFormat="1" ht="12">
      <c r="A37" s="79">
        <v>17</v>
      </c>
      <c r="B37" s="79">
        <v>19</v>
      </c>
      <c r="C37" s="80">
        <v>10577552055</v>
      </c>
      <c r="D37" s="80">
        <v>11850590663</v>
      </c>
      <c r="E37" s="25" t="s">
        <v>67</v>
      </c>
      <c r="F37" s="40" t="s">
        <v>68</v>
      </c>
      <c r="G37" s="79">
        <v>18</v>
      </c>
      <c r="H37" s="79">
        <v>26</v>
      </c>
      <c r="I37" s="80">
        <v>10574686978</v>
      </c>
      <c r="J37" s="80">
        <v>15810707031</v>
      </c>
      <c r="K37" s="79">
        <v>15</v>
      </c>
      <c r="L37" s="79">
        <v>21</v>
      </c>
      <c r="M37" s="80">
        <v>9167950000</v>
      </c>
      <c r="N37" s="80">
        <v>13456979000</v>
      </c>
      <c r="O37" s="80">
        <f>(G37)/K37*100</f>
        <v>120</v>
      </c>
      <c r="P37" s="80">
        <f>(H37)/L37*100</f>
        <v>123.80952380952381</v>
      </c>
      <c r="Q37" s="80">
        <f>(I37)/M37*100</f>
        <v>115.34407340790472</v>
      </c>
      <c r="R37" s="80">
        <f>(J37)/N37*100</f>
        <v>117.49076097242926</v>
      </c>
    </row>
    <row r="38" spans="1:18" s="26" customFormat="1" ht="12">
      <c r="A38" s="79"/>
      <c r="B38" s="79"/>
      <c r="C38" s="80">
        <v>6115913989</v>
      </c>
      <c r="D38" s="80">
        <v>6448935193</v>
      </c>
      <c r="E38" s="25" t="s">
        <v>81</v>
      </c>
      <c r="F38" s="39"/>
      <c r="G38" s="79"/>
      <c r="H38" s="79"/>
      <c r="I38" s="80">
        <v>3999162443</v>
      </c>
      <c r="J38" s="80">
        <v>4867687714</v>
      </c>
      <c r="K38" s="79"/>
      <c r="L38" s="79"/>
      <c r="M38" s="80">
        <v>4990283000</v>
      </c>
      <c r="N38" s="80">
        <v>5367347000</v>
      </c>
      <c r="O38" s="80"/>
      <c r="P38" s="80"/>
      <c r="Q38" s="80">
        <f>(I38)/M38*100</f>
        <v>80.13899097506093</v>
      </c>
      <c r="R38" s="80">
        <f>(J38)/N38*100</f>
        <v>90.69075865599895</v>
      </c>
    </row>
    <row r="39" spans="1:18" s="26" customFormat="1" ht="12">
      <c r="A39" s="79"/>
      <c r="B39" s="79"/>
      <c r="C39" s="80"/>
      <c r="D39" s="80"/>
      <c r="E39" s="25"/>
      <c r="F39" s="40"/>
      <c r="G39" s="79"/>
      <c r="H39" s="79"/>
      <c r="I39" s="80"/>
      <c r="J39" s="80"/>
      <c r="K39" s="79"/>
      <c r="L39" s="79"/>
      <c r="M39" s="80"/>
      <c r="N39" s="80"/>
      <c r="O39" s="80"/>
      <c r="P39" s="80"/>
      <c r="Q39" s="96"/>
      <c r="R39" s="96"/>
    </row>
    <row r="40" spans="1:18" s="26" customFormat="1" ht="12">
      <c r="A40" s="79"/>
      <c r="B40" s="79"/>
      <c r="C40" s="80"/>
      <c r="D40" s="80"/>
      <c r="E40" s="93" t="s">
        <v>52</v>
      </c>
      <c r="F40" s="40"/>
      <c r="G40" s="79"/>
      <c r="H40" s="79"/>
      <c r="I40" s="80"/>
      <c r="J40" s="80"/>
      <c r="K40" s="79"/>
      <c r="L40" s="79"/>
      <c r="M40" s="80"/>
      <c r="N40" s="80"/>
      <c r="O40" s="23"/>
      <c r="P40" s="80"/>
      <c r="Q40" s="80"/>
      <c r="R40" s="80"/>
    </row>
    <row r="41" spans="1:18" s="26" customFormat="1" ht="12">
      <c r="A41" s="79">
        <v>2951310</v>
      </c>
      <c r="B41" s="79">
        <v>2515500</v>
      </c>
      <c r="C41" s="80">
        <v>4704364.26</v>
      </c>
      <c r="D41" s="80">
        <v>6408291</v>
      </c>
      <c r="E41" s="94" t="s">
        <v>53</v>
      </c>
      <c r="F41" s="40" t="s">
        <v>54</v>
      </c>
      <c r="G41" s="79">
        <v>2612964</v>
      </c>
      <c r="H41" s="79">
        <v>2375500</v>
      </c>
      <c r="I41" s="80">
        <v>5032132</v>
      </c>
      <c r="J41" s="80">
        <v>6413850</v>
      </c>
      <c r="K41" s="79">
        <v>3800000</v>
      </c>
      <c r="L41" s="79">
        <v>3000000</v>
      </c>
      <c r="M41" s="80">
        <v>6203000</v>
      </c>
      <c r="N41" s="80">
        <v>8100000</v>
      </c>
      <c r="O41" s="80">
        <f aca="true" t="shared" si="5" ref="O41:R42">(G41)/K41*100</f>
        <v>68.7622105263158</v>
      </c>
      <c r="P41" s="80">
        <f t="shared" si="5"/>
        <v>79.18333333333332</v>
      </c>
      <c r="Q41" s="80">
        <f t="shared" si="5"/>
        <v>81.12416572626148</v>
      </c>
      <c r="R41" s="80">
        <f t="shared" si="5"/>
        <v>79.18333333333332</v>
      </c>
    </row>
    <row r="42" spans="1:18" s="26" customFormat="1" ht="14.25" customHeight="1" thickBot="1">
      <c r="A42" s="83">
        <v>1608306</v>
      </c>
      <c r="B42" s="83">
        <v>1664170</v>
      </c>
      <c r="C42" s="84">
        <v>23822017.97</v>
      </c>
      <c r="D42" s="84">
        <v>40912480</v>
      </c>
      <c r="E42" s="95" t="s">
        <v>55</v>
      </c>
      <c r="F42" s="42" t="s">
        <v>56</v>
      </c>
      <c r="G42" s="83">
        <v>1700748</v>
      </c>
      <c r="H42" s="83">
        <v>1716730</v>
      </c>
      <c r="I42" s="84">
        <v>24544615.2</v>
      </c>
      <c r="J42" s="84">
        <v>48068440</v>
      </c>
      <c r="K42" s="83">
        <v>1750000</v>
      </c>
      <c r="L42" s="83">
        <v>1700000</v>
      </c>
      <c r="M42" s="84">
        <v>25685000</v>
      </c>
      <c r="N42" s="84">
        <v>47600000</v>
      </c>
      <c r="O42" s="84">
        <f t="shared" si="5"/>
        <v>97.18560000000001</v>
      </c>
      <c r="P42" s="84">
        <f t="shared" si="5"/>
        <v>100.98411764705881</v>
      </c>
      <c r="Q42" s="84">
        <f t="shared" si="5"/>
        <v>95.56011368503017</v>
      </c>
      <c r="R42" s="84">
        <f t="shared" si="5"/>
        <v>100.98411764705881</v>
      </c>
    </row>
    <row r="43" spans="1:47" s="26" customFormat="1" ht="14.25" customHeight="1">
      <c r="A43" s="85"/>
      <c r="B43" s="86"/>
      <c r="C43" s="87"/>
      <c r="D43" s="87"/>
      <c r="E43" s="88"/>
      <c r="F43" s="43"/>
      <c r="G43" s="86"/>
      <c r="H43" s="86"/>
      <c r="I43" s="87"/>
      <c r="J43" s="87"/>
      <c r="K43" s="86"/>
      <c r="L43" s="86"/>
      <c r="M43" s="87"/>
      <c r="N43" s="87"/>
      <c r="O43" s="87"/>
      <c r="P43" s="87"/>
      <c r="Q43" s="87"/>
      <c r="R43" s="8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18" s="33" customFormat="1" ht="28.5" thickBot="1">
      <c r="A44" s="98"/>
      <c r="B44" s="34"/>
      <c r="C44" s="35"/>
      <c r="D44" s="92" t="s">
        <v>57</v>
      </c>
      <c r="E44" s="36"/>
      <c r="F44" s="35"/>
      <c r="G44" s="34"/>
      <c r="H44" s="34"/>
      <c r="I44" s="37"/>
      <c r="J44" s="37"/>
      <c r="K44" s="34"/>
      <c r="L44" s="34"/>
      <c r="M44" s="35"/>
      <c r="N44" s="35"/>
      <c r="O44" s="35"/>
      <c r="P44" s="35"/>
      <c r="Q44" s="51" t="s">
        <v>1</v>
      </c>
      <c r="R44" s="74"/>
    </row>
    <row r="45" spans="1:18" s="75" customFormat="1" ht="19.5" customHeight="1">
      <c r="A45" s="97" t="s">
        <v>2</v>
      </c>
      <c r="B45" s="2"/>
      <c r="C45" s="2"/>
      <c r="D45" s="3"/>
      <c r="E45" s="89"/>
      <c r="F45" s="65" t="s">
        <v>3</v>
      </c>
      <c r="G45" s="16" t="s">
        <v>4</v>
      </c>
      <c r="H45" s="16"/>
      <c r="I45" s="19"/>
      <c r="J45" s="22" t="s">
        <v>5</v>
      </c>
      <c r="K45" s="66" t="s">
        <v>6</v>
      </c>
      <c r="L45" s="2"/>
      <c r="M45" s="2"/>
      <c r="N45" s="90"/>
      <c r="O45" s="66" t="s">
        <v>7</v>
      </c>
      <c r="P45" s="2"/>
      <c r="Q45" s="3"/>
      <c r="R45" s="2"/>
    </row>
    <row r="46" spans="1:18" s="75" customFormat="1" ht="19.5" customHeight="1">
      <c r="A46" s="52" t="s">
        <v>8</v>
      </c>
      <c r="B46" s="14"/>
      <c r="C46" s="67" t="s">
        <v>9</v>
      </c>
      <c r="D46" s="14"/>
      <c r="E46" s="57" t="s">
        <v>10</v>
      </c>
      <c r="F46" s="20"/>
      <c r="G46" s="13" t="s">
        <v>11</v>
      </c>
      <c r="H46" s="14"/>
      <c r="I46" s="21" t="s">
        <v>12</v>
      </c>
      <c r="J46" s="13"/>
      <c r="K46" s="19" t="s">
        <v>11</v>
      </c>
      <c r="L46" s="14"/>
      <c r="M46" s="21" t="s">
        <v>12</v>
      </c>
      <c r="N46" s="13"/>
      <c r="O46" s="67" t="s">
        <v>13</v>
      </c>
      <c r="P46" s="14"/>
      <c r="Q46" s="67" t="s">
        <v>14</v>
      </c>
      <c r="R46" s="13"/>
    </row>
    <row r="47" spans="1:18" s="75" customFormat="1" ht="19.5" customHeight="1" thickBot="1">
      <c r="A47" s="68" t="s">
        <v>58</v>
      </c>
      <c r="B47" s="69" t="s">
        <v>59</v>
      </c>
      <c r="C47" s="69" t="s">
        <v>60</v>
      </c>
      <c r="D47" s="69" t="s">
        <v>61</v>
      </c>
      <c r="E47" s="78"/>
      <c r="F47" s="70" t="s">
        <v>19</v>
      </c>
      <c r="G47" s="69" t="s">
        <v>58</v>
      </c>
      <c r="H47" s="69" t="s">
        <v>59</v>
      </c>
      <c r="I47" s="69" t="s">
        <v>62</v>
      </c>
      <c r="J47" s="68" t="s">
        <v>61</v>
      </c>
      <c r="K47" s="69" t="s">
        <v>58</v>
      </c>
      <c r="L47" s="69" t="s">
        <v>59</v>
      </c>
      <c r="M47" s="69" t="s">
        <v>62</v>
      </c>
      <c r="N47" s="69" t="s">
        <v>61</v>
      </c>
      <c r="O47" s="69" t="s">
        <v>58</v>
      </c>
      <c r="P47" s="69" t="s">
        <v>59</v>
      </c>
      <c r="Q47" s="69" t="s">
        <v>62</v>
      </c>
      <c r="R47" s="71" t="s">
        <v>61</v>
      </c>
    </row>
    <row r="48" spans="2:18" s="26" customFormat="1" ht="12">
      <c r="B48" s="91"/>
      <c r="C48" s="91"/>
      <c r="E48" s="44" t="s">
        <v>63</v>
      </c>
      <c r="Q48" s="27"/>
      <c r="R48" s="38"/>
    </row>
    <row r="49" spans="1:18" s="26" customFormat="1" ht="12">
      <c r="A49" s="82">
        <v>131916525</v>
      </c>
      <c r="B49" s="79">
        <v>122880952</v>
      </c>
      <c r="C49" s="80">
        <v>197459097043.51</v>
      </c>
      <c r="D49" s="80">
        <v>263649168103</v>
      </c>
      <c r="E49" s="72" t="s">
        <v>64</v>
      </c>
      <c r="F49" s="73" t="s">
        <v>69</v>
      </c>
      <c r="G49" s="79">
        <v>139390251</v>
      </c>
      <c r="H49" s="79">
        <v>129906630</v>
      </c>
      <c r="I49" s="80">
        <v>206801896611.82</v>
      </c>
      <c r="J49" s="80">
        <v>278717291524</v>
      </c>
      <c r="K49" s="79">
        <v>139458777</v>
      </c>
      <c r="L49" s="79">
        <v>130095653</v>
      </c>
      <c r="M49" s="80">
        <v>215010513000</v>
      </c>
      <c r="N49" s="80">
        <v>284180944000</v>
      </c>
      <c r="O49" s="80">
        <f>(G49)/K49*100</f>
        <v>99.95086289907734</v>
      </c>
      <c r="P49" s="80">
        <f>(H49)/L49*100</f>
        <v>99.85470459954568</v>
      </c>
      <c r="Q49" s="80">
        <f>(I49)/M49*100</f>
        <v>96.18222556950971</v>
      </c>
      <c r="R49" s="87">
        <f>(J49)/N49*100</f>
        <v>98.07740364322247</v>
      </c>
    </row>
    <row r="50" spans="1:18" ht="16.5" thickBot="1">
      <c r="A50" s="7"/>
      <c r="B50" s="8"/>
      <c r="C50" s="7"/>
      <c r="D50" s="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4" ht="15.75">
      <c r="A51" s="5"/>
      <c r="B51" s="5"/>
      <c r="C51" s="5"/>
      <c r="D51" s="5"/>
    </row>
    <row r="52" spans="1:4" ht="15.75">
      <c r="A52" s="5"/>
      <c r="B52" s="5"/>
      <c r="C52" s="5"/>
      <c r="D52" s="5"/>
    </row>
    <row r="53" spans="1:4" ht="15.75">
      <c r="A53" s="5"/>
      <c r="B53" s="5"/>
      <c r="C53" s="5"/>
      <c r="D53" s="5"/>
    </row>
    <row r="54" spans="1:4" ht="15.75">
      <c r="A54" s="5"/>
      <c r="B54" s="5"/>
      <c r="C54" s="5"/>
      <c r="D54" s="5"/>
    </row>
    <row r="55" spans="1:4" ht="15.75">
      <c r="A55" s="5"/>
      <c r="B55" s="5"/>
      <c r="C55" s="5"/>
      <c r="D55" s="5"/>
    </row>
    <row r="56" spans="1:4" ht="15.75">
      <c r="A56" s="5"/>
      <c r="B56" s="5"/>
      <c r="C56" s="5"/>
      <c r="D56" s="5"/>
    </row>
    <row r="57" spans="1:4" ht="15.75">
      <c r="A57" s="5"/>
      <c r="B57" s="5"/>
      <c r="C57" s="5"/>
      <c r="D57" s="5"/>
    </row>
    <row r="58" spans="1:4" ht="15.75">
      <c r="A58" s="5"/>
      <c r="B58" s="5"/>
      <c r="C58" s="5"/>
      <c r="D58" s="5"/>
    </row>
    <row r="59" spans="1:4" ht="15.75">
      <c r="A59" s="5"/>
      <c r="B59" s="5"/>
      <c r="C59" s="5"/>
      <c r="D59" s="5"/>
    </row>
    <row r="60" spans="1:4" ht="15.75">
      <c r="A60" s="5"/>
      <c r="B60" s="5"/>
      <c r="C60" s="5"/>
      <c r="D60" s="5"/>
    </row>
    <row r="61" spans="1:4" ht="15.75">
      <c r="A61" s="5"/>
      <c r="B61" s="5"/>
      <c r="C61" s="5"/>
      <c r="D61" s="5"/>
    </row>
    <row r="62" spans="1:4" ht="15.75">
      <c r="A62" s="5"/>
      <c r="B62" s="5"/>
      <c r="C62" s="5"/>
      <c r="D62" s="5"/>
    </row>
    <row r="63" spans="1:4" ht="15.75">
      <c r="A63" s="5"/>
      <c r="B63" s="5"/>
      <c r="C63" s="5"/>
      <c r="D63" s="5"/>
    </row>
    <row r="64" spans="1:4" ht="15.75">
      <c r="A64" s="5"/>
      <c r="B64" s="5"/>
      <c r="C64" s="5"/>
      <c r="D64" s="5"/>
    </row>
    <row r="65" spans="1:4" ht="15.75">
      <c r="A65" s="5"/>
      <c r="B65" s="5"/>
      <c r="C65" s="5"/>
      <c r="D65" s="5"/>
    </row>
    <row r="66" spans="1:4" ht="15.75">
      <c r="A66" s="5"/>
      <c r="B66" s="5"/>
      <c r="C66" s="5"/>
      <c r="D66" s="5"/>
    </row>
    <row r="67" spans="1:4" ht="15.75">
      <c r="A67" s="5"/>
      <c r="B67" s="5"/>
      <c r="C67" s="5"/>
      <c r="D67" s="5"/>
    </row>
    <row r="68" spans="1:4" ht="15.75">
      <c r="A68" s="5"/>
      <c r="B68" s="5"/>
      <c r="C68" s="5"/>
      <c r="D68" s="5"/>
    </row>
    <row r="69" spans="1:4" ht="15.75">
      <c r="A69" s="5"/>
      <c r="B69" s="5"/>
      <c r="C69" s="5"/>
      <c r="D69" s="5"/>
    </row>
    <row r="70" spans="1:4" ht="15.75">
      <c r="A70" s="5"/>
      <c r="B70" s="5"/>
      <c r="C70" s="5"/>
      <c r="D70" s="5"/>
    </row>
    <row r="71" spans="1:4" ht="15.75">
      <c r="A71" s="5"/>
      <c r="B71" s="5"/>
      <c r="C71" s="5"/>
      <c r="D71" s="5"/>
    </row>
    <row r="72" spans="1:4" ht="15.75">
      <c r="A72" s="5"/>
      <c r="B72" s="5"/>
      <c r="C72" s="5"/>
      <c r="D72" s="5"/>
    </row>
    <row r="73" spans="1:4" ht="15.75">
      <c r="A73" s="5"/>
      <c r="B73" s="5"/>
      <c r="C73" s="5"/>
      <c r="D73" s="5"/>
    </row>
    <row r="74" spans="1:4" ht="15.75">
      <c r="A74" s="5"/>
      <c r="B74" s="5"/>
      <c r="C74" s="5"/>
      <c r="D74" s="5"/>
    </row>
    <row r="75" spans="1:4" ht="15.75">
      <c r="A75" s="5"/>
      <c r="B75" s="5"/>
      <c r="C75" s="5"/>
      <c r="D75" s="5"/>
    </row>
    <row r="76" spans="1:4" ht="15.75">
      <c r="A76" s="5"/>
      <c r="B76" s="5"/>
      <c r="C76" s="5"/>
      <c r="D76" s="5"/>
    </row>
    <row r="77" spans="1:4" ht="15.75">
      <c r="A77" s="5"/>
      <c r="B77" s="5"/>
      <c r="C77" s="5"/>
      <c r="D77" s="5"/>
    </row>
    <row r="78" spans="1:4" ht="15.75">
      <c r="A78" s="5"/>
      <c r="B78" s="5"/>
      <c r="C78" s="5"/>
      <c r="D78" s="5"/>
    </row>
    <row r="79" spans="1:4" ht="15.75">
      <c r="A79" s="5"/>
      <c r="B79" s="5"/>
      <c r="C79" s="5"/>
      <c r="D79" s="5"/>
    </row>
    <row r="80" spans="1:4" ht="15.75">
      <c r="A80" s="5"/>
      <c r="B80" s="5"/>
      <c r="C80" s="5"/>
      <c r="D80" s="5"/>
    </row>
    <row r="81" spans="1:4" ht="15.75">
      <c r="A81" s="5"/>
      <c r="B81" s="5"/>
      <c r="C81" s="5"/>
      <c r="D81" s="5"/>
    </row>
    <row r="82" spans="1:4" ht="15.75">
      <c r="A82" s="5"/>
      <c r="B82" s="5"/>
      <c r="C82" s="5"/>
      <c r="D82" s="5"/>
    </row>
    <row r="83" spans="1:4" ht="15.75">
      <c r="A83" s="5"/>
      <c r="B83" s="5"/>
      <c r="C83" s="5"/>
      <c r="D83" s="5"/>
    </row>
    <row r="84" spans="1:4" ht="15.75">
      <c r="A84" s="5"/>
      <c r="B84" s="5"/>
      <c r="C84" s="5"/>
      <c r="D84" s="5"/>
    </row>
    <row r="85" spans="1:4" ht="15.75">
      <c r="A85" s="5"/>
      <c r="B85" s="5"/>
      <c r="C85" s="5"/>
      <c r="D85" s="5"/>
    </row>
    <row r="86" spans="1:4" ht="15.75">
      <c r="A86" s="5"/>
      <c r="B86" s="5"/>
      <c r="C86" s="5"/>
      <c r="D86" s="5"/>
    </row>
    <row r="87" spans="1:4" ht="15.75">
      <c r="A87" s="5"/>
      <c r="B87" s="5"/>
      <c r="C87" s="5"/>
      <c r="D87" s="5"/>
    </row>
    <row r="88" spans="1:4" ht="15.75">
      <c r="A88" s="5"/>
      <c r="B88" s="5"/>
      <c r="C88" s="5"/>
      <c r="D88" s="5"/>
    </row>
    <row r="89" spans="1:4" ht="15.75">
      <c r="A89" s="5"/>
      <c r="B89" s="5"/>
      <c r="C89" s="5"/>
      <c r="D89" s="5"/>
    </row>
    <row r="90" spans="1:4" ht="15.75">
      <c r="A90" s="5"/>
      <c r="B90" s="5"/>
      <c r="C90" s="5"/>
      <c r="D90" s="5"/>
    </row>
    <row r="91" spans="1:4" ht="15.75">
      <c r="A91" s="5"/>
      <c r="B91" s="5"/>
      <c r="C91" s="5"/>
      <c r="D91" s="5"/>
    </row>
    <row r="92" spans="1:4" ht="15.75">
      <c r="A92" s="5"/>
      <c r="B92" s="5"/>
      <c r="C92" s="5"/>
      <c r="D92" s="5"/>
    </row>
    <row r="93" spans="1:4" ht="15.75">
      <c r="A93" s="5"/>
      <c r="B93" s="5"/>
      <c r="C93" s="5"/>
      <c r="D93" s="5"/>
    </row>
    <row r="94" spans="1:4" ht="15.75">
      <c r="A94" s="5"/>
      <c r="B94" s="5"/>
      <c r="C94" s="5"/>
      <c r="D94" s="5"/>
    </row>
    <row r="95" spans="1:4" ht="15.75">
      <c r="A95" s="5"/>
      <c r="B95" s="5"/>
      <c r="C95" s="5"/>
      <c r="D95" s="5"/>
    </row>
    <row r="96" spans="1:4" ht="15.75">
      <c r="A96" s="5"/>
      <c r="B96" s="5"/>
      <c r="C96" s="5"/>
      <c r="D96" s="5"/>
    </row>
    <row r="97" spans="1:4" ht="15.75">
      <c r="A97" s="5"/>
      <c r="B97" s="5"/>
      <c r="C97" s="5"/>
      <c r="D97" s="5"/>
    </row>
    <row r="98" spans="1:4" ht="15.75">
      <c r="A98" s="5"/>
      <c r="B98" s="5"/>
      <c r="C98" s="5"/>
      <c r="D98" s="5"/>
    </row>
    <row r="99" spans="1:4" ht="15.75">
      <c r="A99" s="5"/>
      <c r="B99" s="5"/>
      <c r="C99" s="5"/>
      <c r="D99" s="5"/>
    </row>
    <row r="100" spans="1:4" ht="15.75">
      <c r="A100" s="5"/>
      <c r="B100" s="5"/>
      <c r="C100" s="5"/>
      <c r="D100" s="5"/>
    </row>
    <row r="101" spans="1:4" ht="15.75">
      <c r="A101" s="5"/>
      <c r="B101" s="5"/>
      <c r="C101" s="5"/>
      <c r="D101" s="5"/>
    </row>
    <row r="102" spans="1:4" ht="15.75">
      <c r="A102" s="5"/>
      <c r="B102" s="5"/>
      <c r="C102" s="5"/>
      <c r="D102" s="5"/>
    </row>
    <row r="103" spans="1:4" ht="15.75">
      <c r="A103" s="5"/>
      <c r="B103" s="5"/>
      <c r="C103" s="5"/>
      <c r="D103" s="5"/>
    </row>
    <row r="104" spans="1:4" ht="15.75">
      <c r="A104" s="5"/>
      <c r="B104" s="5"/>
      <c r="C104" s="5"/>
      <c r="D104" s="5"/>
    </row>
    <row r="105" spans="1:4" ht="15.75">
      <c r="A105" s="5"/>
      <c r="B105" s="5"/>
      <c r="C105" s="5"/>
      <c r="D105" s="5"/>
    </row>
    <row r="106" spans="1:4" ht="15.75">
      <c r="A106" s="5"/>
      <c r="B106" s="5"/>
      <c r="C106" s="5"/>
      <c r="D106" s="5"/>
    </row>
    <row r="107" spans="1:4" ht="15.75">
      <c r="A107" s="5"/>
      <c r="B107" s="5"/>
      <c r="C107" s="5"/>
      <c r="D107" s="5"/>
    </row>
    <row r="108" spans="1:4" ht="15.75">
      <c r="A108" s="5"/>
      <c r="B108" s="5"/>
      <c r="C108" s="5"/>
      <c r="D108" s="5"/>
    </row>
    <row r="109" spans="1:4" ht="15.75">
      <c r="A109" s="5"/>
      <c r="B109" s="5"/>
      <c r="C109" s="5"/>
      <c r="D109" s="5"/>
    </row>
    <row r="110" spans="1:4" ht="15.75">
      <c r="A110" s="5"/>
      <c r="B110" s="5"/>
      <c r="C110" s="5"/>
      <c r="D110" s="5"/>
    </row>
    <row r="111" spans="1:4" ht="15.75">
      <c r="A111" s="5"/>
      <c r="B111" s="5"/>
      <c r="C111" s="5"/>
      <c r="D111" s="5"/>
    </row>
    <row r="112" spans="1:4" ht="15.75">
      <c r="A112" s="5"/>
      <c r="B112" s="5"/>
      <c r="C112" s="5"/>
      <c r="D112" s="5"/>
    </row>
    <row r="113" spans="1:4" ht="15.75">
      <c r="A113" s="5"/>
      <c r="B113" s="5"/>
      <c r="C113" s="5"/>
      <c r="D113" s="5"/>
    </row>
    <row r="114" spans="1:4" ht="15.75">
      <c r="A114" s="5"/>
      <c r="B114" s="5"/>
      <c r="C114" s="5"/>
      <c r="D114" s="5"/>
    </row>
  </sheetData>
  <printOptions/>
  <pageMargins left="0.07874015748031496" right="0.07874015748031496" top="0.984251968503937" bottom="0.89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4"/>
  <sheetViews>
    <sheetView workbookViewId="0" topLeftCell="F1">
      <selection activeCell="I2" sqref="I2"/>
    </sheetView>
  </sheetViews>
  <sheetFormatPr defaultColWidth="9.00390625" defaultRowHeight="15.75"/>
  <cols>
    <col min="1" max="1" width="12.875" style="1" customWidth="1"/>
    <col min="2" max="2" width="13.625" style="1" customWidth="1"/>
    <col min="3" max="3" width="19.125" style="1" customWidth="1"/>
    <col min="4" max="4" width="13.625" style="1" customWidth="1"/>
    <col min="5" max="5" width="14.375" style="1" customWidth="1"/>
    <col min="6" max="7" width="13.50390625" style="1" customWidth="1"/>
    <col min="8" max="8" width="18.75390625" style="1" customWidth="1"/>
    <col min="9" max="9" width="15.50390625" style="1" customWidth="1"/>
    <col min="10" max="16384" width="9.00390625" style="1" customWidth="1"/>
  </cols>
  <sheetData>
    <row r="1" spans="1:38" s="26" customFormat="1" ht="14.25" customHeight="1">
      <c r="A1" s="108" t="s">
        <v>71</v>
      </c>
      <c r="B1" s="87"/>
      <c r="C1" s="88"/>
      <c r="D1" s="87"/>
      <c r="E1" s="87"/>
      <c r="F1" s="87"/>
      <c r="G1" s="87"/>
      <c r="H1" s="87"/>
      <c r="I1" s="8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9" s="105" customFormat="1" ht="28.5" thickBot="1">
      <c r="A2" s="35"/>
      <c r="B2" s="106" t="s">
        <v>76</v>
      </c>
      <c r="C2" s="12"/>
      <c r="D2" s="12"/>
      <c r="E2" s="37"/>
      <c r="F2" s="35"/>
      <c r="G2" s="35"/>
      <c r="H2" s="98"/>
      <c r="I2" s="51" t="s">
        <v>1</v>
      </c>
    </row>
    <row r="3" spans="1:9" s="101" customFormat="1" ht="19.5" customHeight="1">
      <c r="A3" s="99" t="s">
        <v>77</v>
      </c>
      <c r="B3" s="102"/>
      <c r="C3" s="103"/>
      <c r="D3" s="169" t="s">
        <v>78</v>
      </c>
      <c r="E3" s="170"/>
      <c r="F3" s="169" t="s">
        <v>79</v>
      </c>
      <c r="G3" s="170"/>
      <c r="H3" s="104" t="s">
        <v>7</v>
      </c>
      <c r="I3" s="99"/>
    </row>
    <row r="4" spans="1:9" s="75" customFormat="1" ht="19.5" customHeight="1">
      <c r="A4" s="52" t="s">
        <v>9</v>
      </c>
      <c r="B4" s="14"/>
      <c r="C4" s="57" t="s">
        <v>10</v>
      </c>
      <c r="D4" s="21" t="s">
        <v>12</v>
      </c>
      <c r="E4" s="13"/>
      <c r="F4" s="21" t="s">
        <v>12</v>
      </c>
      <c r="G4" s="13"/>
      <c r="H4" s="67" t="s">
        <v>14</v>
      </c>
      <c r="I4" s="13"/>
    </row>
    <row r="5" spans="1:9" s="75" customFormat="1" ht="19.5" customHeight="1" thickBot="1">
      <c r="A5" s="68" t="s">
        <v>80</v>
      </c>
      <c r="B5" s="69" t="s">
        <v>18</v>
      </c>
      <c r="C5" s="78"/>
      <c r="D5" s="69" t="s">
        <v>80</v>
      </c>
      <c r="E5" s="69" t="s">
        <v>18</v>
      </c>
      <c r="F5" s="69" t="s">
        <v>80</v>
      </c>
      <c r="G5" s="69" t="s">
        <v>18</v>
      </c>
      <c r="H5" s="69" t="s">
        <v>80</v>
      </c>
      <c r="I5" s="107" t="s">
        <v>18</v>
      </c>
    </row>
    <row r="6" spans="1:9" s="26" customFormat="1" ht="12">
      <c r="A6" s="91"/>
      <c r="C6" s="44" t="s">
        <v>72</v>
      </c>
      <c r="H6" s="27"/>
      <c r="I6" s="38"/>
    </row>
    <row r="7" spans="1:9" s="26" customFormat="1" ht="12">
      <c r="A7" s="80">
        <v>13985722159</v>
      </c>
      <c r="B7" s="80">
        <v>14060328769</v>
      </c>
      <c r="C7" s="100" t="s">
        <v>73</v>
      </c>
      <c r="D7" s="80">
        <v>18733129799</v>
      </c>
      <c r="E7" s="80">
        <v>17391578378</v>
      </c>
      <c r="F7" s="80">
        <v>17039000000</v>
      </c>
      <c r="G7" s="80">
        <v>18003453000</v>
      </c>
      <c r="H7" s="80">
        <f aca="true" t="shared" si="0" ref="H7:I9">D7/F7%</f>
        <v>109.94265977463466</v>
      </c>
      <c r="I7" s="80">
        <f t="shared" si="0"/>
        <v>96.60134851908687</v>
      </c>
    </row>
    <row r="8" spans="1:9" s="26" customFormat="1" ht="12">
      <c r="A8" s="80">
        <v>10398574764</v>
      </c>
      <c r="B8" s="80">
        <v>7373761410</v>
      </c>
      <c r="C8" s="100" t="s">
        <v>74</v>
      </c>
      <c r="D8" s="80">
        <v>4288150448</v>
      </c>
      <c r="E8" s="80">
        <v>4313664002</v>
      </c>
      <c r="F8" s="80">
        <v>4625970000</v>
      </c>
      <c r="G8" s="80">
        <v>4739660000</v>
      </c>
      <c r="H8" s="80">
        <f t="shared" si="0"/>
        <v>92.69732505831209</v>
      </c>
      <c r="I8" s="80">
        <f t="shared" si="0"/>
        <v>91.01209795639349</v>
      </c>
    </row>
    <row r="9" spans="1:9" s="26" customFormat="1" ht="12">
      <c r="A9" s="80">
        <v>3765974246</v>
      </c>
      <c r="B9" s="80">
        <v>5488346173</v>
      </c>
      <c r="C9" s="100" t="s">
        <v>75</v>
      </c>
      <c r="D9" s="80">
        <v>4764825696</v>
      </c>
      <c r="E9" s="80">
        <v>6131291119</v>
      </c>
      <c r="F9" s="80">
        <v>6448400000</v>
      </c>
      <c r="G9" s="80">
        <v>7200000000</v>
      </c>
      <c r="H9" s="80">
        <f t="shared" si="0"/>
        <v>73.89159630295887</v>
      </c>
      <c r="I9" s="80">
        <f t="shared" si="0"/>
        <v>85.15682109722222</v>
      </c>
    </row>
    <row r="10" spans="1:9" ht="16.5" thickBot="1">
      <c r="A10" s="7"/>
      <c r="B10" s="7"/>
      <c r="C10" s="9"/>
      <c r="D10" s="9"/>
      <c r="E10" s="9"/>
      <c r="F10" s="9"/>
      <c r="G10" s="9"/>
      <c r="H10" s="9"/>
      <c r="I10" s="9"/>
    </row>
    <row r="11" spans="1:2" ht="15.75">
      <c r="A11" s="5"/>
      <c r="B11" s="5"/>
    </row>
    <row r="12" spans="1:2" ht="15.75">
      <c r="A12" s="5"/>
      <c r="B12" s="5"/>
    </row>
    <row r="13" spans="1:2" ht="15.75">
      <c r="A13" s="5"/>
      <c r="B13" s="5"/>
    </row>
    <row r="14" spans="1:2" ht="15.75">
      <c r="A14" s="5"/>
      <c r="B14" s="5"/>
    </row>
    <row r="15" spans="1:2" ht="15.75">
      <c r="A15" s="5"/>
      <c r="B15" s="5"/>
    </row>
    <row r="16" spans="1:2" ht="15.75">
      <c r="A16" s="5"/>
      <c r="B16" s="5"/>
    </row>
    <row r="17" spans="1:2" ht="15.75">
      <c r="A17" s="5"/>
      <c r="B17" s="5"/>
    </row>
    <row r="18" spans="1:2" ht="15.75">
      <c r="A18" s="5"/>
      <c r="B18" s="5"/>
    </row>
    <row r="19" spans="1:2" ht="15.75">
      <c r="A19" s="5"/>
      <c r="B19" s="5"/>
    </row>
    <row r="20" spans="1:2" ht="15.75">
      <c r="A20" s="5"/>
      <c r="B20" s="5"/>
    </row>
    <row r="21" spans="1:2" ht="15.75">
      <c r="A21" s="5"/>
      <c r="B21" s="5"/>
    </row>
    <row r="22" spans="1:2" ht="15.75">
      <c r="A22" s="5"/>
      <c r="B22" s="5"/>
    </row>
    <row r="23" spans="1:2" ht="15.75">
      <c r="A23" s="5"/>
      <c r="B23" s="5"/>
    </row>
    <row r="24" spans="1:2" ht="15.75">
      <c r="A24" s="5"/>
      <c r="B24" s="5"/>
    </row>
    <row r="25" spans="1:2" ht="15.75">
      <c r="A25" s="5"/>
      <c r="B25" s="5"/>
    </row>
    <row r="26" spans="1:2" ht="15.75">
      <c r="A26" s="5"/>
      <c r="B26" s="5"/>
    </row>
    <row r="27" spans="1:2" ht="15.75">
      <c r="A27" s="5"/>
      <c r="B27" s="5"/>
    </row>
    <row r="28" spans="1:2" ht="15.75">
      <c r="A28" s="5"/>
      <c r="B28" s="5"/>
    </row>
    <row r="29" spans="1:2" ht="15.75">
      <c r="A29" s="5"/>
      <c r="B29" s="5"/>
    </row>
    <row r="30" spans="1:2" ht="15.75">
      <c r="A30" s="5"/>
      <c r="B30" s="5"/>
    </row>
    <row r="31" spans="1:2" ht="15.75">
      <c r="A31" s="5"/>
      <c r="B31" s="5"/>
    </row>
    <row r="32" spans="1:2" ht="15.75">
      <c r="A32" s="5"/>
      <c r="B32" s="5"/>
    </row>
    <row r="33" spans="1:2" ht="15.75">
      <c r="A33" s="5"/>
      <c r="B33" s="5"/>
    </row>
    <row r="34" spans="1:2" ht="15.75">
      <c r="A34" s="5"/>
      <c r="B34" s="5"/>
    </row>
    <row r="35" spans="1:2" ht="15.75">
      <c r="A35" s="5"/>
      <c r="B35" s="5"/>
    </row>
    <row r="36" spans="1:2" ht="15.75">
      <c r="A36" s="5"/>
      <c r="B36" s="5"/>
    </row>
    <row r="37" spans="1:2" ht="15.75">
      <c r="A37" s="5"/>
      <c r="B37" s="5"/>
    </row>
    <row r="38" spans="1:2" ht="15.75">
      <c r="A38" s="5"/>
      <c r="B38" s="5"/>
    </row>
    <row r="39" spans="1:2" ht="15.75">
      <c r="A39" s="5"/>
      <c r="B39" s="5"/>
    </row>
    <row r="40" spans="1:2" ht="15.75">
      <c r="A40" s="5"/>
      <c r="B40" s="5"/>
    </row>
    <row r="41" spans="1:2" ht="15.75">
      <c r="A41" s="5"/>
      <c r="B41" s="5"/>
    </row>
    <row r="42" spans="1:2" ht="15.75">
      <c r="A42" s="5"/>
      <c r="B42" s="5"/>
    </row>
    <row r="43" spans="1:2" ht="15.75">
      <c r="A43" s="5"/>
      <c r="B43" s="5"/>
    </row>
    <row r="44" spans="1:2" ht="15.75">
      <c r="A44" s="5"/>
      <c r="B44" s="5"/>
    </row>
    <row r="45" spans="1:2" ht="15.75">
      <c r="A45" s="5"/>
      <c r="B45" s="5"/>
    </row>
    <row r="46" spans="1:2" ht="15.75">
      <c r="A46" s="5"/>
      <c r="B46" s="5"/>
    </row>
    <row r="47" spans="1:2" ht="15.75">
      <c r="A47" s="5"/>
      <c r="B47" s="5"/>
    </row>
    <row r="48" spans="1:2" ht="15.75">
      <c r="A48" s="5"/>
      <c r="B48" s="5"/>
    </row>
    <row r="49" spans="1:2" ht="15.75">
      <c r="A49" s="5"/>
      <c r="B49" s="5"/>
    </row>
    <row r="50" spans="1:2" ht="15.75">
      <c r="A50" s="5"/>
      <c r="B50" s="5"/>
    </row>
    <row r="51" spans="1:2" ht="15.75">
      <c r="A51" s="5"/>
      <c r="B51" s="5"/>
    </row>
    <row r="52" spans="1:2" ht="15.75">
      <c r="A52" s="5"/>
      <c r="B52" s="5"/>
    </row>
    <row r="53" spans="1:2" ht="15.75">
      <c r="A53" s="5"/>
      <c r="B53" s="5"/>
    </row>
    <row r="54" spans="1:2" ht="15.75">
      <c r="A54" s="5"/>
      <c r="B54" s="5"/>
    </row>
    <row r="55" spans="1:2" ht="15.75">
      <c r="A55" s="5"/>
      <c r="B55" s="5"/>
    </row>
    <row r="56" spans="1:2" ht="15.75">
      <c r="A56" s="5"/>
      <c r="B56" s="5"/>
    </row>
    <row r="57" spans="1:2" ht="15.75">
      <c r="A57" s="5"/>
      <c r="B57" s="5"/>
    </row>
    <row r="58" spans="1:2" ht="15.75">
      <c r="A58" s="5"/>
      <c r="B58" s="5"/>
    </row>
    <row r="59" spans="1:2" ht="15.75">
      <c r="A59" s="5"/>
      <c r="B59" s="5"/>
    </row>
    <row r="60" spans="1:2" ht="15.75">
      <c r="A60" s="5"/>
      <c r="B60" s="5"/>
    </row>
    <row r="61" spans="1:2" ht="15.75">
      <c r="A61" s="5"/>
      <c r="B61" s="5"/>
    </row>
    <row r="62" spans="1:2" ht="15.75">
      <c r="A62" s="5"/>
      <c r="B62" s="5"/>
    </row>
    <row r="63" spans="1:2" ht="15.75">
      <c r="A63" s="5"/>
      <c r="B63" s="5"/>
    </row>
    <row r="64" spans="1:2" ht="15.75">
      <c r="A64" s="5"/>
      <c r="B64" s="5"/>
    </row>
    <row r="65" spans="1:2" ht="15.75">
      <c r="A65" s="5"/>
      <c r="B65" s="5"/>
    </row>
    <row r="66" spans="1:2" ht="15.75">
      <c r="A66" s="5"/>
      <c r="B66" s="5"/>
    </row>
    <row r="67" spans="1:2" ht="15.75">
      <c r="A67" s="5"/>
      <c r="B67" s="5"/>
    </row>
    <row r="68" spans="1:2" ht="15.75">
      <c r="A68" s="5"/>
      <c r="B68" s="5"/>
    </row>
    <row r="69" spans="1:2" ht="15.75">
      <c r="A69" s="5"/>
      <c r="B69" s="5"/>
    </row>
    <row r="70" spans="1:2" ht="15.75">
      <c r="A70" s="5"/>
      <c r="B70" s="5"/>
    </row>
    <row r="71" spans="1:2" ht="15.75">
      <c r="A71" s="5"/>
      <c r="B71" s="5"/>
    </row>
    <row r="72" spans="1:2" ht="15.75">
      <c r="A72" s="5"/>
      <c r="B72" s="5"/>
    </row>
    <row r="73" spans="1:2" ht="15.75">
      <c r="A73" s="5"/>
      <c r="B73" s="5"/>
    </row>
    <row r="74" spans="1:2" ht="15.75">
      <c r="A74" s="5"/>
      <c r="B74" s="5"/>
    </row>
  </sheetData>
  <mergeCells count="2">
    <mergeCell ref="D3:E3"/>
    <mergeCell ref="F3:G3"/>
  </mergeCells>
  <printOptions/>
  <pageMargins left="0.4724409448818898" right="0.4724409448818898" top="0.984251968503937" bottom="0.9055118110236221" header="0.5118110236220472" footer="0.5118110236220472"/>
  <pageSetup fitToWidth="2"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zoomScaleSheetLayoutView="100" workbookViewId="0" topLeftCell="A1">
      <selection activeCell="A2" sqref="A2"/>
    </sheetView>
  </sheetViews>
  <sheetFormatPr defaultColWidth="9.00390625" defaultRowHeight="15.75"/>
  <cols>
    <col min="1" max="2" width="8.50390625" style="1" customWidth="1"/>
    <col min="3" max="3" width="12.875" style="1" customWidth="1"/>
    <col min="4" max="4" width="13.75390625" style="1" customWidth="1"/>
    <col min="5" max="5" width="19.75390625" style="1" customWidth="1"/>
    <col min="6" max="6" width="5.375" style="1" customWidth="1"/>
    <col min="7" max="7" width="8.625" style="1" customWidth="1"/>
    <col min="8" max="8" width="8.75390625" style="1" customWidth="1"/>
    <col min="9" max="9" width="13.625" style="1" customWidth="1"/>
    <col min="10" max="10" width="14.125" style="1" customWidth="1"/>
    <col min="11" max="11" width="9.625" style="1" customWidth="1"/>
    <col min="12" max="12" width="10.375" style="1" bestFit="1" customWidth="1"/>
    <col min="13" max="13" width="13.375" style="1" customWidth="1"/>
    <col min="14" max="14" width="13.625" style="1" customWidth="1"/>
    <col min="15" max="16" width="9.625" style="1" customWidth="1"/>
    <col min="17" max="17" width="9.125" style="1" customWidth="1"/>
    <col min="18" max="18" width="9.25390625" style="1" customWidth="1"/>
    <col min="19" max="16384" width="9.00390625" style="1" customWidth="1"/>
  </cols>
  <sheetData>
    <row r="1" spans="1:18" s="45" customFormat="1" ht="9.75" customHeight="1">
      <c r="A1" s="49"/>
      <c r="B1" s="151"/>
      <c r="C1" s="47"/>
      <c r="O1" s="46"/>
      <c r="P1" s="47"/>
      <c r="Q1" s="47"/>
      <c r="R1" s="142"/>
    </row>
    <row r="2" spans="2:18" s="33" customFormat="1" ht="27.75">
      <c r="B2" s="151"/>
      <c r="C2" s="47"/>
      <c r="D2" s="45"/>
      <c r="E2" s="192" t="s">
        <v>107</v>
      </c>
      <c r="F2" s="192"/>
      <c r="G2" s="192"/>
      <c r="H2" s="192"/>
      <c r="I2" s="192"/>
      <c r="J2" s="162" t="s">
        <v>108</v>
      </c>
      <c r="K2" s="45"/>
      <c r="L2" s="45"/>
      <c r="M2" s="45"/>
      <c r="N2" s="45"/>
      <c r="O2" s="46"/>
      <c r="P2" s="47"/>
      <c r="Q2" s="47"/>
      <c r="R2" s="142"/>
    </row>
    <row r="3" spans="1:18" s="33" customFormat="1" ht="21.75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s="105" customFormat="1" ht="19.5" customHeight="1" thickBot="1">
      <c r="A4" s="98"/>
      <c r="B4" s="34"/>
      <c r="C4" s="35"/>
      <c r="D4" s="92"/>
      <c r="E4" s="36"/>
      <c r="F4" s="35"/>
      <c r="G4" s="34"/>
      <c r="H4" s="34"/>
      <c r="I4" s="37"/>
      <c r="J4" s="37"/>
      <c r="K4" s="34"/>
      <c r="L4" s="34"/>
      <c r="M4" s="35"/>
      <c r="N4" s="35"/>
      <c r="O4" s="35"/>
      <c r="P4" s="35"/>
      <c r="Q4" s="51" t="s">
        <v>1</v>
      </c>
      <c r="R4" s="74"/>
    </row>
    <row r="5" spans="1:18" s="75" customFormat="1" ht="22.5" customHeight="1">
      <c r="A5" s="204" t="s">
        <v>85</v>
      </c>
      <c r="B5" s="191"/>
      <c r="C5" s="191"/>
      <c r="D5" s="205"/>
      <c r="E5" s="196" t="s">
        <v>112</v>
      </c>
      <c r="F5" s="193" t="s">
        <v>111</v>
      </c>
      <c r="G5" s="190" t="s">
        <v>100</v>
      </c>
      <c r="H5" s="191"/>
      <c r="I5" s="191"/>
      <c r="J5" s="113" t="s">
        <v>94</v>
      </c>
      <c r="K5" s="190" t="s">
        <v>101</v>
      </c>
      <c r="L5" s="191"/>
      <c r="M5" s="191"/>
      <c r="N5" s="205"/>
      <c r="O5" s="190" t="s">
        <v>102</v>
      </c>
      <c r="P5" s="191"/>
      <c r="Q5" s="191"/>
      <c r="R5" s="191"/>
    </row>
    <row r="6" spans="1:18" s="75" customFormat="1" ht="22.5" customHeight="1">
      <c r="A6" s="206" t="s">
        <v>95</v>
      </c>
      <c r="B6" s="200"/>
      <c r="C6" s="199" t="s">
        <v>96</v>
      </c>
      <c r="D6" s="200"/>
      <c r="E6" s="197"/>
      <c r="F6" s="194"/>
      <c r="G6" s="199" t="s">
        <v>95</v>
      </c>
      <c r="H6" s="200"/>
      <c r="I6" s="109" t="s">
        <v>88</v>
      </c>
      <c r="J6" s="110" t="s">
        <v>89</v>
      </c>
      <c r="K6" s="199" t="s">
        <v>95</v>
      </c>
      <c r="L6" s="200"/>
      <c r="M6" s="202" t="s">
        <v>96</v>
      </c>
      <c r="N6" s="203"/>
      <c r="O6" s="199" t="s">
        <v>95</v>
      </c>
      <c r="P6" s="200"/>
      <c r="Q6" s="199" t="s">
        <v>97</v>
      </c>
      <c r="R6" s="201"/>
    </row>
    <row r="7" spans="1:18" s="75" customFormat="1" ht="22.5" customHeight="1" thickBot="1">
      <c r="A7" s="112" t="s">
        <v>15</v>
      </c>
      <c r="B7" s="111" t="s">
        <v>16</v>
      </c>
      <c r="C7" s="111" t="s">
        <v>98</v>
      </c>
      <c r="D7" s="111" t="s">
        <v>18</v>
      </c>
      <c r="E7" s="198"/>
      <c r="F7" s="195"/>
      <c r="G7" s="112" t="s">
        <v>15</v>
      </c>
      <c r="H7" s="111" t="s">
        <v>16</v>
      </c>
      <c r="I7" s="111" t="s">
        <v>98</v>
      </c>
      <c r="J7" s="111" t="s">
        <v>18</v>
      </c>
      <c r="K7" s="112" t="s">
        <v>15</v>
      </c>
      <c r="L7" s="111" t="s">
        <v>16</v>
      </c>
      <c r="M7" s="111" t="s">
        <v>98</v>
      </c>
      <c r="N7" s="111" t="s">
        <v>18</v>
      </c>
      <c r="O7" s="112" t="s">
        <v>15</v>
      </c>
      <c r="P7" s="111" t="s">
        <v>16</v>
      </c>
      <c r="Q7" s="111" t="s">
        <v>98</v>
      </c>
      <c r="R7" s="161" t="s">
        <v>18</v>
      </c>
    </row>
    <row r="8" spans="1:18" s="75" customFormat="1" ht="19.5" customHeight="1">
      <c r="A8" s="154"/>
      <c r="B8" s="154"/>
      <c r="C8" s="154"/>
      <c r="D8" s="154"/>
      <c r="E8" s="155"/>
      <c r="F8" s="156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5:18" s="114" customFormat="1" ht="24.75" customHeight="1">
      <c r="E9" s="115" t="s">
        <v>63</v>
      </c>
      <c r="Q9" s="116"/>
      <c r="R9" s="117"/>
    </row>
    <row r="10" spans="1:18" s="114" customFormat="1" ht="24.75" customHeight="1">
      <c r="A10" s="164">
        <v>168799960</v>
      </c>
      <c r="B10" s="164">
        <v>159379855</v>
      </c>
      <c r="C10" s="165">
        <v>279113192031.88</v>
      </c>
      <c r="D10" s="165">
        <v>329625024132</v>
      </c>
      <c r="E10" s="120" t="s">
        <v>64</v>
      </c>
      <c r="F10" s="121" t="s">
        <v>69</v>
      </c>
      <c r="G10" s="164">
        <v>177155775</v>
      </c>
      <c r="H10" s="164">
        <v>167477770</v>
      </c>
      <c r="I10" s="165">
        <v>315707498509.2</v>
      </c>
      <c r="J10" s="165">
        <v>343664291316</v>
      </c>
      <c r="K10" s="164">
        <v>170655492</v>
      </c>
      <c r="L10" s="164">
        <v>160001548</v>
      </c>
      <c r="M10" s="165">
        <v>291878460000</v>
      </c>
      <c r="N10" s="165">
        <v>336831684000</v>
      </c>
      <c r="O10" s="119">
        <f>IF(K10="","",G10/K10*100)</f>
        <v>103.80900897112646</v>
      </c>
      <c r="P10" s="119">
        <f>IF(L10="","",H10/L10*100)</f>
        <v>104.67259354265748</v>
      </c>
      <c r="Q10" s="119">
        <f>IF(M10="","",I10/M10*100)</f>
        <v>108.1640277631998</v>
      </c>
      <c r="R10" s="122">
        <f>IF(N10="","",J10/N10*100)</f>
        <v>102.02849305470917</v>
      </c>
    </row>
    <row r="11" spans="1:18" s="114" customFormat="1" ht="19.5" customHeight="1">
      <c r="A11" s="118"/>
      <c r="B11" s="118"/>
      <c r="C11" s="119"/>
      <c r="D11" s="119"/>
      <c r="E11" s="120"/>
      <c r="F11" s="121"/>
      <c r="G11" s="118"/>
      <c r="H11" s="118"/>
      <c r="I11" s="119"/>
      <c r="J11" s="119"/>
      <c r="K11" s="118"/>
      <c r="L11" s="118"/>
      <c r="M11" s="119"/>
      <c r="N11" s="119"/>
      <c r="O11" s="119"/>
      <c r="P11" s="119"/>
      <c r="Q11" s="119"/>
      <c r="R11" s="122"/>
    </row>
    <row r="12" spans="1:18" s="114" customFormat="1" ht="24.75" customHeight="1">
      <c r="A12" s="118"/>
      <c r="B12" s="118"/>
      <c r="C12" s="119"/>
      <c r="D12" s="119"/>
      <c r="E12" s="115" t="s">
        <v>90</v>
      </c>
      <c r="F12" s="121"/>
      <c r="G12" s="118"/>
      <c r="H12" s="118"/>
      <c r="I12" s="119"/>
      <c r="J12" s="119"/>
      <c r="K12" s="118"/>
      <c r="L12" s="118"/>
      <c r="M12" s="119"/>
      <c r="N12" s="119"/>
      <c r="O12" s="119"/>
      <c r="P12" s="119"/>
      <c r="Q12" s="119"/>
      <c r="R12" s="122"/>
    </row>
    <row r="13" spans="1:18" s="117" customFormat="1" ht="24.75" customHeight="1">
      <c r="A13" s="166">
        <v>2959327</v>
      </c>
      <c r="B13" s="166">
        <v>2004899</v>
      </c>
      <c r="C13" s="167">
        <v>17150594426.48</v>
      </c>
      <c r="D13" s="167">
        <v>21589235446</v>
      </c>
      <c r="E13" s="135" t="s">
        <v>91</v>
      </c>
      <c r="F13" s="160" t="s">
        <v>104</v>
      </c>
      <c r="G13" s="166">
        <v>2981172</v>
      </c>
      <c r="H13" s="166">
        <v>2056610</v>
      </c>
      <c r="I13" s="167">
        <v>18353471826.66</v>
      </c>
      <c r="J13" s="167">
        <v>22039861783</v>
      </c>
      <c r="K13" s="166">
        <v>2979000</v>
      </c>
      <c r="L13" s="166">
        <v>2033167</v>
      </c>
      <c r="M13" s="167">
        <v>17759626000</v>
      </c>
      <c r="N13" s="167">
        <v>21926368000</v>
      </c>
      <c r="O13" s="122">
        <f>IF(K13="","",G13/K13*100)</f>
        <v>100.07291037260826</v>
      </c>
      <c r="P13" s="122">
        <f>IF(L13="","",H13/L13*100)</f>
        <v>101.15302874776148</v>
      </c>
      <c r="Q13" s="122">
        <f>IF(M13="","",I13/M13*100)</f>
        <v>103.34379691700715</v>
      </c>
      <c r="R13" s="122">
        <f>IF(N13="","",J13/N13*100)</f>
        <v>100.5176132362642</v>
      </c>
    </row>
    <row r="14" spans="1:18" s="117" customFormat="1" ht="24.75" customHeight="1" thickBot="1">
      <c r="A14" s="123"/>
      <c r="B14" s="123"/>
      <c r="C14" s="124"/>
      <c r="D14" s="124"/>
      <c r="E14" s="125"/>
      <c r="F14" s="145"/>
      <c r="G14" s="123"/>
      <c r="H14" s="123"/>
      <c r="I14" s="124"/>
      <c r="J14" s="124"/>
      <c r="K14" s="123"/>
      <c r="L14" s="123"/>
      <c r="M14" s="124"/>
      <c r="N14" s="124"/>
      <c r="O14" s="124"/>
      <c r="P14" s="124"/>
      <c r="Q14" s="124"/>
      <c r="R14" s="124"/>
    </row>
    <row r="15" spans="1:18" s="117" customFormat="1" ht="27" customHeight="1">
      <c r="A15" s="134"/>
      <c r="B15" s="134"/>
      <c r="C15" s="122"/>
      <c r="D15" s="122"/>
      <c r="E15" s="135"/>
      <c r="F15" s="136"/>
      <c r="G15" s="134"/>
      <c r="H15" s="134"/>
      <c r="I15" s="122"/>
      <c r="J15" s="122"/>
      <c r="K15" s="134"/>
      <c r="L15" s="134"/>
      <c r="M15" s="122"/>
      <c r="N15" s="122"/>
      <c r="O15" s="122"/>
      <c r="P15" s="122"/>
      <c r="Q15" s="122"/>
      <c r="R15" s="122"/>
    </row>
    <row r="16" spans="1:18" s="117" customFormat="1" ht="27" customHeight="1">
      <c r="A16" s="134"/>
      <c r="B16" s="134"/>
      <c r="C16" s="122"/>
      <c r="D16" s="122"/>
      <c r="E16" s="135"/>
      <c r="F16" s="136"/>
      <c r="G16" s="134"/>
      <c r="H16" s="134"/>
      <c r="I16" s="122"/>
      <c r="J16" s="122"/>
      <c r="K16" s="134"/>
      <c r="L16" s="134"/>
      <c r="M16" s="122"/>
      <c r="N16" s="122"/>
      <c r="O16" s="122"/>
      <c r="P16" s="122"/>
      <c r="Q16" s="122"/>
      <c r="R16" s="122"/>
    </row>
    <row r="17" spans="1:4" ht="27" customHeight="1">
      <c r="A17" s="5"/>
      <c r="B17" s="5"/>
      <c r="C17" s="5"/>
      <c r="D17" s="5"/>
    </row>
    <row r="18" spans="1:4" ht="27" customHeight="1">
      <c r="A18" s="5"/>
      <c r="B18" s="5"/>
      <c r="C18" s="5"/>
      <c r="D18" s="5"/>
    </row>
    <row r="19" spans="2:18" s="126" customFormat="1" ht="51.75" customHeight="1">
      <c r="B19" s="5"/>
      <c r="C19" s="5"/>
      <c r="D19" s="5"/>
      <c r="E19" s="217" t="s">
        <v>109</v>
      </c>
      <c r="F19" s="217"/>
      <c r="G19" s="217"/>
      <c r="H19" s="217"/>
      <c r="I19" s="217"/>
      <c r="J19" s="163" t="s">
        <v>110</v>
      </c>
      <c r="K19" s="1"/>
      <c r="L19" s="1"/>
      <c r="M19" s="1"/>
      <c r="N19" s="1"/>
      <c r="O19" s="1"/>
      <c r="P19" s="1"/>
      <c r="Q19" s="1"/>
      <c r="R19" s="1"/>
    </row>
    <row r="20" spans="1:16" s="126" customFormat="1" ht="30" customHeight="1" thickBot="1">
      <c r="A20" s="127"/>
      <c r="B20" s="128"/>
      <c r="C20" s="129"/>
      <c r="D20" s="129"/>
      <c r="E20" s="130"/>
      <c r="F20" s="130"/>
      <c r="G20" s="130"/>
      <c r="H20" s="130"/>
      <c r="J20"/>
      <c r="K20" s="130"/>
      <c r="P20" s="141" t="s">
        <v>84</v>
      </c>
    </row>
    <row r="21" spans="1:17" s="126" customFormat="1" ht="22.5" customHeight="1">
      <c r="A21" s="174" t="s">
        <v>103</v>
      </c>
      <c r="B21" s="175"/>
      <c r="C21" s="175"/>
      <c r="D21" s="175"/>
      <c r="E21" s="226" t="s">
        <v>113</v>
      </c>
      <c r="F21" s="221" t="s">
        <v>92</v>
      </c>
      <c r="G21" s="207" t="s">
        <v>99</v>
      </c>
      <c r="H21" s="208"/>
      <c r="I21" s="208"/>
      <c r="J21" s="209"/>
      <c r="K21" s="207" t="s">
        <v>101</v>
      </c>
      <c r="L21" s="175"/>
      <c r="M21" s="175"/>
      <c r="N21" s="213"/>
      <c r="O21" s="232" t="s">
        <v>106</v>
      </c>
      <c r="P21" s="233"/>
      <c r="Q21" s="131"/>
    </row>
    <row r="22" spans="1:17" s="126" customFormat="1" ht="22.5" customHeight="1">
      <c r="A22" s="176"/>
      <c r="B22" s="176"/>
      <c r="C22" s="177"/>
      <c r="D22" s="177"/>
      <c r="E22" s="227"/>
      <c r="F22" s="222"/>
      <c r="G22" s="210"/>
      <c r="H22" s="211"/>
      <c r="I22" s="211"/>
      <c r="J22" s="212"/>
      <c r="K22" s="214"/>
      <c r="L22" s="215"/>
      <c r="M22" s="215"/>
      <c r="N22" s="216"/>
      <c r="O22" s="234"/>
      <c r="P22" s="235"/>
      <c r="Q22" s="131"/>
    </row>
    <row r="23" spans="1:16" s="126" customFormat="1" ht="22.5" customHeight="1" thickBot="1">
      <c r="A23" s="181" t="s">
        <v>17</v>
      </c>
      <c r="B23" s="182"/>
      <c r="C23" s="183" t="s">
        <v>18</v>
      </c>
      <c r="D23" s="184"/>
      <c r="E23" s="228"/>
      <c r="F23" s="223"/>
      <c r="G23" s="183" t="s">
        <v>17</v>
      </c>
      <c r="H23" s="185"/>
      <c r="I23" s="183" t="s">
        <v>18</v>
      </c>
      <c r="J23" s="186"/>
      <c r="K23" s="183" t="s">
        <v>17</v>
      </c>
      <c r="L23" s="218"/>
      <c r="M23" s="183" t="s">
        <v>18</v>
      </c>
      <c r="N23" s="186"/>
      <c r="O23" s="137" t="s">
        <v>86</v>
      </c>
      <c r="P23" s="138" t="s">
        <v>87</v>
      </c>
    </row>
    <row r="24" spans="1:16" s="131" customFormat="1" ht="17.25" customHeight="1">
      <c r="A24" s="230"/>
      <c r="B24" s="230"/>
      <c r="C24" s="231"/>
      <c r="D24" s="231"/>
      <c r="E24" s="132"/>
      <c r="F24" s="132"/>
      <c r="G24" s="224"/>
      <c r="H24" s="224"/>
      <c r="I24" s="188"/>
      <c r="J24" s="188"/>
      <c r="K24" s="188"/>
      <c r="L24" s="188"/>
      <c r="M24" s="188"/>
      <c r="N24" s="188"/>
      <c r="O24" s="133"/>
      <c r="P24" s="133"/>
    </row>
    <row r="25" spans="1:17" s="126" customFormat="1" ht="24.75" customHeight="1">
      <c r="A25" s="229"/>
      <c r="B25" s="229"/>
      <c r="C25" s="187"/>
      <c r="D25" s="187"/>
      <c r="E25" s="168" t="s">
        <v>105</v>
      </c>
      <c r="F25" s="139"/>
      <c r="G25" s="225"/>
      <c r="H25" s="225"/>
      <c r="I25" s="189"/>
      <c r="J25" s="189"/>
      <c r="K25" s="189"/>
      <c r="L25" s="189"/>
      <c r="M25" s="189"/>
      <c r="N25" s="189"/>
      <c r="Q25" s="131"/>
    </row>
    <row r="26" spans="1:16" s="126" customFormat="1" ht="24.75" customHeight="1">
      <c r="A26" s="179">
        <v>26198083773.02</v>
      </c>
      <c r="B26" s="180"/>
      <c r="C26" s="178">
        <v>26737126814.56</v>
      </c>
      <c r="D26" s="180"/>
      <c r="E26" s="144" t="s">
        <v>114</v>
      </c>
      <c r="F26" s="144" t="s">
        <v>93</v>
      </c>
      <c r="G26" s="179">
        <v>24112774913.3</v>
      </c>
      <c r="H26" s="180"/>
      <c r="I26" s="178">
        <v>25702987649.74</v>
      </c>
      <c r="J26" s="180"/>
      <c r="K26" s="178">
        <v>23534787000</v>
      </c>
      <c r="L26" s="178"/>
      <c r="M26" s="178">
        <v>24330000000</v>
      </c>
      <c r="N26" s="178"/>
      <c r="O26" s="140">
        <f>IF(K26="","",G26/K26*100)</f>
        <v>102.45588759014474</v>
      </c>
      <c r="P26" s="140">
        <f>IF(M26="","",I26/M26*100)</f>
        <v>105.64318803838884</v>
      </c>
    </row>
    <row r="27" spans="1:16" s="126" customFormat="1" ht="24.75" customHeight="1">
      <c r="A27" s="179">
        <v>566840259.3</v>
      </c>
      <c r="B27" s="180"/>
      <c r="C27" s="178">
        <v>524521294.33</v>
      </c>
      <c r="D27" s="180"/>
      <c r="E27" s="144" t="s">
        <v>115</v>
      </c>
      <c r="F27" s="144" t="s">
        <v>93</v>
      </c>
      <c r="G27" s="179">
        <v>102843312.67</v>
      </c>
      <c r="H27" s="180"/>
      <c r="I27" s="178">
        <v>75858014.39</v>
      </c>
      <c r="J27" s="180"/>
      <c r="K27" s="178">
        <v>335000000</v>
      </c>
      <c r="L27" s="178"/>
      <c r="M27" s="178">
        <v>350000000</v>
      </c>
      <c r="N27" s="178"/>
      <c r="O27" s="140">
        <f>IF(K27="","",G27/K27*100)</f>
        <v>30.699496319402986</v>
      </c>
      <c r="P27" s="140">
        <f>IF(M27="","",I27/M27*100)</f>
        <v>21.673718397142856</v>
      </c>
    </row>
    <row r="28" spans="1:18" s="126" customFormat="1" ht="24.75" customHeight="1">
      <c r="A28" s="171">
        <v>1292144513.15</v>
      </c>
      <c r="B28" s="172"/>
      <c r="C28" s="173">
        <v>1424116342.5</v>
      </c>
      <c r="D28" s="172"/>
      <c r="E28" s="144" t="s">
        <v>116</v>
      </c>
      <c r="F28" s="144" t="s">
        <v>93</v>
      </c>
      <c r="G28" s="171">
        <v>786356317.4</v>
      </c>
      <c r="H28" s="172"/>
      <c r="I28" s="173">
        <v>835704740.92</v>
      </c>
      <c r="J28" s="172"/>
      <c r="K28" s="173">
        <v>182540000</v>
      </c>
      <c r="L28" s="173"/>
      <c r="M28" s="173">
        <v>200000000</v>
      </c>
      <c r="N28" s="173"/>
      <c r="O28" s="159">
        <f>IF(K28="","",G28/K28*100)</f>
        <v>430.78575512216497</v>
      </c>
      <c r="P28" s="159">
        <f>IF(M28="","",I28/M28*100)</f>
        <v>417.85237046</v>
      </c>
      <c r="Q28" s="131"/>
      <c r="R28" s="131"/>
    </row>
    <row r="29" spans="1:16" s="131" customFormat="1" ht="24.75" customHeight="1" thickBot="1">
      <c r="A29" s="219"/>
      <c r="B29" s="219"/>
      <c r="C29" s="220"/>
      <c r="D29" s="220"/>
      <c r="E29" s="149"/>
      <c r="F29" s="150"/>
      <c r="G29" s="219"/>
      <c r="H29" s="219"/>
      <c r="I29" s="220"/>
      <c r="J29" s="220"/>
      <c r="K29" s="220"/>
      <c r="L29" s="220"/>
      <c r="M29" s="220"/>
      <c r="N29" s="220"/>
      <c r="O29" s="148"/>
      <c r="P29" s="148"/>
    </row>
    <row r="30" spans="1:18" s="126" customFormat="1" ht="24.75" customHeight="1">
      <c r="A30" s="157"/>
      <c r="B30" s="158"/>
      <c r="C30" s="159"/>
      <c r="D30" s="158"/>
      <c r="E30" s="143"/>
      <c r="F30" s="144"/>
      <c r="G30" s="157"/>
      <c r="H30" s="158"/>
      <c r="I30" s="159"/>
      <c r="J30" s="158"/>
      <c r="K30" s="159"/>
      <c r="L30" s="159"/>
      <c r="M30" s="159"/>
      <c r="N30" s="159"/>
      <c r="O30" s="159"/>
      <c r="P30" s="159"/>
      <c r="Q30" s="131"/>
      <c r="R30" s="131"/>
    </row>
    <row r="31" spans="1:4" s="147" customFormat="1" ht="15.75">
      <c r="A31" s="146"/>
      <c r="B31" s="146"/>
      <c r="C31" s="146"/>
      <c r="D31" s="146"/>
    </row>
    <row r="32" spans="1:4" ht="15.75">
      <c r="A32" s="5"/>
      <c r="B32" s="5"/>
      <c r="C32" s="5"/>
      <c r="D32" s="5"/>
    </row>
    <row r="33" spans="1:4" ht="15.75">
      <c r="A33" s="5"/>
      <c r="B33" s="5"/>
      <c r="C33" s="5"/>
      <c r="D33" s="5"/>
    </row>
    <row r="34" spans="1:4" ht="15.75">
      <c r="A34" s="5"/>
      <c r="B34" s="5"/>
      <c r="C34" s="5"/>
      <c r="D34" s="5"/>
    </row>
    <row r="35" spans="1:4" ht="15.75">
      <c r="A35" s="5"/>
      <c r="B35" s="5"/>
      <c r="C35" s="5"/>
      <c r="D35" s="5"/>
    </row>
    <row r="36" spans="1:4" ht="15.75">
      <c r="A36" s="5"/>
      <c r="B36" s="5"/>
      <c r="C36" s="5"/>
      <c r="D36" s="5"/>
    </row>
    <row r="37" spans="1:4" ht="15.75">
      <c r="A37" s="5"/>
      <c r="B37" s="5"/>
      <c r="C37" s="5"/>
      <c r="D37" s="5"/>
    </row>
    <row r="38" spans="1:4" ht="15.75">
      <c r="A38" s="5"/>
      <c r="B38" s="5"/>
      <c r="C38" s="5"/>
      <c r="D38" s="5"/>
    </row>
    <row r="39" spans="1:4" ht="15.75">
      <c r="A39" s="5"/>
      <c r="B39" s="5"/>
      <c r="C39" s="5"/>
      <c r="D39" s="5"/>
    </row>
    <row r="40" spans="1:4" ht="15.75">
      <c r="A40" s="5"/>
      <c r="B40" s="5"/>
      <c r="C40" s="5"/>
      <c r="D40" s="5"/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ht="15.75">
      <c r="A43" s="5"/>
      <c r="B43" s="5"/>
      <c r="C43" s="5"/>
      <c r="D43" s="5"/>
    </row>
    <row r="44" spans="1:4" ht="15.75">
      <c r="A44" s="5"/>
      <c r="B44" s="5"/>
      <c r="C44" s="5"/>
      <c r="D44" s="5"/>
    </row>
    <row r="45" spans="1:4" ht="15.75">
      <c r="A45" s="5"/>
      <c r="B45" s="5"/>
      <c r="C45" s="5"/>
      <c r="D45" s="5"/>
    </row>
    <row r="46" spans="1:4" ht="15.75">
      <c r="A46" s="5"/>
      <c r="B46" s="5"/>
      <c r="C46" s="5"/>
      <c r="D46" s="5"/>
    </row>
    <row r="47" spans="1:4" ht="15.75">
      <c r="A47" s="5"/>
      <c r="B47" s="5"/>
      <c r="C47" s="5"/>
      <c r="D47" s="5"/>
    </row>
    <row r="48" spans="1:4" ht="15.75">
      <c r="A48" s="5"/>
      <c r="B48" s="5"/>
      <c r="C48" s="5"/>
      <c r="D48" s="5"/>
    </row>
    <row r="49" spans="1:4" ht="15.75">
      <c r="A49" s="5"/>
      <c r="B49" s="5"/>
      <c r="C49" s="5"/>
      <c r="D49" s="5"/>
    </row>
    <row r="50" spans="1:4" ht="15.75">
      <c r="A50" s="5"/>
      <c r="B50" s="5"/>
      <c r="C50" s="5"/>
      <c r="D50" s="5"/>
    </row>
    <row r="51" spans="1:4" ht="15.75">
      <c r="A51" s="5"/>
      <c r="B51" s="5"/>
      <c r="C51" s="5"/>
      <c r="D51" s="5"/>
    </row>
    <row r="52" spans="1:4" ht="15.75">
      <c r="A52" s="5"/>
      <c r="B52" s="5"/>
      <c r="C52" s="5"/>
      <c r="D52" s="5"/>
    </row>
    <row r="53" spans="1:4" ht="15.75">
      <c r="A53" s="5"/>
      <c r="B53" s="5"/>
      <c r="C53" s="5"/>
      <c r="D53" s="5"/>
    </row>
    <row r="54" spans="1:4" ht="15.75">
      <c r="A54" s="5"/>
      <c r="B54" s="5"/>
      <c r="C54" s="5"/>
      <c r="D54" s="5"/>
    </row>
    <row r="55" spans="1:4" ht="15.75">
      <c r="A55" s="5"/>
      <c r="B55" s="5"/>
      <c r="C55" s="5"/>
      <c r="D55" s="5"/>
    </row>
    <row r="56" spans="1:4" ht="15.75">
      <c r="A56" s="5"/>
      <c r="B56" s="5"/>
      <c r="C56" s="5"/>
      <c r="D56" s="5"/>
    </row>
    <row r="57" spans="1:4" ht="15.75">
      <c r="A57" s="5"/>
      <c r="B57" s="5"/>
      <c r="C57" s="5"/>
      <c r="D57" s="5"/>
    </row>
    <row r="58" spans="1:4" ht="15.75">
      <c r="A58" s="5"/>
      <c r="B58" s="5"/>
      <c r="C58" s="5"/>
      <c r="D58" s="5"/>
    </row>
    <row r="59" spans="1:4" ht="15.75">
      <c r="A59" s="5"/>
      <c r="B59" s="5"/>
      <c r="C59" s="5"/>
      <c r="D59" s="5"/>
    </row>
    <row r="60" spans="1:4" ht="15.75">
      <c r="A60" s="5"/>
      <c r="B60" s="5"/>
      <c r="C60" s="5"/>
      <c r="D60" s="5"/>
    </row>
    <row r="61" spans="1:4" ht="15.75">
      <c r="A61" s="5"/>
      <c r="B61" s="5"/>
      <c r="C61" s="5"/>
      <c r="D61" s="5"/>
    </row>
    <row r="62" spans="1:4" ht="15.75">
      <c r="A62" s="5"/>
      <c r="B62" s="5"/>
      <c r="C62" s="5"/>
      <c r="D62" s="5"/>
    </row>
    <row r="63" spans="1:4" ht="15.75">
      <c r="A63" s="5"/>
      <c r="B63" s="5"/>
      <c r="C63" s="5"/>
      <c r="D63" s="5"/>
    </row>
    <row r="64" spans="1:4" ht="15.75">
      <c r="A64" s="5"/>
      <c r="B64" s="5"/>
      <c r="C64" s="5"/>
      <c r="D64" s="5"/>
    </row>
    <row r="65" spans="1:4" ht="15.75">
      <c r="A65" s="5"/>
      <c r="B65" s="5"/>
      <c r="C65" s="5"/>
      <c r="D65" s="5"/>
    </row>
    <row r="66" spans="1:4" ht="15.75">
      <c r="A66" s="5"/>
      <c r="B66" s="5"/>
      <c r="C66" s="5"/>
      <c r="D66" s="5"/>
    </row>
    <row r="67" spans="1:4" ht="15.75">
      <c r="A67" s="5"/>
      <c r="B67" s="5"/>
      <c r="C67" s="5"/>
      <c r="D67" s="5"/>
    </row>
    <row r="68" spans="1:4" ht="15.75">
      <c r="A68" s="5"/>
      <c r="B68" s="5"/>
      <c r="C68" s="5"/>
      <c r="D68" s="5"/>
    </row>
    <row r="69" spans="1:4" ht="15.75">
      <c r="A69" s="5"/>
      <c r="B69" s="5"/>
      <c r="C69" s="5"/>
      <c r="D69" s="5"/>
    </row>
    <row r="70" spans="1:4" ht="15.75">
      <c r="A70" s="5"/>
      <c r="B70" s="5"/>
      <c r="C70" s="5"/>
      <c r="D70" s="5"/>
    </row>
    <row r="71" spans="1:4" ht="15.75">
      <c r="A71" s="5"/>
      <c r="B71" s="5"/>
      <c r="C71" s="5"/>
      <c r="D71" s="5"/>
    </row>
    <row r="72" spans="1:4" ht="15.75">
      <c r="A72" s="5"/>
      <c r="B72" s="5"/>
      <c r="C72" s="5"/>
      <c r="D72" s="5"/>
    </row>
    <row r="73" spans="1:4" ht="15.75">
      <c r="A73" s="5"/>
      <c r="B73" s="5"/>
      <c r="C73" s="5"/>
      <c r="D73" s="5"/>
    </row>
    <row r="74" spans="1:4" ht="15.75">
      <c r="A74" s="5"/>
      <c r="B74" s="5"/>
      <c r="C74" s="5"/>
      <c r="D74" s="5"/>
    </row>
    <row r="75" spans="1:4" ht="15.75">
      <c r="A75" s="5"/>
      <c r="B75" s="5"/>
      <c r="C75" s="5"/>
      <c r="D75" s="5"/>
    </row>
    <row r="76" spans="1:4" ht="15.75">
      <c r="A76" s="5"/>
      <c r="B76" s="5"/>
      <c r="C76" s="5"/>
      <c r="D76" s="5"/>
    </row>
    <row r="77" spans="1:4" ht="15.75">
      <c r="A77" s="5"/>
      <c r="B77" s="5"/>
      <c r="C77" s="5"/>
      <c r="D77" s="5"/>
    </row>
    <row r="78" spans="1:4" ht="15.75">
      <c r="A78" s="5"/>
      <c r="B78" s="5"/>
      <c r="C78" s="5"/>
      <c r="D78" s="5"/>
    </row>
    <row r="79" spans="1:4" ht="15.75">
      <c r="A79" s="5"/>
      <c r="B79" s="5"/>
      <c r="C79" s="5"/>
      <c r="D79" s="5"/>
    </row>
    <row r="80" spans="1:4" ht="15.75">
      <c r="A80" s="5"/>
      <c r="B80" s="5"/>
      <c r="C80" s="5"/>
      <c r="D80" s="5"/>
    </row>
    <row r="81" spans="1:4" ht="15.75">
      <c r="A81" s="5"/>
      <c r="B81" s="5"/>
      <c r="C81" s="5"/>
      <c r="D81" s="5"/>
    </row>
    <row r="82" spans="1:4" ht="15.75">
      <c r="A82" s="5"/>
      <c r="B82" s="5"/>
      <c r="C82" s="5"/>
      <c r="D82" s="5"/>
    </row>
    <row r="83" spans="1:4" ht="15.75">
      <c r="A83" s="5"/>
      <c r="B83" s="5"/>
      <c r="C83" s="5"/>
      <c r="D83" s="5"/>
    </row>
  </sheetData>
  <mergeCells count="63">
    <mergeCell ref="M24:N24"/>
    <mergeCell ref="M25:N25"/>
    <mergeCell ref="M29:N29"/>
    <mergeCell ref="O21:P22"/>
    <mergeCell ref="M23:N23"/>
    <mergeCell ref="M28:N28"/>
    <mergeCell ref="I29:J29"/>
    <mergeCell ref="K25:L25"/>
    <mergeCell ref="K24:L24"/>
    <mergeCell ref="K29:L29"/>
    <mergeCell ref="K28:L28"/>
    <mergeCell ref="A29:B29"/>
    <mergeCell ref="C29:D29"/>
    <mergeCell ref="F21:F23"/>
    <mergeCell ref="G24:H24"/>
    <mergeCell ref="G25:H25"/>
    <mergeCell ref="G29:H29"/>
    <mergeCell ref="E21:E23"/>
    <mergeCell ref="A25:B25"/>
    <mergeCell ref="A24:B24"/>
    <mergeCell ref="C24:D24"/>
    <mergeCell ref="G21:J22"/>
    <mergeCell ref="K21:N22"/>
    <mergeCell ref="E19:I19"/>
    <mergeCell ref="K23:L23"/>
    <mergeCell ref="A5:D5"/>
    <mergeCell ref="G5:I5"/>
    <mergeCell ref="K5:N5"/>
    <mergeCell ref="A6:B6"/>
    <mergeCell ref="C6:D6"/>
    <mergeCell ref="O5:R5"/>
    <mergeCell ref="E2:I2"/>
    <mergeCell ref="F5:F7"/>
    <mergeCell ref="E5:E7"/>
    <mergeCell ref="O6:P6"/>
    <mergeCell ref="Q6:R6"/>
    <mergeCell ref="G6:H6"/>
    <mergeCell ref="K6:L6"/>
    <mergeCell ref="M6:N6"/>
    <mergeCell ref="G26:H26"/>
    <mergeCell ref="I26:J26"/>
    <mergeCell ref="A23:B23"/>
    <mergeCell ref="C23:D23"/>
    <mergeCell ref="G23:H23"/>
    <mergeCell ref="I23:J23"/>
    <mergeCell ref="C26:D26"/>
    <mergeCell ref="C25:D25"/>
    <mergeCell ref="I24:J24"/>
    <mergeCell ref="I25:J25"/>
    <mergeCell ref="A21:D22"/>
    <mergeCell ref="K26:L26"/>
    <mergeCell ref="M26:N26"/>
    <mergeCell ref="A27:B27"/>
    <mergeCell ref="C27:D27"/>
    <mergeCell ref="G27:H27"/>
    <mergeCell ref="I27:J27"/>
    <mergeCell ref="K27:L27"/>
    <mergeCell ref="M27:N27"/>
    <mergeCell ref="A26:B26"/>
    <mergeCell ref="A28:B28"/>
    <mergeCell ref="C28:D28"/>
    <mergeCell ref="G28:H28"/>
    <mergeCell ref="I28:J28"/>
  </mergeCells>
  <printOptions/>
  <pageMargins left="0.5905511811023623" right="0.5905511811023623" top="0.984251968503937" bottom="0.984251968503937" header="0.5118110236220472" footer="0.5118110236220472"/>
  <pageSetup fitToHeight="2" fitToWidth="2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李慧君</cp:lastModifiedBy>
  <cp:lastPrinted>2005-04-20T07:42:25Z</cp:lastPrinted>
  <dcterms:created xsi:type="dcterms:W3CDTF">2001-03-12T08:40:44Z</dcterms:created>
  <dcterms:modified xsi:type="dcterms:W3CDTF">2005-09-06T09:36:09Z</dcterms:modified>
  <cp:category/>
  <cp:version/>
  <cp:contentType/>
  <cp:contentStatus/>
</cp:coreProperties>
</file>