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95" activeTab="0"/>
  </bookViews>
  <sheets>
    <sheet name="歲出用途別" sheetId="1" r:id="rId1"/>
  </sheets>
  <definedNames>
    <definedName name="_xlnm.Print_Area" localSheetId="0">'歲出用途別'!$A$1:$N$136</definedName>
    <definedName name="_xlnm.Print_Titles" localSheetId="0">'歲出用途別'!$1:$6</definedName>
  </definedNames>
  <calcPr fullCalcOnLoad="1"/>
</workbook>
</file>

<file path=xl/sharedStrings.xml><?xml version="1.0" encoding="utf-8"?>
<sst xmlns="http://schemas.openxmlformats.org/spreadsheetml/2006/main" count="137" uniqueCount="104">
  <si>
    <t>款</t>
  </si>
  <si>
    <t>項</t>
  </si>
  <si>
    <t>目</t>
  </si>
  <si>
    <t>節</t>
  </si>
  <si>
    <t>交通支出</t>
  </si>
  <si>
    <t>環境保護支出</t>
  </si>
  <si>
    <t>中央</t>
  </si>
  <si>
    <t>政府</t>
  </si>
  <si>
    <t>中華民國</t>
  </si>
  <si>
    <t>單位：新臺幣元</t>
  </si>
  <si>
    <t>科　　　　　　　　目</t>
  </si>
  <si>
    <t>經常支出</t>
  </si>
  <si>
    <r>
      <t>資本支出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　　　　</t>
    </r>
  </si>
  <si>
    <r>
      <t>合</t>
    </r>
    <r>
      <rPr>
        <sz val="12"/>
        <rFont val="Times New Roman"/>
        <family val="1"/>
      </rPr>
      <t xml:space="preserve">             </t>
    </r>
    <r>
      <rPr>
        <sz val="12"/>
        <rFont val="新細明體"/>
        <family val="1"/>
      </rPr>
      <t>計</t>
    </r>
  </si>
  <si>
    <r>
      <t xml:space="preserve"> </t>
    </r>
    <r>
      <rPr>
        <sz val="12"/>
        <rFont val="新細明體"/>
        <family val="1"/>
      </rPr>
      <t>名　　　　稱</t>
    </r>
  </si>
  <si>
    <t>人事費</t>
  </si>
  <si>
    <t>業務費</t>
  </si>
  <si>
    <t>獎補助費</t>
  </si>
  <si>
    <t>設備及投資</t>
  </si>
  <si>
    <r>
      <t>小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</si>
  <si>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各機關歲出用途</t>
  </si>
  <si>
    <t>別決算分析表</t>
  </si>
  <si>
    <t>小            計</t>
  </si>
  <si>
    <t>共建設特別決算</t>
  </si>
  <si>
    <t>振興經濟擴大公</t>
  </si>
  <si>
    <t>99年度</t>
  </si>
  <si>
    <t>合          計</t>
  </si>
  <si>
    <t>行政院主管</t>
  </si>
  <si>
    <t>原住民族委員會</t>
  </si>
  <si>
    <t>民政支出</t>
  </si>
  <si>
    <t>原住民族基礎建設</t>
  </si>
  <si>
    <t>體育委員會</t>
  </si>
  <si>
    <t>文化支出</t>
  </si>
  <si>
    <t>自行車道路網建置</t>
  </si>
  <si>
    <t>優質生活設施</t>
  </si>
  <si>
    <t>內政部主管</t>
  </si>
  <si>
    <t>內政部</t>
  </si>
  <si>
    <t>戶政業務</t>
  </si>
  <si>
    <t>國家資通訊應用建設</t>
  </si>
  <si>
    <t>福利服務支出</t>
  </si>
  <si>
    <t>社會福利服務業務</t>
  </si>
  <si>
    <t>營建署及所屬</t>
  </si>
  <si>
    <t>工業支出</t>
  </si>
  <si>
    <t>營建業務</t>
  </si>
  <si>
    <t>都市及工業區更新</t>
  </si>
  <si>
    <t>交通支出</t>
  </si>
  <si>
    <t>道路建設及養護</t>
  </si>
  <si>
    <t>下水道建設</t>
  </si>
  <si>
    <t>污水下水道</t>
  </si>
  <si>
    <t>雨水下水道</t>
  </si>
  <si>
    <t>警政署及所屬</t>
  </si>
  <si>
    <t>警政業務</t>
  </si>
  <si>
    <t>教育部主管</t>
  </si>
  <si>
    <t>教育部</t>
  </si>
  <si>
    <t>教育支出</t>
  </si>
  <si>
    <t>老舊校舍補強整建</t>
  </si>
  <si>
    <t>就學安全網</t>
  </si>
  <si>
    <t>培育優質人力促進就業</t>
  </si>
  <si>
    <t>經濟部主管</t>
  </si>
  <si>
    <t>經濟部</t>
  </si>
  <si>
    <t>其他經濟服務支出</t>
  </si>
  <si>
    <t>工業局</t>
  </si>
  <si>
    <t>水利署及所屬</t>
  </si>
  <si>
    <t>農業支出</t>
  </si>
  <si>
    <t>山坡地及地層下陷地區防災</t>
  </si>
  <si>
    <t>自來水穩定供水及河川環境營造</t>
  </si>
  <si>
    <t>農村再生</t>
  </si>
  <si>
    <t>能源局</t>
  </si>
  <si>
    <t>交通部主管</t>
  </si>
  <si>
    <t>交通部</t>
  </si>
  <si>
    <t>營業基金－臺灣鐵路管理局</t>
  </si>
  <si>
    <t>臺鐵安全提昇及支線改善</t>
  </si>
  <si>
    <t>營業基金—高雄港務局</t>
  </si>
  <si>
    <t>離島海運設施</t>
  </si>
  <si>
    <t>非營業特種基金—交通作業基金</t>
  </si>
  <si>
    <t>高快速公路健全路網</t>
  </si>
  <si>
    <t>鐵公路重要交通工程</t>
  </si>
  <si>
    <t>東部鐵路服務效能提昇</t>
  </si>
  <si>
    <t>北中南都市鐵路立體化及捷運化</t>
  </si>
  <si>
    <t>都會區捷運</t>
  </si>
  <si>
    <t>國際航空城</t>
  </si>
  <si>
    <t>金馬交通建設</t>
  </si>
  <si>
    <t>公路總局及所屬</t>
  </si>
  <si>
    <t>公路建設及改善計畫</t>
  </si>
  <si>
    <t>省道橋梁及危險路段防災</t>
  </si>
  <si>
    <t>國家科學委員會主管</t>
  </si>
  <si>
    <t>國家科學委員會</t>
  </si>
  <si>
    <t>科學支出</t>
  </si>
  <si>
    <t>非營業特種基金－國家科學技術發展基金</t>
  </si>
  <si>
    <t>農業委員會主管</t>
  </si>
  <si>
    <t>農業委員會</t>
  </si>
  <si>
    <t>林務局</t>
  </si>
  <si>
    <t>水土保持局</t>
  </si>
  <si>
    <t>漁業署及所屬</t>
  </si>
  <si>
    <t>海岸新生</t>
  </si>
  <si>
    <t>勞工委員會主管</t>
  </si>
  <si>
    <t>職業訓練局及所屬</t>
  </si>
  <si>
    <t>國民就業支出</t>
  </si>
  <si>
    <t>職業訓練業務</t>
  </si>
  <si>
    <t>衛生署主管</t>
  </si>
  <si>
    <t>衛生署</t>
  </si>
  <si>
    <t>山坡地及地層下陷地區防災</t>
  </si>
  <si>
    <t>都市及工業區更新</t>
  </si>
  <si>
    <t>加速辦理智慧醫療照護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</si>
</sst>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  <numFmt numFmtId="198" formatCode="#,##0.0_ "/>
    <numFmt numFmtId="199" formatCode="#,##0.0\ ;[Red]\-#,##0.0\ ;&quot;… &quot;"/>
    <numFmt numFmtId="200" formatCode="#,##0\ ;[Red]\-#,##0\ ;&quot;… &quot;"/>
    <numFmt numFmtId="201" formatCode="#,##0.00_);[Red]\(#,##0.00\)"/>
  </numFmts>
  <fonts count="2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b/>
      <u val="single"/>
      <sz val="18"/>
      <name val="新細明體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b/>
      <u val="single"/>
      <sz val="18"/>
      <name val="Times New Roman"/>
      <family val="1"/>
    </font>
    <font>
      <b/>
      <u val="single"/>
      <sz val="15"/>
      <name val="Times New Roman"/>
      <family val="1"/>
    </font>
    <font>
      <u val="single"/>
      <sz val="1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b/>
      <sz val="10"/>
      <name val="Times New Roman"/>
      <family val="1"/>
    </font>
    <font>
      <b/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9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 quotePrefix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200" fontId="19" fillId="0" borderId="6" xfId="0" applyNumberFormat="1" applyFont="1" applyBorder="1" applyAlignment="1">
      <alignment horizontal="right" vertical="center"/>
    </xf>
    <xf numFmtId="0" fontId="15" fillId="0" borderId="4" xfId="0" applyFont="1" applyBorder="1" applyAlignment="1">
      <alignment/>
    </xf>
    <xf numFmtId="0" fontId="15" fillId="0" borderId="7" xfId="0" applyFont="1" applyBorder="1" applyAlignment="1">
      <alignment/>
    </xf>
    <xf numFmtId="200" fontId="15" fillId="0" borderId="6" xfId="0" applyNumberFormat="1" applyFont="1" applyBorder="1" applyAlignment="1">
      <alignment horizontal="right" vertical="center"/>
    </xf>
    <xf numFmtId="200" fontId="19" fillId="0" borderId="8" xfId="0" applyNumberFormat="1" applyFont="1" applyBorder="1" applyAlignment="1">
      <alignment horizontal="right" vertical="center"/>
    </xf>
    <xf numFmtId="200" fontId="15" fillId="0" borderId="8" xfId="0" applyNumberFormat="1" applyFont="1" applyBorder="1" applyAlignment="1">
      <alignment horizontal="right" vertical="center"/>
    </xf>
    <xf numFmtId="0" fontId="15" fillId="0" borderId="3" xfId="0" applyFont="1" applyBorder="1" applyAlignment="1">
      <alignment/>
    </xf>
    <xf numFmtId="200" fontId="19" fillId="0" borderId="9" xfId="0" applyNumberFormat="1" applyFont="1" applyBorder="1" applyAlignment="1">
      <alignment horizontal="right" vertical="center"/>
    </xf>
    <xf numFmtId="200" fontId="15" fillId="0" borderId="9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8" fillId="0" borderId="9" xfId="15" applyNumberFormat="1" applyFont="1" applyBorder="1" applyAlignment="1">
      <alignment horizontal="left" vertical="center" wrapText="1"/>
    </xf>
    <xf numFmtId="49" fontId="20" fillId="0" borderId="9" xfId="15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6" fontId="15" fillId="0" borderId="9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86" fontId="19" fillId="0" borderId="9" xfId="0" applyNumberFormat="1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49" fontId="20" fillId="0" borderId="6" xfId="15" applyNumberFormat="1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49" fontId="18" fillId="0" borderId="6" xfId="15" applyNumberFormat="1" applyFont="1" applyBorder="1" applyAlignment="1">
      <alignment horizontal="left" vertical="center" wrapText="1"/>
    </xf>
    <xf numFmtId="49" fontId="4" fillId="0" borderId="9" xfId="15" applyNumberFormat="1" applyFont="1" applyBorder="1" applyAlignment="1">
      <alignment horizontal="left" vertical="center" wrapText="1" indent="1"/>
    </xf>
    <xf numFmtId="49" fontId="4" fillId="0" borderId="9" xfId="15" applyNumberFormat="1" applyFont="1" applyBorder="1" applyAlignment="1">
      <alignment horizontal="left" vertical="center" wrapText="1" indent="2"/>
    </xf>
    <xf numFmtId="49" fontId="4" fillId="0" borderId="4" xfId="15" applyNumberFormat="1" applyFont="1" applyBorder="1" applyAlignment="1">
      <alignment horizontal="left" vertical="center" wrapText="1" indent="1"/>
    </xf>
    <xf numFmtId="0" fontId="17" fillId="0" borderId="9" xfId="0" applyFont="1" applyBorder="1" applyAlignment="1">
      <alignment horizontal="left" vertical="center" indent="2"/>
    </xf>
    <xf numFmtId="0" fontId="17" fillId="0" borderId="9" xfId="0" applyFont="1" applyBorder="1" applyAlignment="1">
      <alignment horizontal="left" vertical="center" wrapText="1" indent="2"/>
    </xf>
    <xf numFmtId="0" fontId="0" fillId="0" borderId="8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200" fontId="22" fillId="0" borderId="6" xfId="0" applyNumberFormat="1" applyFont="1" applyBorder="1" applyAlignment="1">
      <alignment horizontal="right" vertical="center"/>
    </xf>
    <xf numFmtId="200" fontId="22" fillId="0" borderId="7" xfId="0" applyNumberFormat="1" applyFont="1" applyBorder="1" applyAlignment="1">
      <alignment horizontal="right" vertical="center"/>
    </xf>
    <xf numFmtId="49" fontId="20" fillId="0" borderId="4" xfId="15" applyNumberFormat="1" applyFont="1" applyBorder="1" applyAlignment="1">
      <alignment horizontal="left" vertical="center" wrapText="1"/>
    </xf>
    <xf numFmtId="200" fontId="19" fillId="0" borderId="7" xfId="0" applyNumberFormat="1" applyFont="1" applyBorder="1" applyAlignment="1">
      <alignment horizontal="right" vertical="center"/>
    </xf>
    <xf numFmtId="0" fontId="17" fillId="0" borderId="4" xfId="0" applyFont="1" applyBorder="1" applyAlignment="1">
      <alignment horizontal="left" vertical="center" wrapText="1" indent="2"/>
    </xf>
    <xf numFmtId="49" fontId="18" fillId="0" borderId="7" xfId="15" applyNumberFormat="1" applyFont="1" applyBorder="1" applyAlignment="1">
      <alignment horizontal="left" vertical="center" wrapText="1"/>
    </xf>
    <xf numFmtId="186" fontId="19" fillId="0" borderId="4" xfId="0" applyNumberFormat="1" applyFont="1" applyBorder="1" applyAlignment="1">
      <alignment horizontal="right" vertical="center"/>
    </xf>
    <xf numFmtId="200" fontId="19" fillId="0" borderId="4" xfId="0" applyNumberFormat="1" applyFont="1" applyBorder="1" applyAlignment="1">
      <alignment horizontal="right" vertical="center"/>
    </xf>
    <xf numFmtId="200" fontId="19" fillId="0" borderId="3" xfId="0" applyNumberFormat="1" applyFont="1" applyBorder="1" applyAlignment="1">
      <alignment horizontal="right" vertical="center"/>
    </xf>
    <xf numFmtId="200" fontId="14" fillId="0" borderId="6" xfId="0" applyNumberFormat="1" applyFont="1" applyBorder="1" applyAlignment="1">
      <alignment horizontal="right" vertical="center"/>
    </xf>
    <xf numFmtId="186" fontId="22" fillId="0" borderId="6" xfId="0" applyNumberFormat="1" applyFont="1" applyBorder="1" applyAlignment="1">
      <alignment horizontal="right" vertical="center"/>
    </xf>
    <xf numFmtId="186" fontId="22" fillId="0" borderId="11" xfId="0" applyNumberFormat="1" applyFont="1" applyBorder="1" applyAlignment="1">
      <alignment horizontal="right" vertical="center"/>
    </xf>
    <xf numFmtId="186" fontId="22" fillId="0" borderId="10" xfId="0" applyNumberFormat="1" applyFont="1" applyBorder="1" applyAlignment="1">
      <alignment horizontal="right" vertical="center"/>
    </xf>
    <xf numFmtId="186" fontId="22" fillId="0" borderId="9" xfId="0" applyNumberFormat="1" applyFont="1" applyBorder="1" applyAlignment="1">
      <alignment horizontal="right" vertical="center"/>
    </xf>
    <xf numFmtId="186" fontId="22" fillId="0" borderId="8" xfId="0" applyNumberFormat="1" applyFont="1" applyBorder="1" applyAlignment="1">
      <alignment horizontal="right" vertical="center"/>
    </xf>
    <xf numFmtId="186" fontId="14" fillId="0" borderId="6" xfId="0" applyNumberFormat="1" applyFont="1" applyBorder="1" applyAlignment="1">
      <alignment horizontal="right" vertical="center"/>
    </xf>
    <xf numFmtId="186" fontId="22" fillId="0" borderId="7" xfId="0" applyNumberFormat="1" applyFont="1" applyBorder="1" applyAlignment="1">
      <alignment horizontal="right" vertical="center"/>
    </xf>
    <xf numFmtId="186" fontId="22" fillId="0" borderId="4" xfId="0" applyNumberFormat="1" applyFont="1" applyBorder="1" applyAlignment="1">
      <alignment horizontal="right" vertical="center"/>
    </xf>
    <xf numFmtId="186" fontId="22" fillId="0" borderId="3" xfId="0" applyNumberFormat="1" applyFont="1" applyBorder="1" applyAlignment="1">
      <alignment horizontal="right" vertical="center"/>
    </xf>
    <xf numFmtId="186" fontId="14" fillId="0" borderId="7" xfId="0" applyNumberFormat="1" applyFont="1" applyBorder="1" applyAlignment="1">
      <alignment horizontal="right" vertical="center"/>
    </xf>
    <xf numFmtId="186" fontId="14" fillId="0" borderId="9" xfId="0" applyNumberFormat="1" applyFont="1" applyBorder="1" applyAlignment="1">
      <alignment horizontal="right" vertical="center"/>
    </xf>
    <xf numFmtId="186" fontId="14" fillId="0" borderId="8" xfId="0" applyNumberFormat="1" applyFont="1" applyBorder="1" applyAlignment="1">
      <alignment horizontal="right" vertical="center"/>
    </xf>
    <xf numFmtId="49" fontId="18" fillId="0" borderId="4" xfId="15" applyNumberFormat="1" applyFont="1" applyBorder="1" applyAlignment="1">
      <alignment horizontal="left" vertical="center" wrapText="1"/>
    </xf>
    <xf numFmtId="186" fontId="14" fillId="0" borderId="4" xfId="0" applyNumberFormat="1" applyFont="1" applyBorder="1" applyAlignment="1">
      <alignment horizontal="right" vertical="center"/>
    </xf>
    <xf numFmtId="186" fontId="14" fillId="0" borderId="3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 quotePrefix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7"/>
  <sheetViews>
    <sheetView tabSelected="1" zoomScale="70" zoomScaleNormal="70" zoomScaleSheetLayoutView="85" workbookViewId="0" topLeftCell="A1">
      <selection activeCell="F131" sqref="F131"/>
    </sheetView>
  </sheetViews>
  <sheetFormatPr defaultColWidth="9.00390625" defaultRowHeight="15.75"/>
  <cols>
    <col min="1" max="1" width="2.625" style="1" customWidth="1"/>
    <col min="2" max="4" width="2.125" style="1" customWidth="1"/>
    <col min="5" max="5" width="29.125" style="0" customWidth="1"/>
    <col min="6" max="6" width="14.25390625" style="0" customWidth="1"/>
    <col min="7" max="7" width="14.625" style="0" customWidth="1"/>
    <col min="8" max="8" width="15.125" style="0" customWidth="1"/>
    <col min="9" max="9" width="15.50390625" style="0" customWidth="1"/>
    <col min="10" max="10" width="13.00390625" style="0" customWidth="1"/>
    <col min="11" max="11" width="16.375" style="0" customWidth="1"/>
    <col min="12" max="12" width="15.50390625" style="0" customWidth="1"/>
    <col min="13" max="13" width="16.00390625" style="0" customWidth="1"/>
    <col min="14" max="14" width="17.25390625" style="0" customWidth="1"/>
  </cols>
  <sheetData>
    <row r="1" spans="8:9" ht="24.75" customHeight="1">
      <c r="H1" s="2" t="s">
        <v>6</v>
      </c>
      <c r="I1" s="3" t="s">
        <v>7</v>
      </c>
    </row>
    <row r="2" spans="1:9" s="9" customFormat="1" ht="27.75" customHeight="1">
      <c r="A2" s="4"/>
      <c r="B2" s="5"/>
      <c r="C2" s="6"/>
      <c r="D2" s="7"/>
      <c r="E2" s="8"/>
      <c r="H2" s="2" t="s">
        <v>24</v>
      </c>
      <c r="I2" s="3" t="s">
        <v>23</v>
      </c>
    </row>
    <row r="3" spans="1:10" s="9" customFormat="1" ht="27.75" customHeight="1">
      <c r="A3" s="10"/>
      <c r="B3" s="11"/>
      <c r="C3" s="11"/>
      <c r="D3" s="12"/>
      <c r="E3" s="13"/>
      <c r="H3" s="2" t="s">
        <v>20</v>
      </c>
      <c r="I3" s="3" t="s">
        <v>21</v>
      </c>
      <c r="J3" s="3"/>
    </row>
    <row r="4" spans="1:14" s="9" customFormat="1" ht="24.75" customHeight="1" thickBot="1">
      <c r="A4" s="14"/>
      <c r="B4" s="15"/>
      <c r="C4" s="15"/>
      <c r="D4" s="16"/>
      <c r="E4" s="17"/>
      <c r="H4" s="18" t="s">
        <v>8</v>
      </c>
      <c r="I4" s="19" t="s">
        <v>25</v>
      </c>
      <c r="J4" s="20"/>
      <c r="M4" s="21"/>
      <c r="N4" s="22" t="s">
        <v>9</v>
      </c>
    </row>
    <row r="5" spans="1:14" s="23" customFormat="1" ht="21" customHeight="1">
      <c r="A5" s="95" t="s">
        <v>10</v>
      </c>
      <c r="B5" s="95"/>
      <c r="C5" s="95"/>
      <c r="D5" s="95"/>
      <c r="E5" s="96"/>
      <c r="F5" s="100" t="s">
        <v>11</v>
      </c>
      <c r="G5" s="101"/>
      <c r="H5" s="101"/>
      <c r="I5" s="102"/>
      <c r="J5" s="97" t="s">
        <v>12</v>
      </c>
      <c r="K5" s="98"/>
      <c r="L5" s="98"/>
      <c r="M5" s="99"/>
      <c r="N5" s="93" t="s">
        <v>13</v>
      </c>
    </row>
    <row r="6" spans="1:14" s="23" customFormat="1" ht="23.25" customHeight="1">
      <c r="A6" s="24" t="s">
        <v>0</v>
      </c>
      <c r="B6" s="24" t="s">
        <v>1</v>
      </c>
      <c r="C6" s="24" t="s">
        <v>2</v>
      </c>
      <c r="D6" s="24" t="s">
        <v>3</v>
      </c>
      <c r="E6" s="25" t="s">
        <v>14</v>
      </c>
      <c r="F6" s="24" t="s">
        <v>15</v>
      </c>
      <c r="G6" s="24" t="s">
        <v>16</v>
      </c>
      <c r="H6" s="26" t="s">
        <v>17</v>
      </c>
      <c r="I6" s="24" t="s">
        <v>22</v>
      </c>
      <c r="J6" s="26" t="s">
        <v>16</v>
      </c>
      <c r="K6" s="24" t="s">
        <v>18</v>
      </c>
      <c r="L6" s="24" t="s">
        <v>17</v>
      </c>
      <c r="M6" s="24" t="s">
        <v>19</v>
      </c>
      <c r="N6" s="94"/>
    </row>
    <row r="7" spans="1:14" s="43" customFormat="1" ht="24" customHeight="1">
      <c r="A7" s="39"/>
      <c r="B7" s="40"/>
      <c r="C7" s="41"/>
      <c r="D7" s="41"/>
      <c r="E7" s="42" t="s">
        <v>26</v>
      </c>
      <c r="F7" s="78">
        <f>F8+F16+F40+F46+F61+F86+F91+F108+F113</f>
        <v>4853137</v>
      </c>
      <c r="G7" s="78">
        <f>G8+G16+G40+G46+G61+G86+G91+G108+G113</f>
        <v>2487935652</v>
      </c>
      <c r="H7" s="79">
        <f aca="true" t="shared" si="0" ref="H7:N7">H8+H16+H40+H46+H61+H86+H91+H108+H113</f>
        <v>11836396338</v>
      </c>
      <c r="I7" s="80">
        <f t="shared" si="0"/>
        <v>14329185127</v>
      </c>
      <c r="J7" s="78">
        <f t="shared" si="0"/>
        <v>436814743</v>
      </c>
      <c r="K7" s="78">
        <f t="shared" si="0"/>
        <v>103658449156</v>
      </c>
      <c r="L7" s="78">
        <f t="shared" si="0"/>
        <v>61833028096</v>
      </c>
      <c r="M7" s="78">
        <f t="shared" si="0"/>
        <v>165928291995</v>
      </c>
      <c r="N7" s="78">
        <f t="shared" si="0"/>
        <v>180257477122</v>
      </c>
    </row>
    <row r="8" spans="1:14" s="43" customFormat="1" ht="24" customHeight="1">
      <c r="A8" s="44">
        <v>1</v>
      </c>
      <c r="B8" s="45"/>
      <c r="C8" s="46"/>
      <c r="D8" s="46"/>
      <c r="E8" s="47" t="s">
        <v>27</v>
      </c>
      <c r="F8" s="78">
        <f>F9+F12</f>
        <v>0</v>
      </c>
      <c r="G8" s="78">
        <f>G9+G12</f>
        <v>23988267</v>
      </c>
      <c r="H8" s="81">
        <f aca="true" t="shared" si="1" ref="H8:N8">H9+H12</f>
        <v>0</v>
      </c>
      <c r="I8" s="82">
        <f t="shared" si="1"/>
        <v>23988267</v>
      </c>
      <c r="J8" s="78">
        <f t="shared" si="1"/>
        <v>0</v>
      </c>
      <c r="K8" s="78">
        <f t="shared" si="1"/>
        <v>647266481</v>
      </c>
      <c r="L8" s="78">
        <f t="shared" si="1"/>
        <v>1022796073</v>
      </c>
      <c r="M8" s="78">
        <f t="shared" si="1"/>
        <v>1670062554</v>
      </c>
      <c r="N8" s="78">
        <f t="shared" si="1"/>
        <v>1694050821</v>
      </c>
    </row>
    <row r="9" spans="1:14" s="43" customFormat="1" ht="24" customHeight="1">
      <c r="A9" s="44"/>
      <c r="B9" s="45">
        <v>1</v>
      </c>
      <c r="C9" s="46"/>
      <c r="D9" s="46"/>
      <c r="E9" s="48" t="s">
        <v>28</v>
      </c>
      <c r="F9" s="78">
        <f>F11</f>
        <v>0</v>
      </c>
      <c r="G9" s="78">
        <f>G11</f>
        <v>0</v>
      </c>
      <c r="H9" s="81">
        <f aca="true" t="shared" si="2" ref="H9:N9">H11</f>
        <v>0</v>
      </c>
      <c r="I9" s="82">
        <f t="shared" si="2"/>
        <v>0</v>
      </c>
      <c r="J9" s="78">
        <f t="shared" si="2"/>
        <v>0</v>
      </c>
      <c r="K9" s="78">
        <f t="shared" si="2"/>
        <v>647266481</v>
      </c>
      <c r="L9" s="78">
        <f t="shared" si="2"/>
        <v>0</v>
      </c>
      <c r="M9" s="78">
        <f t="shared" si="2"/>
        <v>647266481</v>
      </c>
      <c r="N9" s="78">
        <f t="shared" si="2"/>
        <v>647266481</v>
      </c>
    </row>
    <row r="10" spans="1:14" s="43" customFormat="1" ht="24" customHeight="1">
      <c r="A10" s="44"/>
      <c r="B10" s="45"/>
      <c r="C10" s="46"/>
      <c r="D10" s="46"/>
      <c r="E10" s="47" t="s">
        <v>29</v>
      </c>
      <c r="F10" s="78">
        <f aca="true" t="shared" si="3" ref="F10:N10">F11</f>
        <v>0</v>
      </c>
      <c r="G10" s="78">
        <f t="shared" si="3"/>
        <v>0</v>
      </c>
      <c r="H10" s="81">
        <f t="shared" si="3"/>
        <v>0</v>
      </c>
      <c r="I10" s="82">
        <f t="shared" si="3"/>
        <v>0</v>
      </c>
      <c r="J10" s="78">
        <f t="shared" si="3"/>
        <v>0</v>
      </c>
      <c r="K10" s="78">
        <f t="shared" si="3"/>
        <v>647266481</v>
      </c>
      <c r="L10" s="78">
        <f t="shared" si="3"/>
        <v>0</v>
      </c>
      <c r="M10" s="78">
        <f t="shared" si="3"/>
        <v>647266481</v>
      </c>
      <c r="N10" s="78">
        <f t="shared" si="3"/>
        <v>647266481</v>
      </c>
    </row>
    <row r="11" spans="1:14" s="49" customFormat="1" ht="24" customHeight="1">
      <c r="A11" s="44"/>
      <c r="B11" s="45"/>
      <c r="C11" s="45">
        <v>1</v>
      </c>
      <c r="D11" s="45"/>
      <c r="E11" s="60" t="s">
        <v>30</v>
      </c>
      <c r="F11" s="83">
        <v>0</v>
      </c>
      <c r="G11" s="83">
        <v>0</v>
      </c>
      <c r="H11" s="88">
        <v>0</v>
      </c>
      <c r="I11" s="89">
        <f>SUM(F11:H11)</f>
        <v>0</v>
      </c>
      <c r="J11" s="83">
        <v>0</v>
      </c>
      <c r="K11" s="83">
        <v>647266481</v>
      </c>
      <c r="L11" s="83">
        <v>0</v>
      </c>
      <c r="M11" s="83">
        <f>SUM(J11:L11)</f>
        <v>647266481</v>
      </c>
      <c r="N11" s="83">
        <f>I11+M11</f>
        <v>647266481</v>
      </c>
    </row>
    <row r="12" spans="1:14" s="49" customFormat="1" ht="24" customHeight="1">
      <c r="A12" s="44"/>
      <c r="B12" s="45">
        <v>2</v>
      </c>
      <c r="C12" s="45"/>
      <c r="D12" s="45"/>
      <c r="E12" s="48" t="s">
        <v>31</v>
      </c>
      <c r="F12" s="78">
        <f>F14</f>
        <v>0</v>
      </c>
      <c r="G12" s="78">
        <f>G14</f>
        <v>23988267</v>
      </c>
      <c r="H12" s="81">
        <f aca="true" t="shared" si="4" ref="H12:N12">H14</f>
        <v>0</v>
      </c>
      <c r="I12" s="82">
        <f t="shared" si="4"/>
        <v>23988267</v>
      </c>
      <c r="J12" s="78">
        <f t="shared" si="4"/>
        <v>0</v>
      </c>
      <c r="K12" s="78">
        <f t="shared" si="4"/>
        <v>0</v>
      </c>
      <c r="L12" s="78">
        <f t="shared" si="4"/>
        <v>1022796073</v>
      </c>
      <c r="M12" s="78">
        <f t="shared" si="4"/>
        <v>1022796073</v>
      </c>
      <c r="N12" s="78">
        <f t="shared" si="4"/>
        <v>1046784340</v>
      </c>
    </row>
    <row r="13" spans="1:14" s="43" customFormat="1" ht="24" customHeight="1">
      <c r="A13" s="44"/>
      <c r="B13" s="45"/>
      <c r="C13" s="45"/>
      <c r="D13" s="45"/>
      <c r="E13" s="47" t="s">
        <v>32</v>
      </c>
      <c r="F13" s="78">
        <f aca="true" t="shared" si="5" ref="F13:N14">F14</f>
        <v>0</v>
      </c>
      <c r="G13" s="78">
        <f t="shared" si="5"/>
        <v>23988267</v>
      </c>
      <c r="H13" s="81">
        <f t="shared" si="5"/>
        <v>0</v>
      </c>
      <c r="I13" s="82">
        <f t="shared" si="5"/>
        <v>23988267</v>
      </c>
      <c r="J13" s="78">
        <f t="shared" si="5"/>
        <v>0</v>
      </c>
      <c r="K13" s="78">
        <f t="shared" si="5"/>
        <v>0</v>
      </c>
      <c r="L13" s="78">
        <f t="shared" si="5"/>
        <v>1022796073</v>
      </c>
      <c r="M13" s="78">
        <f t="shared" si="5"/>
        <v>1022796073</v>
      </c>
      <c r="N13" s="78">
        <f t="shared" si="5"/>
        <v>1046784340</v>
      </c>
    </row>
    <row r="14" spans="1:14" s="43" customFormat="1" ht="24" customHeight="1">
      <c r="A14" s="44"/>
      <c r="B14" s="45"/>
      <c r="C14" s="45">
        <v>1</v>
      </c>
      <c r="D14" s="45"/>
      <c r="E14" s="60" t="s">
        <v>33</v>
      </c>
      <c r="F14" s="83">
        <f t="shared" si="5"/>
        <v>0</v>
      </c>
      <c r="G14" s="83">
        <f t="shared" si="5"/>
        <v>23988267</v>
      </c>
      <c r="H14" s="88">
        <f t="shared" si="5"/>
        <v>0</v>
      </c>
      <c r="I14" s="89">
        <f t="shared" si="5"/>
        <v>23988267</v>
      </c>
      <c r="J14" s="83">
        <f t="shared" si="5"/>
        <v>0</v>
      </c>
      <c r="K14" s="83">
        <f t="shared" si="5"/>
        <v>0</v>
      </c>
      <c r="L14" s="83">
        <f t="shared" si="5"/>
        <v>1022796073</v>
      </c>
      <c r="M14" s="83">
        <f t="shared" si="5"/>
        <v>1022796073</v>
      </c>
      <c r="N14" s="83">
        <f t="shared" si="5"/>
        <v>1046784340</v>
      </c>
    </row>
    <row r="15" spans="1:14" s="49" customFormat="1" ht="24" customHeight="1">
      <c r="A15" s="44"/>
      <c r="B15" s="45"/>
      <c r="C15" s="45"/>
      <c r="D15" s="45">
        <v>1</v>
      </c>
      <c r="E15" s="63" t="s">
        <v>34</v>
      </c>
      <c r="F15" s="83">
        <v>0</v>
      </c>
      <c r="G15" s="83">
        <v>23988267</v>
      </c>
      <c r="H15" s="88">
        <v>0</v>
      </c>
      <c r="I15" s="89">
        <f>SUM(F15:H15)</f>
        <v>23988267</v>
      </c>
      <c r="J15" s="83">
        <v>0</v>
      </c>
      <c r="K15" s="83">
        <v>0</v>
      </c>
      <c r="L15" s="83">
        <f>1030679719-7883646</f>
        <v>1022796073</v>
      </c>
      <c r="M15" s="83">
        <f>SUM(J15:L15)</f>
        <v>1022796073</v>
      </c>
      <c r="N15" s="83">
        <f>I15+M15</f>
        <v>1046784340</v>
      </c>
    </row>
    <row r="16" spans="1:14" s="49" customFormat="1" ht="24" customHeight="1">
      <c r="A16" s="44">
        <v>2</v>
      </c>
      <c r="B16" s="45"/>
      <c r="C16" s="46"/>
      <c r="D16" s="46"/>
      <c r="E16" s="47" t="s">
        <v>35</v>
      </c>
      <c r="F16" s="78">
        <f>F17+F24+F36</f>
        <v>0</v>
      </c>
      <c r="G16" s="78">
        <f>G17+G24+G36</f>
        <v>383958749</v>
      </c>
      <c r="H16" s="81">
        <f aca="true" t="shared" si="6" ref="H16:N16">H17+H24+H36</f>
        <v>242468198</v>
      </c>
      <c r="I16" s="82">
        <f t="shared" si="6"/>
        <v>626426947</v>
      </c>
      <c r="J16" s="78">
        <f t="shared" si="6"/>
        <v>0</v>
      </c>
      <c r="K16" s="78">
        <f t="shared" si="6"/>
        <v>6820096208</v>
      </c>
      <c r="L16" s="78">
        <f t="shared" si="6"/>
        <v>23543490172</v>
      </c>
      <c r="M16" s="78">
        <f t="shared" si="6"/>
        <v>30363586380</v>
      </c>
      <c r="N16" s="78">
        <f t="shared" si="6"/>
        <v>30990013327</v>
      </c>
    </row>
    <row r="17" spans="1:14" s="43" customFormat="1" ht="24" customHeight="1">
      <c r="A17" s="44"/>
      <c r="B17" s="45">
        <v>1</v>
      </c>
      <c r="C17" s="46"/>
      <c r="D17" s="46"/>
      <c r="E17" s="48" t="s">
        <v>36</v>
      </c>
      <c r="F17" s="78">
        <f>F18+F21</f>
        <v>0</v>
      </c>
      <c r="G17" s="78">
        <f>G18+G21</f>
        <v>255291119</v>
      </c>
      <c r="H17" s="81">
        <f aca="true" t="shared" si="7" ref="H17:N17">H18+H21</f>
        <v>0</v>
      </c>
      <c r="I17" s="82">
        <f t="shared" si="7"/>
        <v>255291119</v>
      </c>
      <c r="J17" s="78">
        <f t="shared" si="7"/>
        <v>0</v>
      </c>
      <c r="K17" s="78">
        <f t="shared" si="7"/>
        <v>701706672</v>
      </c>
      <c r="L17" s="78">
        <f t="shared" si="7"/>
        <v>41161986</v>
      </c>
      <c r="M17" s="78">
        <f t="shared" si="7"/>
        <v>742868658</v>
      </c>
      <c r="N17" s="78">
        <f t="shared" si="7"/>
        <v>998159777</v>
      </c>
    </row>
    <row r="18" spans="1:14" s="43" customFormat="1" ht="24" customHeight="1">
      <c r="A18" s="44"/>
      <c r="B18" s="45"/>
      <c r="C18" s="46"/>
      <c r="D18" s="46"/>
      <c r="E18" s="47" t="s">
        <v>29</v>
      </c>
      <c r="F18" s="78">
        <f aca="true" t="shared" si="8" ref="F18:N19">F19</f>
        <v>0</v>
      </c>
      <c r="G18" s="78">
        <f t="shared" si="8"/>
        <v>255291119</v>
      </c>
      <c r="H18" s="81">
        <f t="shared" si="8"/>
        <v>0</v>
      </c>
      <c r="I18" s="82">
        <f t="shared" si="8"/>
        <v>255291119</v>
      </c>
      <c r="J18" s="78">
        <f t="shared" si="8"/>
        <v>0</v>
      </c>
      <c r="K18" s="78">
        <f t="shared" si="8"/>
        <v>701706672</v>
      </c>
      <c r="L18" s="78">
        <f t="shared" si="8"/>
        <v>0</v>
      </c>
      <c r="M18" s="78">
        <f t="shared" si="8"/>
        <v>701706672</v>
      </c>
      <c r="N18" s="78">
        <f t="shared" si="8"/>
        <v>956997791</v>
      </c>
    </row>
    <row r="19" spans="1:14" s="49" customFormat="1" ht="24" customHeight="1">
      <c r="A19" s="44"/>
      <c r="B19" s="45"/>
      <c r="C19" s="45">
        <v>1</v>
      </c>
      <c r="D19" s="46"/>
      <c r="E19" s="60" t="s">
        <v>37</v>
      </c>
      <c r="F19" s="83">
        <f t="shared" si="8"/>
        <v>0</v>
      </c>
      <c r="G19" s="83">
        <f t="shared" si="8"/>
        <v>255291119</v>
      </c>
      <c r="H19" s="88">
        <f t="shared" si="8"/>
        <v>0</v>
      </c>
      <c r="I19" s="89">
        <f t="shared" si="8"/>
        <v>255291119</v>
      </c>
      <c r="J19" s="83">
        <f t="shared" si="8"/>
        <v>0</v>
      </c>
      <c r="K19" s="83">
        <f t="shared" si="8"/>
        <v>701706672</v>
      </c>
      <c r="L19" s="83">
        <f t="shared" si="8"/>
        <v>0</v>
      </c>
      <c r="M19" s="83">
        <f t="shared" si="8"/>
        <v>701706672</v>
      </c>
      <c r="N19" s="83">
        <f t="shared" si="8"/>
        <v>956997791</v>
      </c>
    </row>
    <row r="20" spans="1:14" s="49" customFormat="1" ht="24" customHeight="1">
      <c r="A20" s="44"/>
      <c r="B20" s="45"/>
      <c r="C20" s="45"/>
      <c r="D20" s="45">
        <v>1</v>
      </c>
      <c r="E20" s="63" t="s">
        <v>38</v>
      </c>
      <c r="F20" s="83">
        <v>0</v>
      </c>
      <c r="G20" s="83">
        <v>255291119</v>
      </c>
      <c r="H20" s="88">
        <v>0</v>
      </c>
      <c r="I20" s="89">
        <f>SUM(F20:H20)</f>
        <v>255291119</v>
      </c>
      <c r="J20" s="83">
        <v>0</v>
      </c>
      <c r="K20" s="83">
        <v>701706672</v>
      </c>
      <c r="L20" s="83">
        <v>0</v>
      </c>
      <c r="M20" s="83">
        <f>SUM(J20:L20)</f>
        <v>701706672</v>
      </c>
      <c r="N20" s="83">
        <f>I20+M20</f>
        <v>956997791</v>
      </c>
    </row>
    <row r="21" spans="1:14" s="43" customFormat="1" ht="24" customHeight="1">
      <c r="A21" s="44"/>
      <c r="B21" s="45"/>
      <c r="C21" s="46"/>
      <c r="D21" s="46"/>
      <c r="E21" s="47" t="s">
        <v>39</v>
      </c>
      <c r="F21" s="78">
        <f aca="true" t="shared" si="9" ref="F21:N22">F22</f>
        <v>0</v>
      </c>
      <c r="G21" s="78">
        <f t="shared" si="9"/>
        <v>0</v>
      </c>
      <c r="H21" s="81">
        <f t="shared" si="9"/>
        <v>0</v>
      </c>
      <c r="I21" s="82">
        <f t="shared" si="9"/>
        <v>0</v>
      </c>
      <c r="J21" s="78">
        <f t="shared" si="9"/>
        <v>0</v>
      </c>
      <c r="K21" s="78">
        <f t="shared" si="9"/>
        <v>0</v>
      </c>
      <c r="L21" s="78">
        <f t="shared" si="9"/>
        <v>41161986</v>
      </c>
      <c r="M21" s="78">
        <f t="shared" si="9"/>
        <v>41161986</v>
      </c>
      <c r="N21" s="78">
        <f t="shared" si="9"/>
        <v>41161986</v>
      </c>
    </row>
    <row r="22" spans="1:14" s="43" customFormat="1" ht="24" customHeight="1">
      <c r="A22" s="44"/>
      <c r="B22" s="45"/>
      <c r="C22" s="45">
        <v>2</v>
      </c>
      <c r="D22" s="46"/>
      <c r="E22" s="60" t="s">
        <v>40</v>
      </c>
      <c r="F22" s="83">
        <f t="shared" si="9"/>
        <v>0</v>
      </c>
      <c r="G22" s="83">
        <f t="shared" si="9"/>
        <v>0</v>
      </c>
      <c r="H22" s="88">
        <f t="shared" si="9"/>
        <v>0</v>
      </c>
      <c r="I22" s="89">
        <f t="shared" si="9"/>
        <v>0</v>
      </c>
      <c r="J22" s="83">
        <f t="shared" si="9"/>
        <v>0</v>
      </c>
      <c r="K22" s="83">
        <f t="shared" si="9"/>
        <v>0</v>
      </c>
      <c r="L22" s="83">
        <f t="shared" si="9"/>
        <v>41161986</v>
      </c>
      <c r="M22" s="83">
        <f t="shared" si="9"/>
        <v>41161986</v>
      </c>
      <c r="N22" s="83">
        <f t="shared" si="9"/>
        <v>41161986</v>
      </c>
    </row>
    <row r="23" spans="1:14" s="49" customFormat="1" ht="24" customHeight="1">
      <c r="A23" s="44"/>
      <c r="B23" s="45"/>
      <c r="C23" s="45"/>
      <c r="D23" s="45">
        <v>1</v>
      </c>
      <c r="E23" s="63" t="s">
        <v>38</v>
      </c>
      <c r="F23" s="83">
        <v>0</v>
      </c>
      <c r="G23" s="83">
        <v>0</v>
      </c>
      <c r="H23" s="88">
        <v>0</v>
      </c>
      <c r="I23" s="89">
        <f>SUM(F23:H23)</f>
        <v>0</v>
      </c>
      <c r="J23" s="83">
        <v>0</v>
      </c>
      <c r="K23" s="83">
        <v>0</v>
      </c>
      <c r="L23" s="83">
        <v>41161986</v>
      </c>
      <c r="M23" s="83">
        <f>SUM(J23:L23)</f>
        <v>41161986</v>
      </c>
      <c r="N23" s="83">
        <f>I23+M23</f>
        <v>41161986</v>
      </c>
    </row>
    <row r="24" spans="1:14" s="49" customFormat="1" ht="24" customHeight="1">
      <c r="A24" s="44"/>
      <c r="B24" s="45">
        <v>2</v>
      </c>
      <c r="C24" s="46"/>
      <c r="D24" s="46"/>
      <c r="E24" s="48" t="s">
        <v>41</v>
      </c>
      <c r="F24" s="78">
        <f>F25+F29+F32</f>
        <v>0</v>
      </c>
      <c r="G24" s="78">
        <f>G25+G29+G32</f>
        <v>128667630</v>
      </c>
      <c r="H24" s="81">
        <f aca="true" t="shared" si="10" ref="H24:N24">H25+H29+H32</f>
        <v>192506525</v>
      </c>
      <c r="I24" s="82">
        <f t="shared" si="10"/>
        <v>321174155</v>
      </c>
      <c r="J24" s="78">
        <f t="shared" si="10"/>
        <v>0</v>
      </c>
      <c r="K24" s="78">
        <f t="shared" si="10"/>
        <v>6118389536</v>
      </c>
      <c r="L24" s="78">
        <f t="shared" si="10"/>
        <v>23125793870</v>
      </c>
      <c r="M24" s="78">
        <f t="shared" si="10"/>
        <v>29244183406</v>
      </c>
      <c r="N24" s="78">
        <f t="shared" si="10"/>
        <v>29565357561</v>
      </c>
    </row>
    <row r="25" spans="1:14" s="43" customFormat="1" ht="24" customHeight="1">
      <c r="A25" s="44"/>
      <c r="B25" s="45"/>
      <c r="C25" s="46"/>
      <c r="D25" s="46"/>
      <c r="E25" s="47" t="s">
        <v>42</v>
      </c>
      <c r="F25" s="78">
        <f aca="true" t="shared" si="11" ref="F25:N25">F26</f>
        <v>0</v>
      </c>
      <c r="G25" s="78">
        <f t="shared" si="11"/>
        <v>7796277</v>
      </c>
      <c r="H25" s="81">
        <f t="shared" si="11"/>
        <v>0</v>
      </c>
      <c r="I25" s="82">
        <f t="shared" si="11"/>
        <v>7796277</v>
      </c>
      <c r="J25" s="78">
        <f t="shared" si="11"/>
        <v>0</v>
      </c>
      <c r="K25" s="78">
        <f t="shared" si="11"/>
        <v>0</v>
      </c>
      <c r="L25" s="78">
        <f t="shared" si="11"/>
        <v>1330131911</v>
      </c>
      <c r="M25" s="78">
        <f t="shared" si="11"/>
        <v>1330131911</v>
      </c>
      <c r="N25" s="78">
        <f t="shared" si="11"/>
        <v>1337928188</v>
      </c>
    </row>
    <row r="26" spans="1:14" s="43" customFormat="1" ht="24" customHeight="1">
      <c r="A26" s="44"/>
      <c r="B26" s="45"/>
      <c r="C26" s="45">
        <v>1</v>
      </c>
      <c r="D26" s="45"/>
      <c r="E26" s="60" t="s">
        <v>43</v>
      </c>
      <c r="F26" s="83">
        <f>F27+F28</f>
        <v>0</v>
      </c>
      <c r="G26" s="83">
        <f>G27+G28</f>
        <v>7796277</v>
      </c>
      <c r="H26" s="88">
        <f aca="true" t="shared" si="12" ref="H26:N26">H27+H28</f>
        <v>0</v>
      </c>
      <c r="I26" s="89">
        <f t="shared" si="12"/>
        <v>7796277</v>
      </c>
      <c r="J26" s="83">
        <f t="shared" si="12"/>
        <v>0</v>
      </c>
      <c r="K26" s="83">
        <f t="shared" si="12"/>
        <v>0</v>
      </c>
      <c r="L26" s="83">
        <f t="shared" si="12"/>
        <v>1330131911</v>
      </c>
      <c r="M26" s="83">
        <f t="shared" si="12"/>
        <v>1330131911</v>
      </c>
      <c r="N26" s="83">
        <f t="shared" si="12"/>
        <v>1337928188</v>
      </c>
    </row>
    <row r="27" spans="1:14" s="43" customFormat="1" ht="24" customHeight="1">
      <c r="A27" s="44"/>
      <c r="B27" s="45"/>
      <c r="C27" s="45"/>
      <c r="D27" s="45">
        <v>1</v>
      </c>
      <c r="E27" s="63" t="s">
        <v>34</v>
      </c>
      <c r="F27" s="83"/>
      <c r="G27" s="83">
        <v>7796277</v>
      </c>
      <c r="H27" s="88"/>
      <c r="I27" s="89">
        <f>SUM(F27:H27)</f>
        <v>7796277</v>
      </c>
      <c r="J27" s="83">
        <v>0</v>
      </c>
      <c r="K27" s="83">
        <v>0</v>
      </c>
      <c r="L27" s="83">
        <v>451001573</v>
      </c>
      <c r="M27" s="83">
        <f>SUM(J27:L27)</f>
        <v>451001573</v>
      </c>
      <c r="N27" s="83">
        <f>I27+M27</f>
        <v>458797850</v>
      </c>
    </row>
    <row r="28" spans="1:14" s="49" customFormat="1" ht="24" customHeight="1">
      <c r="A28" s="44"/>
      <c r="B28" s="45"/>
      <c r="C28" s="45"/>
      <c r="D28" s="45">
        <v>2</v>
      </c>
      <c r="E28" s="63" t="s">
        <v>44</v>
      </c>
      <c r="F28" s="83">
        <v>0</v>
      </c>
      <c r="G28" s="83">
        <v>0</v>
      </c>
      <c r="H28" s="88">
        <v>0</v>
      </c>
      <c r="I28" s="89">
        <f>SUM(F28:H28)</f>
        <v>0</v>
      </c>
      <c r="J28" s="83">
        <v>0</v>
      </c>
      <c r="K28" s="83">
        <v>0</v>
      </c>
      <c r="L28" s="83">
        <v>879130338</v>
      </c>
      <c r="M28" s="83">
        <f>SUM(J28:L28)</f>
        <v>879130338</v>
      </c>
      <c r="N28" s="83">
        <f>I28+M28</f>
        <v>879130338</v>
      </c>
    </row>
    <row r="29" spans="1:14" s="43" customFormat="1" ht="24" customHeight="1">
      <c r="A29" s="44"/>
      <c r="B29" s="45"/>
      <c r="C29" s="45"/>
      <c r="D29" s="45"/>
      <c r="E29" s="47" t="s">
        <v>45</v>
      </c>
      <c r="F29" s="78">
        <f aca="true" t="shared" si="13" ref="F29:N30">F30</f>
        <v>0</v>
      </c>
      <c r="G29" s="78">
        <f t="shared" si="13"/>
        <v>37012189</v>
      </c>
      <c r="H29" s="81">
        <f t="shared" si="13"/>
        <v>0</v>
      </c>
      <c r="I29" s="82">
        <f t="shared" si="13"/>
        <v>37012189</v>
      </c>
      <c r="J29" s="78">
        <f t="shared" si="13"/>
        <v>0</v>
      </c>
      <c r="K29" s="78">
        <f t="shared" si="13"/>
        <v>5287626977</v>
      </c>
      <c r="L29" s="78">
        <f t="shared" si="13"/>
        <v>6088792726</v>
      </c>
      <c r="M29" s="78">
        <f t="shared" si="13"/>
        <v>11376419703</v>
      </c>
      <c r="N29" s="78">
        <f t="shared" si="13"/>
        <v>11413431892</v>
      </c>
    </row>
    <row r="30" spans="1:14" s="49" customFormat="1" ht="24" customHeight="1">
      <c r="A30" s="44"/>
      <c r="B30" s="45"/>
      <c r="C30" s="45">
        <v>2</v>
      </c>
      <c r="D30" s="45"/>
      <c r="E30" s="60" t="s">
        <v>46</v>
      </c>
      <c r="F30" s="83">
        <f t="shared" si="13"/>
        <v>0</v>
      </c>
      <c r="G30" s="83">
        <f t="shared" si="13"/>
        <v>37012189</v>
      </c>
      <c r="H30" s="88">
        <f t="shared" si="13"/>
        <v>0</v>
      </c>
      <c r="I30" s="89">
        <f t="shared" si="13"/>
        <v>37012189</v>
      </c>
      <c r="J30" s="83">
        <f t="shared" si="13"/>
        <v>0</v>
      </c>
      <c r="K30" s="83">
        <f t="shared" si="13"/>
        <v>5287626977</v>
      </c>
      <c r="L30" s="83">
        <f t="shared" si="13"/>
        <v>6088792726</v>
      </c>
      <c r="M30" s="83">
        <f t="shared" si="13"/>
        <v>11376419703</v>
      </c>
      <c r="N30" s="83">
        <f t="shared" si="13"/>
        <v>11413431892</v>
      </c>
    </row>
    <row r="31" spans="1:14" s="52" customFormat="1" ht="24" customHeight="1">
      <c r="A31" s="44"/>
      <c r="B31" s="45"/>
      <c r="C31" s="45"/>
      <c r="D31" s="45">
        <v>1</v>
      </c>
      <c r="E31" s="63" t="s">
        <v>34</v>
      </c>
      <c r="F31" s="83">
        <v>0</v>
      </c>
      <c r="G31" s="83">
        <v>37012189</v>
      </c>
      <c r="H31" s="88">
        <v>0</v>
      </c>
      <c r="I31" s="89">
        <f>SUM(F31:H31)</f>
        <v>37012189</v>
      </c>
      <c r="J31" s="83">
        <v>0</v>
      </c>
      <c r="K31" s="83">
        <v>5287626977</v>
      </c>
      <c r="L31" s="83">
        <v>6088792726</v>
      </c>
      <c r="M31" s="83">
        <f>SUM(J31:L31)</f>
        <v>11376419703</v>
      </c>
      <c r="N31" s="83">
        <f>I31+M31</f>
        <v>11413431892</v>
      </c>
    </row>
    <row r="32" spans="1:14" s="43" customFormat="1" ht="24" customHeight="1">
      <c r="A32" s="44"/>
      <c r="B32" s="45"/>
      <c r="C32" s="46"/>
      <c r="D32" s="46"/>
      <c r="E32" s="47" t="s">
        <v>5</v>
      </c>
      <c r="F32" s="78">
        <f aca="true" t="shared" si="14" ref="F32:N32">F33</f>
        <v>0</v>
      </c>
      <c r="G32" s="78">
        <f t="shared" si="14"/>
        <v>83859164</v>
      </c>
      <c r="H32" s="81">
        <f t="shared" si="14"/>
        <v>192506525</v>
      </c>
      <c r="I32" s="82">
        <f t="shared" si="14"/>
        <v>276365689</v>
      </c>
      <c r="J32" s="78">
        <f t="shared" si="14"/>
        <v>0</v>
      </c>
      <c r="K32" s="78">
        <f t="shared" si="14"/>
        <v>830762559</v>
      </c>
      <c r="L32" s="78">
        <f t="shared" si="14"/>
        <v>15706869233</v>
      </c>
      <c r="M32" s="78">
        <f t="shared" si="14"/>
        <v>16537631792</v>
      </c>
      <c r="N32" s="78">
        <f t="shared" si="14"/>
        <v>16813997481</v>
      </c>
    </row>
    <row r="33" spans="1:14" s="43" customFormat="1" ht="24" customHeight="1" thickBot="1">
      <c r="A33" s="50"/>
      <c r="B33" s="51"/>
      <c r="C33" s="51">
        <v>3</v>
      </c>
      <c r="D33" s="51"/>
      <c r="E33" s="62" t="s">
        <v>47</v>
      </c>
      <c r="F33" s="87">
        <f>F34+F35</f>
        <v>0</v>
      </c>
      <c r="G33" s="87">
        <f>G34+G35</f>
        <v>83859164</v>
      </c>
      <c r="H33" s="91">
        <f aca="true" t="shared" si="15" ref="H33:N33">H34+H35</f>
        <v>192506525</v>
      </c>
      <c r="I33" s="92">
        <f t="shared" si="15"/>
        <v>276365689</v>
      </c>
      <c r="J33" s="87">
        <f t="shared" si="15"/>
        <v>0</v>
      </c>
      <c r="K33" s="87">
        <f t="shared" si="15"/>
        <v>830762559</v>
      </c>
      <c r="L33" s="87">
        <f t="shared" si="15"/>
        <v>15706869233</v>
      </c>
      <c r="M33" s="87">
        <f t="shared" si="15"/>
        <v>16537631792</v>
      </c>
      <c r="N33" s="87">
        <f t="shared" si="15"/>
        <v>16813997481</v>
      </c>
    </row>
    <row r="34" spans="1:14" s="43" customFormat="1" ht="24" customHeight="1">
      <c r="A34" s="44"/>
      <c r="B34" s="45"/>
      <c r="C34" s="45"/>
      <c r="D34" s="45">
        <v>1</v>
      </c>
      <c r="E34" s="63" t="s">
        <v>48</v>
      </c>
      <c r="F34" s="83"/>
      <c r="G34" s="83">
        <v>53507075</v>
      </c>
      <c r="H34" s="88">
        <v>192506525</v>
      </c>
      <c r="I34" s="89">
        <f>SUM(F34:H34)</f>
        <v>246013600</v>
      </c>
      <c r="J34" s="83">
        <v>0</v>
      </c>
      <c r="K34" s="83">
        <v>830762559</v>
      </c>
      <c r="L34" s="83">
        <v>14849787355</v>
      </c>
      <c r="M34" s="83">
        <f>SUM(J34:L34)</f>
        <v>15680549914</v>
      </c>
      <c r="N34" s="83">
        <f>I34+M34</f>
        <v>15926563514</v>
      </c>
    </row>
    <row r="35" spans="1:14" s="49" customFormat="1" ht="24" customHeight="1">
      <c r="A35" s="44"/>
      <c r="B35" s="45"/>
      <c r="C35" s="45"/>
      <c r="D35" s="45">
        <v>2</v>
      </c>
      <c r="E35" s="63" t="s">
        <v>49</v>
      </c>
      <c r="F35" s="83">
        <v>0</v>
      </c>
      <c r="G35" s="83">
        <v>30352089</v>
      </c>
      <c r="H35" s="88">
        <v>0</v>
      </c>
      <c r="I35" s="89">
        <f>SUM(F35:H35)</f>
        <v>30352089</v>
      </c>
      <c r="J35" s="83">
        <v>0</v>
      </c>
      <c r="K35" s="83">
        <v>0</v>
      </c>
      <c r="L35" s="83">
        <v>857081878</v>
      </c>
      <c r="M35" s="83">
        <f>SUM(J35:L35)</f>
        <v>857081878</v>
      </c>
      <c r="N35" s="83">
        <f>I35+M35</f>
        <v>887433967</v>
      </c>
    </row>
    <row r="36" spans="1:14" s="49" customFormat="1" ht="24" customHeight="1">
      <c r="A36" s="44"/>
      <c r="B36" s="45">
        <v>3</v>
      </c>
      <c r="C36" s="45"/>
      <c r="D36" s="45"/>
      <c r="E36" s="48" t="s">
        <v>50</v>
      </c>
      <c r="F36" s="78">
        <f>F38</f>
        <v>0</v>
      </c>
      <c r="G36" s="78">
        <f>G38</f>
        <v>0</v>
      </c>
      <c r="H36" s="81">
        <f aca="true" t="shared" si="16" ref="H36:N36">H38</f>
        <v>49961673</v>
      </c>
      <c r="I36" s="82">
        <f t="shared" si="16"/>
        <v>49961673</v>
      </c>
      <c r="J36" s="78">
        <f t="shared" si="16"/>
        <v>0</v>
      </c>
      <c r="K36" s="78">
        <f t="shared" si="16"/>
        <v>0</v>
      </c>
      <c r="L36" s="78">
        <f t="shared" si="16"/>
        <v>376534316</v>
      </c>
      <c r="M36" s="78">
        <f t="shared" si="16"/>
        <v>376534316</v>
      </c>
      <c r="N36" s="78">
        <f t="shared" si="16"/>
        <v>426495989</v>
      </c>
    </row>
    <row r="37" spans="1:14" s="43" customFormat="1" ht="24" customHeight="1">
      <c r="A37" s="44"/>
      <c r="B37" s="45"/>
      <c r="C37" s="45"/>
      <c r="D37" s="45"/>
      <c r="E37" s="47" t="s">
        <v>29</v>
      </c>
      <c r="F37" s="78">
        <f aca="true" t="shared" si="17" ref="F37:N38">F38</f>
        <v>0</v>
      </c>
      <c r="G37" s="78">
        <f t="shared" si="17"/>
        <v>0</v>
      </c>
      <c r="H37" s="81">
        <f t="shared" si="17"/>
        <v>49961673</v>
      </c>
      <c r="I37" s="82">
        <f t="shared" si="17"/>
        <v>49961673</v>
      </c>
      <c r="J37" s="78">
        <f t="shared" si="17"/>
        <v>0</v>
      </c>
      <c r="K37" s="78">
        <f t="shared" si="17"/>
        <v>0</v>
      </c>
      <c r="L37" s="78">
        <f t="shared" si="17"/>
        <v>376534316</v>
      </c>
      <c r="M37" s="78">
        <f t="shared" si="17"/>
        <v>376534316</v>
      </c>
      <c r="N37" s="78">
        <f t="shared" si="17"/>
        <v>426495989</v>
      </c>
    </row>
    <row r="38" spans="1:14" s="43" customFormat="1" ht="24" customHeight="1">
      <c r="A38" s="44"/>
      <c r="B38" s="45"/>
      <c r="C38" s="45">
        <v>1</v>
      </c>
      <c r="D38" s="45"/>
      <c r="E38" s="60" t="s">
        <v>51</v>
      </c>
      <c r="F38" s="83">
        <f t="shared" si="17"/>
        <v>0</v>
      </c>
      <c r="G38" s="83">
        <f t="shared" si="17"/>
        <v>0</v>
      </c>
      <c r="H38" s="88">
        <f t="shared" si="17"/>
        <v>49961673</v>
      </c>
      <c r="I38" s="89">
        <f t="shared" si="17"/>
        <v>49961673</v>
      </c>
      <c r="J38" s="83">
        <f t="shared" si="17"/>
        <v>0</v>
      </c>
      <c r="K38" s="83">
        <f t="shared" si="17"/>
        <v>0</v>
      </c>
      <c r="L38" s="83">
        <f t="shared" si="17"/>
        <v>376534316</v>
      </c>
      <c r="M38" s="83">
        <f t="shared" si="17"/>
        <v>376534316</v>
      </c>
      <c r="N38" s="83">
        <f t="shared" si="17"/>
        <v>426495989</v>
      </c>
    </row>
    <row r="39" spans="1:14" s="43" customFormat="1" ht="24" customHeight="1">
      <c r="A39" s="44"/>
      <c r="B39" s="45"/>
      <c r="C39" s="45"/>
      <c r="D39" s="45">
        <v>1</v>
      </c>
      <c r="E39" s="64" t="s">
        <v>38</v>
      </c>
      <c r="F39" s="83">
        <v>0</v>
      </c>
      <c r="G39" s="83">
        <v>0</v>
      </c>
      <c r="H39" s="88">
        <f>49996445-34772</f>
        <v>49961673</v>
      </c>
      <c r="I39" s="89">
        <f>SUM(F39:H39)</f>
        <v>49961673</v>
      </c>
      <c r="J39" s="83">
        <v>0</v>
      </c>
      <c r="K39" s="83">
        <v>0</v>
      </c>
      <c r="L39" s="83">
        <v>376534316</v>
      </c>
      <c r="M39" s="83">
        <f>SUM(J39:L39)</f>
        <v>376534316</v>
      </c>
      <c r="N39" s="83">
        <f>I39+M39</f>
        <v>426495989</v>
      </c>
    </row>
    <row r="40" spans="1:14" s="49" customFormat="1" ht="24" customHeight="1">
      <c r="A40" s="44">
        <v>3</v>
      </c>
      <c r="B40" s="45"/>
      <c r="C40" s="46"/>
      <c r="D40" s="46"/>
      <c r="E40" s="47" t="s">
        <v>52</v>
      </c>
      <c r="F40" s="78">
        <f aca="true" t="shared" si="18" ref="F40:N41">F41</f>
        <v>0</v>
      </c>
      <c r="G40" s="78">
        <f t="shared" si="18"/>
        <v>25384468</v>
      </c>
      <c r="H40" s="81">
        <f t="shared" si="18"/>
        <v>11054235500</v>
      </c>
      <c r="I40" s="82">
        <f t="shared" si="18"/>
        <v>11079619968</v>
      </c>
      <c r="J40" s="78">
        <f t="shared" si="18"/>
        <v>0</v>
      </c>
      <c r="K40" s="78">
        <f t="shared" si="18"/>
        <v>0</v>
      </c>
      <c r="L40" s="78">
        <f t="shared" si="18"/>
        <v>16079370583</v>
      </c>
      <c r="M40" s="78">
        <f t="shared" si="18"/>
        <v>16079370583</v>
      </c>
      <c r="N40" s="78">
        <f t="shared" si="18"/>
        <v>27158990551</v>
      </c>
    </row>
    <row r="41" spans="1:14" s="43" customFormat="1" ht="24" customHeight="1">
      <c r="A41" s="44"/>
      <c r="B41" s="45">
        <v>1</v>
      </c>
      <c r="C41" s="46"/>
      <c r="D41" s="46"/>
      <c r="E41" s="48" t="s">
        <v>53</v>
      </c>
      <c r="F41" s="78">
        <f t="shared" si="18"/>
        <v>0</v>
      </c>
      <c r="G41" s="78">
        <f t="shared" si="18"/>
        <v>25384468</v>
      </c>
      <c r="H41" s="81">
        <f t="shared" si="18"/>
        <v>11054235500</v>
      </c>
      <c r="I41" s="82">
        <f t="shared" si="18"/>
        <v>11079619968</v>
      </c>
      <c r="J41" s="78">
        <f t="shared" si="18"/>
        <v>0</v>
      </c>
      <c r="K41" s="78">
        <f t="shared" si="18"/>
        <v>0</v>
      </c>
      <c r="L41" s="78">
        <f t="shared" si="18"/>
        <v>16079370583</v>
      </c>
      <c r="M41" s="78">
        <f t="shared" si="18"/>
        <v>16079370583</v>
      </c>
      <c r="N41" s="78">
        <f t="shared" si="18"/>
        <v>27158990551</v>
      </c>
    </row>
    <row r="42" spans="1:14" s="43" customFormat="1" ht="24" customHeight="1">
      <c r="A42" s="44"/>
      <c r="B42" s="45"/>
      <c r="C42" s="46"/>
      <c r="D42" s="46"/>
      <c r="E42" s="47" t="s">
        <v>54</v>
      </c>
      <c r="F42" s="78">
        <f>F43+F44+F45</f>
        <v>0</v>
      </c>
      <c r="G42" s="78">
        <f>G43+G44+G45</f>
        <v>25384468</v>
      </c>
      <c r="H42" s="81">
        <f aca="true" t="shared" si="19" ref="H42:N42">H43+H44+H45</f>
        <v>11054235500</v>
      </c>
      <c r="I42" s="82">
        <f t="shared" si="19"/>
        <v>11079619968</v>
      </c>
      <c r="J42" s="78">
        <f t="shared" si="19"/>
        <v>0</v>
      </c>
      <c r="K42" s="78">
        <f t="shared" si="19"/>
        <v>0</v>
      </c>
      <c r="L42" s="78">
        <f t="shared" si="19"/>
        <v>16079370583</v>
      </c>
      <c r="M42" s="78">
        <f t="shared" si="19"/>
        <v>16079370583</v>
      </c>
      <c r="N42" s="78">
        <f t="shared" si="19"/>
        <v>27158990551</v>
      </c>
    </row>
    <row r="43" spans="1:14" s="49" customFormat="1" ht="24" customHeight="1">
      <c r="A43" s="44"/>
      <c r="B43" s="45"/>
      <c r="C43" s="45">
        <v>1</v>
      </c>
      <c r="D43" s="45"/>
      <c r="E43" s="60" t="s">
        <v>55</v>
      </c>
      <c r="F43" s="83">
        <v>0</v>
      </c>
      <c r="G43" s="83">
        <v>25384468</v>
      </c>
      <c r="H43" s="88">
        <v>865368053</v>
      </c>
      <c r="I43" s="89">
        <f>SUM(F43:H43)</f>
        <v>890752521</v>
      </c>
      <c r="J43" s="83">
        <v>0</v>
      </c>
      <c r="K43" s="83">
        <v>0</v>
      </c>
      <c r="L43" s="83">
        <f>13228006802-1616421</f>
        <v>13226390381</v>
      </c>
      <c r="M43" s="83">
        <f>SUM(J43:L43)</f>
        <v>13226390381</v>
      </c>
      <c r="N43" s="83">
        <f>I43+M43</f>
        <v>14117142902</v>
      </c>
    </row>
    <row r="44" spans="1:14" s="49" customFormat="1" ht="24" customHeight="1">
      <c r="A44" s="44"/>
      <c r="B44" s="45"/>
      <c r="C44" s="45">
        <v>2</v>
      </c>
      <c r="D44" s="45"/>
      <c r="E44" s="60" t="s">
        <v>56</v>
      </c>
      <c r="F44" s="83">
        <v>0</v>
      </c>
      <c r="G44" s="83">
        <v>0</v>
      </c>
      <c r="H44" s="88">
        <v>8692319798</v>
      </c>
      <c r="I44" s="89">
        <f>SUM(F44:H44)</f>
        <v>8692319798</v>
      </c>
      <c r="J44" s="83">
        <v>0</v>
      </c>
      <c r="K44" s="83">
        <v>0</v>
      </c>
      <c r="L44" s="83">
        <v>2852980202</v>
      </c>
      <c r="M44" s="83">
        <f>SUM(J44:L44)</f>
        <v>2852980202</v>
      </c>
      <c r="N44" s="83">
        <f>I44+M44</f>
        <v>11545300000</v>
      </c>
    </row>
    <row r="45" spans="1:14" s="43" customFormat="1" ht="24" customHeight="1">
      <c r="A45" s="44"/>
      <c r="B45" s="45"/>
      <c r="C45" s="45">
        <v>3</v>
      </c>
      <c r="D45" s="45"/>
      <c r="E45" s="60" t="s">
        <v>57</v>
      </c>
      <c r="F45" s="83">
        <v>0</v>
      </c>
      <c r="G45" s="83">
        <v>0</v>
      </c>
      <c r="H45" s="88">
        <v>1496547649</v>
      </c>
      <c r="I45" s="89">
        <f>SUM(F45:H45)</f>
        <v>1496547649</v>
      </c>
      <c r="J45" s="83">
        <v>0</v>
      </c>
      <c r="K45" s="83">
        <v>0</v>
      </c>
      <c r="L45" s="83">
        <v>0</v>
      </c>
      <c r="M45" s="83">
        <f>SUM(J45:L45)</f>
        <v>0</v>
      </c>
      <c r="N45" s="83">
        <f>I45+M45</f>
        <v>1496547649</v>
      </c>
    </row>
    <row r="46" spans="1:14" s="43" customFormat="1" ht="24" customHeight="1">
      <c r="A46" s="44">
        <v>4</v>
      </c>
      <c r="B46" s="45"/>
      <c r="C46" s="46"/>
      <c r="D46" s="46"/>
      <c r="E46" s="47" t="s">
        <v>58</v>
      </c>
      <c r="F46" s="78">
        <f>F47+F50+F53+F58</f>
        <v>4853137</v>
      </c>
      <c r="G46" s="78">
        <f>G47+G50+G53+G58</f>
        <v>1308928618</v>
      </c>
      <c r="H46" s="81">
        <f aca="true" t="shared" si="20" ref="H46:N46">H47+H50+H53+H58</f>
        <v>224326983</v>
      </c>
      <c r="I46" s="82">
        <f t="shared" si="20"/>
        <v>1538108738</v>
      </c>
      <c r="J46" s="78">
        <f t="shared" si="20"/>
        <v>0</v>
      </c>
      <c r="K46" s="78">
        <f t="shared" si="20"/>
        <v>22676875969</v>
      </c>
      <c r="L46" s="78">
        <f t="shared" si="20"/>
        <v>3409822246</v>
      </c>
      <c r="M46" s="78">
        <f t="shared" si="20"/>
        <v>26086698215</v>
      </c>
      <c r="N46" s="78">
        <f t="shared" si="20"/>
        <v>27624806953</v>
      </c>
    </row>
    <row r="47" spans="1:14" s="43" customFormat="1" ht="24" customHeight="1">
      <c r="A47" s="44"/>
      <c r="B47" s="45">
        <v>1</v>
      </c>
      <c r="C47" s="46"/>
      <c r="D47" s="46"/>
      <c r="E47" s="48" t="s">
        <v>59</v>
      </c>
      <c r="F47" s="78">
        <f aca="true" t="shared" si="21" ref="F47:N48">F48</f>
        <v>0</v>
      </c>
      <c r="G47" s="78">
        <f t="shared" si="21"/>
        <v>59714894</v>
      </c>
      <c r="H47" s="81">
        <f t="shared" si="21"/>
        <v>0</v>
      </c>
      <c r="I47" s="82">
        <f t="shared" si="21"/>
        <v>59714894</v>
      </c>
      <c r="J47" s="78">
        <f t="shared" si="21"/>
        <v>0</v>
      </c>
      <c r="K47" s="78">
        <f t="shared" si="21"/>
        <v>0</v>
      </c>
      <c r="L47" s="78">
        <f t="shared" si="21"/>
        <v>1069395680</v>
      </c>
      <c r="M47" s="78">
        <f t="shared" si="21"/>
        <v>1069395680</v>
      </c>
      <c r="N47" s="78">
        <f t="shared" si="21"/>
        <v>1129110574</v>
      </c>
    </row>
    <row r="48" spans="1:14" s="49" customFormat="1" ht="24" customHeight="1">
      <c r="A48" s="44"/>
      <c r="B48" s="45"/>
      <c r="C48" s="46"/>
      <c r="D48" s="46"/>
      <c r="E48" s="47" t="s">
        <v>60</v>
      </c>
      <c r="F48" s="78">
        <f t="shared" si="21"/>
        <v>0</v>
      </c>
      <c r="G48" s="78">
        <f t="shared" si="21"/>
        <v>59714894</v>
      </c>
      <c r="H48" s="81">
        <f t="shared" si="21"/>
        <v>0</v>
      </c>
      <c r="I48" s="82">
        <f t="shared" si="21"/>
        <v>59714894</v>
      </c>
      <c r="J48" s="78">
        <f t="shared" si="21"/>
        <v>0</v>
      </c>
      <c r="K48" s="78">
        <f t="shared" si="21"/>
        <v>0</v>
      </c>
      <c r="L48" s="78">
        <f t="shared" si="21"/>
        <v>1069395680</v>
      </c>
      <c r="M48" s="78">
        <f t="shared" si="21"/>
        <v>1069395680</v>
      </c>
      <c r="N48" s="78">
        <f t="shared" si="21"/>
        <v>1129110574</v>
      </c>
    </row>
    <row r="49" spans="1:14" s="49" customFormat="1" ht="24" customHeight="1">
      <c r="A49" s="44"/>
      <c r="B49" s="45"/>
      <c r="C49" s="45">
        <v>1</v>
      </c>
      <c r="D49" s="46"/>
      <c r="E49" s="60" t="s">
        <v>34</v>
      </c>
      <c r="F49" s="83">
        <v>0</v>
      </c>
      <c r="G49" s="83">
        <v>59714894</v>
      </c>
      <c r="H49" s="88">
        <v>0</v>
      </c>
      <c r="I49" s="89">
        <f>SUM(F49:H49)</f>
        <v>59714894</v>
      </c>
      <c r="J49" s="83">
        <v>0</v>
      </c>
      <c r="K49" s="83">
        <v>0</v>
      </c>
      <c r="L49" s="83">
        <v>1069395680</v>
      </c>
      <c r="M49" s="83">
        <f>SUM(J49:L49)</f>
        <v>1069395680</v>
      </c>
      <c r="N49" s="83">
        <f>I49+M49</f>
        <v>1129110574</v>
      </c>
    </row>
    <row r="50" spans="1:14" s="49" customFormat="1" ht="24" customHeight="1">
      <c r="A50" s="44"/>
      <c r="B50" s="45">
        <v>2</v>
      </c>
      <c r="C50" s="46"/>
      <c r="D50" s="46"/>
      <c r="E50" s="48" t="s">
        <v>61</v>
      </c>
      <c r="F50" s="78">
        <f aca="true" t="shared" si="22" ref="F50:N51">F51</f>
        <v>0</v>
      </c>
      <c r="G50" s="78">
        <f t="shared" si="22"/>
        <v>431315222</v>
      </c>
      <c r="H50" s="81">
        <f t="shared" si="22"/>
        <v>221336983</v>
      </c>
      <c r="I50" s="82">
        <f t="shared" si="22"/>
        <v>652652205</v>
      </c>
      <c r="J50" s="78">
        <f t="shared" si="22"/>
        <v>0</v>
      </c>
      <c r="K50" s="78">
        <f t="shared" si="22"/>
        <v>2624562247</v>
      </c>
      <c r="L50" s="78">
        <f t="shared" si="22"/>
        <v>0</v>
      </c>
      <c r="M50" s="78">
        <f t="shared" si="22"/>
        <v>2624562247</v>
      </c>
      <c r="N50" s="78">
        <f t="shared" si="22"/>
        <v>3277214452</v>
      </c>
    </row>
    <row r="51" spans="1:14" s="49" customFormat="1" ht="24" customHeight="1">
      <c r="A51" s="44"/>
      <c r="B51" s="45"/>
      <c r="C51" s="46"/>
      <c r="D51" s="46"/>
      <c r="E51" s="47" t="s">
        <v>42</v>
      </c>
      <c r="F51" s="78">
        <f t="shared" si="22"/>
        <v>0</v>
      </c>
      <c r="G51" s="78">
        <f t="shared" si="22"/>
        <v>431315222</v>
      </c>
      <c r="H51" s="81">
        <f t="shared" si="22"/>
        <v>221336983</v>
      </c>
      <c r="I51" s="82">
        <f t="shared" si="22"/>
        <v>652652205</v>
      </c>
      <c r="J51" s="78">
        <f t="shared" si="22"/>
        <v>0</v>
      </c>
      <c r="K51" s="78">
        <f t="shared" si="22"/>
        <v>2624562247</v>
      </c>
      <c r="L51" s="78">
        <f t="shared" si="22"/>
        <v>0</v>
      </c>
      <c r="M51" s="78">
        <f t="shared" si="22"/>
        <v>2624562247</v>
      </c>
      <c r="N51" s="78">
        <f t="shared" si="22"/>
        <v>3277214452</v>
      </c>
    </row>
    <row r="52" spans="1:14" s="49" customFormat="1" ht="24" customHeight="1">
      <c r="A52" s="44"/>
      <c r="B52" s="45"/>
      <c r="C52" s="45">
        <v>1</v>
      </c>
      <c r="D52" s="45"/>
      <c r="E52" s="60" t="s">
        <v>44</v>
      </c>
      <c r="F52" s="83"/>
      <c r="G52" s="83">
        <v>431315222</v>
      </c>
      <c r="H52" s="88">
        <v>221336983</v>
      </c>
      <c r="I52" s="89">
        <f>SUM(F52:H52)</f>
        <v>652652205</v>
      </c>
      <c r="J52" s="83">
        <v>0</v>
      </c>
      <c r="K52" s="83">
        <v>2624562247</v>
      </c>
      <c r="L52" s="83">
        <v>0</v>
      </c>
      <c r="M52" s="83">
        <f>SUM(J52:L52)</f>
        <v>2624562247</v>
      </c>
      <c r="N52" s="83">
        <f>I52+M52</f>
        <v>3277214452</v>
      </c>
    </row>
    <row r="53" spans="1:14" s="49" customFormat="1" ht="24" customHeight="1">
      <c r="A53" s="44"/>
      <c r="B53" s="45">
        <v>3</v>
      </c>
      <c r="C53" s="46"/>
      <c r="D53" s="46"/>
      <c r="E53" s="48" t="s">
        <v>62</v>
      </c>
      <c r="F53" s="78">
        <f aca="true" t="shared" si="23" ref="F53:N53">F54</f>
        <v>4853137</v>
      </c>
      <c r="G53" s="78">
        <f t="shared" si="23"/>
        <v>794398502</v>
      </c>
      <c r="H53" s="81">
        <f t="shared" si="23"/>
        <v>2990000</v>
      </c>
      <c r="I53" s="82">
        <f t="shared" si="23"/>
        <v>802241639</v>
      </c>
      <c r="J53" s="78">
        <f t="shared" si="23"/>
        <v>0</v>
      </c>
      <c r="K53" s="78">
        <f t="shared" si="23"/>
        <v>20052313722</v>
      </c>
      <c r="L53" s="78">
        <f t="shared" si="23"/>
        <v>1598396864</v>
      </c>
      <c r="M53" s="78">
        <f t="shared" si="23"/>
        <v>21650710586</v>
      </c>
      <c r="N53" s="78">
        <f t="shared" si="23"/>
        <v>22452952225</v>
      </c>
    </row>
    <row r="54" spans="1:14" s="49" customFormat="1" ht="24" customHeight="1">
      <c r="A54" s="44"/>
      <c r="B54" s="45"/>
      <c r="C54" s="46"/>
      <c r="D54" s="46"/>
      <c r="E54" s="47" t="s">
        <v>63</v>
      </c>
      <c r="F54" s="78">
        <f>F55+F56+F57</f>
        <v>4853137</v>
      </c>
      <c r="G54" s="78">
        <f>G55+G56+G57</f>
        <v>794398502</v>
      </c>
      <c r="H54" s="81">
        <f aca="true" t="shared" si="24" ref="H54:N54">H55+H56+H57</f>
        <v>2990000</v>
      </c>
      <c r="I54" s="82">
        <f t="shared" si="24"/>
        <v>802241639</v>
      </c>
      <c r="J54" s="78">
        <f t="shared" si="24"/>
        <v>0</v>
      </c>
      <c r="K54" s="78">
        <f t="shared" si="24"/>
        <v>20052313722</v>
      </c>
      <c r="L54" s="78">
        <f t="shared" si="24"/>
        <v>1598396864</v>
      </c>
      <c r="M54" s="78">
        <f t="shared" si="24"/>
        <v>21650710586</v>
      </c>
      <c r="N54" s="78">
        <f t="shared" si="24"/>
        <v>22452952225</v>
      </c>
    </row>
    <row r="55" spans="1:14" s="49" customFormat="1" ht="24" customHeight="1">
      <c r="A55" s="44"/>
      <c r="B55" s="45"/>
      <c r="C55" s="45">
        <v>1</v>
      </c>
      <c r="D55" s="45"/>
      <c r="E55" s="60" t="s">
        <v>64</v>
      </c>
      <c r="F55" s="83">
        <v>0</v>
      </c>
      <c r="G55" s="83">
        <v>0</v>
      </c>
      <c r="H55" s="88">
        <v>0</v>
      </c>
      <c r="I55" s="89">
        <f>SUM(F55:H55)</f>
        <v>0</v>
      </c>
      <c r="J55" s="83">
        <v>0</v>
      </c>
      <c r="K55" s="83">
        <v>1540266241</v>
      </c>
      <c r="L55" s="83">
        <v>0</v>
      </c>
      <c r="M55" s="83">
        <f>SUM(J55:L55)</f>
        <v>1540266241</v>
      </c>
      <c r="N55" s="83">
        <f>I55+M55</f>
        <v>1540266241</v>
      </c>
    </row>
    <row r="56" spans="1:14" s="43" customFormat="1" ht="31.5" customHeight="1">
      <c r="A56" s="44"/>
      <c r="B56" s="45"/>
      <c r="C56" s="45">
        <v>2</v>
      </c>
      <c r="D56" s="45"/>
      <c r="E56" s="60" t="s">
        <v>65</v>
      </c>
      <c r="F56" s="83">
        <v>4853137</v>
      </c>
      <c r="G56" s="83">
        <v>788177366</v>
      </c>
      <c r="H56" s="88">
        <v>2990000</v>
      </c>
      <c r="I56" s="89">
        <f>SUM(F56:H56)</f>
        <v>796020503</v>
      </c>
      <c r="J56" s="83">
        <v>0</v>
      </c>
      <c r="K56" s="83">
        <v>18512041617</v>
      </c>
      <c r="L56" s="83">
        <v>1160280434</v>
      </c>
      <c r="M56" s="83">
        <f>SUM(J56:L56)</f>
        <v>19672322051</v>
      </c>
      <c r="N56" s="83">
        <f>I56+M56</f>
        <v>20468342554</v>
      </c>
    </row>
    <row r="57" spans="1:14" s="43" customFormat="1" ht="24" customHeight="1">
      <c r="A57" s="44"/>
      <c r="B57" s="45"/>
      <c r="C57" s="45">
        <v>3</v>
      </c>
      <c r="D57" s="45"/>
      <c r="E57" s="60" t="s">
        <v>66</v>
      </c>
      <c r="F57" s="83">
        <v>0</v>
      </c>
      <c r="G57" s="83">
        <v>6221136</v>
      </c>
      <c r="H57" s="88">
        <v>0</v>
      </c>
      <c r="I57" s="89">
        <f>SUM(F57:H57)</f>
        <v>6221136</v>
      </c>
      <c r="J57" s="83">
        <v>0</v>
      </c>
      <c r="K57" s="83">
        <v>5864</v>
      </c>
      <c r="L57" s="83">
        <v>438116430</v>
      </c>
      <c r="M57" s="83">
        <f>SUM(J57:L57)</f>
        <v>438122294</v>
      </c>
      <c r="N57" s="83">
        <f>I57+M57</f>
        <v>444343430</v>
      </c>
    </row>
    <row r="58" spans="1:14" s="49" customFormat="1" ht="24" customHeight="1">
      <c r="A58" s="44"/>
      <c r="B58" s="45">
        <v>4</v>
      </c>
      <c r="C58" s="45"/>
      <c r="D58" s="45"/>
      <c r="E58" s="48" t="s">
        <v>67</v>
      </c>
      <c r="F58" s="78">
        <f aca="true" t="shared" si="25" ref="F58:N59">F59</f>
        <v>0</v>
      </c>
      <c r="G58" s="78">
        <f t="shared" si="25"/>
        <v>23500000</v>
      </c>
      <c r="H58" s="81">
        <f t="shared" si="25"/>
        <v>0</v>
      </c>
      <c r="I58" s="82">
        <f t="shared" si="25"/>
        <v>23500000</v>
      </c>
      <c r="J58" s="78">
        <f t="shared" si="25"/>
        <v>0</v>
      </c>
      <c r="K58" s="78">
        <f t="shared" si="25"/>
        <v>0</v>
      </c>
      <c r="L58" s="78">
        <f t="shared" si="25"/>
        <v>742029702</v>
      </c>
      <c r="M58" s="78">
        <f t="shared" si="25"/>
        <v>742029702</v>
      </c>
      <c r="N58" s="78">
        <f t="shared" si="25"/>
        <v>765529702</v>
      </c>
    </row>
    <row r="59" spans="1:14" s="49" customFormat="1" ht="24" customHeight="1" thickBot="1">
      <c r="A59" s="50"/>
      <c r="B59" s="51"/>
      <c r="C59" s="51"/>
      <c r="D59" s="51"/>
      <c r="E59" s="90" t="s">
        <v>60</v>
      </c>
      <c r="F59" s="84">
        <f t="shared" si="25"/>
        <v>0</v>
      </c>
      <c r="G59" s="84">
        <f t="shared" si="25"/>
        <v>23500000</v>
      </c>
      <c r="H59" s="85">
        <f t="shared" si="25"/>
        <v>0</v>
      </c>
      <c r="I59" s="86">
        <f t="shared" si="25"/>
        <v>23500000</v>
      </c>
      <c r="J59" s="84">
        <f t="shared" si="25"/>
        <v>0</v>
      </c>
      <c r="K59" s="84">
        <f t="shared" si="25"/>
        <v>0</v>
      </c>
      <c r="L59" s="84">
        <f t="shared" si="25"/>
        <v>742029702</v>
      </c>
      <c r="M59" s="84">
        <f t="shared" si="25"/>
        <v>742029702</v>
      </c>
      <c r="N59" s="84">
        <f t="shared" si="25"/>
        <v>765529702</v>
      </c>
    </row>
    <row r="60" spans="1:14" s="43" customFormat="1" ht="33.75" customHeight="1">
      <c r="A60" s="44"/>
      <c r="B60" s="45"/>
      <c r="C60" s="45">
        <v>1</v>
      </c>
      <c r="D60" s="45"/>
      <c r="E60" s="60" t="s">
        <v>38</v>
      </c>
      <c r="F60" s="83">
        <v>0</v>
      </c>
      <c r="G60" s="83">
        <v>23500000</v>
      </c>
      <c r="H60" s="88">
        <v>0</v>
      </c>
      <c r="I60" s="89">
        <f>SUM(F60:H60)</f>
        <v>23500000</v>
      </c>
      <c r="J60" s="83">
        <v>0</v>
      </c>
      <c r="K60" s="83">
        <v>0</v>
      </c>
      <c r="L60" s="83">
        <v>742029702</v>
      </c>
      <c r="M60" s="83">
        <f>SUM(J60:L60)</f>
        <v>742029702</v>
      </c>
      <c r="N60" s="83">
        <f>I60+M60</f>
        <v>765529702</v>
      </c>
    </row>
    <row r="61" spans="1:14" s="43" customFormat="1" ht="24" customHeight="1">
      <c r="A61" s="44">
        <v>5</v>
      </c>
      <c r="B61" s="45"/>
      <c r="C61" s="46"/>
      <c r="D61" s="46"/>
      <c r="E61" s="47" t="s">
        <v>68</v>
      </c>
      <c r="F61" s="78">
        <f>F62+F80</f>
        <v>0</v>
      </c>
      <c r="G61" s="78">
        <f>G62+G80</f>
        <v>23489649</v>
      </c>
      <c r="H61" s="81">
        <f aca="true" t="shared" si="26" ref="H61:N61">H62+H80</f>
        <v>2735260</v>
      </c>
      <c r="I61" s="82">
        <f t="shared" si="26"/>
        <v>26224909</v>
      </c>
      <c r="J61" s="78">
        <f t="shared" si="26"/>
        <v>0</v>
      </c>
      <c r="K61" s="78">
        <f t="shared" si="26"/>
        <v>64905415871</v>
      </c>
      <c r="L61" s="78">
        <f t="shared" si="26"/>
        <v>14580641893</v>
      </c>
      <c r="M61" s="78">
        <f t="shared" si="26"/>
        <v>79486057764</v>
      </c>
      <c r="N61" s="78">
        <f t="shared" si="26"/>
        <v>79512282673</v>
      </c>
    </row>
    <row r="62" spans="1:14" s="49" customFormat="1" ht="24" customHeight="1">
      <c r="A62" s="44"/>
      <c r="B62" s="45">
        <v>1</v>
      </c>
      <c r="C62" s="46"/>
      <c r="D62" s="46"/>
      <c r="E62" s="48" t="s">
        <v>69</v>
      </c>
      <c r="F62" s="78">
        <f aca="true" t="shared" si="27" ref="F62:N62">F63</f>
        <v>0</v>
      </c>
      <c r="G62" s="78">
        <f t="shared" si="27"/>
        <v>0</v>
      </c>
      <c r="H62" s="81">
        <f t="shared" si="27"/>
        <v>0</v>
      </c>
      <c r="I62" s="82">
        <f t="shared" si="27"/>
        <v>0</v>
      </c>
      <c r="J62" s="78">
        <f t="shared" si="27"/>
        <v>0</v>
      </c>
      <c r="K62" s="78">
        <f t="shared" si="27"/>
        <v>33547700000</v>
      </c>
      <c r="L62" s="78">
        <f t="shared" si="27"/>
        <v>14580641893</v>
      </c>
      <c r="M62" s="78">
        <f t="shared" si="27"/>
        <v>48128341893</v>
      </c>
      <c r="N62" s="78">
        <f t="shared" si="27"/>
        <v>48128341893</v>
      </c>
    </row>
    <row r="63" spans="1:14" s="49" customFormat="1" ht="24" customHeight="1">
      <c r="A63" s="44"/>
      <c r="B63" s="45"/>
      <c r="C63" s="46"/>
      <c r="D63" s="46"/>
      <c r="E63" s="47" t="s">
        <v>4</v>
      </c>
      <c r="F63" s="83">
        <f>F64+F66+F68+F70+F78</f>
        <v>0</v>
      </c>
      <c r="G63" s="83">
        <f>G64+G66+G68+G70+G78</f>
        <v>0</v>
      </c>
      <c r="H63" s="88">
        <f aca="true" t="shared" si="28" ref="H63:N63">H64+H66+H68+H70+H78</f>
        <v>0</v>
      </c>
      <c r="I63" s="89">
        <f t="shared" si="28"/>
        <v>0</v>
      </c>
      <c r="J63" s="83">
        <f t="shared" si="28"/>
        <v>0</v>
      </c>
      <c r="K63" s="78">
        <f t="shared" si="28"/>
        <v>33547700000</v>
      </c>
      <c r="L63" s="78">
        <f t="shared" si="28"/>
        <v>14580641893</v>
      </c>
      <c r="M63" s="78">
        <f t="shared" si="28"/>
        <v>48128341893</v>
      </c>
      <c r="N63" s="78">
        <f t="shared" si="28"/>
        <v>48128341893</v>
      </c>
    </row>
    <row r="64" spans="1:14" s="49" customFormat="1" ht="24" customHeight="1">
      <c r="A64" s="44"/>
      <c r="B64" s="45"/>
      <c r="C64" s="45">
        <v>1</v>
      </c>
      <c r="D64" s="45"/>
      <c r="E64" s="60" t="s">
        <v>70</v>
      </c>
      <c r="F64" s="83">
        <f aca="true" t="shared" si="29" ref="F64:N64">F65</f>
        <v>0</v>
      </c>
      <c r="G64" s="83">
        <f t="shared" si="29"/>
        <v>0</v>
      </c>
      <c r="H64" s="88">
        <f t="shared" si="29"/>
        <v>0</v>
      </c>
      <c r="I64" s="89">
        <f t="shared" si="29"/>
        <v>0</v>
      </c>
      <c r="J64" s="83">
        <f t="shared" si="29"/>
        <v>0</v>
      </c>
      <c r="K64" s="83">
        <f t="shared" si="29"/>
        <v>4790000000</v>
      </c>
      <c r="L64" s="83">
        <f t="shared" si="29"/>
        <v>0</v>
      </c>
      <c r="M64" s="83">
        <f t="shared" si="29"/>
        <v>4790000000</v>
      </c>
      <c r="N64" s="83">
        <f t="shared" si="29"/>
        <v>4790000000</v>
      </c>
    </row>
    <row r="65" spans="1:14" s="49" customFormat="1" ht="24" customHeight="1">
      <c r="A65" s="44"/>
      <c r="B65" s="45"/>
      <c r="C65" s="45"/>
      <c r="D65" s="45">
        <v>1</v>
      </c>
      <c r="E65" s="64" t="s">
        <v>71</v>
      </c>
      <c r="F65" s="83">
        <v>0</v>
      </c>
      <c r="G65" s="83">
        <v>0</v>
      </c>
      <c r="H65" s="88">
        <v>0</v>
      </c>
      <c r="I65" s="89">
        <f>SUM(F65:H65)</f>
        <v>0</v>
      </c>
      <c r="J65" s="83">
        <v>0</v>
      </c>
      <c r="K65" s="83">
        <v>4790000000</v>
      </c>
      <c r="L65" s="83">
        <v>0</v>
      </c>
      <c r="M65" s="83">
        <f>SUM(J65:L65)</f>
        <v>4790000000</v>
      </c>
      <c r="N65" s="83">
        <f>I65+M65</f>
        <v>4790000000</v>
      </c>
    </row>
    <row r="66" spans="1:14" s="49" customFormat="1" ht="24" customHeight="1">
      <c r="A66" s="44"/>
      <c r="B66" s="45"/>
      <c r="C66" s="45">
        <v>2</v>
      </c>
      <c r="D66" s="45"/>
      <c r="E66" s="60" t="s">
        <v>72</v>
      </c>
      <c r="F66" s="83">
        <f aca="true" t="shared" si="30" ref="F66:N66">F67</f>
        <v>0</v>
      </c>
      <c r="G66" s="83">
        <f t="shared" si="30"/>
        <v>0</v>
      </c>
      <c r="H66" s="88">
        <f t="shared" si="30"/>
        <v>0</v>
      </c>
      <c r="I66" s="89">
        <f t="shared" si="30"/>
        <v>0</v>
      </c>
      <c r="J66" s="83">
        <f t="shared" si="30"/>
        <v>0</v>
      </c>
      <c r="K66" s="83">
        <f t="shared" si="30"/>
        <v>330200000</v>
      </c>
      <c r="L66" s="83">
        <f t="shared" si="30"/>
        <v>0</v>
      </c>
      <c r="M66" s="83">
        <f t="shared" si="30"/>
        <v>330200000</v>
      </c>
      <c r="N66" s="83">
        <f t="shared" si="30"/>
        <v>330200000</v>
      </c>
    </row>
    <row r="67" spans="1:14" s="49" customFormat="1" ht="24" customHeight="1">
      <c r="A67" s="44"/>
      <c r="B67" s="45"/>
      <c r="C67" s="45"/>
      <c r="D67" s="45">
        <v>1</v>
      </c>
      <c r="E67" s="64" t="s">
        <v>73</v>
      </c>
      <c r="F67" s="83">
        <v>0</v>
      </c>
      <c r="G67" s="83">
        <v>0</v>
      </c>
      <c r="H67" s="88">
        <v>0</v>
      </c>
      <c r="I67" s="89">
        <f>SUM(F67:H67)</f>
        <v>0</v>
      </c>
      <c r="J67" s="83">
        <v>0</v>
      </c>
      <c r="K67" s="83">
        <v>330200000</v>
      </c>
      <c r="L67" s="83">
        <v>0</v>
      </c>
      <c r="M67" s="83">
        <f>SUM(J67:L67)</f>
        <v>330200000</v>
      </c>
      <c r="N67" s="83">
        <f>I67+M67</f>
        <v>330200000</v>
      </c>
    </row>
    <row r="68" spans="1:14" s="49" customFormat="1" ht="32.25" customHeight="1">
      <c r="A68" s="44"/>
      <c r="B68" s="45"/>
      <c r="C68" s="45">
        <v>3</v>
      </c>
      <c r="D68" s="45"/>
      <c r="E68" s="60" t="s">
        <v>74</v>
      </c>
      <c r="F68" s="83">
        <f aca="true" t="shared" si="31" ref="F68:N68">F69</f>
        <v>0</v>
      </c>
      <c r="G68" s="83">
        <f t="shared" si="31"/>
        <v>0</v>
      </c>
      <c r="H68" s="88">
        <f t="shared" si="31"/>
        <v>0</v>
      </c>
      <c r="I68" s="89">
        <f t="shared" si="31"/>
        <v>0</v>
      </c>
      <c r="J68" s="83">
        <f t="shared" si="31"/>
        <v>0</v>
      </c>
      <c r="K68" s="83">
        <f t="shared" si="31"/>
        <v>4522700000</v>
      </c>
      <c r="L68" s="83">
        <f t="shared" si="31"/>
        <v>0</v>
      </c>
      <c r="M68" s="83">
        <f t="shared" si="31"/>
        <v>4522700000</v>
      </c>
      <c r="N68" s="83">
        <f t="shared" si="31"/>
        <v>4522700000</v>
      </c>
    </row>
    <row r="69" spans="1:14" s="52" customFormat="1" ht="24" customHeight="1">
      <c r="A69" s="44"/>
      <c r="B69" s="45"/>
      <c r="C69" s="45"/>
      <c r="D69" s="45">
        <v>1</v>
      </c>
      <c r="E69" s="64" t="s">
        <v>75</v>
      </c>
      <c r="F69" s="83">
        <v>0</v>
      </c>
      <c r="G69" s="83">
        <v>0</v>
      </c>
      <c r="H69" s="88">
        <v>0</v>
      </c>
      <c r="I69" s="89">
        <f>SUM(F69:H69)</f>
        <v>0</v>
      </c>
      <c r="J69" s="83">
        <v>0</v>
      </c>
      <c r="K69" s="83">
        <v>4522700000</v>
      </c>
      <c r="L69" s="83">
        <v>0</v>
      </c>
      <c r="M69" s="83">
        <f>SUM(J69:L69)</f>
        <v>4522700000</v>
      </c>
      <c r="N69" s="83">
        <f>I69+M69</f>
        <v>4522700000</v>
      </c>
    </row>
    <row r="70" spans="1:14" s="23" customFormat="1" ht="36.75" customHeight="1">
      <c r="A70" s="44"/>
      <c r="B70" s="45"/>
      <c r="C70" s="45">
        <v>4</v>
      </c>
      <c r="D70" s="45"/>
      <c r="E70" s="60" t="s">
        <v>76</v>
      </c>
      <c r="F70" s="83">
        <f aca="true" t="shared" si="32" ref="F70:N70">F71+F72+F73+F74+F75+F76+F77</f>
        <v>0</v>
      </c>
      <c r="G70" s="83">
        <f t="shared" si="32"/>
        <v>0</v>
      </c>
      <c r="H70" s="88">
        <f t="shared" si="32"/>
        <v>0</v>
      </c>
      <c r="I70" s="89">
        <f t="shared" si="32"/>
        <v>0</v>
      </c>
      <c r="J70" s="83">
        <f t="shared" si="32"/>
        <v>0</v>
      </c>
      <c r="K70" s="83">
        <f t="shared" si="32"/>
        <v>23904800000</v>
      </c>
      <c r="L70" s="83">
        <f t="shared" si="32"/>
        <v>13725117322</v>
      </c>
      <c r="M70" s="83">
        <f t="shared" si="32"/>
        <v>37629917322</v>
      </c>
      <c r="N70" s="83">
        <f t="shared" si="32"/>
        <v>37629917322</v>
      </c>
    </row>
    <row r="71" spans="1:15" s="23" customFormat="1" ht="24" customHeight="1">
      <c r="A71" s="44"/>
      <c r="B71" s="45"/>
      <c r="C71" s="45"/>
      <c r="D71" s="45">
        <v>1</v>
      </c>
      <c r="E71" s="64" t="s">
        <v>71</v>
      </c>
      <c r="F71" s="83">
        <v>0</v>
      </c>
      <c r="G71" s="83">
        <v>0</v>
      </c>
      <c r="H71" s="88">
        <v>0</v>
      </c>
      <c r="I71" s="89">
        <f aca="true" t="shared" si="33" ref="I71:I77">SUM(F71:H71)</f>
        <v>0</v>
      </c>
      <c r="J71" s="83">
        <v>0</v>
      </c>
      <c r="K71" s="83">
        <v>3018000000</v>
      </c>
      <c r="L71" s="83">
        <v>0</v>
      </c>
      <c r="M71" s="83">
        <f aca="true" t="shared" si="34" ref="M71:M77">SUM(J71:L71)</f>
        <v>3018000000</v>
      </c>
      <c r="N71" s="83">
        <f aca="true" t="shared" si="35" ref="N71:N77">I71+M71</f>
        <v>3018000000</v>
      </c>
      <c r="O71" s="54"/>
    </row>
    <row r="72" spans="1:14" s="23" customFormat="1" ht="24" customHeight="1">
      <c r="A72" s="44"/>
      <c r="B72" s="45"/>
      <c r="C72" s="45"/>
      <c r="D72" s="45">
        <v>2</v>
      </c>
      <c r="E72" s="64" t="s">
        <v>77</v>
      </c>
      <c r="F72" s="83">
        <v>0</v>
      </c>
      <c r="G72" s="83">
        <v>0</v>
      </c>
      <c r="H72" s="88">
        <v>0</v>
      </c>
      <c r="I72" s="89">
        <f t="shared" si="33"/>
        <v>0</v>
      </c>
      <c r="J72" s="83">
        <v>0</v>
      </c>
      <c r="K72" s="83">
        <v>2750000000</v>
      </c>
      <c r="L72" s="83">
        <v>0</v>
      </c>
      <c r="M72" s="83">
        <f t="shared" si="34"/>
        <v>2750000000</v>
      </c>
      <c r="N72" s="83">
        <f t="shared" si="35"/>
        <v>2750000000</v>
      </c>
    </row>
    <row r="73" spans="1:15" s="23" customFormat="1" ht="35.25" customHeight="1">
      <c r="A73" s="44"/>
      <c r="B73" s="45"/>
      <c r="C73" s="45"/>
      <c r="D73" s="45">
        <v>3</v>
      </c>
      <c r="E73" s="64" t="s">
        <v>78</v>
      </c>
      <c r="F73" s="83">
        <v>0</v>
      </c>
      <c r="G73" s="83">
        <v>0</v>
      </c>
      <c r="H73" s="88">
        <v>0</v>
      </c>
      <c r="I73" s="89">
        <f t="shared" si="33"/>
        <v>0</v>
      </c>
      <c r="J73" s="83">
        <v>0</v>
      </c>
      <c r="K73" s="83">
        <v>0</v>
      </c>
      <c r="L73" s="83">
        <v>8190065000</v>
      </c>
      <c r="M73" s="83">
        <f t="shared" si="34"/>
        <v>8190065000</v>
      </c>
      <c r="N73" s="83">
        <f t="shared" si="35"/>
        <v>8190065000</v>
      </c>
      <c r="O73" s="54"/>
    </row>
    <row r="74" spans="1:14" s="23" customFormat="1" ht="24" customHeight="1">
      <c r="A74" s="44"/>
      <c r="B74" s="45"/>
      <c r="C74" s="45"/>
      <c r="D74" s="45">
        <v>4</v>
      </c>
      <c r="E74" s="64" t="s">
        <v>75</v>
      </c>
      <c r="F74" s="83">
        <v>0</v>
      </c>
      <c r="G74" s="83">
        <v>0</v>
      </c>
      <c r="H74" s="88">
        <v>0</v>
      </c>
      <c r="I74" s="89">
        <f t="shared" si="33"/>
        <v>0</v>
      </c>
      <c r="J74" s="83">
        <v>0</v>
      </c>
      <c r="K74" s="83">
        <v>0</v>
      </c>
      <c r="L74" s="83">
        <v>3405052322</v>
      </c>
      <c r="M74" s="83">
        <f t="shared" si="34"/>
        <v>3405052322</v>
      </c>
      <c r="N74" s="83">
        <f t="shared" si="35"/>
        <v>3405052322</v>
      </c>
    </row>
    <row r="75" spans="1:15" s="23" customFormat="1" ht="24" customHeight="1">
      <c r="A75" s="44"/>
      <c r="B75" s="45"/>
      <c r="C75" s="45"/>
      <c r="D75" s="45">
        <v>5</v>
      </c>
      <c r="E75" s="64" t="s">
        <v>79</v>
      </c>
      <c r="F75" s="83">
        <v>0</v>
      </c>
      <c r="G75" s="83">
        <v>0</v>
      </c>
      <c r="H75" s="88">
        <v>0</v>
      </c>
      <c r="I75" s="89">
        <f t="shared" si="33"/>
        <v>0</v>
      </c>
      <c r="J75" s="83">
        <v>0</v>
      </c>
      <c r="K75" s="83">
        <v>0</v>
      </c>
      <c r="L75" s="83">
        <v>2130000000</v>
      </c>
      <c r="M75" s="83">
        <f t="shared" si="34"/>
        <v>2130000000</v>
      </c>
      <c r="N75" s="83">
        <f t="shared" si="35"/>
        <v>2130000000</v>
      </c>
      <c r="O75" s="54"/>
    </row>
    <row r="76" spans="1:14" s="23" customFormat="1" ht="24" customHeight="1">
      <c r="A76" s="44"/>
      <c r="B76" s="45"/>
      <c r="C76" s="45"/>
      <c r="D76" s="45">
        <v>6</v>
      </c>
      <c r="E76" s="64" t="s">
        <v>80</v>
      </c>
      <c r="F76" s="83">
        <v>0</v>
      </c>
      <c r="G76" s="83">
        <v>0</v>
      </c>
      <c r="H76" s="88">
        <v>0</v>
      </c>
      <c r="I76" s="89">
        <f t="shared" si="33"/>
        <v>0</v>
      </c>
      <c r="J76" s="83">
        <v>0</v>
      </c>
      <c r="K76" s="83">
        <v>17979600000</v>
      </c>
      <c r="L76" s="83">
        <v>0</v>
      </c>
      <c r="M76" s="83">
        <f t="shared" si="34"/>
        <v>17979600000</v>
      </c>
      <c r="N76" s="83">
        <f t="shared" si="35"/>
        <v>17979600000</v>
      </c>
    </row>
    <row r="77" spans="1:14" s="23" customFormat="1" ht="24" customHeight="1">
      <c r="A77" s="44"/>
      <c r="B77" s="45"/>
      <c r="C77" s="45"/>
      <c r="D77" s="45">
        <v>7</v>
      </c>
      <c r="E77" s="64" t="s">
        <v>44</v>
      </c>
      <c r="F77" s="83">
        <v>0</v>
      </c>
      <c r="G77" s="83">
        <v>0</v>
      </c>
      <c r="H77" s="88">
        <v>0</v>
      </c>
      <c r="I77" s="89">
        <f t="shared" si="33"/>
        <v>0</v>
      </c>
      <c r="J77" s="83">
        <v>0</v>
      </c>
      <c r="K77" s="83">
        <v>157200000</v>
      </c>
      <c r="L77" s="83">
        <v>0</v>
      </c>
      <c r="M77" s="83">
        <f t="shared" si="34"/>
        <v>157200000</v>
      </c>
      <c r="N77" s="83">
        <f t="shared" si="35"/>
        <v>157200000</v>
      </c>
    </row>
    <row r="78" spans="1:14" s="23" customFormat="1" ht="36" customHeight="1">
      <c r="A78" s="44"/>
      <c r="B78" s="45"/>
      <c r="C78" s="45">
        <v>5</v>
      </c>
      <c r="D78" s="45"/>
      <c r="E78" s="60" t="s">
        <v>81</v>
      </c>
      <c r="F78" s="83">
        <f>F79</f>
        <v>0</v>
      </c>
      <c r="G78" s="83">
        <f>G79</f>
        <v>0</v>
      </c>
      <c r="H78" s="88">
        <f aca="true" t="shared" si="36" ref="H78:N78">H79</f>
        <v>0</v>
      </c>
      <c r="I78" s="89">
        <f t="shared" si="36"/>
        <v>0</v>
      </c>
      <c r="J78" s="83">
        <f t="shared" si="36"/>
        <v>0</v>
      </c>
      <c r="K78" s="83">
        <f t="shared" si="36"/>
        <v>0</v>
      </c>
      <c r="L78" s="83">
        <f t="shared" si="36"/>
        <v>855524571</v>
      </c>
      <c r="M78" s="83">
        <f t="shared" si="36"/>
        <v>855524571</v>
      </c>
      <c r="N78" s="83">
        <f t="shared" si="36"/>
        <v>855524571</v>
      </c>
    </row>
    <row r="79" spans="1:14" s="23" customFormat="1" ht="24" customHeight="1">
      <c r="A79" s="44"/>
      <c r="B79" s="45"/>
      <c r="C79" s="45"/>
      <c r="D79" s="45">
        <v>1</v>
      </c>
      <c r="E79" s="63" t="s">
        <v>73</v>
      </c>
      <c r="F79" s="83">
        <v>0</v>
      </c>
      <c r="G79" s="83">
        <v>0</v>
      </c>
      <c r="H79" s="88">
        <v>0</v>
      </c>
      <c r="I79" s="89">
        <f>SUM(F79:H79)</f>
        <v>0</v>
      </c>
      <c r="J79" s="83">
        <v>0</v>
      </c>
      <c r="K79" s="83">
        <v>0</v>
      </c>
      <c r="L79" s="83">
        <v>855524571</v>
      </c>
      <c r="M79" s="83">
        <f>SUM(J79:L79)</f>
        <v>855524571</v>
      </c>
      <c r="N79" s="83">
        <f>I79+M79</f>
        <v>855524571</v>
      </c>
    </row>
    <row r="80" spans="1:14" s="23" customFormat="1" ht="24" customHeight="1">
      <c r="A80" s="44"/>
      <c r="B80" s="45">
        <v>2</v>
      </c>
      <c r="C80" s="46"/>
      <c r="D80" s="46"/>
      <c r="E80" s="48" t="s">
        <v>82</v>
      </c>
      <c r="F80" s="78">
        <f aca="true" t="shared" si="37" ref="F80:N81">F81</f>
        <v>0</v>
      </c>
      <c r="G80" s="78">
        <f t="shared" si="37"/>
        <v>23489649</v>
      </c>
      <c r="H80" s="81">
        <f t="shared" si="37"/>
        <v>2735260</v>
      </c>
      <c r="I80" s="82">
        <f t="shared" si="37"/>
        <v>26224909</v>
      </c>
      <c r="J80" s="78">
        <f t="shared" si="37"/>
        <v>0</v>
      </c>
      <c r="K80" s="78">
        <f t="shared" si="37"/>
        <v>31357715871</v>
      </c>
      <c r="L80" s="78">
        <f t="shared" si="37"/>
        <v>0</v>
      </c>
      <c r="M80" s="78">
        <f t="shared" si="37"/>
        <v>31357715871</v>
      </c>
      <c r="N80" s="78">
        <f t="shared" si="37"/>
        <v>31383940780</v>
      </c>
    </row>
    <row r="81" spans="1:14" s="54" customFormat="1" ht="24" customHeight="1">
      <c r="A81" s="44"/>
      <c r="B81" s="45"/>
      <c r="C81" s="46"/>
      <c r="D81" s="46"/>
      <c r="E81" s="47" t="s">
        <v>4</v>
      </c>
      <c r="F81" s="78">
        <f t="shared" si="37"/>
        <v>0</v>
      </c>
      <c r="G81" s="78">
        <f t="shared" si="37"/>
        <v>23489649</v>
      </c>
      <c r="H81" s="81">
        <f t="shared" si="37"/>
        <v>2735260</v>
      </c>
      <c r="I81" s="82">
        <f t="shared" si="37"/>
        <v>26224909</v>
      </c>
      <c r="J81" s="78">
        <f t="shared" si="37"/>
        <v>0</v>
      </c>
      <c r="K81" s="78">
        <f t="shared" si="37"/>
        <v>31357715871</v>
      </c>
      <c r="L81" s="78">
        <f t="shared" si="37"/>
        <v>0</v>
      </c>
      <c r="M81" s="78">
        <f t="shared" si="37"/>
        <v>31357715871</v>
      </c>
      <c r="N81" s="78">
        <f t="shared" si="37"/>
        <v>31383940780</v>
      </c>
    </row>
    <row r="82" spans="1:15" s="23" customFormat="1" ht="24" customHeight="1">
      <c r="A82" s="44"/>
      <c r="B82" s="45"/>
      <c r="C82" s="45">
        <v>1</v>
      </c>
      <c r="D82" s="45"/>
      <c r="E82" s="60" t="s">
        <v>83</v>
      </c>
      <c r="F82" s="83">
        <f>F83+F84+F85</f>
        <v>0</v>
      </c>
      <c r="G82" s="83">
        <f>G83+G84+G85</f>
        <v>23489649</v>
      </c>
      <c r="H82" s="88">
        <f aca="true" t="shared" si="38" ref="H82:N82">H83+H84+H85</f>
        <v>2735260</v>
      </c>
      <c r="I82" s="89">
        <f t="shared" si="38"/>
        <v>26224909</v>
      </c>
      <c r="J82" s="83">
        <f t="shared" si="38"/>
        <v>0</v>
      </c>
      <c r="K82" s="83">
        <f t="shared" si="38"/>
        <v>31357715871</v>
      </c>
      <c r="L82" s="83">
        <f t="shared" si="38"/>
        <v>0</v>
      </c>
      <c r="M82" s="83">
        <f t="shared" si="38"/>
        <v>31357715871</v>
      </c>
      <c r="N82" s="83">
        <f t="shared" si="38"/>
        <v>31383940780</v>
      </c>
      <c r="O82" s="54"/>
    </row>
    <row r="83" spans="1:15" s="23" customFormat="1" ht="24" customHeight="1" thickBot="1">
      <c r="A83" s="50"/>
      <c r="B83" s="51"/>
      <c r="C83" s="51"/>
      <c r="D83" s="51">
        <v>1</v>
      </c>
      <c r="E83" s="72" t="s">
        <v>75</v>
      </c>
      <c r="F83" s="87">
        <v>0</v>
      </c>
      <c r="G83" s="87">
        <v>0</v>
      </c>
      <c r="H83" s="91">
        <v>0</v>
      </c>
      <c r="I83" s="92">
        <f>SUM(F83:H83)</f>
        <v>0</v>
      </c>
      <c r="J83" s="87">
        <v>0</v>
      </c>
      <c r="K83" s="87">
        <v>14757498873</v>
      </c>
      <c r="L83" s="87">
        <v>0</v>
      </c>
      <c r="M83" s="87">
        <f>SUM(J83:L83)</f>
        <v>14757498873</v>
      </c>
      <c r="N83" s="87">
        <f>I83+M83</f>
        <v>14757498873</v>
      </c>
      <c r="O83" s="54"/>
    </row>
    <row r="84" spans="1:15" s="23" customFormat="1" ht="24" customHeight="1">
      <c r="A84" s="44"/>
      <c r="B84" s="45"/>
      <c r="C84" s="45"/>
      <c r="D84" s="45">
        <v>2</v>
      </c>
      <c r="E84" s="64" t="s">
        <v>34</v>
      </c>
      <c r="F84" s="83">
        <v>0</v>
      </c>
      <c r="G84" s="83">
        <v>23489649</v>
      </c>
      <c r="H84" s="88">
        <v>2735260</v>
      </c>
      <c r="I84" s="89">
        <f>SUM(F84:H84)</f>
        <v>26224909</v>
      </c>
      <c r="J84" s="83">
        <v>0</v>
      </c>
      <c r="K84" s="83">
        <v>187183554</v>
      </c>
      <c r="L84" s="83">
        <v>0</v>
      </c>
      <c r="M84" s="83">
        <f>SUM(J84:L84)</f>
        <v>187183554</v>
      </c>
      <c r="N84" s="83">
        <f>I84+M84</f>
        <v>213408463</v>
      </c>
      <c r="O84" s="54"/>
    </row>
    <row r="85" spans="1:15" s="23" customFormat="1" ht="24" customHeight="1">
      <c r="A85" s="44"/>
      <c r="B85" s="45"/>
      <c r="C85" s="45"/>
      <c r="D85" s="45">
        <v>3</v>
      </c>
      <c r="E85" s="64" t="s">
        <v>84</v>
      </c>
      <c r="F85" s="83">
        <v>0</v>
      </c>
      <c r="G85" s="83">
        <v>0</v>
      </c>
      <c r="H85" s="88">
        <v>0</v>
      </c>
      <c r="I85" s="89">
        <f>SUM(F85:H85)</f>
        <v>0</v>
      </c>
      <c r="J85" s="83">
        <v>0</v>
      </c>
      <c r="K85" s="83">
        <v>16413033444</v>
      </c>
      <c r="L85" s="83"/>
      <c r="M85" s="83">
        <f>SUM(J85:L85)</f>
        <v>16413033444</v>
      </c>
      <c r="N85" s="83">
        <f>I85+M85</f>
        <v>16413033444</v>
      </c>
      <c r="O85" s="54"/>
    </row>
    <row r="86" spans="1:15" s="23" customFormat="1" ht="24" customHeight="1">
      <c r="A86" s="44">
        <v>6</v>
      </c>
      <c r="B86" s="45"/>
      <c r="C86" s="45"/>
      <c r="D86" s="45"/>
      <c r="E86" s="47" t="s">
        <v>85</v>
      </c>
      <c r="F86" s="78">
        <f aca="true" t="shared" si="39" ref="F86:H89">F87</f>
        <v>0</v>
      </c>
      <c r="G86" s="78">
        <f t="shared" si="39"/>
        <v>0</v>
      </c>
      <c r="H86" s="81">
        <f t="shared" si="39"/>
        <v>0</v>
      </c>
      <c r="I86" s="82">
        <f aca="true" t="shared" si="40" ref="I86:M89">I87</f>
        <v>0</v>
      </c>
      <c r="J86" s="78">
        <f t="shared" si="40"/>
        <v>0</v>
      </c>
      <c r="K86" s="78">
        <f t="shared" si="40"/>
        <v>359170000</v>
      </c>
      <c r="L86" s="78">
        <f t="shared" si="40"/>
        <v>0</v>
      </c>
      <c r="M86" s="78">
        <f t="shared" si="40"/>
        <v>359170000</v>
      </c>
      <c r="N86" s="78">
        <f>N87</f>
        <v>359170000</v>
      </c>
      <c r="O86" s="54"/>
    </row>
    <row r="87" spans="1:14" s="23" customFormat="1" ht="24" customHeight="1">
      <c r="A87" s="44"/>
      <c r="B87" s="45">
        <v>1</v>
      </c>
      <c r="C87" s="45"/>
      <c r="D87" s="45"/>
      <c r="E87" s="48" t="s">
        <v>86</v>
      </c>
      <c r="F87" s="78">
        <f t="shared" si="39"/>
        <v>0</v>
      </c>
      <c r="G87" s="78">
        <f t="shared" si="39"/>
        <v>0</v>
      </c>
      <c r="H87" s="81">
        <f t="shared" si="39"/>
        <v>0</v>
      </c>
      <c r="I87" s="82">
        <f t="shared" si="40"/>
        <v>0</v>
      </c>
      <c r="J87" s="78">
        <f t="shared" si="40"/>
        <v>0</v>
      </c>
      <c r="K87" s="78">
        <f t="shared" si="40"/>
        <v>359170000</v>
      </c>
      <c r="L87" s="78">
        <f t="shared" si="40"/>
        <v>0</v>
      </c>
      <c r="M87" s="78">
        <f t="shared" si="40"/>
        <v>359170000</v>
      </c>
      <c r="N87" s="78">
        <f>N88</f>
        <v>359170000</v>
      </c>
    </row>
    <row r="88" spans="1:15" s="23" customFormat="1" ht="24" customHeight="1">
      <c r="A88" s="44"/>
      <c r="B88" s="45"/>
      <c r="C88" s="45"/>
      <c r="D88" s="45"/>
      <c r="E88" s="47" t="s">
        <v>87</v>
      </c>
      <c r="F88" s="78">
        <f t="shared" si="39"/>
        <v>0</v>
      </c>
      <c r="G88" s="78">
        <f t="shared" si="39"/>
        <v>0</v>
      </c>
      <c r="H88" s="81">
        <f t="shared" si="39"/>
        <v>0</v>
      </c>
      <c r="I88" s="82">
        <f t="shared" si="40"/>
        <v>0</v>
      </c>
      <c r="J88" s="78">
        <f t="shared" si="40"/>
        <v>0</v>
      </c>
      <c r="K88" s="78">
        <f t="shared" si="40"/>
        <v>359170000</v>
      </c>
      <c r="L88" s="78">
        <f t="shared" si="40"/>
        <v>0</v>
      </c>
      <c r="M88" s="78">
        <f t="shared" si="40"/>
        <v>359170000</v>
      </c>
      <c r="N88" s="78">
        <f>N89</f>
        <v>359170000</v>
      </c>
      <c r="O88" s="54"/>
    </row>
    <row r="89" spans="1:15" s="23" customFormat="1" ht="37.5" customHeight="1">
      <c r="A89" s="44"/>
      <c r="B89" s="45"/>
      <c r="C89" s="56">
        <v>1</v>
      </c>
      <c r="D89" s="56"/>
      <c r="E89" s="60" t="s">
        <v>88</v>
      </c>
      <c r="F89" s="83">
        <f t="shared" si="39"/>
        <v>0</v>
      </c>
      <c r="G89" s="83">
        <f t="shared" si="39"/>
        <v>0</v>
      </c>
      <c r="H89" s="88">
        <f t="shared" si="39"/>
        <v>0</v>
      </c>
      <c r="I89" s="89">
        <f t="shared" si="40"/>
        <v>0</v>
      </c>
      <c r="J89" s="83">
        <f t="shared" si="40"/>
        <v>0</v>
      </c>
      <c r="K89" s="83">
        <f t="shared" si="40"/>
        <v>359170000</v>
      </c>
      <c r="L89" s="83">
        <f t="shared" si="40"/>
        <v>0</v>
      </c>
      <c r="M89" s="83">
        <f t="shared" si="40"/>
        <v>359170000</v>
      </c>
      <c r="N89" s="83">
        <f>N90</f>
        <v>359170000</v>
      </c>
      <c r="O89" s="54"/>
    </row>
    <row r="90" spans="1:15" s="23" customFormat="1" ht="24" customHeight="1">
      <c r="A90" s="44"/>
      <c r="B90" s="45"/>
      <c r="C90" s="56"/>
      <c r="D90" s="56">
        <v>1</v>
      </c>
      <c r="E90" s="64" t="s">
        <v>57</v>
      </c>
      <c r="F90" s="83">
        <v>0</v>
      </c>
      <c r="G90" s="83">
        <v>0</v>
      </c>
      <c r="H90" s="88">
        <v>0</v>
      </c>
      <c r="I90" s="89">
        <f>SUM(F90:H90)</f>
        <v>0</v>
      </c>
      <c r="J90" s="83">
        <v>0</v>
      </c>
      <c r="K90" s="83">
        <v>359170000</v>
      </c>
      <c r="L90" s="83">
        <v>0</v>
      </c>
      <c r="M90" s="83">
        <f>SUM(J90:L90)</f>
        <v>359170000</v>
      </c>
      <c r="N90" s="83">
        <f>I90+M90</f>
        <v>359170000</v>
      </c>
      <c r="O90" s="54"/>
    </row>
    <row r="91" spans="1:14" s="23" customFormat="1" ht="24" customHeight="1">
      <c r="A91" s="44">
        <v>7</v>
      </c>
      <c r="B91" s="45"/>
      <c r="C91" s="56"/>
      <c r="D91" s="56"/>
      <c r="E91" s="47" t="s">
        <v>89</v>
      </c>
      <c r="F91" s="78">
        <f>F92+F96+F100+F104</f>
        <v>0</v>
      </c>
      <c r="G91" s="78">
        <f>G92+G96+G100+G104</f>
        <v>579677412</v>
      </c>
      <c r="H91" s="81">
        <f aca="true" t="shared" si="41" ref="H91:N91">H92+H96+H100+H104</f>
        <v>264507571</v>
      </c>
      <c r="I91" s="82">
        <f t="shared" si="41"/>
        <v>844184983</v>
      </c>
      <c r="J91" s="78">
        <f t="shared" si="41"/>
        <v>436814743</v>
      </c>
      <c r="K91" s="78">
        <f t="shared" si="41"/>
        <v>8106587815</v>
      </c>
      <c r="L91" s="78">
        <f t="shared" si="41"/>
        <v>2917710012</v>
      </c>
      <c r="M91" s="78">
        <f t="shared" si="41"/>
        <v>11461112570</v>
      </c>
      <c r="N91" s="78">
        <f t="shared" si="41"/>
        <v>12305297553</v>
      </c>
    </row>
    <row r="92" spans="1:14" s="23" customFormat="1" ht="24" customHeight="1">
      <c r="A92" s="44"/>
      <c r="B92" s="45">
        <v>1</v>
      </c>
      <c r="C92" s="56"/>
      <c r="D92" s="56"/>
      <c r="E92" s="48" t="s">
        <v>90</v>
      </c>
      <c r="F92" s="78">
        <f aca="true" t="shared" si="42" ref="F92:N92">F93</f>
        <v>0</v>
      </c>
      <c r="G92" s="78">
        <f t="shared" si="42"/>
        <v>195683278</v>
      </c>
      <c r="H92" s="81">
        <f t="shared" si="42"/>
        <v>260482571</v>
      </c>
      <c r="I92" s="82">
        <f t="shared" si="42"/>
        <v>456165849</v>
      </c>
      <c r="J92" s="78">
        <f t="shared" si="42"/>
        <v>0</v>
      </c>
      <c r="K92" s="78">
        <f t="shared" si="42"/>
        <v>0</v>
      </c>
      <c r="L92" s="78">
        <f t="shared" si="42"/>
        <v>2035005548</v>
      </c>
      <c r="M92" s="78">
        <f t="shared" si="42"/>
        <v>2035005548</v>
      </c>
      <c r="N92" s="78">
        <f t="shared" si="42"/>
        <v>2491171397</v>
      </c>
    </row>
    <row r="93" spans="1:14" s="23" customFormat="1" ht="24" customHeight="1">
      <c r="A93" s="44"/>
      <c r="B93" s="45"/>
      <c r="C93" s="56"/>
      <c r="D93" s="56"/>
      <c r="E93" s="47" t="s">
        <v>63</v>
      </c>
      <c r="F93" s="78">
        <f>F94+F95</f>
        <v>0</v>
      </c>
      <c r="G93" s="78">
        <f>G94+G95</f>
        <v>195683278</v>
      </c>
      <c r="H93" s="81">
        <f aca="true" t="shared" si="43" ref="H93:N93">H94+H95</f>
        <v>260482571</v>
      </c>
      <c r="I93" s="82">
        <f t="shared" si="43"/>
        <v>456165849</v>
      </c>
      <c r="J93" s="78">
        <f t="shared" si="43"/>
        <v>0</v>
      </c>
      <c r="K93" s="78">
        <f t="shared" si="43"/>
        <v>0</v>
      </c>
      <c r="L93" s="78">
        <f t="shared" si="43"/>
        <v>2035005548</v>
      </c>
      <c r="M93" s="78">
        <f t="shared" si="43"/>
        <v>2035005548</v>
      </c>
      <c r="N93" s="78">
        <f t="shared" si="43"/>
        <v>2491171397</v>
      </c>
    </row>
    <row r="94" spans="1:15" s="23" customFormat="1" ht="24" customHeight="1">
      <c r="A94" s="44"/>
      <c r="B94" s="45"/>
      <c r="C94" s="56">
        <v>1</v>
      </c>
      <c r="D94" s="56"/>
      <c r="E94" s="60" t="s">
        <v>66</v>
      </c>
      <c r="F94" s="83">
        <v>0</v>
      </c>
      <c r="G94" s="83">
        <f>30705142</f>
        <v>30705142</v>
      </c>
      <c r="H94" s="88">
        <f>134855406-1204115</f>
        <v>133651291</v>
      </c>
      <c r="I94" s="89">
        <f>SUM(F94:H94)</f>
        <v>164356433</v>
      </c>
      <c r="J94" s="83">
        <v>0</v>
      </c>
      <c r="K94" s="83">
        <v>0</v>
      </c>
      <c r="L94" s="83">
        <f>2040361807-5356259</f>
        <v>2035005548</v>
      </c>
      <c r="M94" s="83">
        <f>SUM(J94:L94)</f>
        <v>2035005548</v>
      </c>
      <c r="N94" s="83">
        <f>I94+M94</f>
        <v>2199361981</v>
      </c>
      <c r="O94" s="54"/>
    </row>
    <row r="95" spans="1:15" s="23" customFormat="1" ht="24" customHeight="1">
      <c r="A95" s="44"/>
      <c r="B95" s="45"/>
      <c r="C95" s="56">
        <v>2</v>
      </c>
      <c r="D95" s="56"/>
      <c r="E95" s="60" t="s">
        <v>57</v>
      </c>
      <c r="F95" s="83">
        <v>0</v>
      </c>
      <c r="G95" s="83">
        <v>164978136</v>
      </c>
      <c r="H95" s="88">
        <f>126833520-2240</f>
        <v>126831280</v>
      </c>
      <c r="I95" s="89">
        <f>SUM(F95:H95)</f>
        <v>291809416</v>
      </c>
      <c r="J95" s="83">
        <v>0</v>
      </c>
      <c r="K95" s="83">
        <v>0</v>
      </c>
      <c r="L95" s="83">
        <v>0</v>
      </c>
      <c r="M95" s="83">
        <f>SUM(J95:L95)</f>
        <v>0</v>
      </c>
      <c r="N95" s="83">
        <f>I95+M95</f>
        <v>291809416</v>
      </c>
      <c r="O95" s="54"/>
    </row>
    <row r="96" spans="1:15" s="23" customFormat="1" ht="24" customHeight="1">
      <c r="A96" s="44"/>
      <c r="B96" s="45">
        <v>2</v>
      </c>
      <c r="C96" s="56"/>
      <c r="D96" s="56"/>
      <c r="E96" s="48" t="s">
        <v>91</v>
      </c>
      <c r="F96" s="78">
        <f aca="true" t="shared" si="44" ref="F96:N96">F97</f>
        <v>0</v>
      </c>
      <c r="G96" s="78">
        <f t="shared" si="44"/>
        <v>107343033</v>
      </c>
      <c r="H96" s="81">
        <f t="shared" si="44"/>
        <v>0</v>
      </c>
      <c r="I96" s="82">
        <f t="shared" si="44"/>
        <v>107343033</v>
      </c>
      <c r="J96" s="78">
        <f t="shared" si="44"/>
        <v>0</v>
      </c>
      <c r="K96" s="78">
        <f t="shared" si="44"/>
        <v>2764356421</v>
      </c>
      <c r="L96" s="78">
        <f t="shared" si="44"/>
        <v>100000000</v>
      </c>
      <c r="M96" s="78">
        <f t="shared" si="44"/>
        <v>2864356421</v>
      </c>
      <c r="N96" s="78">
        <f t="shared" si="44"/>
        <v>2971699454</v>
      </c>
      <c r="O96" s="54"/>
    </row>
    <row r="97" spans="1:15" s="23" customFormat="1" ht="28.5" customHeight="1">
      <c r="A97" s="44"/>
      <c r="B97" s="45"/>
      <c r="C97" s="56"/>
      <c r="D97" s="56"/>
      <c r="E97" s="47" t="s">
        <v>63</v>
      </c>
      <c r="F97" s="78">
        <f>F98+F99</f>
        <v>0</v>
      </c>
      <c r="G97" s="78">
        <f>G98+G99</f>
        <v>107343033</v>
      </c>
      <c r="H97" s="81">
        <f aca="true" t="shared" si="45" ref="H97:N97">H98+H99</f>
        <v>0</v>
      </c>
      <c r="I97" s="82">
        <f t="shared" si="45"/>
        <v>107343033</v>
      </c>
      <c r="J97" s="78">
        <f t="shared" si="45"/>
        <v>0</v>
      </c>
      <c r="K97" s="78">
        <f t="shared" si="45"/>
        <v>2764356421</v>
      </c>
      <c r="L97" s="78">
        <f t="shared" si="45"/>
        <v>100000000</v>
      </c>
      <c r="M97" s="78">
        <f t="shared" si="45"/>
        <v>2864356421</v>
      </c>
      <c r="N97" s="78">
        <f t="shared" si="45"/>
        <v>2971699454</v>
      </c>
      <c r="O97" s="54"/>
    </row>
    <row r="98" spans="1:14" s="23" customFormat="1" ht="24" customHeight="1">
      <c r="A98" s="44"/>
      <c r="B98" s="45"/>
      <c r="C98" s="56">
        <v>1</v>
      </c>
      <c r="D98" s="56"/>
      <c r="E98" s="60" t="s">
        <v>101</v>
      </c>
      <c r="F98" s="83">
        <v>0</v>
      </c>
      <c r="G98" s="83">
        <v>64536921</v>
      </c>
      <c r="H98" s="88">
        <v>0</v>
      </c>
      <c r="I98" s="89">
        <f>SUM(F98:H98)</f>
        <v>64536921</v>
      </c>
      <c r="J98" s="83">
        <v>0</v>
      </c>
      <c r="K98" s="83">
        <v>1794003099</v>
      </c>
      <c r="L98" s="83">
        <v>0</v>
      </c>
      <c r="M98" s="83">
        <f>SUM(J98:L98)</f>
        <v>1794003099</v>
      </c>
      <c r="N98" s="83">
        <f>I98+M98</f>
        <v>1858540020</v>
      </c>
    </row>
    <row r="99" spans="1:15" s="23" customFormat="1" ht="24" customHeight="1">
      <c r="A99" s="44"/>
      <c r="B99" s="45"/>
      <c r="C99" s="56">
        <v>2</v>
      </c>
      <c r="D99" s="56"/>
      <c r="E99" s="60" t="s">
        <v>102</v>
      </c>
      <c r="F99" s="83">
        <v>0</v>
      </c>
      <c r="G99" s="83">
        <f>84000000-41193888</f>
        <v>42806112</v>
      </c>
      <c r="H99" s="88">
        <v>0</v>
      </c>
      <c r="I99" s="89">
        <f>SUM(F99:H99)</f>
        <v>42806112</v>
      </c>
      <c r="J99" s="83">
        <v>0</v>
      </c>
      <c r="K99" s="83">
        <v>970353322</v>
      </c>
      <c r="L99" s="83">
        <v>100000000</v>
      </c>
      <c r="M99" s="83">
        <f>SUM(J99:L99)</f>
        <v>1070353322</v>
      </c>
      <c r="N99" s="83">
        <f>I99+M99</f>
        <v>1113159434</v>
      </c>
      <c r="O99" s="54"/>
    </row>
    <row r="100" spans="1:15" s="23" customFormat="1" ht="24" customHeight="1">
      <c r="A100" s="44"/>
      <c r="B100" s="45">
        <v>3</v>
      </c>
      <c r="C100" s="56"/>
      <c r="D100" s="56"/>
      <c r="E100" s="48" t="s">
        <v>92</v>
      </c>
      <c r="F100" s="78">
        <f aca="true" t="shared" si="46" ref="F100:N100">F101</f>
        <v>0</v>
      </c>
      <c r="G100" s="78">
        <f t="shared" si="46"/>
        <v>207658780</v>
      </c>
      <c r="H100" s="81">
        <f t="shared" si="46"/>
        <v>0</v>
      </c>
      <c r="I100" s="82">
        <f t="shared" si="46"/>
        <v>207658780</v>
      </c>
      <c r="J100" s="78">
        <f t="shared" si="46"/>
        <v>0</v>
      </c>
      <c r="K100" s="78">
        <f t="shared" si="46"/>
        <v>4347417661</v>
      </c>
      <c r="L100" s="78">
        <f t="shared" si="46"/>
        <v>0</v>
      </c>
      <c r="M100" s="78">
        <f t="shared" si="46"/>
        <v>4347417661</v>
      </c>
      <c r="N100" s="78">
        <f t="shared" si="46"/>
        <v>4555076441</v>
      </c>
      <c r="O100" s="54"/>
    </row>
    <row r="101" spans="1:15" s="23" customFormat="1" ht="24" customHeight="1">
      <c r="A101" s="44"/>
      <c r="B101" s="45"/>
      <c r="C101" s="56"/>
      <c r="D101" s="56"/>
      <c r="E101" s="47" t="s">
        <v>63</v>
      </c>
      <c r="F101" s="78">
        <f>F102+F103</f>
        <v>0</v>
      </c>
      <c r="G101" s="78">
        <f>G102+G103</f>
        <v>207658780</v>
      </c>
      <c r="H101" s="81">
        <f aca="true" t="shared" si="47" ref="H101:N101">H102+H103</f>
        <v>0</v>
      </c>
      <c r="I101" s="82">
        <f t="shared" si="47"/>
        <v>207658780</v>
      </c>
      <c r="J101" s="78">
        <f t="shared" si="47"/>
        <v>0</v>
      </c>
      <c r="K101" s="78">
        <f t="shared" si="47"/>
        <v>4347417661</v>
      </c>
      <c r="L101" s="78">
        <f t="shared" si="47"/>
        <v>0</v>
      </c>
      <c r="M101" s="78">
        <f t="shared" si="47"/>
        <v>4347417661</v>
      </c>
      <c r="N101" s="78">
        <f t="shared" si="47"/>
        <v>4555076441</v>
      </c>
      <c r="O101" s="54"/>
    </row>
    <row r="102" spans="1:14" s="23" customFormat="1" ht="24" customHeight="1">
      <c r="A102" s="44"/>
      <c r="B102" s="45"/>
      <c r="C102" s="56">
        <v>1</v>
      </c>
      <c r="D102" s="56"/>
      <c r="E102" s="60" t="s">
        <v>66</v>
      </c>
      <c r="F102" s="78"/>
      <c r="G102" s="83">
        <v>102879908</v>
      </c>
      <c r="H102" s="88">
        <v>0</v>
      </c>
      <c r="I102" s="89">
        <f>SUM(F102:H102)</f>
        <v>102879908</v>
      </c>
      <c r="J102" s="83">
        <v>0</v>
      </c>
      <c r="K102" s="83">
        <v>2132000000</v>
      </c>
      <c r="L102" s="83">
        <v>0</v>
      </c>
      <c r="M102" s="83">
        <f>SUM(J102:L102)</f>
        <v>2132000000</v>
      </c>
      <c r="N102" s="83">
        <f>I102+M102</f>
        <v>2234879908</v>
      </c>
    </row>
    <row r="103" spans="1:14" s="23" customFormat="1" ht="24" customHeight="1">
      <c r="A103" s="44"/>
      <c r="B103" s="45"/>
      <c r="C103" s="56">
        <v>2</v>
      </c>
      <c r="D103" s="56"/>
      <c r="E103" s="60" t="s">
        <v>64</v>
      </c>
      <c r="F103" s="78">
        <v>0</v>
      </c>
      <c r="G103" s="83">
        <v>104778872</v>
      </c>
      <c r="H103" s="88">
        <v>0</v>
      </c>
      <c r="I103" s="89">
        <f>SUM(F103:H103)</f>
        <v>104778872</v>
      </c>
      <c r="J103" s="83">
        <v>0</v>
      </c>
      <c r="K103" s="83">
        <v>2215417661</v>
      </c>
      <c r="L103" s="83">
        <v>0</v>
      </c>
      <c r="M103" s="83">
        <f>SUM(J103:L103)</f>
        <v>2215417661</v>
      </c>
      <c r="N103" s="83">
        <f>I103+M103</f>
        <v>2320196533</v>
      </c>
    </row>
    <row r="104" spans="1:15" s="23" customFormat="1" ht="24" customHeight="1">
      <c r="A104" s="44"/>
      <c r="B104" s="45">
        <v>4</v>
      </c>
      <c r="C104" s="56"/>
      <c r="D104" s="56"/>
      <c r="E104" s="48" t="s">
        <v>93</v>
      </c>
      <c r="F104" s="78">
        <f>F106+F107</f>
        <v>0</v>
      </c>
      <c r="G104" s="78">
        <f>G106+G107</f>
        <v>68992321</v>
      </c>
      <c r="H104" s="81">
        <f aca="true" t="shared" si="48" ref="H104:N104">H106+H107</f>
        <v>4025000</v>
      </c>
      <c r="I104" s="82">
        <f t="shared" si="48"/>
        <v>73017321</v>
      </c>
      <c r="J104" s="78">
        <f t="shared" si="48"/>
        <v>436814743</v>
      </c>
      <c r="K104" s="78">
        <f t="shared" si="48"/>
        <v>994813733</v>
      </c>
      <c r="L104" s="78">
        <f t="shared" si="48"/>
        <v>782704464</v>
      </c>
      <c r="M104" s="78">
        <f t="shared" si="48"/>
        <v>2214332940</v>
      </c>
      <c r="N104" s="78">
        <f t="shared" si="48"/>
        <v>2287350261</v>
      </c>
      <c r="O104" s="54"/>
    </row>
    <row r="105" spans="1:14" s="54" customFormat="1" ht="23.25" customHeight="1">
      <c r="A105" s="44"/>
      <c r="B105" s="45"/>
      <c r="C105" s="56"/>
      <c r="D105" s="56"/>
      <c r="E105" s="47" t="s">
        <v>63</v>
      </c>
      <c r="F105" s="78">
        <f>F106+F107</f>
        <v>0</v>
      </c>
      <c r="G105" s="78">
        <f>G106+G107</f>
        <v>68992321</v>
      </c>
      <c r="H105" s="81">
        <f aca="true" t="shared" si="49" ref="H105:N105">H106+H107</f>
        <v>4025000</v>
      </c>
      <c r="I105" s="82">
        <f t="shared" si="49"/>
        <v>73017321</v>
      </c>
      <c r="J105" s="78">
        <f t="shared" si="49"/>
        <v>436814743</v>
      </c>
      <c r="K105" s="78">
        <f t="shared" si="49"/>
        <v>994813733</v>
      </c>
      <c r="L105" s="78">
        <f t="shared" si="49"/>
        <v>782704464</v>
      </c>
      <c r="M105" s="78">
        <f t="shared" si="49"/>
        <v>2214332940</v>
      </c>
      <c r="N105" s="78">
        <f t="shared" si="49"/>
        <v>2287350261</v>
      </c>
    </row>
    <row r="106" spans="1:14" s="23" customFormat="1" ht="23.25" customHeight="1">
      <c r="A106" s="44"/>
      <c r="B106" s="45"/>
      <c r="C106" s="56">
        <v>1</v>
      </c>
      <c r="D106" s="56"/>
      <c r="E106" s="60" t="s">
        <v>94</v>
      </c>
      <c r="F106" s="83"/>
      <c r="G106" s="83">
        <v>53542808</v>
      </c>
      <c r="H106" s="88">
        <v>4025000</v>
      </c>
      <c r="I106" s="89">
        <f>SUM(F106:H106)</f>
        <v>57567808</v>
      </c>
      <c r="J106" s="83">
        <v>436814743</v>
      </c>
      <c r="K106" s="83">
        <v>461059579</v>
      </c>
      <c r="L106" s="83">
        <v>782704464</v>
      </c>
      <c r="M106" s="83">
        <f>SUM(J106:L106)</f>
        <v>1680578786</v>
      </c>
      <c r="N106" s="83">
        <f>I106+M106</f>
        <v>1738146594</v>
      </c>
    </row>
    <row r="107" spans="1:14" s="23" customFormat="1" ht="24" customHeight="1">
      <c r="A107" s="44"/>
      <c r="B107" s="45"/>
      <c r="C107" s="56">
        <v>2</v>
      </c>
      <c r="D107" s="56"/>
      <c r="E107" s="60" t="s">
        <v>64</v>
      </c>
      <c r="F107" s="83"/>
      <c r="G107" s="83">
        <v>15449513</v>
      </c>
      <c r="H107" s="88">
        <v>0</v>
      </c>
      <c r="I107" s="89">
        <f>SUM(F107:H107)</f>
        <v>15449513</v>
      </c>
      <c r="J107" s="83">
        <v>0</v>
      </c>
      <c r="K107" s="83">
        <v>533754154</v>
      </c>
      <c r="L107" s="83">
        <v>0</v>
      </c>
      <c r="M107" s="83">
        <f>SUM(J107:L107)</f>
        <v>533754154</v>
      </c>
      <c r="N107" s="83">
        <f>I107+M107</f>
        <v>549203667</v>
      </c>
    </row>
    <row r="108" spans="1:15" s="23" customFormat="1" ht="24" customHeight="1">
      <c r="A108" s="44">
        <v>8</v>
      </c>
      <c r="B108" s="45"/>
      <c r="C108" s="56"/>
      <c r="D108" s="56"/>
      <c r="E108" s="47" t="s">
        <v>95</v>
      </c>
      <c r="F108" s="78">
        <f aca="true" t="shared" si="50" ref="F108:N111">F109</f>
        <v>0</v>
      </c>
      <c r="G108" s="78">
        <f t="shared" si="50"/>
        <v>48696741</v>
      </c>
      <c r="H108" s="81">
        <f t="shared" si="50"/>
        <v>414720</v>
      </c>
      <c r="I108" s="82">
        <f t="shared" si="50"/>
        <v>49111461</v>
      </c>
      <c r="J108" s="78">
        <f t="shared" si="50"/>
        <v>0</v>
      </c>
      <c r="K108" s="78">
        <f t="shared" si="50"/>
        <v>0</v>
      </c>
      <c r="L108" s="78">
        <f t="shared" si="50"/>
        <v>0</v>
      </c>
      <c r="M108" s="78">
        <f t="shared" si="50"/>
        <v>0</v>
      </c>
      <c r="N108" s="78">
        <f t="shared" si="50"/>
        <v>49111461</v>
      </c>
      <c r="O108" s="54"/>
    </row>
    <row r="109" spans="1:15" s="23" customFormat="1" ht="24" customHeight="1" thickBot="1">
      <c r="A109" s="50"/>
      <c r="B109" s="51">
        <v>1</v>
      </c>
      <c r="C109" s="58"/>
      <c r="D109" s="58"/>
      <c r="E109" s="70" t="s">
        <v>96</v>
      </c>
      <c r="F109" s="84">
        <f t="shared" si="50"/>
        <v>0</v>
      </c>
      <c r="G109" s="84">
        <f t="shared" si="50"/>
        <v>48696741</v>
      </c>
      <c r="H109" s="85">
        <f t="shared" si="50"/>
        <v>414720</v>
      </c>
      <c r="I109" s="86">
        <f t="shared" si="50"/>
        <v>49111461</v>
      </c>
      <c r="J109" s="84">
        <f t="shared" si="50"/>
        <v>0</v>
      </c>
      <c r="K109" s="84">
        <f t="shared" si="50"/>
        <v>0</v>
      </c>
      <c r="L109" s="84">
        <f t="shared" si="50"/>
        <v>0</v>
      </c>
      <c r="M109" s="84">
        <f t="shared" si="50"/>
        <v>0</v>
      </c>
      <c r="N109" s="84">
        <f t="shared" si="50"/>
        <v>49111461</v>
      </c>
      <c r="O109" s="54"/>
    </row>
    <row r="110" spans="1:14" s="23" customFormat="1" ht="24" customHeight="1">
      <c r="A110" s="44"/>
      <c r="B110" s="45"/>
      <c r="C110" s="56"/>
      <c r="D110" s="56"/>
      <c r="E110" s="47" t="s">
        <v>97</v>
      </c>
      <c r="F110" s="78">
        <f t="shared" si="50"/>
        <v>0</v>
      </c>
      <c r="G110" s="78">
        <f t="shared" si="50"/>
        <v>48696741</v>
      </c>
      <c r="H110" s="81">
        <f t="shared" si="50"/>
        <v>414720</v>
      </c>
      <c r="I110" s="82">
        <f t="shared" si="50"/>
        <v>49111461</v>
      </c>
      <c r="J110" s="78">
        <f t="shared" si="50"/>
        <v>0</v>
      </c>
      <c r="K110" s="78">
        <f t="shared" si="50"/>
        <v>0</v>
      </c>
      <c r="L110" s="78">
        <f t="shared" si="50"/>
        <v>0</v>
      </c>
      <c r="M110" s="78">
        <f t="shared" si="50"/>
        <v>0</v>
      </c>
      <c r="N110" s="78">
        <f t="shared" si="50"/>
        <v>49111461</v>
      </c>
    </row>
    <row r="111" spans="1:14" s="23" customFormat="1" ht="24" customHeight="1">
      <c r="A111" s="44"/>
      <c r="B111" s="45"/>
      <c r="C111" s="56">
        <v>1</v>
      </c>
      <c r="D111" s="56"/>
      <c r="E111" s="60" t="s">
        <v>98</v>
      </c>
      <c r="F111" s="78">
        <f t="shared" si="50"/>
        <v>0</v>
      </c>
      <c r="G111" s="83">
        <f t="shared" si="50"/>
        <v>48696741</v>
      </c>
      <c r="H111" s="88">
        <f t="shared" si="50"/>
        <v>414720</v>
      </c>
      <c r="I111" s="89">
        <f t="shared" si="50"/>
        <v>49111461</v>
      </c>
      <c r="J111" s="83">
        <f t="shared" si="50"/>
        <v>0</v>
      </c>
      <c r="K111" s="83">
        <f t="shared" si="50"/>
        <v>0</v>
      </c>
      <c r="L111" s="83">
        <f t="shared" si="50"/>
        <v>0</v>
      </c>
      <c r="M111" s="83">
        <f t="shared" si="50"/>
        <v>0</v>
      </c>
      <c r="N111" s="83">
        <f t="shared" si="50"/>
        <v>49111461</v>
      </c>
    </row>
    <row r="112" spans="1:15" s="23" customFormat="1" ht="24" customHeight="1">
      <c r="A112" s="44"/>
      <c r="B112" s="45"/>
      <c r="C112" s="56"/>
      <c r="D112" s="56">
        <v>1</v>
      </c>
      <c r="E112" s="64" t="s">
        <v>57</v>
      </c>
      <c r="F112" s="78">
        <v>0</v>
      </c>
      <c r="G112" s="83">
        <v>48696741</v>
      </c>
      <c r="H112" s="88">
        <v>414720</v>
      </c>
      <c r="I112" s="89">
        <f>SUM(F112:H112)</f>
        <v>49111461</v>
      </c>
      <c r="J112" s="83">
        <v>0</v>
      </c>
      <c r="K112" s="83">
        <v>0</v>
      </c>
      <c r="L112" s="83">
        <v>0</v>
      </c>
      <c r="M112" s="83">
        <f>SUM(J112:L112)</f>
        <v>0</v>
      </c>
      <c r="N112" s="83">
        <f>I112+M112</f>
        <v>49111461</v>
      </c>
      <c r="O112" s="54"/>
    </row>
    <row r="113" spans="1:15" s="23" customFormat="1" ht="24" customHeight="1">
      <c r="A113" s="44">
        <v>9</v>
      </c>
      <c r="B113" s="45"/>
      <c r="C113" s="56"/>
      <c r="D113" s="56"/>
      <c r="E113" s="47" t="s">
        <v>99</v>
      </c>
      <c r="F113" s="78">
        <f aca="true" t="shared" si="51" ref="F113:N116">F114</f>
        <v>0</v>
      </c>
      <c r="G113" s="78">
        <f t="shared" si="51"/>
        <v>93811748</v>
      </c>
      <c r="H113" s="81">
        <f t="shared" si="51"/>
        <v>47708106</v>
      </c>
      <c r="I113" s="82">
        <f t="shared" si="51"/>
        <v>141519854</v>
      </c>
      <c r="J113" s="78">
        <f t="shared" si="51"/>
        <v>0</v>
      </c>
      <c r="K113" s="78">
        <f t="shared" si="51"/>
        <v>143036812</v>
      </c>
      <c r="L113" s="78">
        <f t="shared" si="51"/>
        <v>279197117</v>
      </c>
      <c r="M113" s="78">
        <f t="shared" si="51"/>
        <v>422233929</v>
      </c>
      <c r="N113" s="78">
        <f t="shared" si="51"/>
        <v>563753783</v>
      </c>
      <c r="O113" s="54"/>
    </row>
    <row r="114" spans="1:14" s="23" customFormat="1" ht="23.25" customHeight="1">
      <c r="A114" s="44"/>
      <c r="B114" s="45">
        <v>1</v>
      </c>
      <c r="C114" s="56"/>
      <c r="D114" s="56"/>
      <c r="E114" s="48" t="s">
        <v>100</v>
      </c>
      <c r="F114" s="78">
        <f t="shared" si="51"/>
        <v>0</v>
      </c>
      <c r="G114" s="78">
        <f t="shared" si="51"/>
        <v>93811748</v>
      </c>
      <c r="H114" s="81">
        <f t="shared" si="51"/>
        <v>47708106</v>
      </c>
      <c r="I114" s="82">
        <f t="shared" si="51"/>
        <v>141519854</v>
      </c>
      <c r="J114" s="78">
        <f t="shared" si="51"/>
        <v>0</v>
      </c>
      <c r="K114" s="78">
        <f t="shared" si="51"/>
        <v>143036812</v>
      </c>
      <c r="L114" s="78">
        <f t="shared" si="51"/>
        <v>279197117</v>
      </c>
      <c r="M114" s="78">
        <f t="shared" si="51"/>
        <v>422233929</v>
      </c>
      <c r="N114" s="78">
        <f t="shared" si="51"/>
        <v>563753783</v>
      </c>
    </row>
    <row r="115" spans="1:14" s="23" customFormat="1" ht="23.25" customHeight="1">
      <c r="A115" s="44"/>
      <c r="B115" s="45"/>
      <c r="C115" s="56"/>
      <c r="D115" s="56"/>
      <c r="E115" s="47" t="s">
        <v>87</v>
      </c>
      <c r="F115" s="78">
        <f t="shared" si="51"/>
        <v>0</v>
      </c>
      <c r="G115" s="78">
        <f t="shared" si="51"/>
        <v>93811748</v>
      </c>
      <c r="H115" s="81">
        <f t="shared" si="51"/>
        <v>47708106</v>
      </c>
      <c r="I115" s="82">
        <f t="shared" si="51"/>
        <v>141519854</v>
      </c>
      <c r="J115" s="78">
        <f t="shared" si="51"/>
        <v>0</v>
      </c>
      <c r="K115" s="78">
        <f t="shared" si="51"/>
        <v>143036812</v>
      </c>
      <c r="L115" s="78">
        <f t="shared" si="51"/>
        <v>279197117</v>
      </c>
      <c r="M115" s="78">
        <f t="shared" si="51"/>
        <v>422233929</v>
      </c>
      <c r="N115" s="78">
        <f t="shared" si="51"/>
        <v>563753783</v>
      </c>
    </row>
    <row r="116" spans="1:14" s="23" customFormat="1" ht="23.25" customHeight="1">
      <c r="A116" s="44"/>
      <c r="B116" s="45"/>
      <c r="C116" s="56">
        <v>1</v>
      </c>
      <c r="D116" s="56"/>
      <c r="E116" s="60" t="s">
        <v>38</v>
      </c>
      <c r="F116" s="83">
        <f t="shared" si="51"/>
        <v>0</v>
      </c>
      <c r="G116" s="83">
        <f t="shared" si="51"/>
        <v>93811748</v>
      </c>
      <c r="H116" s="88">
        <f t="shared" si="51"/>
        <v>47708106</v>
      </c>
      <c r="I116" s="89">
        <f t="shared" si="51"/>
        <v>141519854</v>
      </c>
      <c r="J116" s="83">
        <f t="shared" si="51"/>
        <v>0</v>
      </c>
      <c r="K116" s="83">
        <f t="shared" si="51"/>
        <v>143036812</v>
      </c>
      <c r="L116" s="83">
        <f t="shared" si="51"/>
        <v>279197117</v>
      </c>
      <c r="M116" s="83">
        <f t="shared" si="51"/>
        <v>422233929</v>
      </c>
      <c r="N116" s="83">
        <f t="shared" si="51"/>
        <v>563753783</v>
      </c>
    </row>
    <row r="117" spans="1:15" s="23" customFormat="1" ht="24" customHeight="1">
      <c r="A117" s="65"/>
      <c r="B117" s="66"/>
      <c r="C117" s="67"/>
      <c r="D117" s="67">
        <v>1</v>
      </c>
      <c r="E117" s="64" t="s">
        <v>103</v>
      </c>
      <c r="F117" s="83">
        <v>0</v>
      </c>
      <c r="G117" s="83">
        <v>93811748</v>
      </c>
      <c r="H117" s="88">
        <v>47708106</v>
      </c>
      <c r="I117" s="89">
        <f>SUM(F117:H117)</f>
        <v>141519854</v>
      </c>
      <c r="J117" s="83"/>
      <c r="K117" s="83">
        <v>143036812</v>
      </c>
      <c r="L117" s="83">
        <v>279197117</v>
      </c>
      <c r="M117" s="83">
        <f>SUM(J117:L117)</f>
        <v>422233929</v>
      </c>
      <c r="N117" s="83">
        <f>I117+M117</f>
        <v>563753783</v>
      </c>
      <c r="O117" s="54"/>
    </row>
    <row r="118" spans="1:15" s="23" customFormat="1" ht="24" customHeight="1">
      <c r="A118" s="44"/>
      <c r="B118" s="45"/>
      <c r="C118" s="56"/>
      <c r="D118" s="56"/>
      <c r="E118" s="59"/>
      <c r="F118" s="55"/>
      <c r="G118" s="30"/>
      <c r="H118" s="37"/>
      <c r="I118" s="34"/>
      <c r="J118" s="30"/>
      <c r="K118" s="30"/>
      <c r="L118" s="30"/>
      <c r="M118" s="30"/>
      <c r="N118" s="68"/>
      <c r="O118" s="54"/>
    </row>
    <row r="119" spans="1:15" s="23" customFormat="1" ht="24" customHeight="1">
      <c r="A119" s="44"/>
      <c r="B119" s="45"/>
      <c r="C119" s="56"/>
      <c r="D119" s="56"/>
      <c r="E119" s="59"/>
      <c r="F119" s="55"/>
      <c r="G119" s="30"/>
      <c r="H119" s="37"/>
      <c r="I119" s="34"/>
      <c r="J119" s="30"/>
      <c r="K119" s="30"/>
      <c r="L119" s="30"/>
      <c r="M119" s="30"/>
      <c r="N119" s="68"/>
      <c r="O119" s="54"/>
    </row>
    <row r="120" spans="1:15" s="23" customFormat="1" ht="24" customHeight="1">
      <c r="A120" s="44"/>
      <c r="B120" s="45"/>
      <c r="C120" s="56"/>
      <c r="D120" s="56"/>
      <c r="E120" s="59"/>
      <c r="F120" s="55"/>
      <c r="G120" s="30"/>
      <c r="H120" s="37"/>
      <c r="I120" s="34"/>
      <c r="J120" s="30"/>
      <c r="K120" s="30"/>
      <c r="L120" s="30"/>
      <c r="M120" s="30"/>
      <c r="N120" s="68"/>
      <c r="O120" s="54"/>
    </row>
    <row r="121" spans="1:15" s="23" customFormat="1" ht="24" customHeight="1">
      <c r="A121" s="44"/>
      <c r="B121" s="45"/>
      <c r="C121" s="56"/>
      <c r="D121" s="56"/>
      <c r="E121" s="59"/>
      <c r="F121" s="55"/>
      <c r="G121" s="30"/>
      <c r="H121" s="37"/>
      <c r="I121" s="34"/>
      <c r="J121" s="30"/>
      <c r="K121" s="30"/>
      <c r="L121" s="30"/>
      <c r="M121" s="30"/>
      <c r="N121" s="68"/>
      <c r="O121" s="54"/>
    </row>
    <row r="122" spans="1:15" s="23" customFormat="1" ht="24" customHeight="1">
      <c r="A122" s="44"/>
      <c r="B122" s="45"/>
      <c r="C122" s="56"/>
      <c r="D122" s="56"/>
      <c r="E122" s="59"/>
      <c r="F122" s="55"/>
      <c r="G122" s="30"/>
      <c r="H122" s="37"/>
      <c r="I122" s="34"/>
      <c r="J122" s="30"/>
      <c r="K122" s="30"/>
      <c r="L122" s="30"/>
      <c r="M122" s="30"/>
      <c r="N122" s="68"/>
      <c r="O122" s="54"/>
    </row>
    <row r="123" spans="1:15" s="23" customFormat="1" ht="24" customHeight="1">
      <c r="A123" s="44"/>
      <c r="B123" s="45"/>
      <c r="C123" s="56"/>
      <c r="D123" s="56"/>
      <c r="E123" s="59"/>
      <c r="F123" s="55"/>
      <c r="G123" s="30"/>
      <c r="H123" s="37"/>
      <c r="I123" s="34"/>
      <c r="J123" s="30"/>
      <c r="K123" s="30"/>
      <c r="L123" s="30"/>
      <c r="M123" s="30"/>
      <c r="N123" s="68"/>
      <c r="O123" s="54"/>
    </row>
    <row r="124" spans="1:15" s="23" customFormat="1" ht="24" customHeight="1">
      <c r="A124" s="44"/>
      <c r="B124" s="45"/>
      <c r="C124" s="56"/>
      <c r="D124" s="56"/>
      <c r="E124" s="59"/>
      <c r="F124" s="55"/>
      <c r="G124" s="30"/>
      <c r="H124" s="37"/>
      <c r="I124" s="34"/>
      <c r="J124" s="30"/>
      <c r="K124" s="30"/>
      <c r="L124" s="30"/>
      <c r="M124" s="30"/>
      <c r="N124" s="68"/>
      <c r="O124" s="54"/>
    </row>
    <row r="125" spans="1:15" s="23" customFormat="1" ht="24" customHeight="1">
      <c r="A125" s="44"/>
      <c r="B125" s="45"/>
      <c r="C125" s="56"/>
      <c r="D125" s="56"/>
      <c r="E125" s="59"/>
      <c r="F125" s="55"/>
      <c r="G125" s="30"/>
      <c r="H125" s="37"/>
      <c r="I125" s="34"/>
      <c r="J125" s="30"/>
      <c r="K125" s="30"/>
      <c r="L125" s="30"/>
      <c r="M125" s="30"/>
      <c r="N125" s="68"/>
      <c r="O125" s="54"/>
    </row>
    <row r="126" spans="1:15" s="23" customFormat="1" ht="24" customHeight="1">
      <c r="A126" s="44"/>
      <c r="B126" s="45"/>
      <c r="C126" s="56"/>
      <c r="D126" s="56"/>
      <c r="E126" s="59"/>
      <c r="F126" s="55"/>
      <c r="G126" s="30"/>
      <c r="H126" s="37"/>
      <c r="I126" s="34"/>
      <c r="J126" s="30"/>
      <c r="K126" s="30"/>
      <c r="L126" s="30"/>
      <c r="M126" s="30"/>
      <c r="N126" s="68"/>
      <c r="O126" s="54"/>
    </row>
    <row r="127" spans="1:15" s="23" customFormat="1" ht="24" customHeight="1">
      <c r="A127" s="44"/>
      <c r="B127" s="45"/>
      <c r="C127" s="56"/>
      <c r="D127" s="56"/>
      <c r="E127" s="59"/>
      <c r="F127" s="55"/>
      <c r="G127" s="30"/>
      <c r="H127" s="37"/>
      <c r="I127" s="34"/>
      <c r="J127" s="30"/>
      <c r="K127" s="30"/>
      <c r="L127" s="30"/>
      <c r="M127" s="30"/>
      <c r="N127" s="68"/>
      <c r="O127" s="54"/>
    </row>
    <row r="128" spans="1:15" s="23" customFormat="1" ht="24" customHeight="1">
      <c r="A128" s="44"/>
      <c r="B128" s="45"/>
      <c r="C128" s="56"/>
      <c r="D128" s="56"/>
      <c r="E128" s="59"/>
      <c r="F128" s="55"/>
      <c r="G128" s="30"/>
      <c r="H128" s="37"/>
      <c r="I128" s="34"/>
      <c r="J128" s="30"/>
      <c r="K128" s="30"/>
      <c r="L128" s="30"/>
      <c r="M128" s="30"/>
      <c r="N128" s="68"/>
      <c r="O128" s="54"/>
    </row>
    <row r="129" spans="1:15" s="23" customFormat="1" ht="24" customHeight="1">
      <c r="A129" s="44"/>
      <c r="B129" s="45"/>
      <c r="C129" s="56"/>
      <c r="D129" s="56"/>
      <c r="E129" s="59"/>
      <c r="F129" s="55"/>
      <c r="G129" s="30"/>
      <c r="H129" s="37"/>
      <c r="I129" s="34"/>
      <c r="J129" s="30"/>
      <c r="K129" s="30"/>
      <c r="L129" s="30"/>
      <c r="M129" s="30"/>
      <c r="N129" s="68"/>
      <c r="O129" s="54"/>
    </row>
    <row r="130" spans="1:15" s="23" customFormat="1" ht="24" customHeight="1">
      <c r="A130" s="44"/>
      <c r="B130" s="45"/>
      <c r="C130" s="56"/>
      <c r="D130" s="56"/>
      <c r="E130" s="59"/>
      <c r="F130" s="55"/>
      <c r="G130" s="30"/>
      <c r="H130" s="37"/>
      <c r="I130" s="34"/>
      <c r="J130" s="30"/>
      <c r="K130" s="30"/>
      <c r="L130" s="30"/>
      <c r="M130" s="30"/>
      <c r="N130" s="68"/>
      <c r="O130" s="54"/>
    </row>
    <row r="131" spans="1:15" s="23" customFormat="1" ht="24" customHeight="1">
      <c r="A131" s="44"/>
      <c r="B131" s="45"/>
      <c r="C131" s="56"/>
      <c r="D131" s="56"/>
      <c r="E131" s="60"/>
      <c r="F131" s="53"/>
      <c r="G131" s="33"/>
      <c r="H131" s="38"/>
      <c r="I131" s="35"/>
      <c r="J131" s="33"/>
      <c r="K131" s="33"/>
      <c r="L131" s="33"/>
      <c r="M131" s="33"/>
      <c r="N131" s="77"/>
      <c r="O131" s="54"/>
    </row>
    <row r="132" spans="1:15" s="23" customFormat="1" ht="24" customHeight="1">
      <c r="A132" s="44"/>
      <c r="B132" s="45"/>
      <c r="C132" s="56"/>
      <c r="D132" s="56"/>
      <c r="E132" s="59"/>
      <c r="F132" s="55"/>
      <c r="G132" s="30"/>
      <c r="H132" s="37"/>
      <c r="I132" s="34"/>
      <c r="J132" s="30"/>
      <c r="K132" s="30"/>
      <c r="L132" s="30"/>
      <c r="M132" s="30"/>
      <c r="N132" s="68"/>
      <c r="O132" s="54"/>
    </row>
    <row r="133" spans="1:15" s="23" customFormat="1" ht="24" customHeight="1">
      <c r="A133" s="44"/>
      <c r="B133" s="45"/>
      <c r="C133" s="56"/>
      <c r="D133" s="56"/>
      <c r="E133" s="57"/>
      <c r="F133" s="55"/>
      <c r="G133" s="30"/>
      <c r="H133" s="37"/>
      <c r="I133" s="34"/>
      <c r="J133" s="30"/>
      <c r="K133" s="30"/>
      <c r="L133" s="30"/>
      <c r="M133" s="30"/>
      <c r="N133" s="68"/>
      <c r="O133" s="54"/>
    </row>
    <row r="134" spans="1:15" s="23" customFormat="1" ht="24" customHeight="1">
      <c r="A134" s="44"/>
      <c r="B134" s="45"/>
      <c r="C134" s="56"/>
      <c r="D134" s="56"/>
      <c r="E134" s="60"/>
      <c r="F134" s="53"/>
      <c r="G134" s="33"/>
      <c r="H134" s="38"/>
      <c r="I134" s="35"/>
      <c r="J134" s="33"/>
      <c r="K134" s="33"/>
      <c r="L134" s="33"/>
      <c r="M134" s="33"/>
      <c r="N134" s="77"/>
      <c r="O134" s="54"/>
    </row>
    <row r="135" spans="1:15" s="23" customFormat="1" ht="24" customHeight="1">
      <c r="A135" s="44"/>
      <c r="B135" s="45"/>
      <c r="C135" s="56"/>
      <c r="D135" s="56"/>
      <c r="E135" s="61"/>
      <c r="F135" s="53"/>
      <c r="G135" s="33"/>
      <c r="H135" s="38"/>
      <c r="I135" s="35"/>
      <c r="J135" s="33"/>
      <c r="K135" s="33"/>
      <c r="L135" s="33"/>
      <c r="M135" s="33"/>
      <c r="N135" s="77"/>
      <c r="O135" s="54"/>
    </row>
    <row r="136" spans="1:15" s="23" customFormat="1" ht="24" customHeight="1" thickBot="1">
      <c r="A136" s="50"/>
      <c r="B136" s="51"/>
      <c r="C136" s="58"/>
      <c r="D136" s="58"/>
      <c r="E136" s="73"/>
      <c r="F136" s="74"/>
      <c r="G136" s="71"/>
      <c r="H136" s="75"/>
      <c r="I136" s="76"/>
      <c r="J136" s="71"/>
      <c r="K136" s="71"/>
      <c r="L136" s="71"/>
      <c r="M136" s="71"/>
      <c r="N136" s="69"/>
      <c r="O136" s="54"/>
    </row>
    <row r="137" spans="1:14" ht="1.5" customHeight="1" thickBot="1">
      <c r="A137" s="27"/>
      <c r="B137" s="28"/>
      <c r="C137" s="28"/>
      <c r="D137" s="28"/>
      <c r="E137" s="29"/>
      <c r="F137" s="31"/>
      <c r="G137" s="31"/>
      <c r="H137" s="31"/>
      <c r="I137" s="36"/>
      <c r="J137" s="31"/>
      <c r="K137" s="31"/>
      <c r="L137" s="31"/>
      <c r="M137" s="31"/>
      <c r="N137" s="32"/>
    </row>
  </sheetData>
  <mergeCells count="4">
    <mergeCell ref="N5:N6"/>
    <mergeCell ref="A5:E5"/>
    <mergeCell ref="J5:M5"/>
    <mergeCell ref="F5:I5"/>
  </mergeCells>
  <printOptions horizontalCentered="1"/>
  <pageMargins left="0.5511811023622047" right="0.27" top="0.7874015748031497" bottom="0.9055118110236221" header="0.5118110236220472" footer="0.5118110236220472"/>
  <pageSetup horizontalDpi="600" verticalDpi="600" orientation="portrait" pageOrder="overThenDown" paperSize="9" scale="94" r:id="rId1"/>
  <colBreaks count="1" manualBreakCount="1">
    <brk id="8" max="1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Q108</cp:lastModifiedBy>
  <cp:lastPrinted>2011-04-11T11:22:51Z</cp:lastPrinted>
  <dcterms:created xsi:type="dcterms:W3CDTF">2006-04-26T07:30:43Z</dcterms:created>
  <dcterms:modified xsi:type="dcterms:W3CDTF">2011-04-13T11:32:46Z</dcterms:modified>
  <cp:category/>
  <cp:version/>
  <cp:contentType/>
  <cp:contentStatus/>
</cp:coreProperties>
</file>