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非營業－餘絀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'非營業－餘絀'!$A$1:$G$138</definedName>
    <definedName name="Print_Area_MI">#REF!</definedName>
    <definedName name="_xlnm.Print_Titles" localSheetId="0">'非營業－餘絀'!$1:$4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<sst xmlns="http://schemas.openxmlformats.org/spreadsheetml/2006/main" count="152" uniqueCount="135">
  <si>
    <t>九十三年度營業基金以外之其他特種基金截至93年3月底實際餘絀與預算比較表</t>
  </si>
  <si>
    <t>單位：百萬元</t>
  </si>
  <si>
    <t>主管機關及基金名稱</t>
  </si>
  <si>
    <t>餘絀預算數
(1)</t>
  </si>
  <si>
    <t>分配預算數
(2)</t>
  </si>
  <si>
    <t>實際數
(3)</t>
  </si>
  <si>
    <t>增減數
(4)=(3)-(2)</t>
  </si>
  <si>
    <t>增減%      (5)=(4)/(2)</t>
  </si>
  <si>
    <t>達成率
(6)=(3)/(1)</t>
  </si>
  <si>
    <t>作業基金</t>
  </si>
  <si>
    <t>行政院主管</t>
  </si>
  <si>
    <t>1.中美經濟社會發展基金</t>
  </si>
  <si>
    <t>內政部主管</t>
  </si>
  <si>
    <t>2.營建建設基金</t>
  </si>
  <si>
    <t>3.公共造產基金</t>
  </si>
  <si>
    <t>國防部主管</t>
  </si>
  <si>
    <t>4.國軍生產及服務作業基金</t>
  </si>
  <si>
    <t>5.國軍官兵購置住宅貸款基金</t>
  </si>
  <si>
    <t>6.國軍老舊眷村改建基金</t>
  </si>
  <si>
    <t>財政部主管</t>
  </si>
  <si>
    <t>7.行政院開發基金</t>
  </si>
  <si>
    <t>8.地方建設基金</t>
  </si>
  <si>
    <t>教育部主管</t>
  </si>
  <si>
    <t>9.國立臺灣大學校務基金</t>
  </si>
  <si>
    <t>10.國立政治大學校務基金</t>
  </si>
  <si>
    <t>11.國立清華大學校務基金</t>
  </si>
  <si>
    <t>12.國立中興大學校務基金</t>
  </si>
  <si>
    <t>13.國立成功大學校務基金</t>
  </si>
  <si>
    <t>14.國立交通大學校務基金</t>
  </si>
  <si>
    <t>15.國立中央大學校務基金</t>
  </si>
  <si>
    <t>16.國立中山大學校務基金</t>
  </si>
  <si>
    <t>17.國立中正大學校務基金</t>
  </si>
  <si>
    <t>18.國立臺灣海洋大學校務基金</t>
  </si>
  <si>
    <t>19.國立陽明大學校務基金</t>
  </si>
  <si>
    <t>-</t>
  </si>
  <si>
    <t>20.國立東華大學校務基金</t>
  </si>
  <si>
    <t>21.國立暨南國際大學校務基金</t>
  </si>
  <si>
    <t>22.國立臺北大學校務基金</t>
  </si>
  <si>
    <t>23.國立嘉義大學校務基金</t>
  </si>
  <si>
    <t>24.國立高雄大學校務基金</t>
  </si>
  <si>
    <t>25.國立臺東大學校務基金</t>
  </si>
  <si>
    <t>26.國立宜蘭大學校務基金</t>
  </si>
  <si>
    <t>27.國立聯合大學校務基金</t>
  </si>
  <si>
    <t>28.國立臺灣師範大學校務基金</t>
  </si>
  <si>
    <t>29.國立彰化師範大學校務基金</t>
  </si>
  <si>
    <t>30.國立高雄師範大學校務基金</t>
  </si>
  <si>
    <t>31.國立臺北藝術大學校務基金</t>
  </si>
  <si>
    <t>32.國立臺灣藝術大學校務基金</t>
  </si>
  <si>
    <t>33.國立空中大學校務基金</t>
  </si>
  <si>
    <t>34.國立臺灣科技大學校務基金</t>
  </si>
  <si>
    <t>35.國立臺北科技大學校務基金</t>
  </si>
  <si>
    <t>36.國立雲林科技大學校務基金</t>
  </si>
  <si>
    <t>37.國立高雄第一科技大學校務基金</t>
  </si>
  <si>
    <t>38.國立高雄應用科技大學校務基金</t>
  </si>
  <si>
    <t>39.國立屏東科技大學校務基金</t>
  </si>
  <si>
    <t>40.國立臺北護理學院校務基金</t>
  </si>
  <si>
    <t>41.國立臺南藝術學院校務基金</t>
  </si>
  <si>
    <t>42.國立體育學院校務基金</t>
  </si>
  <si>
    <t>43.國立臺灣體育學院校務基金</t>
  </si>
  <si>
    <t>44.國立臺北商業技術學院校務基金</t>
  </si>
  <si>
    <t>45.國立臺中技術學院校務基金</t>
  </si>
  <si>
    <t>46.國立勤益技術學院校務基金</t>
  </si>
  <si>
    <t>47.國立虎尾技術學院校務基金</t>
  </si>
  <si>
    <t>48.國立高雄海洋科技大學校務基金</t>
  </si>
  <si>
    <t>49.國立高雄餐旅學院校務基金</t>
  </si>
  <si>
    <t>50.國立屏東商業技術學院校務基金</t>
  </si>
  <si>
    <t>51.國立澎湖技術學院校務基金</t>
  </si>
  <si>
    <t>52.國立金門技術學院校務基金</t>
  </si>
  <si>
    <t>53.國立臺北師範學院校務基金</t>
  </si>
  <si>
    <t>54.國立新竹師範學院校務基金</t>
  </si>
  <si>
    <t>55.國立臺中師範學院校務基金</t>
  </si>
  <si>
    <t>56.國立臺南師範學院校務基金</t>
  </si>
  <si>
    <t>57.國立屏東師範學院校務基金</t>
  </si>
  <si>
    <t>58.國立花蓮師範學院校務基金</t>
  </si>
  <si>
    <t>59.國立臺中護理專科學校校務基金</t>
  </si>
  <si>
    <t>60.國立臺南護理專科學校校務基金</t>
  </si>
  <si>
    <t>61.國立臺灣戲曲專科學校校務基金</t>
  </si>
  <si>
    <t>10.國立臺灣大學附設醫院作業基金</t>
  </si>
  <si>
    <t>11.國立成功大學附設醫院作業基金</t>
  </si>
  <si>
    <t>12.國立臺北護理學院附設醫院作業基金</t>
  </si>
  <si>
    <t>法務部主管</t>
  </si>
  <si>
    <t>13.法務部監所作業基金</t>
  </si>
  <si>
    <t>經濟部主管</t>
  </si>
  <si>
    <t>14.經濟作業基金</t>
  </si>
  <si>
    <t>15.水資源作業基金</t>
  </si>
  <si>
    <t>交通部主管</t>
  </si>
  <si>
    <t>16.交通作業基金</t>
  </si>
  <si>
    <t>國軍退除役官兵輔導委員會主管</t>
  </si>
  <si>
    <t>17.國軍退除役官兵安置基金</t>
  </si>
  <si>
    <t>18.榮民醫療作業基金</t>
  </si>
  <si>
    <t>國家科學委員會主管</t>
  </si>
  <si>
    <t>19.科學工業園區管理局作業基金</t>
  </si>
  <si>
    <t>農業委員會主管</t>
  </si>
  <si>
    <t>20.農業作業基金</t>
  </si>
  <si>
    <t>衛生署主管</t>
  </si>
  <si>
    <t>21.醫療藥品基金</t>
  </si>
  <si>
    <t>22.管制藥品管理局製藥工廠作業基金</t>
  </si>
  <si>
    <t>人事行政局主管</t>
  </si>
  <si>
    <t>23.中央公務人員購置住宅貸款基金</t>
  </si>
  <si>
    <t>國立故宮博物院主管</t>
  </si>
  <si>
    <t>24.故宮文物藝術發展基金</t>
  </si>
  <si>
    <t>原住民委員會主管</t>
  </si>
  <si>
    <t>25.原住民族綜合發展基金</t>
  </si>
  <si>
    <t>債務基金</t>
  </si>
  <si>
    <t>1.中央政府債務基金</t>
  </si>
  <si>
    <t>特別收入基金</t>
  </si>
  <si>
    <t>1.行政院國家科學技術發展基金</t>
  </si>
  <si>
    <t>2.九二一震災社區重建更新基金</t>
  </si>
  <si>
    <t>3.離島建設基金</t>
  </si>
  <si>
    <t>4.醫療服務業開發基金</t>
  </si>
  <si>
    <t>5.行政院公營事業民營化基金</t>
  </si>
  <si>
    <t>6.社會福利基金</t>
  </si>
  <si>
    <t>7.行政院金融重建基金</t>
  </si>
  <si>
    <t>8.學產基金</t>
  </si>
  <si>
    <t>9.經濟特別收入基金</t>
  </si>
  <si>
    <t>10.核能發電後端營運基金</t>
  </si>
  <si>
    <t>11.航港建設基金</t>
  </si>
  <si>
    <t>12.農業特別收入基金</t>
  </si>
  <si>
    <t>勞工委員會主管</t>
  </si>
  <si>
    <t>13.就業安定基金</t>
  </si>
  <si>
    <t>14.健康照護基金</t>
  </si>
  <si>
    <t>環境保護署主管</t>
  </si>
  <si>
    <t>15.環境保護基金</t>
  </si>
  <si>
    <t>文化建設委員會主管</t>
  </si>
  <si>
    <t>16.文化建設基金</t>
  </si>
  <si>
    <t>大陸委員會主管</t>
  </si>
  <si>
    <t>17.中華發展基金</t>
  </si>
  <si>
    <t>新聞局主管</t>
  </si>
  <si>
    <t>18.有線廣播電視事業發展基金</t>
  </si>
  <si>
    <t>資本計畫基金</t>
  </si>
  <si>
    <t>1.國軍老舊營舍改建基金</t>
  </si>
  <si>
    <t>合          計</t>
  </si>
  <si>
    <r>
      <t>累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計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餘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絀</t>
    </r>
  </si>
  <si>
    <r>
      <t>9.國立大學校院校務基金</t>
    </r>
    <r>
      <rPr>
        <sz val="10"/>
        <color indexed="8"/>
        <rFont val="標楷體"/>
        <family val="4"/>
      </rPr>
      <t>(53單位彙總數)</t>
    </r>
  </si>
  <si>
    <r>
      <t>註：本表數據係以新臺幣百萬元為列計單位，若有數據但未達百萬元者，則以</t>
    </r>
    <r>
      <rPr>
        <sz val="12"/>
        <rFont val="Times New Roman"/>
        <family val="1"/>
      </rPr>
      <t>"-"</t>
    </r>
    <r>
      <rPr>
        <sz val="12"/>
        <rFont val="標楷體"/>
        <family val="4"/>
      </rPr>
      <t>符號表示；增減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、達成率</t>
    </r>
    <r>
      <rPr>
        <sz val="12"/>
        <rFont val="Times New Roman"/>
        <family val="1"/>
      </rPr>
      <t>%</t>
    </r>
    <r>
      <rPr>
        <sz val="12"/>
        <rFont val="標楷體"/>
        <family val="4"/>
      </rPr>
      <t>係按實際執行數（即以元）等核算列示。</t>
    </r>
  </si>
</sst>
</file>

<file path=xl/styles.xml><?xml version="1.0" encoding="utf-8"?>
<styleSheet xmlns="http://schemas.openxmlformats.org/spreadsheetml/2006/main">
  <numFmts count="20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General_)"/>
    <numFmt numFmtId="179" formatCode="#,##0.0_);\(#,##0.0\)"/>
    <numFmt numFmtId="180" formatCode="#,##0_);[Red]\(#,##0\)"/>
    <numFmt numFmtId="181" formatCode="_-* #,##0.0_-;\-* #,##0.0_-;_-* &quot;-&quot;??_-;_-@_-"/>
    <numFmt numFmtId="182" formatCode="_-* #,##0_-;\-* #,##0_-;_-* &quot;-&quot;??_-;_-@_-"/>
    <numFmt numFmtId="183" formatCode="_-* #,##0_-;\-* #,##0_-;_-* &quot; &quot;_-;_-@_-"/>
    <numFmt numFmtId="184" formatCode="#,##0_ "/>
    <numFmt numFmtId="185" formatCode="_-* #,##0.000_-;\-* #,##0.000_-;_-* &quot;-&quot;??_-;_-@_-"/>
    <numFmt numFmtId="186" formatCode="0.00_)"/>
    <numFmt numFmtId="187" formatCode="_(* #,##0.0_);_(* \(#,##0.0\);_(* &quot;-&quot;_);_(@_)"/>
    <numFmt numFmtId="188" formatCode="_-* #,##0_-;\-* #,##0_-;_-* &quot;     -&quot;??_-;_-@_-"/>
    <numFmt numFmtId="189" formatCode="\(#,##0\)"/>
    <numFmt numFmtId="190" formatCode="0_);[Red]\(0\)"/>
    <numFmt numFmtId="191" formatCode="#,##0\ \ \ \ \ \ \ \ \ \ \ \ \ "/>
    <numFmt numFmtId="192" formatCode="#,##0.0"/>
    <numFmt numFmtId="193" formatCode="_-* #,##0.0000_-;\-* #,##0.0000_-;_-* &quot;-&quot;??_-;_-@_-"/>
    <numFmt numFmtId="194" formatCode="0.0"/>
    <numFmt numFmtId="195" formatCode="e\-mm\-dd_)"/>
    <numFmt numFmtId="196" formatCode="_(&quot;$&quot;* #,##0.00_);_(&quot;$&quot;* \(#,##0.00\);_(&quot;$&quot;* &quot;-&quot;??_);_(@_)"/>
    <numFmt numFmtId="197" formatCode="_(* #,##0_);_(* \(#,##0\);_(* &quot;-&quot;??_);_(@_)"/>
    <numFmt numFmtId="198" formatCode="#,##0_ \ \ \ \ \ "/>
    <numFmt numFmtId="199" formatCode="#,##0_ \ \ \ \ "/>
    <numFmt numFmtId="200" formatCode="[DBNum1]e&quot;年&quot;m&quot;月&quot;d&quot;日&quot;"/>
    <numFmt numFmtId="201" formatCode="#,##0_ ;[Red]\-#,##0\ "/>
    <numFmt numFmtId="202" formatCode="_(* #,##0.0_);_(* \(#,##0.0\);_(* &quot;-&quot;??_);_(@_)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0.0000"/>
    <numFmt numFmtId="209" formatCode="0.000"/>
    <numFmt numFmtId="210" formatCode="0_)"/>
    <numFmt numFmtId="211" formatCode="0.0_)"/>
    <numFmt numFmtId="212" formatCode="yyyy/mm/dd_)"/>
    <numFmt numFmtId="213" formatCode="#,##0\ "/>
    <numFmt numFmtId="214" formatCode="#,##0.00_ "/>
    <numFmt numFmtId="215" formatCode="e\.mm\.dd_)"/>
    <numFmt numFmtId="216" formatCode="0.0%"/>
    <numFmt numFmtId="217" formatCode="\ 0.0_)"/>
    <numFmt numFmtId="218" formatCode="0\ \ "/>
    <numFmt numFmtId="219" formatCode="#,##0\ \ "/>
    <numFmt numFmtId="220" formatCode="0.0_ "/>
    <numFmt numFmtId="221" formatCode="0.00_);[Red]\(0.00\)"/>
    <numFmt numFmtId="222" formatCode="0.00_ "/>
    <numFmt numFmtId="223" formatCode="0;[Red]0"/>
    <numFmt numFmtId="224" formatCode="#,##0;[Red]#,##0"/>
    <numFmt numFmtId="225" formatCode="#,##0.0;[Red]#,##0.0"/>
    <numFmt numFmtId="226" formatCode="#,##0.00;[Red]#,##0.00"/>
    <numFmt numFmtId="227" formatCode="0.000_)"/>
    <numFmt numFmtId="228" formatCode="0.0000_)"/>
    <numFmt numFmtId="229" formatCode="#,##0.000;[Red]#,##0.000"/>
    <numFmt numFmtId="230" formatCode="#,##0.0000;[Red]#,##0.0000"/>
    <numFmt numFmtId="231" formatCode="#,##0.0;\-#,##0.0"/>
    <numFmt numFmtId="232" formatCode="#,##0.0_ "/>
    <numFmt numFmtId="233" formatCode="0.000_);[Red]\(0.000\)"/>
    <numFmt numFmtId="234" formatCode="_(* #,##0.0000_);_(* \(#,##0.0000\);_(* &quot;-&quot;??_);_(@_)"/>
    <numFmt numFmtId="235" formatCode="#,##0.000;\-#,##0.000"/>
    <numFmt numFmtId="236" formatCode="0.0_);[Red]\(0.0\)"/>
    <numFmt numFmtId="237" formatCode="#,##0.0\ \ "/>
    <numFmt numFmtId="238" formatCode="0.0000000"/>
    <numFmt numFmtId="239" formatCode="0.000000"/>
    <numFmt numFmtId="240" formatCode="0.00000"/>
    <numFmt numFmtId="241" formatCode="#,##0.00;[Red]\-#,##0.00;&quot;…&quot;"/>
    <numFmt numFmtId="242" formatCode="#,##0\ \ \ "/>
    <numFmt numFmtId="243" formatCode="#,##0.00_ ;[Red]\-#,##0.00\ "/>
    <numFmt numFmtId="244" formatCode="#,##0.00_ ;[Red]\-#,##0.00;"/>
    <numFmt numFmtId="245" formatCode="_-\ #,##0_-;\-\ #,##0_-;_-* &quot;-&quot;_-;_-@_-"/>
    <numFmt numFmtId="246" formatCode="_-* #,##0\ \ _-;\-* #,##0_-;_-* &quot;-&quot;??_-;_-@_-"/>
    <numFmt numFmtId="247" formatCode="_-* #,##0\ \ \ \ _-;\-* #,##0_-;_-* &quot;-&quot;??_-;_-@_-"/>
    <numFmt numFmtId="248" formatCode="_-* #,##0\ \ \ \ _-;\-* #,##0\ \ \ \ _-;_-* &quot;-&quot;??_-;_-@_-"/>
    <numFmt numFmtId="249" formatCode="_-* #,##0\ \ \ \ _-;* #,##0\ \ \ \ _-;_-* &quot;-&quot;??_-;_-@_-"/>
    <numFmt numFmtId="250" formatCode="_-* #,##0\ \ \ \ _-;\-\ #,##0\ \ \ \ _-;_-* &quot;-&quot;??_-;_-@_-"/>
    <numFmt numFmtId="251" formatCode="_-* #,##0_-;\-* #,##0_-;_-* &quot;－&quot;_-;_-@_-"/>
    <numFmt numFmtId="252" formatCode="_-* #,##0_-;\-* #,##0_-;_-* &quot;_&quot;_-;_-@_-"/>
    <numFmt numFmtId="253" formatCode="_-* #,##0.0_-;\-* #,##0.0_-;_-* &quot;_&quot;_-;_-@_-"/>
    <numFmt numFmtId="254" formatCode="_-* #,##0.00_-;\-* #,##0.00_-;_-* &quot;_&quot;_-;_-@_-"/>
    <numFmt numFmtId="255" formatCode="_-* #,##0.000_-;\-* #,##0.000_-;_-* &quot;_&quot;_-;_-@_-"/>
    <numFmt numFmtId="256" formatCode="0_ "/>
    <numFmt numFmtId="257" formatCode="#,##0.000_ "/>
    <numFmt numFmtId="258" formatCode="#,##0.0_ ;[Red]\-#,##0.0\ "/>
    <numFmt numFmtId="259" formatCode="#,##0\ \ \ _ ;[Red]\-#,##0.0\ "/>
    <numFmt numFmtId="260" formatCode="#,##0\ _ ;[Red]\-#,##0.0\ "/>
    <numFmt numFmtId="261" formatCode="#,##0\ \ _ ;[Red]\-#,##0.0\ "/>
    <numFmt numFmtId="262" formatCode="#,##0\ \ _ ;[Red]\-#,##0\ "/>
    <numFmt numFmtId="263" formatCode="#,##0.0\ \ _ ;[Red]\-#,##0.0\ "/>
    <numFmt numFmtId="264" formatCode="#,##0.00\ \ _ ;[Red]\-#,##0.00\ "/>
    <numFmt numFmtId="265" formatCode="#,##0.0\ \ _ ;[Red]\-#,##0.00\ "/>
    <numFmt numFmtId="266" formatCode="#,##0.0\ _ ;[Red]\-#,##0.00\ "/>
    <numFmt numFmtId="267" formatCode="#,##0.00_);[Red]\(#,##0.00\)"/>
    <numFmt numFmtId="268" formatCode="_-* #,##0_-;\-* #,##0\ \ \ \ \ _-;_-* &quot;-&quot;\ \ \ \ \ _-;_-@_-"/>
    <numFmt numFmtId="269" formatCode="_-* #,##0\ \ \ \ \ _-;\-* #,##0\ \ \ \ \ _-;_-* &quot;-&quot;\ \ \ \ \ _-;_-@_-"/>
    <numFmt numFmtId="270" formatCode="_-* #,##0\ \ \ \ \ _-;\-* #,##0\ \ \ \ \ _-;_-\ &quot;-&quot;\ \ \ \ \ _-;_-@_-"/>
    <numFmt numFmtId="271" formatCode="_-* #,##0\ \ \ \ \ _-;\-\ #,##0\ \ \ \ \ _-;_-\ &quot;-&quot;\ \ \ \ \ _-;_-@_-"/>
    <numFmt numFmtId="272" formatCode="#,##0\ \ \ \ \ \ \ \ "/>
    <numFmt numFmtId="273" formatCode="_-* #,##0\ \ \ _-;\-* #,##0\ \ \ _-;_-* &quot;-&quot;\ \ \ _-;_-@_-"/>
    <numFmt numFmtId="274" formatCode="_-* #,##0\ _-;\-* #,##0\ _-;_-* &quot;-&quot;\ _-;_-@_-"/>
    <numFmt numFmtId="275" formatCode="_-\ #,##0_-;\-\ #,##0_-;_-* &quot;-&quot;\ _-;_-@_-"/>
    <numFmt numFmtId="276" formatCode="_-* #,##0_-;\-* #,##0_-;_-* &quot;-&quot;\ \ \ \ \ _-;_-@_-"/>
    <numFmt numFmtId="277" formatCode="_-* #,##0_-;\-* #,##0_-;_-* &quot;-&quot;\ \ \ \ \ \ \ _-;_-@_-"/>
    <numFmt numFmtId="278" formatCode="#,##0\ \ \ \ \ \ "/>
    <numFmt numFmtId="279" formatCode="_-* #,##0_-;\-* #,##0_-;_-* &quot;-&quot;\ \ \ \ _-;_-@_-"/>
    <numFmt numFmtId="280" formatCode="_-* #,##0_-;\-* #,##0_-;_-* &quot;-&quot;\ \ \ _-;_-@_-"/>
    <numFmt numFmtId="281" formatCode="_-* #,##0_-;\-* #,##0_-;_-* &quot;-&quot;\ \ _-;_-@_-"/>
    <numFmt numFmtId="282" formatCode="_-* #,##0_-;\-* #,##0_-;_-* &quot;-&quot;\ _-;_-@_-"/>
    <numFmt numFmtId="283" formatCode="_-* #,##0_-;\-\ #,##0_-;_-* &quot;-&quot;\ _-;_-@_-"/>
    <numFmt numFmtId="284" formatCode=";;;"/>
    <numFmt numFmtId="285" formatCode="_(* #,##0\ \ \ \ _);_(* \(#,##0\);_(* &quot;-&quot;_);_(@_)"/>
    <numFmt numFmtId="286" formatCode="_(* #,##0\ \ \ \ _);_(* \(#,##0\);_(* &quot;-&quot;\ \ \ \ _);_(@_)"/>
    <numFmt numFmtId="287" formatCode="_(* #,##0\ \ \ \ _);_(* \(#,##0\);_(* &quot;-&quot;\ \ _);_(@_)"/>
    <numFmt numFmtId="288" formatCode="_(* #,##0_);_(* \(#,##0\);_(* &quot;-&quot;\ \ _);_(@_)"/>
    <numFmt numFmtId="289" formatCode="_(* #,##0\ \ _);_(* \(#,##0\);_(* &quot;-&quot;\ \ _);_(@_)"/>
    <numFmt numFmtId="290" formatCode="_(* #,##0.00_);_(* \(#,##0.00\);_(* &quot;-&quot;_);_(@_)"/>
    <numFmt numFmtId="291" formatCode="_(* #,##0\ \ \ \ \ \ _);_(* \(#,##0\);_(* &quot;-&quot;_);_(@_)"/>
    <numFmt numFmtId="292" formatCode="_(* #,##0\ \ \ \ _);_(* \(#,##0\);_(* &quot;-    &quot;_);_(@_)"/>
    <numFmt numFmtId="293" formatCode="_(* #,##0\ \ \ \ _);_(* \(#,##0\);_(* &quot;- &quot;_);_(@_)"/>
    <numFmt numFmtId="294" formatCode="_(* #,##0\ \ \ \ _);_(* \(#,##0\);_(* &quot;- &quot;\ \ \ \ \ \ \ \ _);_(@_)"/>
    <numFmt numFmtId="295" formatCode="_(* #,##0\ \ \ \ _);_(* \(#,##0\);_(* &quot;- &quot;_ \ \ \ \);_(@_)"/>
    <numFmt numFmtId="296" formatCode="_(* #,##0\ \ \ \ _);_(* \(#,##0\);_(* \ \ \ \ &quot;- &quot;_);_(@_)"/>
    <numFmt numFmtId="297" formatCode="#,##0\ \ \ _);\(#,##0\)"/>
    <numFmt numFmtId="298" formatCode="_(* #,##0\ \ \ _);_(* \(#,##0\);_(* &quot;-&quot;_);_(@_)"/>
    <numFmt numFmtId="299" formatCode="_(* #,##0\ \ \ _);_(* \(#,##0\);_(* &quot;-&quot;\ \ \ \ _);_(@_)"/>
    <numFmt numFmtId="300" formatCode="_*\ #,##0.00_-;* #,##0.00_-;_*\ &quot;-&quot;??_-;_-@_-"/>
    <numFmt numFmtId="301" formatCode="_[* #,##0_];_[&quot; -&quot;* #,##0_];_[* &quot; &quot;_];_[@__\]"/>
    <numFmt numFmtId="302" formatCode="_[* #,##0_];_[&quot; &quot;* #,##0_];_[* &quot; &quot;_];_[@__\]"/>
    <numFmt numFmtId="303" formatCode="_[* #,##0__\];_[&quot; &quot;* #,##0__\];_[* &quot; &quot;__\];_[@__\]"/>
    <numFmt numFmtId="304" formatCode="_[* #,##0\ _];_[&quot; &quot;* #,##0\ _];_[* &quot; &quot;\ _];_[@__\]"/>
    <numFmt numFmtId="305" formatCode="#,##0.0\ "/>
    <numFmt numFmtId="306" formatCode="_[* #,##0.0\ _];_[&quot; &quot;* #,##0.0\ _];_[* &quot; &quot;\ _];_[@__\]"/>
    <numFmt numFmtId="307" formatCode="_[* #,##0.0\ _];_[&quot; &quot;* #,##0.0\ _];_[* &quot;… &quot;\ _];_[@__\]"/>
    <numFmt numFmtId="308" formatCode="_[* #,##0.0\ _];_[&quot; &quot;* #,##0.0\ _];_[* &quot;… &quot;\ \ _];_[@__\]"/>
    <numFmt numFmtId="309" formatCode="_[* #,##0.0\ _];_[&quot; &quot;* #,##0.0\ _];_[* &quot;…&quot;\ _];_[@__\]"/>
    <numFmt numFmtId="310" formatCode="_[* #,##0_];_[&quot; -&quot;* #,##0_];_[* &quot;…&quot;_];_[@__\]"/>
    <numFmt numFmtId="311" formatCode="_[* #,##0.0\ _];_[&quot; &quot;* #,##0.0\ _];_[* &quot;-&quot;\ _];_[@__\]"/>
    <numFmt numFmtId="312" formatCode="_[* #,##0_];_[&quot; -&quot;* #,##0_];_[* &quot;-&quot;_];_[@__\]"/>
    <numFmt numFmtId="313" formatCode="#,##0.00\ "/>
    <numFmt numFmtId="314" formatCode="0\ \ \ \ \ "/>
    <numFmt numFmtId="315" formatCode="0\ \ \ "/>
    <numFmt numFmtId="316" formatCode="#,##0\ \ \ \ \ \ \ \ \ "/>
    <numFmt numFmtId="317" formatCode="#,##0\ \ \ \ \ \ \ \ \ \ \ "/>
    <numFmt numFmtId="318" formatCode="#,##0\ \ \ \ "/>
    <numFmt numFmtId="319" formatCode="#,##0\ \ \ \ \ \ \ "/>
    <numFmt numFmtId="320" formatCode="#,###"/>
    <numFmt numFmtId="321" formatCode="m&quot;月&quot;d&quot;日&quot;"/>
    <numFmt numFmtId="322" formatCode="#,###\ \ "/>
    <numFmt numFmtId="323" formatCode="#,###\ "/>
    <numFmt numFmtId="324" formatCode="_-&quot;$&quot;* #,##0.0_-;\-&quot;$&quot;* #,##0.0_-;_-&quot;$&quot;* &quot;-&quot;??_-;_-@_-"/>
    <numFmt numFmtId="325" formatCode="_-&quot;$&quot;* #,##0_-;\-&quot;$&quot;* #,##0_-;_-&quot;$&quot;* &quot;-&quot;??_-;_-@_-"/>
    <numFmt numFmtId="326" formatCode="#,##0.000"/>
    <numFmt numFmtId="327" formatCode="#,###.0"/>
    <numFmt numFmtId="328" formatCode="#/#"/>
    <numFmt numFmtId="329" formatCode="&quot;$&quot;#/&quot;$&quot;#"/>
    <numFmt numFmtId="330" formatCode="#\ ?/#?"/>
    <numFmt numFmtId="331" formatCode="\ ?#/?#"/>
    <numFmt numFmtId="332" formatCode="\4\9\1\+\200"/>
    <numFmt numFmtId="333" formatCode="#,##0.0_);[Red]\(#,##0.0\)"/>
    <numFmt numFmtId="334" formatCode="0.000%"/>
    <numFmt numFmtId="335" formatCode="yy/mm/dd_)"/>
    <numFmt numFmtId="336" formatCode="0.0000000000_)"/>
    <numFmt numFmtId="337" formatCode="0.000000000000000_)"/>
    <numFmt numFmtId="338" formatCode="&quot;$&quot;#,##0.00000_);\(&quot;$&quot;#,##0.00000\)"/>
    <numFmt numFmtId="339" formatCode="0.000000_)"/>
    <numFmt numFmtId="340" formatCode="0.00000_)"/>
    <numFmt numFmtId="341" formatCode="\,\,\,"/>
    <numFmt numFmtId="342" formatCode="#,##0.000_);[Red]\(#,##0.000\)"/>
    <numFmt numFmtId="343" formatCode="#,##0.0000_);[Red]\(#,##0.0000\)"/>
    <numFmt numFmtId="344" formatCode="&quot;$&quot;#,##0.0_);[Red]\(&quot;$&quot;#,##0.0\)"/>
    <numFmt numFmtId="345" formatCode="e&quot;年&quot;m&quot;月&quot;"/>
    <numFmt numFmtId="346" formatCode="yy\-mm\-dd_)"/>
    <numFmt numFmtId="347" formatCode="0.000000000_)"/>
    <numFmt numFmtId="348" formatCode="0.00000000_)"/>
    <numFmt numFmtId="349" formatCode="0.0000000_)"/>
    <numFmt numFmtId="350" formatCode="\,"/>
    <numFmt numFmtId="351" formatCode="yy/mm_)"/>
    <numFmt numFmtId="352" formatCode="@_]"/>
    <numFmt numFmtId="353" formatCode="#,##0.0000"/>
    <numFmt numFmtId="354" formatCode="#,###.00"/>
    <numFmt numFmtId="355" formatCode="#,###.##"/>
    <numFmt numFmtId="356" formatCode="#,##0.000_);\(#,##0.000\)"/>
    <numFmt numFmtId="357" formatCode="#,##0.0000_);\(#,##0.0000\)"/>
    <numFmt numFmtId="358" formatCode="#,##0.00000"/>
    <numFmt numFmtId="359" formatCode="\-#,##0.00"/>
    <numFmt numFmtId="360" formatCode="#,##0.0_);\-\(#,##0.0\)"/>
    <numFmt numFmtId="361" formatCode="#,##0.0_);\-#,##0.0"/>
    <numFmt numFmtId="362" formatCode="#,##0.0_);\-#,##0.0_]"/>
    <numFmt numFmtId="363" formatCode="#,##0.00_);\-#,##0.00_]"/>
    <numFmt numFmtId="364" formatCode="#,##0.00_);\-\(#,##0.00\)"/>
    <numFmt numFmtId="365" formatCode="#,##0.00_);\-#,##0.00\)"/>
    <numFmt numFmtId="366" formatCode="#,##0.00_);\-#,##0.00"/>
    <numFmt numFmtId="367" formatCode="#,##0.000_ ;[Red]\-#,##0.000\ "/>
    <numFmt numFmtId="368" formatCode="0.0000%"/>
    <numFmt numFmtId="369" formatCode="0.000000%"/>
    <numFmt numFmtId="370" formatCode="&quot;£&quot;#,##0;\-&quot;£&quot;#,##0"/>
    <numFmt numFmtId="371" formatCode="&quot;£&quot;#,##0;[Red]\-&quot;£&quot;#,##0"/>
    <numFmt numFmtId="372" formatCode="&quot;£&quot;#,##0.00;\-&quot;£&quot;#,##0.00"/>
  </numFmts>
  <fonts count="32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Helv"/>
      <family val="2"/>
    </font>
    <font>
      <sz val="12"/>
      <name val="Times New Roman"/>
      <family val="1"/>
    </font>
    <font>
      <sz val="10"/>
      <name val="Univers (W1)"/>
      <family val="2"/>
    </font>
    <font>
      <sz val="10"/>
      <name val="Times New Roman"/>
      <family val="1"/>
    </font>
    <font>
      <sz val="10"/>
      <name val="Geneva"/>
      <family val="2"/>
    </font>
    <font>
      <sz val="10"/>
      <name val="華康中楷體"/>
      <family val="3"/>
    </font>
    <font>
      <sz val="12"/>
      <name val="細明體"/>
      <family val="3"/>
    </font>
    <font>
      <sz val="13"/>
      <name val="Times New Roman"/>
      <family val="1"/>
    </font>
    <font>
      <sz val="12"/>
      <name val="華康中楷體"/>
      <family val="3"/>
    </font>
    <font>
      <sz val="8"/>
      <name val="Book Antiqua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1"/>
      <name val="標楷體"/>
      <family val="4"/>
    </font>
    <font>
      <sz val="14"/>
      <color indexed="8"/>
      <name val="ARIAL"/>
      <family val="2"/>
    </font>
    <font>
      <sz val="14"/>
      <name val="標楷體"/>
      <family val="4"/>
    </font>
    <font>
      <sz val="10"/>
      <color indexed="8"/>
      <name val="標楷體"/>
      <family val="4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</borders>
  <cellStyleXfs count="29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34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34" fontId="0" fillId="0" borderId="0" applyFont="0" applyFill="0" applyBorder="0" applyAlignment="0" applyProtection="0"/>
    <xf numFmtId="334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33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336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333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333" fontId="0" fillId="0" borderId="0" applyFont="0" applyFill="0" applyBorder="0" applyAlignment="0" applyProtection="0"/>
    <xf numFmtId="333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335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335" fontId="0" fillId="0" borderId="0" applyFont="0" applyFill="0" applyBorder="0" applyAlignment="0" applyProtection="0"/>
    <xf numFmtId="346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4" fillId="0" borderId="0" applyBorder="0" applyAlignment="0">
      <protection/>
    </xf>
    <xf numFmtId="178" fontId="5" fillId="2" borderId="1" applyNumberFormat="0" applyFont="0" applyFill="0" applyBorder="0">
      <alignment horizontal="center" vertical="center"/>
      <protection/>
    </xf>
    <xf numFmtId="186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" fillId="0" borderId="0">
      <alignment/>
      <protection/>
    </xf>
    <xf numFmtId="186" fontId="7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9" fillId="0" borderId="2">
      <alignment/>
      <protection/>
    </xf>
    <xf numFmtId="0" fontId="2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 applyBorder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78" fontId="7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37" fontId="5" fillId="0" borderId="0">
      <alignment/>
      <protection/>
    </xf>
    <xf numFmtId="178" fontId="5" fillId="0" borderId="0">
      <alignment/>
      <protection/>
    </xf>
    <xf numFmtId="210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178" fontId="5" fillId="0" borderId="0">
      <alignment/>
      <protection/>
    </xf>
    <xf numFmtId="0" fontId="8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178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8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38" fontId="16" fillId="0" borderId="0">
      <alignment/>
      <protection/>
    </xf>
    <xf numFmtId="0" fontId="2" fillId="0" borderId="0">
      <alignment/>
      <protection/>
    </xf>
    <xf numFmtId="178" fontId="5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8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7" fillId="0" borderId="0">
      <alignment vertical="top"/>
      <protection/>
    </xf>
    <xf numFmtId="4" fontId="18" fillId="0" borderId="0" applyBorder="0">
      <alignment/>
      <protection/>
    </xf>
    <xf numFmtId="4" fontId="18" fillId="0" borderId="0" applyBorder="0">
      <alignment/>
      <protection/>
    </xf>
    <xf numFmtId="0" fontId="17" fillId="0" borderId="0">
      <alignment vertical="top"/>
      <protection/>
    </xf>
    <xf numFmtId="37" fontId="5" fillId="0" borderId="0">
      <alignment/>
      <protection/>
    </xf>
    <xf numFmtId="0" fontId="8" fillId="0" borderId="0">
      <alignment/>
      <protection/>
    </xf>
    <xf numFmtId="178" fontId="5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37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370" fontId="0" fillId="0" borderId="0" applyFont="0" applyFill="0" applyBorder="0" applyAlignment="0" applyProtection="0"/>
    <xf numFmtId="371" fontId="0" fillId="0" borderId="0" applyFont="0" applyFill="0" applyBorder="0" applyAlignment="0" applyProtection="0"/>
    <xf numFmtId="370" fontId="0" fillId="0" borderId="0" applyFont="0" applyFill="0" applyBorder="0" applyAlignment="0" applyProtection="0"/>
    <xf numFmtId="371" fontId="0" fillId="0" borderId="0" applyFont="0" applyFill="0" applyBorder="0" applyAlignment="0" applyProtection="0"/>
    <xf numFmtId="370" fontId="0" fillId="0" borderId="0" applyFont="0" applyFill="0" applyBorder="0" applyAlignment="0" applyProtection="0"/>
    <xf numFmtId="371" fontId="0" fillId="0" borderId="0" applyFont="0" applyFill="0" applyBorder="0" applyAlignment="0" applyProtection="0"/>
    <xf numFmtId="370" fontId="0" fillId="0" borderId="0" applyFont="0" applyFill="0" applyBorder="0" applyAlignment="0" applyProtection="0"/>
    <xf numFmtId="371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371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71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71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71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2" fontId="8" fillId="0" borderId="0" xfId="0" applyAlignment="1">
      <alignment/>
    </xf>
    <xf numFmtId="0" fontId="23" fillId="0" borderId="0" xfId="167" applyFont="1" applyBorder="1" applyAlignment="1">
      <alignment horizontal="center" vertical="top"/>
      <protection/>
    </xf>
    <xf numFmtId="0" fontId="24" fillId="0" borderId="0" xfId="167" applyFont="1" applyBorder="1" applyAlignment="1">
      <alignment horizontal="center" vertical="top"/>
      <protection/>
    </xf>
    <xf numFmtId="0" fontId="17" fillId="0" borderId="0" xfId="167" applyFont="1">
      <alignment vertical="top"/>
      <protection/>
    </xf>
    <xf numFmtId="4" fontId="19" fillId="0" borderId="0" xfId="169" applyFont="1">
      <alignment/>
      <protection/>
    </xf>
    <xf numFmtId="0" fontId="25" fillId="0" borderId="1" xfId="167" applyFont="1" applyBorder="1" applyAlignment="1">
      <alignment horizontal="center" vertical="center"/>
      <protection/>
    </xf>
    <xf numFmtId="0" fontId="25" fillId="0" borderId="1" xfId="167" applyFont="1" applyBorder="1" applyAlignment="1">
      <alignment horizontal="center" vertical="center" wrapText="1"/>
      <protection/>
    </xf>
    <xf numFmtId="0" fontId="25" fillId="0" borderId="1" xfId="167" applyFont="1" applyBorder="1" applyAlignment="1">
      <alignment horizontal="center" vertical="top"/>
      <protection/>
    </xf>
    <xf numFmtId="0" fontId="28" fillId="0" borderId="0" xfId="167" applyFont="1" applyBorder="1">
      <alignment vertical="top"/>
      <protection/>
    </xf>
    <xf numFmtId="0" fontId="28" fillId="0" borderId="0" xfId="167" applyFont="1">
      <alignment vertical="top"/>
      <protection/>
    </xf>
    <xf numFmtId="0" fontId="25" fillId="0" borderId="1" xfId="167" applyFont="1" applyBorder="1" applyAlignment="1">
      <alignment horizontal="center" vertical="top" wrapText="1"/>
      <protection/>
    </xf>
    <xf numFmtId="0" fontId="29" fillId="0" borderId="1" xfId="167" applyFont="1" applyFill="1" applyBorder="1" applyAlignment="1">
      <alignment horizontal="center" vertical="top" wrapText="1"/>
      <protection/>
    </xf>
    <xf numFmtId="0" fontId="25" fillId="0" borderId="0" xfId="167" applyFont="1" applyBorder="1">
      <alignment vertical="top"/>
      <protection/>
    </xf>
    <xf numFmtId="0" fontId="25" fillId="0" borderId="0" xfId="167" applyFont="1">
      <alignment vertical="top"/>
      <protection/>
    </xf>
    <xf numFmtId="0" fontId="25" fillId="0" borderId="1" xfId="167" applyFont="1" applyBorder="1" applyAlignment="1">
      <alignment vertical="top" wrapText="1"/>
      <protection/>
    </xf>
    <xf numFmtId="184" fontId="26" fillId="0" borderId="1" xfId="167" applyNumberFormat="1" applyFont="1" applyBorder="1" applyAlignment="1">
      <alignment horizontal="right" vertical="center"/>
      <protection/>
    </xf>
    <xf numFmtId="0" fontId="17" fillId="0" borderId="0" xfId="167" applyFont="1" applyBorder="1">
      <alignment vertical="top"/>
      <protection/>
    </xf>
    <xf numFmtId="184" fontId="25" fillId="0" borderId="1" xfId="167" applyNumberFormat="1" applyFont="1" applyBorder="1" applyAlignment="1">
      <alignment horizontal="right" vertical="center"/>
      <protection/>
    </xf>
    <xf numFmtId="0" fontId="25" fillId="0" borderId="1" xfId="167" applyFont="1" applyBorder="1" applyAlignment="1">
      <alignment vertical="center" wrapText="1"/>
      <protection/>
    </xf>
    <xf numFmtId="0" fontId="17" fillId="0" borderId="0" xfId="167" applyFont="1" applyBorder="1" applyAlignment="1">
      <alignment vertical="center"/>
      <protection/>
    </xf>
    <xf numFmtId="0" fontId="17" fillId="0" borderId="0" xfId="167" applyFont="1" applyAlignment="1">
      <alignment vertical="center"/>
      <protection/>
    </xf>
    <xf numFmtId="0" fontId="19" fillId="0" borderId="3" xfId="166" applyFont="1" applyFill="1" applyBorder="1" applyAlignment="1">
      <alignment horizontal="left" vertical="center"/>
      <protection/>
    </xf>
    <xf numFmtId="0" fontId="19" fillId="0" borderId="4" xfId="166" applyFont="1" applyFill="1" applyBorder="1" applyAlignment="1">
      <alignment horizontal="right" vertical="center"/>
      <protection/>
    </xf>
    <xf numFmtId="0" fontId="19" fillId="0" borderId="4" xfId="166" applyFont="1" applyFill="1" applyBorder="1" applyAlignment="1">
      <alignment horizontal="left" vertical="center"/>
      <protection/>
    </xf>
    <xf numFmtId="0" fontId="17" fillId="0" borderId="0" xfId="167" applyFont="1" applyAlignment="1">
      <alignment horizontal="right" vertical="top"/>
      <protection/>
    </xf>
  </cellXfs>
  <cellStyles count="29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 [0]_laroux" xfId="15"/>
    <cellStyle name="Comma [0]_laroux_1" xfId="16"/>
    <cellStyle name="Comma [0]_laroux_2" xfId="17"/>
    <cellStyle name="Comma [0]_laroux_MATERAL2" xfId="18"/>
    <cellStyle name="Comma [0]_laroux_mud plant bolted" xfId="19"/>
    <cellStyle name="Comma [0]_MATERAL2" xfId="20"/>
    <cellStyle name="Comma [0]_mud plant bolted" xfId="21"/>
    <cellStyle name="Comma [0]_pldt" xfId="22"/>
    <cellStyle name="Comma_laroux" xfId="23"/>
    <cellStyle name="Comma_laroux_1" xfId="24"/>
    <cellStyle name="Comma_laroux_2" xfId="25"/>
    <cellStyle name="Comma_MATERAL2" xfId="26"/>
    <cellStyle name="Comma_mud plant bolted" xfId="27"/>
    <cellStyle name="Comma_pldt" xfId="28"/>
    <cellStyle name="Currency [0]_laroux" xfId="29"/>
    <cellStyle name="Currency [0]_laroux_1" xfId="30"/>
    <cellStyle name="Currency [0]_laroux_2" xfId="31"/>
    <cellStyle name="Currency [0]_laroux_MATERAL2" xfId="32"/>
    <cellStyle name="Currency [0]_laroux_mud plant bolted" xfId="33"/>
    <cellStyle name="Currency [0]_MATERAL2" xfId="34"/>
    <cellStyle name="Currency [0]_mud plant bolted" xfId="35"/>
    <cellStyle name="Currency [0]_pldt" xfId="36"/>
    <cellStyle name="Currency_laroux" xfId="37"/>
    <cellStyle name="Currency_laroux_1" xfId="38"/>
    <cellStyle name="Currency_laroux_2" xfId="39"/>
    <cellStyle name="Currency_MATERAL2" xfId="40"/>
    <cellStyle name="Currency_mud plant bolted" xfId="41"/>
    <cellStyle name="Currency_pldt" xfId="42"/>
    <cellStyle name="eng" xfId="43"/>
    <cellStyle name="lu" xfId="44"/>
    <cellStyle name="Normal - Style1" xfId="45"/>
    <cellStyle name="Normal_Basic Assumptions" xfId="46"/>
    <cellStyle name="Normal_Co-wide Monthly" xfId="47"/>
    <cellStyle name="Normal_Inputs" xfId="48"/>
    <cellStyle name="Normal_laroux" xfId="49"/>
    <cellStyle name="Normal_laroux_1" xfId="50"/>
    <cellStyle name="Normal_laroux_2" xfId="51"/>
    <cellStyle name="Normal_laroux_3" xfId="52"/>
    <cellStyle name="Normal_laroux_4" xfId="53"/>
    <cellStyle name="Normal_laroux_5" xfId="54"/>
    <cellStyle name="Normal_laroux_6" xfId="55"/>
    <cellStyle name="Normal_laroux_7" xfId="56"/>
    <cellStyle name="Normal_laroux_8" xfId="57"/>
    <cellStyle name="Normal_MATERAL2" xfId="58"/>
    <cellStyle name="Normal_mud plant bolted" xfId="59"/>
    <cellStyle name="Normal_pldt" xfId="60"/>
    <cellStyle name="Normal_pldt_1" xfId="61"/>
    <cellStyle name="Normal_pldt_2" xfId="62"/>
    <cellStyle name="Normal_Revenue Schedule" xfId="63"/>
    <cellStyle name="一般_10月份總表ALL85-10" xfId="64"/>
    <cellStyle name="一般_11月份總表ALL85-11" xfId="65"/>
    <cellStyle name="一般_305-195" xfId="66"/>
    <cellStyle name="一般_3月主管" xfId="67"/>
    <cellStyle name="一般_5月主管" xfId="68"/>
    <cellStyle name="一般_7月執行總表" xfId="69"/>
    <cellStyle name="一般_85M" xfId="70"/>
    <cellStyle name="一般_85年度以前保留" xfId="71"/>
    <cellStyle name="一般_85年度執行總表" xfId="72"/>
    <cellStyle name="一般_85年度總表" xfId="73"/>
    <cellStyle name="一般_86A1-7" xfId="74"/>
    <cellStyle name="一般_86以前保留" xfId="75"/>
    <cellStyle name="一般_86以前保留_87ida-03" xfId="76"/>
    <cellStyle name="一般_86以前保留_87ida-06" xfId="77"/>
    <cellStyle name="一般_86以前保留_87ida-07" xfId="78"/>
    <cellStyle name="一般_86以前保留_88data07" xfId="79"/>
    <cellStyle name="一般_86以前保留_88ida-04" xfId="80"/>
    <cellStyle name="一般_86以前保留_88ida-05" xfId="81"/>
    <cellStyle name="一般_86以前保留_88ida-07" xfId="82"/>
    <cellStyle name="一般_86以前保留_Q01-01歲入總表" xfId="83"/>
    <cellStyle name="一般_86以前保留_第一次初估資料" xfId="84"/>
    <cellStyle name="一般_86年度10月執行總表ALL86-10" xfId="85"/>
    <cellStyle name="一般_86年度11月份執行明細表" xfId="86"/>
    <cellStyle name="一般_86年度11月份執行明細表_1" xfId="87"/>
    <cellStyle name="一般_86年度11月份執行明細表_1_87ida-03" xfId="88"/>
    <cellStyle name="一般_86年度11月份執行明細表_1_87ida-06" xfId="89"/>
    <cellStyle name="一般_86年度11月份執行明細表_1_87ida-07" xfId="90"/>
    <cellStyle name="一般_86年度11月份執行明細表_1_88data07" xfId="91"/>
    <cellStyle name="一般_86年度11月份執行明細表_1_88ida-04" xfId="92"/>
    <cellStyle name="一般_86年度11月份執行明細表_1_88ida-05" xfId="93"/>
    <cellStyle name="一般_86年度11月份執行明細表_1_88ida-07" xfId="94"/>
    <cellStyle name="一般_86年度11月份執行明細表_1_PLDT" xfId="95"/>
    <cellStyle name="一般_86年度11月份執行明細表_1_Q01-01歲入總表" xfId="96"/>
    <cellStyle name="一般_86年度11月份執行明細表_1_第一次初估資料" xfId="97"/>
    <cellStyle name="一般_86年度11月執行總表bLL86-11" xfId="98"/>
    <cellStyle name="一般_86年度11月執行總表bLL86-11_87ida-03" xfId="99"/>
    <cellStyle name="一般_86年度11月執行總表bLL86-11_87ida-06" xfId="100"/>
    <cellStyle name="一般_86年度11月執行總表bLL86-11_87ida-07" xfId="101"/>
    <cellStyle name="一般_86年度11月執行總表bLL86-11_88data07" xfId="102"/>
    <cellStyle name="一般_86年度11月執行總表bLL86-11_88ida-04" xfId="103"/>
    <cellStyle name="一般_86年度11月執行總表bLL86-11_88ida-05" xfId="104"/>
    <cellStyle name="一般_86年度11月執行總表bLL86-11_88ida-07" xfId="105"/>
    <cellStyle name="一般_86年度11月執行總表bLL86-11_Q01-01歲入總表" xfId="106"/>
    <cellStyle name="一般_86年度11月執行總表bLL86-11_第一次初估資料" xfId="107"/>
    <cellStyle name="一般_86年度8月執行總表ALL86-8" xfId="108"/>
    <cellStyle name="一般_86年度總表" xfId="109"/>
    <cellStyle name="一般_86保留核定數" xfId="110"/>
    <cellStyle name="一般_88003" xfId="111"/>
    <cellStyle name="一般_8804歲入" xfId="112"/>
    <cellStyle name="一般_8805月盈餘釋股等附表" xfId="113"/>
    <cellStyle name="一般_8809Q10" xfId="114"/>
    <cellStyle name="一般_8888EC05" xfId="115"/>
    <cellStyle name="一般_88data07" xfId="116"/>
    <cellStyle name="一般_89機關名稱" xfId="117"/>
    <cellStyle name="一般_8月份總表ALL85-8" xfId="118"/>
    <cellStyle name="一般_9月份總表ALL85-9" xfId="119"/>
    <cellStyle name="一般_9月份總表ALL85-9_87ida-03" xfId="120"/>
    <cellStyle name="一般_9月份總表ALL85-9_87ida-06" xfId="121"/>
    <cellStyle name="一般_9月份總表ALL85-9_87ida-07" xfId="122"/>
    <cellStyle name="一般_9月份總表ALL85-9_88data07" xfId="123"/>
    <cellStyle name="一般_9月份總表ALL85-9_88ida-04" xfId="124"/>
    <cellStyle name="一般_9月份總表ALL85-9_88ida-05" xfId="125"/>
    <cellStyle name="一般_9月份總表ALL85-9_88ida-07" xfId="126"/>
    <cellStyle name="一般_9月份總表ALL85-9_Q01-01歲入總表" xfId="127"/>
    <cellStyle name="一般_9月份總表ALL85-9_第一次初估資料" xfId="128"/>
    <cellStyle name="一般_BidNote" xfId="129"/>
    <cellStyle name="一般_DoWork" xfId="130"/>
    <cellStyle name="一般_IO-A" xfId="131"/>
    <cellStyle name="一般_List1" xfId="132"/>
    <cellStyle name="一般_List1 (2)" xfId="133"/>
    <cellStyle name="一般_LU2MACRO.XLM" xfId="134"/>
    <cellStyle name="一般_LU2WORK.XLS" xfId="135"/>
    <cellStyle name="一般_Maintenance Cost-Renew" xfId="136"/>
    <cellStyle name="一般_Module1" xfId="137"/>
    <cellStyle name="一般_Module1_1" xfId="138"/>
    <cellStyle name="一般_Name" xfId="139"/>
    <cellStyle name="一般_O&amp;M Cost (2)" xfId="140"/>
    <cellStyle name="一般_Operating Cost" xfId="141"/>
    <cellStyle name="一般_PLDT" xfId="142"/>
    <cellStyle name="一般_PLDT_1" xfId="143"/>
    <cellStyle name="一般_PLDT_3" xfId="144"/>
    <cellStyle name="一般_pldt_4" xfId="145"/>
    <cellStyle name="一般_pldt_5" xfId="146"/>
    <cellStyle name="一般_Road" xfId="147"/>
    <cellStyle name="一般_Sheet1" xfId="148"/>
    <cellStyle name="一般_Sheet1 (2)" xfId="149"/>
    <cellStyle name="一般_Sheet1 (2)_1" xfId="150"/>
    <cellStyle name="一般_Sheet1 (2)_1_8888EC05" xfId="151"/>
    <cellStyle name="一般_Sheet1 (2)_1_8888HB17" xfId="152"/>
    <cellStyle name="一般_Sheet1_電話分機 (2)" xfId="153"/>
    <cellStyle name="一般_主管巨集" xfId="154"/>
    <cellStyle name="一般_主管明細" xfId="155"/>
    <cellStyle name="一般_主管明細_87ida-03" xfId="156"/>
    <cellStyle name="一般_主管明細_87ida-06" xfId="157"/>
    <cellStyle name="一般_主管明細_87ida-07" xfId="158"/>
    <cellStyle name="一般_主管明細_88data07" xfId="159"/>
    <cellStyle name="一般_主管明細_88ida-04" xfId="160"/>
    <cellStyle name="一般_主管明細_88ida-05" xfId="161"/>
    <cellStyle name="一般_主管明細_88ida-07" xfId="162"/>
    <cellStyle name="一般_主管明細_Q01-01歲入總表" xfId="163"/>
    <cellStyle name="一般_主管明細_第一次初估資料" xfId="164"/>
    <cellStyle name="一般_以前年度保留" xfId="165"/>
    <cellStyle name="一般_表五" xfId="166"/>
    <cellStyle name="一般_非營業--編審" xfId="167"/>
    <cellStyle name="一般_國營固定資產-編審" xfId="168"/>
    <cellStyle name="一般_國營固定資產-編審 (1)" xfId="169"/>
    <cellStyle name="一般_國營實際餘絀-編審" xfId="170"/>
    <cellStyle name="一般_執行總表" xfId="171"/>
    <cellStyle name="一般_第一次初估資料" xfId="172"/>
    <cellStyle name="一般_歲入8907D" xfId="173"/>
    <cellStyle name="一般_歲入來源別決算表" xfId="174"/>
    <cellStyle name="一般_歲入明細" xfId="175"/>
    <cellStyle name="一般_歲出8912新版" xfId="176"/>
    <cellStyle name="一般_資本支出空白表" xfId="177"/>
    <cellStyle name="一般_蓋章表" xfId="178"/>
    <cellStyle name="一般_賦稅收估測" xfId="179"/>
    <cellStyle name="一般_機關明細(含節餘)" xfId="180"/>
    <cellStyle name="Comma" xfId="181"/>
    <cellStyle name="Comma [0]" xfId="182"/>
    <cellStyle name="千分位[0]_8888EC05" xfId="183"/>
    <cellStyle name="千分位[0]_Apply" xfId="184"/>
    <cellStyle name="千分位[0]_BidNote" xfId="185"/>
    <cellStyle name="千分位[0]_DoWork" xfId="186"/>
    <cellStyle name="千分位[0]_IO-A" xfId="187"/>
    <cellStyle name="千分位[0]_List1" xfId="188"/>
    <cellStyle name="千分位[0]_List1 (2)" xfId="189"/>
    <cellStyle name="千分位[0]_LU1_01" xfId="190"/>
    <cellStyle name="千分位[0]_LU1_03" xfId="191"/>
    <cellStyle name="千分位[0]_Module1" xfId="192"/>
    <cellStyle name="千分位[0]_Name" xfId="193"/>
    <cellStyle name="千分位[0]_Operating Cost" xfId="194"/>
    <cellStyle name="千分位[0]_PLDT" xfId="195"/>
    <cellStyle name="千分位[0]_Road" xfId="196"/>
    <cellStyle name="千分位[0]_國營固定資產-編審" xfId="197"/>
    <cellStyle name="千分位[0]_國營固定資產-編審 (1)" xfId="198"/>
    <cellStyle name="千分位[0]_歲入8907D" xfId="199"/>
    <cellStyle name="千分位[0]_賦稅收估測" xfId="200"/>
    <cellStyle name="千分位_8888EC05" xfId="201"/>
    <cellStyle name="千分位_Apply" xfId="202"/>
    <cellStyle name="千分位_BidNote" xfId="203"/>
    <cellStyle name="千分位_DoWork" xfId="204"/>
    <cellStyle name="千分位_IO-A" xfId="205"/>
    <cellStyle name="千分位_List1" xfId="206"/>
    <cellStyle name="千分位_List1 (2)" xfId="207"/>
    <cellStyle name="千分位_LU1_01" xfId="208"/>
    <cellStyle name="千分位_LU1_03" xfId="209"/>
    <cellStyle name="千分位_Module1" xfId="210"/>
    <cellStyle name="千分位_Name" xfId="211"/>
    <cellStyle name="千分位_Operating Cost" xfId="212"/>
    <cellStyle name="千分位_PLDT" xfId="213"/>
    <cellStyle name="千分位_Road" xfId="214"/>
    <cellStyle name="千分位_台灣省各縣市財政變動表" xfId="215"/>
    <cellStyle name="千分位_固定資產a" xfId="216"/>
    <cellStyle name="千分位_國營固定資產-編審" xfId="217"/>
    <cellStyle name="千分位_國營固定資產-編審 (1)" xfId="218"/>
    <cellStyle name="千分位_歲入8907D" xfId="219"/>
    <cellStyle name="千分位_賦稅收估測" xfId="220"/>
    <cellStyle name="Percent" xfId="221"/>
    <cellStyle name="Currency" xfId="222"/>
    <cellStyle name="Currency [0]" xfId="223"/>
    <cellStyle name="貨幣 [0]_8888EC05" xfId="224"/>
    <cellStyle name="貨幣 [0]_IO-A" xfId="225"/>
    <cellStyle name="貨幣 [0]_Operating Cost" xfId="226"/>
    <cellStyle name="貨幣 [0]_PLDT" xfId="227"/>
    <cellStyle name="貨幣 [0]_PLDT_1" xfId="228"/>
    <cellStyle name="貨幣 [0]_PLDT_1_7月底待執行數" xfId="229"/>
    <cellStyle name="貨幣 [0]_PLDT_1_9205院會--一科附表" xfId="230"/>
    <cellStyle name="貨幣 [0]_PLDT_1_9206釋股待執行數二科" xfId="231"/>
    <cellStyle name="貨幣 [0]_PLDT_PLDT" xfId="232"/>
    <cellStyle name="貨幣 [0]_PLDT_PLDT_7月底待執行數" xfId="233"/>
    <cellStyle name="貨幣 [0]_PLDT_PLDT_9205院會--一科附表" xfId="234"/>
    <cellStyle name="貨幣 [0]_PLDT_PLDT_9206釋股待執行數二科" xfId="235"/>
    <cellStyle name="貨幣 [0]_固定資產a_固核a" xfId="236"/>
    <cellStyle name="貨幣 [0]_國營固定資產-編審" xfId="237"/>
    <cellStyle name="貨幣 [0]_國營固定資產-編審 (1)" xfId="238"/>
    <cellStyle name="貨幣 [0]_歲入8907D" xfId="239"/>
    <cellStyle name="貨幣 [0]_對照表草案" xfId="240"/>
    <cellStyle name="貨幣 [0]_賦稅收估測" xfId="241"/>
    <cellStyle name="貨幣 [0]_營業盈餘事業收入初估明細" xfId="242"/>
    <cellStyle name="貨幣[0]_A-DET07" xfId="243"/>
    <cellStyle name="貨幣[0]_Apply" xfId="244"/>
    <cellStyle name="貨幣[0]_BidNote" xfId="245"/>
    <cellStyle name="貨幣[0]_DoWork" xfId="246"/>
    <cellStyle name="貨幣[0]_List1" xfId="247"/>
    <cellStyle name="貨幣[0]_List1 (2)" xfId="248"/>
    <cellStyle name="貨幣[0]_LU1_01" xfId="249"/>
    <cellStyle name="貨幣[0]_LU1_03" xfId="250"/>
    <cellStyle name="貨幣[0]_Module1" xfId="251"/>
    <cellStyle name="貨幣[0]_Name" xfId="252"/>
    <cellStyle name="貨幣[0]_Road" xfId="253"/>
    <cellStyle name="貨幣_854" xfId="254"/>
    <cellStyle name="貨幣_8802資本支出" xfId="255"/>
    <cellStyle name="貨幣_8888EC05" xfId="256"/>
    <cellStyle name="貨幣_8910院會--圖表" xfId="257"/>
    <cellStyle name="貨幣_Apply" xfId="258"/>
    <cellStyle name="貨幣_BidNote" xfId="259"/>
    <cellStyle name="貨幣_DoWork" xfId="260"/>
    <cellStyle name="貨幣_IO-A" xfId="261"/>
    <cellStyle name="貨幣_List1" xfId="262"/>
    <cellStyle name="貨幣_List1 (2)" xfId="263"/>
    <cellStyle name="貨幣_LU1_01" xfId="264"/>
    <cellStyle name="貨幣_LU1_03" xfId="265"/>
    <cellStyle name="貨幣_Module1" xfId="266"/>
    <cellStyle name="貨幣_Name" xfId="267"/>
    <cellStyle name="貨幣_Operating Cost" xfId="268"/>
    <cellStyle name="貨幣_PLDT" xfId="269"/>
    <cellStyle name="貨幣_PLDT_1" xfId="270"/>
    <cellStyle name="貨幣_PLDT_1_7月底待執行數" xfId="271"/>
    <cellStyle name="貨幣_PLDT_1_9205院會--一科附表" xfId="272"/>
    <cellStyle name="貨幣_PLDT_1_9206釋股待執行數二科" xfId="273"/>
    <cellStyle name="貨幣_PLDT_PLDT" xfId="274"/>
    <cellStyle name="貨幣_PLDT_PLDT_7月底待執行數" xfId="275"/>
    <cellStyle name="貨幣_PLDT_PLDT_9205院會--一科附表" xfId="276"/>
    <cellStyle name="貨幣_PLDT_PLDT_9206釋股待執行數二科" xfId="277"/>
    <cellStyle name="貨幣_Road" xfId="278"/>
    <cellStyle name="貨幣_國營固定資產-編審" xfId="279"/>
    <cellStyle name="貨幣_國營固定資產-編審 (1)" xfId="280"/>
    <cellStyle name="貨幣_歲入8907D" xfId="281"/>
    <cellStyle name="貨幣_賦稅收估測" xfId="282"/>
    <cellStyle name="Hyperlink" xfId="283"/>
    <cellStyle name="超連結_7月底待執行數" xfId="284"/>
    <cellStyle name="超連結_91賦稅估測短徵" xfId="285"/>
    <cellStyle name="超連結_9205院會--一科附表" xfId="286"/>
    <cellStyle name="超連結_9206釋股待執行數二科" xfId="287"/>
    <cellStyle name="超連結_歲入9205" xfId="288"/>
    <cellStyle name="超連結_歲入9206" xfId="289"/>
    <cellStyle name="超連結_歲入9207" xfId="290"/>
    <cellStyle name="超連結_歲入9208" xfId="291"/>
    <cellStyle name="超連結_歲入9209" xfId="292"/>
    <cellStyle name="超連結_歲入9210" xfId="293"/>
    <cellStyle name="超連結_歲入9303" xfId="294"/>
    <cellStyle name="Followed Hyperlink" xfId="2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showOutlineSymbols="0" zoomScale="75" zoomScaleNormal="75" workbookViewId="0" topLeftCell="A1">
      <selection activeCell="A139" sqref="A139"/>
    </sheetView>
  </sheetViews>
  <sheetFormatPr defaultColWidth="9.00390625" defaultRowHeight="12.75" customHeight="1"/>
  <cols>
    <col min="1" max="1" width="45.375" style="4" customWidth="1"/>
    <col min="2" max="2" width="16.50390625" style="4" customWidth="1"/>
    <col min="3" max="3" width="15.125" style="4" customWidth="1"/>
    <col min="4" max="4" width="15.375" style="4" customWidth="1"/>
    <col min="5" max="5" width="18.25390625" style="4" customWidth="1"/>
    <col min="6" max="6" width="18.625" style="25" customWidth="1"/>
    <col min="7" max="7" width="16.25390625" style="4" customWidth="1"/>
    <col min="8" max="16384" width="5.875" style="4" customWidth="1"/>
  </cols>
  <sheetData>
    <row r="1" spans="1:7" ht="27.75" customHeight="1">
      <c r="A1" s="2" t="s">
        <v>0</v>
      </c>
      <c r="B1" s="3"/>
      <c r="C1" s="3"/>
      <c r="D1" s="3"/>
      <c r="E1" s="3"/>
      <c r="F1" s="3"/>
      <c r="G1" s="3"/>
    </row>
    <row r="2" spans="6:7" ht="13.5" customHeight="1">
      <c r="F2" s="4"/>
      <c r="G2" s="5" t="s">
        <v>1</v>
      </c>
    </row>
    <row r="3" spans="1:8" s="10" customFormat="1" ht="19.5" customHeight="1">
      <c r="A3" s="6" t="s">
        <v>2</v>
      </c>
      <c r="B3" s="7" t="s">
        <v>3</v>
      </c>
      <c r="C3" s="8" t="s">
        <v>132</v>
      </c>
      <c r="D3" s="8"/>
      <c r="E3" s="8"/>
      <c r="F3" s="8"/>
      <c r="G3" s="8"/>
      <c r="H3" s="9"/>
    </row>
    <row r="4" spans="1:8" s="14" customFormat="1" ht="42" customHeight="1">
      <c r="A4" s="6"/>
      <c r="B4" s="7"/>
      <c r="C4" s="11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3"/>
    </row>
    <row r="5" spans="1:8" ht="22.5" customHeight="1">
      <c r="A5" s="15" t="s">
        <v>9</v>
      </c>
      <c r="B5" s="16">
        <f>B6+B8+B11+B15+B18+B76+B78+B81+B83+B86+B88+B90+B93+B95+B97</f>
        <v>48020.5</v>
      </c>
      <c r="C5" s="16">
        <f>C6+C8+C11+C15+C18+C76+C78+C81+C83+C86+C88+C90+C93+C95+C97</f>
        <v>26281</v>
      </c>
      <c r="D5" s="16">
        <f>D6+D8+D11+D15+D18+D76+D78+D81+D83+D86+D88+D90+D93+D95+D97</f>
        <v>6873.219999999999</v>
      </c>
      <c r="E5" s="16">
        <f aca="true" t="shared" si="0" ref="E5:E36">D5-C5</f>
        <v>-19407.78</v>
      </c>
      <c r="F5" s="16">
        <f aca="true" t="shared" si="1" ref="F5:F36">IF(D5*C5&gt;0,ABS((+E5/C5)*100),IF(D5&gt;C5,"轉絀為餘","反餘為絀"))</f>
        <v>73.84718998516038</v>
      </c>
      <c r="G5" s="16">
        <f>D5/B5*100</f>
        <v>14.313095448818732</v>
      </c>
      <c r="H5" s="17"/>
    </row>
    <row r="6" spans="1:8" ht="22.5" customHeight="1">
      <c r="A6" s="15" t="s">
        <v>10</v>
      </c>
      <c r="B6" s="16">
        <f>B7</f>
        <v>15</v>
      </c>
      <c r="C6" s="16">
        <f>C7</f>
        <v>-24</v>
      </c>
      <c r="D6" s="16">
        <f>D7</f>
        <v>26</v>
      </c>
      <c r="E6" s="16">
        <f t="shared" si="0"/>
        <v>50</v>
      </c>
      <c r="F6" s="18" t="str">
        <f t="shared" si="1"/>
        <v>轉絀為餘</v>
      </c>
      <c r="G6" s="16">
        <f>D6/B6*100</f>
        <v>173.33333333333334</v>
      </c>
      <c r="H6" s="17"/>
    </row>
    <row r="7" spans="1:8" ht="22.5" customHeight="1">
      <c r="A7" s="15" t="s">
        <v>11</v>
      </c>
      <c r="B7" s="16">
        <v>15</v>
      </c>
      <c r="C7" s="16">
        <v>-24</v>
      </c>
      <c r="D7" s="16">
        <v>26</v>
      </c>
      <c r="E7" s="16">
        <f t="shared" si="0"/>
        <v>50</v>
      </c>
      <c r="F7" s="18" t="str">
        <f t="shared" si="1"/>
        <v>轉絀為餘</v>
      </c>
      <c r="G7" s="16">
        <f>D7/B7*100</f>
        <v>173.33333333333334</v>
      </c>
      <c r="H7" s="17"/>
    </row>
    <row r="8" spans="1:8" ht="22.5" customHeight="1">
      <c r="A8" s="15" t="s">
        <v>12</v>
      </c>
      <c r="B8" s="16">
        <f>SUM(B9:B10)</f>
        <v>-2250</v>
      </c>
      <c r="C8" s="16">
        <f>SUM(C9:C10)</f>
        <v>-713</v>
      </c>
      <c r="D8" s="16">
        <f>SUM(D9:D10)</f>
        <v>-675</v>
      </c>
      <c r="E8" s="16">
        <f t="shared" si="0"/>
        <v>38</v>
      </c>
      <c r="F8" s="16">
        <f t="shared" si="1"/>
        <v>5.329593267882188</v>
      </c>
      <c r="G8" s="16">
        <f>D8/B8*100</f>
        <v>30</v>
      </c>
      <c r="H8" s="17"/>
    </row>
    <row r="9" spans="1:8" ht="22.5" customHeight="1">
      <c r="A9" s="15" t="s">
        <v>13</v>
      </c>
      <c r="B9" s="16">
        <v>-2250</v>
      </c>
      <c r="C9" s="16">
        <v>-719</v>
      </c>
      <c r="D9" s="16">
        <v>-682</v>
      </c>
      <c r="E9" s="16">
        <f t="shared" si="0"/>
        <v>37</v>
      </c>
      <c r="F9" s="16">
        <f t="shared" si="1"/>
        <v>5.1460361613351875</v>
      </c>
      <c r="G9" s="16">
        <f>D9/B9*100</f>
        <v>30.31111111111111</v>
      </c>
      <c r="H9" s="17"/>
    </row>
    <row r="10" spans="1:8" ht="22.5" customHeight="1">
      <c r="A10" s="15" t="s">
        <v>14</v>
      </c>
      <c r="B10" s="16">
        <v>0</v>
      </c>
      <c r="C10" s="16">
        <v>6</v>
      </c>
      <c r="D10" s="16">
        <v>7</v>
      </c>
      <c r="E10" s="16">
        <f t="shared" si="0"/>
        <v>1</v>
      </c>
      <c r="F10" s="16">
        <f t="shared" si="1"/>
        <v>16.666666666666664</v>
      </c>
      <c r="G10" s="16"/>
      <c r="H10" s="17"/>
    </row>
    <row r="11" spans="1:8" ht="22.5" customHeight="1">
      <c r="A11" s="15" t="s">
        <v>15</v>
      </c>
      <c r="B11" s="16">
        <f>SUM(B12:B14)</f>
        <v>-10583</v>
      </c>
      <c r="C11" s="16">
        <f>SUM(C12:C14)</f>
        <v>-901</v>
      </c>
      <c r="D11" s="16">
        <f>SUM(D12:D14)</f>
        <v>-1008</v>
      </c>
      <c r="E11" s="16">
        <f t="shared" si="0"/>
        <v>-107</v>
      </c>
      <c r="F11" s="16">
        <f t="shared" si="1"/>
        <v>11.875693673695894</v>
      </c>
      <c r="G11" s="16">
        <f aca="true" t="shared" si="2" ref="G11:G17">D11/B11*100</f>
        <v>9.52470943966739</v>
      </c>
      <c r="H11" s="17"/>
    </row>
    <row r="12" spans="1:8" ht="22.5" customHeight="1">
      <c r="A12" s="15" t="s">
        <v>16</v>
      </c>
      <c r="B12" s="16">
        <v>1461</v>
      </c>
      <c r="C12" s="16">
        <v>331</v>
      </c>
      <c r="D12" s="16">
        <v>427</v>
      </c>
      <c r="E12" s="16">
        <f t="shared" si="0"/>
        <v>96</v>
      </c>
      <c r="F12" s="16">
        <f t="shared" si="1"/>
        <v>29.003021148036257</v>
      </c>
      <c r="G12" s="16">
        <f t="shared" si="2"/>
        <v>29.22655715263518</v>
      </c>
      <c r="H12" s="17"/>
    </row>
    <row r="13" spans="1:8" ht="22.5" customHeight="1">
      <c r="A13" s="15" t="s">
        <v>17</v>
      </c>
      <c r="B13" s="16">
        <v>819</v>
      </c>
      <c r="C13" s="16">
        <v>214</v>
      </c>
      <c r="D13" s="16">
        <v>180</v>
      </c>
      <c r="E13" s="16">
        <f t="shared" si="0"/>
        <v>-34</v>
      </c>
      <c r="F13" s="16">
        <f t="shared" si="1"/>
        <v>15.887850467289718</v>
      </c>
      <c r="G13" s="16">
        <f t="shared" si="2"/>
        <v>21.978021978021978</v>
      </c>
      <c r="H13" s="17"/>
    </row>
    <row r="14" spans="1:8" ht="22.5" customHeight="1">
      <c r="A14" s="15" t="s">
        <v>18</v>
      </c>
      <c r="B14" s="16">
        <v>-12863</v>
      </c>
      <c r="C14" s="16">
        <v>-1446</v>
      </c>
      <c r="D14" s="16">
        <v>-1615</v>
      </c>
      <c r="E14" s="16">
        <f t="shared" si="0"/>
        <v>-169</v>
      </c>
      <c r="F14" s="16">
        <f t="shared" si="1"/>
        <v>11.687413554633471</v>
      </c>
      <c r="G14" s="16">
        <f t="shared" si="2"/>
        <v>12.55539143279173</v>
      </c>
      <c r="H14" s="17"/>
    </row>
    <row r="15" spans="1:8" ht="22.5" customHeight="1">
      <c r="A15" s="15" t="s">
        <v>19</v>
      </c>
      <c r="B15" s="16">
        <f>SUM(B16:B17)</f>
        <v>45182</v>
      </c>
      <c r="C15" s="16">
        <f>SUM(C16:C17)</f>
        <v>22831</v>
      </c>
      <c r="D15" s="16">
        <f>SUM(D16:D17)</f>
        <v>225</v>
      </c>
      <c r="E15" s="16">
        <f t="shared" si="0"/>
        <v>-22606</v>
      </c>
      <c r="F15" s="16">
        <f t="shared" si="1"/>
        <v>99.01449783189523</v>
      </c>
      <c r="G15" s="16">
        <f t="shared" si="2"/>
        <v>0.49798592359789295</v>
      </c>
      <c r="H15" s="17"/>
    </row>
    <row r="16" spans="1:8" ht="22.5" customHeight="1">
      <c r="A16" s="15" t="s">
        <v>20</v>
      </c>
      <c r="B16" s="16">
        <v>44760</v>
      </c>
      <c r="C16" s="16">
        <v>22815</v>
      </c>
      <c r="D16" s="16">
        <v>212</v>
      </c>
      <c r="E16" s="16">
        <f t="shared" si="0"/>
        <v>-22603</v>
      </c>
      <c r="F16" s="16">
        <f t="shared" si="1"/>
        <v>99.07078676309446</v>
      </c>
      <c r="G16" s="16">
        <f t="shared" si="2"/>
        <v>0.4736371760500447</v>
      </c>
      <c r="H16" s="17"/>
    </row>
    <row r="17" spans="1:8" ht="22.5" customHeight="1">
      <c r="A17" s="15" t="s">
        <v>21</v>
      </c>
      <c r="B17" s="16">
        <v>422</v>
      </c>
      <c r="C17" s="16">
        <v>16</v>
      </c>
      <c r="D17" s="16">
        <v>13</v>
      </c>
      <c r="E17" s="16">
        <f t="shared" si="0"/>
        <v>-3</v>
      </c>
      <c r="F17" s="16">
        <f t="shared" si="1"/>
        <v>18.75</v>
      </c>
      <c r="G17" s="16">
        <f t="shared" si="2"/>
        <v>3.080568720379147</v>
      </c>
      <c r="H17" s="17"/>
    </row>
    <row r="18" spans="1:8" ht="22.5" customHeight="1">
      <c r="A18" s="15" t="s">
        <v>22</v>
      </c>
      <c r="B18" s="16">
        <f>B19+B73+B74+B75</f>
        <v>211.5</v>
      </c>
      <c r="C18" s="16">
        <f>C19+C73+C74+C75</f>
        <v>1484</v>
      </c>
      <c r="D18" s="16">
        <f>D19+D73+D74+D75</f>
        <v>4127.219999999999</v>
      </c>
      <c r="E18" s="16">
        <f t="shared" si="0"/>
        <v>2643.2199999999993</v>
      </c>
      <c r="F18" s="16">
        <f t="shared" si="1"/>
        <v>178.11455525606465</v>
      </c>
      <c r="G18" s="16">
        <v>1947</v>
      </c>
      <c r="H18" s="17"/>
    </row>
    <row r="19" spans="1:8" ht="22.5" customHeight="1">
      <c r="A19" s="15" t="s">
        <v>133</v>
      </c>
      <c r="B19" s="16">
        <f>SUM(B20:B72)</f>
        <v>141.5</v>
      </c>
      <c r="C19" s="16">
        <f>SUM(C20:C72)</f>
        <v>1437</v>
      </c>
      <c r="D19" s="16">
        <f>SUM(D20:D72)</f>
        <v>3579.22</v>
      </c>
      <c r="E19" s="16">
        <f t="shared" si="0"/>
        <v>2142.22</v>
      </c>
      <c r="F19" s="16">
        <f t="shared" si="1"/>
        <v>149.07585247042448</v>
      </c>
      <c r="G19" s="16">
        <v>2520</v>
      </c>
      <c r="H19" s="17"/>
    </row>
    <row r="20" spans="1:8" ht="22.5" customHeight="1" hidden="1">
      <c r="A20" s="15" t="s">
        <v>23</v>
      </c>
      <c r="B20" s="16"/>
      <c r="C20" s="16">
        <v>274</v>
      </c>
      <c r="D20" s="16">
        <v>297</v>
      </c>
      <c r="E20" s="16">
        <f t="shared" si="0"/>
        <v>23</v>
      </c>
      <c r="F20" s="16">
        <f t="shared" si="1"/>
        <v>8.394160583941606</v>
      </c>
      <c r="G20" s="16"/>
      <c r="H20" s="17"/>
    </row>
    <row r="21" spans="1:8" ht="22.5" customHeight="1" hidden="1">
      <c r="A21" s="15" t="s">
        <v>24</v>
      </c>
      <c r="B21" s="16">
        <v>2</v>
      </c>
      <c r="C21" s="16">
        <v>29</v>
      </c>
      <c r="D21" s="16">
        <v>185</v>
      </c>
      <c r="E21" s="16">
        <f t="shared" si="0"/>
        <v>156</v>
      </c>
      <c r="F21" s="16">
        <f t="shared" si="1"/>
        <v>537.9310344827586</v>
      </c>
      <c r="G21" s="16">
        <f>D21/B21*100</f>
        <v>9250</v>
      </c>
      <c r="H21" s="17"/>
    </row>
    <row r="22" spans="1:8" ht="22.5" customHeight="1" hidden="1">
      <c r="A22" s="15" t="s">
        <v>25</v>
      </c>
      <c r="B22" s="16">
        <v>4</v>
      </c>
      <c r="C22" s="16">
        <v>125</v>
      </c>
      <c r="D22" s="16">
        <v>-106</v>
      </c>
      <c r="E22" s="16">
        <f t="shared" si="0"/>
        <v>-231</v>
      </c>
      <c r="F22" s="18" t="str">
        <f t="shared" si="1"/>
        <v>反餘為絀</v>
      </c>
      <c r="G22" s="16">
        <f>D22/B22*100</f>
        <v>-2650</v>
      </c>
      <c r="H22" s="17"/>
    </row>
    <row r="23" spans="1:8" ht="22.5" customHeight="1" hidden="1">
      <c r="A23" s="15" t="s">
        <v>26</v>
      </c>
      <c r="B23" s="16"/>
      <c r="C23" s="16">
        <v>199</v>
      </c>
      <c r="D23" s="16">
        <v>103</v>
      </c>
      <c r="E23" s="16">
        <f t="shared" si="0"/>
        <v>-96</v>
      </c>
      <c r="F23" s="16">
        <f t="shared" si="1"/>
        <v>48.24120603015075</v>
      </c>
      <c r="G23" s="16"/>
      <c r="H23" s="17"/>
    </row>
    <row r="24" spans="1:8" ht="22.5" customHeight="1" hidden="1">
      <c r="A24" s="15" t="s">
        <v>27</v>
      </c>
      <c r="B24" s="16">
        <v>1</v>
      </c>
      <c r="C24" s="16">
        <v>-159</v>
      </c>
      <c r="D24" s="16">
        <v>127</v>
      </c>
      <c r="E24" s="16">
        <f t="shared" si="0"/>
        <v>286</v>
      </c>
      <c r="F24" s="18" t="str">
        <f t="shared" si="1"/>
        <v>轉絀為餘</v>
      </c>
      <c r="G24" s="16">
        <f>D24/B24*100</f>
        <v>12700</v>
      </c>
      <c r="H24" s="17"/>
    </row>
    <row r="25" spans="1:8" ht="22.5" customHeight="1" hidden="1">
      <c r="A25" s="15" t="s">
        <v>28</v>
      </c>
      <c r="B25" s="16">
        <v>1</v>
      </c>
      <c r="C25" s="16">
        <v>-15</v>
      </c>
      <c r="D25" s="16">
        <v>-53</v>
      </c>
      <c r="E25" s="16">
        <f t="shared" si="0"/>
        <v>-38</v>
      </c>
      <c r="F25" s="16">
        <f t="shared" si="1"/>
        <v>253.33333333333331</v>
      </c>
      <c r="G25" s="16">
        <f>D25/B25*100</f>
        <v>-5300</v>
      </c>
      <c r="H25" s="17"/>
    </row>
    <row r="26" spans="1:8" ht="22.5" customHeight="1" hidden="1">
      <c r="A26" s="15" t="s">
        <v>29</v>
      </c>
      <c r="B26" s="16">
        <v>1</v>
      </c>
      <c r="C26" s="16">
        <v>54</v>
      </c>
      <c r="D26" s="16">
        <v>125</v>
      </c>
      <c r="E26" s="16">
        <f t="shared" si="0"/>
        <v>71</v>
      </c>
      <c r="F26" s="16">
        <f t="shared" si="1"/>
        <v>131.4814814814815</v>
      </c>
      <c r="G26" s="16">
        <f>D26/B26*100</f>
        <v>12500</v>
      </c>
      <c r="H26" s="17"/>
    </row>
    <row r="27" spans="1:8" ht="22.5" customHeight="1" hidden="1">
      <c r="A27" s="15" t="s">
        <v>30</v>
      </c>
      <c r="B27" s="16">
        <v>3</v>
      </c>
      <c r="C27" s="16">
        <v>112</v>
      </c>
      <c r="D27" s="16">
        <v>147</v>
      </c>
      <c r="E27" s="16">
        <f t="shared" si="0"/>
        <v>35</v>
      </c>
      <c r="F27" s="16">
        <f t="shared" si="1"/>
        <v>31.25</v>
      </c>
      <c r="G27" s="16">
        <f>D27/B27*100</f>
        <v>4900</v>
      </c>
      <c r="H27" s="17"/>
    </row>
    <row r="28" spans="1:8" ht="22.5" customHeight="1" hidden="1">
      <c r="A28" s="15" t="s">
        <v>31</v>
      </c>
      <c r="B28" s="16">
        <v>-15</v>
      </c>
      <c r="C28" s="16">
        <v>-71</v>
      </c>
      <c r="D28" s="16">
        <v>197</v>
      </c>
      <c r="E28" s="16">
        <f t="shared" si="0"/>
        <v>268</v>
      </c>
      <c r="F28" s="18" t="str">
        <f t="shared" si="1"/>
        <v>轉絀為餘</v>
      </c>
      <c r="G28" s="16">
        <f>D28/B28*100</f>
        <v>-1313.3333333333333</v>
      </c>
      <c r="H28" s="17"/>
    </row>
    <row r="29" spans="1:8" ht="22.5" customHeight="1" hidden="1">
      <c r="A29" s="15" t="s">
        <v>32</v>
      </c>
      <c r="B29" s="16"/>
      <c r="C29" s="16">
        <v>28</v>
      </c>
      <c r="D29" s="16">
        <v>70</v>
      </c>
      <c r="E29" s="16">
        <f t="shared" si="0"/>
        <v>42</v>
      </c>
      <c r="F29" s="16">
        <f t="shared" si="1"/>
        <v>150</v>
      </c>
      <c r="G29" s="16"/>
      <c r="H29" s="17"/>
    </row>
    <row r="30" spans="1:8" ht="22.5" customHeight="1" hidden="1">
      <c r="A30" s="15" t="s">
        <v>33</v>
      </c>
      <c r="B30" s="16" t="s">
        <v>34</v>
      </c>
      <c r="C30" s="16">
        <v>-9</v>
      </c>
      <c r="D30" s="16">
        <v>18</v>
      </c>
      <c r="E30" s="16">
        <f t="shared" si="0"/>
        <v>27</v>
      </c>
      <c r="F30" s="18" t="str">
        <f t="shared" si="1"/>
        <v>轉絀為餘</v>
      </c>
      <c r="G30" s="16"/>
      <c r="H30" s="17"/>
    </row>
    <row r="31" spans="1:8" ht="22.5" customHeight="1" hidden="1">
      <c r="A31" s="15" t="s">
        <v>35</v>
      </c>
      <c r="B31" s="16">
        <v>4</v>
      </c>
      <c r="C31" s="16">
        <v>31</v>
      </c>
      <c r="D31" s="16">
        <v>125</v>
      </c>
      <c r="E31" s="16">
        <f t="shared" si="0"/>
        <v>94</v>
      </c>
      <c r="F31" s="16">
        <f t="shared" si="1"/>
        <v>303.2258064516129</v>
      </c>
      <c r="G31" s="16">
        <f aca="true" t="shared" si="3" ref="G31:G36">D31/B31*100</f>
        <v>3125</v>
      </c>
      <c r="H31" s="17"/>
    </row>
    <row r="32" spans="1:8" ht="22.5" customHeight="1" hidden="1">
      <c r="A32" s="15" t="s">
        <v>36</v>
      </c>
      <c r="B32" s="16">
        <v>2</v>
      </c>
      <c r="C32" s="16">
        <v>39</v>
      </c>
      <c r="D32" s="16">
        <v>75</v>
      </c>
      <c r="E32" s="16">
        <f t="shared" si="0"/>
        <v>36</v>
      </c>
      <c r="F32" s="16">
        <f t="shared" si="1"/>
        <v>92.3076923076923</v>
      </c>
      <c r="G32" s="16">
        <f t="shared" si="3"/>
        <v>3750</v>
      </c>
      <c r="H32" s="17"/>
    </row>
    <row r="33" spans="1:8" ht="22.5" customHeight="1" hidden="1">
      <c r="A33" s="15" t="s">
        <v>37</v>
      </c>
      <c r="B33" s="16">
        <v>1</v>
      </c>
      <c r="C33" s="16">
        <v>-116</v>
      </c>
      <c r="D33" s="16">
        <v>-61</v>
      </c>
      <c r="E33" s="16">
        <f t="shared" si="0"/>
        <v>55</v>
      </c>
      <c r="F33" s="16">
        <f t="shared" si="1"/>
        <v>47.41379310344828</v>
      </c>
      <c r="G33" s="16">
        <f t="shared" si="3"/>
        <v>-6100</v>
      </c>
      <c r="H33" s="17"/>
    </row>
    <row r="34" spans="1:8" ht="22.5" customHeight="1" hidden="1">
      <c r="A34" s="15" t="s">
        <v>38</v>
      </c>
      <c r="B34" s="16">
        <v>1</v>
      </c>
      <c r="C34" s="16">
        <v>97</v>
      </c>
      <c r="D34" s="16">
        <v>235</v>
      </c>
      <c r="E34" s="16">
        <f t="shared" si="0"/>
        <v>138</v>
      </c>
      <c r="F34" s="16">
        <f t="shared" si="1"/>
        <v>142.2680412371134</v>
      </c>
      <c r="G34" s="16">
        <f t="shared" si="3"/>
        <v>23500</v>
      </c>
      <c r="H34" s="17"/>
    </row>
    <row r="35" spans="1:8" ht="22.5" customHeight="1" hidden="1">
      <c r="A35" s="15" t="s">
        <v>39</v>
      </c>
      <c r="B35" s="16">
        <v>7</v>
      </c>
      <c r="C35" s="16">
        <v>-3</v>
      </c>
      <c r="D35" s="16">
        <v>40</v>
      </c>
      <c r="E35" s="16">
        <f t="shared" si="0"/>
        <v>43</v>
      </c>
      <c r="F35" s="18" t="str">
        <f t="shared" si="1"/>
        <v>轉絀為餘</v>
      </c>
      <c r="G35" s="16">
        <f t="shared" si="3"/>
        <v>571.4285714285714</v>
      </c>
      <c r="H35" s="17"/>
    </row>
    <row r="36" spans="1:8" ht="22.5" customHeight="1" hidden="1">
      <c r="A36" s="15" t="s">
        <v>40</v>
      </c>
      <c r="B36" s="16">
        <v>1</v>
      </c>
      <c r="C36" s="16">
        <v>6</v>
      </c>
      <c r="D36" s="16">
        <v>69</v>
      </c>
      <c r="E36" s="16">
        <f t="shared" si="0"/>
        <v>63</v>
      </c>
      <c r="F36" s="16">
        <f t="shared" si="1"/>
        <v>1050</v>
      </c>
      <c r="G36" s="16">
        <f t="shared" si="3"/>
        <v>6900</v>
      </c>
      <c r="H36" s="17"/>
    </row>
    <row r="37" spans="1:8" ht="22.5" customHeight="1" hidden="1">
      <c r="A37" s="15" t="s">
        <v>41</v>
      </c>
      <c r="B37" s="16" t="s">
        <v>34</v>
      </c>
      <c r="C37" s="16">
        <v>35</v>
      </c>
      <c r="D37" s="16">
        <v>57</v>
      </c>
      <c r="E37" s="16">
        <f aca="true" t="shared" si="4" ref="E37:E68">D37-C37</f>
        <v>22</v>
      </c>
      <c r="F37" s="16">
        <f aca="true" t="shared" si="5" ref="F37:F68">IF(D37*C37&gt;0,ABS((+E37/C37)*100),IF(D37&gt;C37,"轉絀為餘","反餘為絀"))</f>
        <v>62.857142857142854</v>
      </c>
      <c r="G37" s="16"/>
      <c r="H37" s="17"/>
    </row>
    <row r="38" spans="1:8" ht="22.5" customHeight="1" hidden="1">
      <c r="A38" s="15" t="s">
        <v>42</v>
      </c>
      <c r="B38" s="16">
        <v>2</v>
      </c>
      <c r="C38" s="16">
        <v>29</v>
      </c>
      <c r="D38" s="16">
        <v>28</v>
      </c>
      <c r="E38" s="16">
        <f t="shared" si="4"/>
        <v>-1</v>
      </c>
      <c r="F38" s="16">
        <f t="shared" si="5"/>
        <v>3.4482758620689653</v>
      </c>
      <c r="G38" s="16">
        <f>D38/B38*100</f>
        <v>1400</v>
      </c>
      <c r="H38" s="17"/>
    </row>
    <row r="39" spans="1:8" ht="22.5" customHeight="1" hidden="1">
      <c r="A39" s="15" t="s">
        <v>43</v>
      </c>
      <c r="B39" s="16">
        <v>0.5</v>
      </c>
      <c r="C39" s="16">
        <v>7</v>
      </c>
      <c r="D39" s="16">
        <v>-90</v>
      </c>
      <c r="E39" s="16">
        <f t="shared" si="4"/>
        <v>-97</v>
      </c>
      <c r="F39" s="18" t="str">
        <f t="shared" si="5"/>
        <v>反餘為絀</v>
      </c>
      <c r="G39" s="16">
        <f>D39/B39*100</f>
        <v>-18000</v>
      </c>
      <c r="H39" s="17"/>
    </row>
    <row r="40" spans="1:8" ht="22.5" customHeight="1" hidden="1">
      <c r="A40" s="15" t="s">
        <v>44</v>
      </c>
      <c r="B40" s="16">
        <v>1</v>
      </c>
      <c r="C40" s="16">
        <v>58</v>
      </c>
      <c r="D40" s="16">
        <v>127</v>
      </c>
      <c r="E40" s="16">
        <f t="shared" si="4"/>
        <v>69</v>
      </c>
      <c r="F40" s="16">
        <f t="shared" si="5"/>
        <v>118.96551724137932</v>
      </c>
      <c r="G40" s="16">
        <f>D40/B40*100</f>
        <v>12700</v>
      </c>
      <c r="H40" s="17"/>
    </row>
    <row r="41" spans="1:8" ht="22.5" customHeight="1" hidden="1">
      <c r="A41" s="15" t="s">
        <v>45</v>
      </c>
      <c r="B41" s="16">
        <v>1</v>
      </c>
      <c r="C41" s="16">
        <v>75</v>
      </c>
      <c r="D41" s="16">
        <v>73</v>
      </c>
      <c r="E41" s="16">
        <f t="shared" si="4"/>
        <v>-2</v>
      </c>
      <c r="F41" s="16">
        <f t="shared" si="5"/>
        <v>2.666666666666667</v>
      </c>
      <c r="G41" s="16">
        <f>D41/B41*100</f>
        <v>7300</v>
      </c>
      <c r="H41" s="17"/>
    </row>
    <row r="42" spans="1:8" ht="22.5" customHeight="1" hidden="1">
      <c r="A42" s="15" t="s">
        <v>46</v>
      </c>
      <c r="B42" s="16"/>
      <c r="C42" s="16">
        <v>38</v>
      </c>
      <c r="D42" s="16">
        <v>34</v>
      </c>
      <c r="E42" s="16">
        <f t="shared" si="4"/>
        <v>-4</v>
      </c>
      <c r="F42" s="16">
        <f t="shared" si="5"/>
        <v>10.526315789473683</v>
      </c>
      <c r="G42" s="16"/>
      <c r="H42" s="17"/>
    </row>
    <row r="43" spans="1:8" ht="22.5" customHeight="1" hidden="1">
      <c r="A43" s="15" t="s">
        <v>47</v>
      </c>
      <c r="B43" s="16" t="s">
        <v>34</v>
      </c>
      <c r="C43" s="16">
        <v>54</v>
      </c>
      <c r="D43" s="16">
        <v>73</v>
      </c>
      <c r="E43" s="16">
        <f t="shared" si="4"/>
        <v>19</v>
      </c>
      <c r="F43" s="16">
        <f t="shared" si="5"/>
        <v>35.18518518518518</v>
      </c>
      <c r="G43" s="16"/>
      <c r="H43" s="17"/>
    </row>
    <row r="44" spans="1:8" ht="22.5" customHeight="1" hidden="1">
      <c r="A44" s="15" t="s">
        <v>48</v>
      </c>
      <c r="B44" s="16" t="s">
        <v>34</v>
      </c>
      <c r="C44" s="16">
        <v>93</v>
      </c>
      <c r="D44" s="16">
        <v>55</v>
      </c>
      <c r="E44" s="16">
        <f t="shared" si="4"/>
        <v>-38</v>
      </c>
      <c r="F44" s="16">
        <f t="shared" si="5"/>
        <v>40.86021505376344</v>
      </c>
      <c r="G44" s="16"/>
      <c r="H44" s="17"/>
    </row>
    <row r="45" spans="1:8" ht="22.5" customHeight="1" hidden="1">
      <c r="A45" s="15" t="s">
        <v>49</v>
      </c>
      <c r="B45" s="16">
        <v>1</v>
      </c>
      <c r="C45" s="16">
        <v>18</v>
      </c>
      <c r="D45" s="16">
        <v>99</v>
      </c>
      <c r="E45" s="16">
        <f t="shared" si="4"/>
        <v>81</v>
      </c>
      <c r="F45" s="16">
        <f t="shared" si="5"/>
        <v>450</v>
      </c>
      <c r="G45" s="16">
        <f>D45/B45*100</f>
        <v>9900</v>
      </c>
      <c r="H45" s="17"/>
    </row>
    <row r="46" spans="1:8" ht="22.5" customHeight="1" hidden="1">
      <c r="A46" s="15" t="s">
        <v>50</v>
      </c>
      <c r="B46" s="16">
        <v>1</v>
      </c>
      <c r="C46" s="16">
        <v>-119</v>
      </c>
      <c r="D46" s="16">
        <v>-31</v>
      </c>
      <c r="E46" s="16">
        <f t="shared" si="4"/>
        <v>88</v>
      </c>
      <c r="F46" s="16">
        <f t="shared" si="5"/>
        <v>73.94957983193278</v>
      </c>
      <c r="G46" s="16">
        <f>D46/B46*100</f>
        <v>-3100</v>
      </c>
      <c r="H46" s="17"/>
    </row>
    <row r="47" spans="1:8" ht="22.5" customHeight="1" hidden="1">
      <c r="A47" s="15" t="s">
        <v>51</v>
      </c>
      <c r="B47" s="16">
        <v>3</v>
      </c>
      <c r="C47" s="16">
        <v>-27</v>
      </c>
      <c r="D47" s="16">
        <v>116.22</v>
      </c>
      <c r="E47" s="16">
        <f t="shared" si="4"/>
        <v>143.22</v>
      </c>
      <c r="F47" s="18" t="str">
        <f t="shared" si="5"/>
        <v>轉絀為餘</v>
      </c>
      <c r="G47" s="16">
        <f>D47/B47*100</f>
        <v>3874</v>
      </c>
      <c r="H47" s="17"/>
    </row>
    <row r="48" spans="1:8" ht="22.5" customHeight="1" hidden="1">
      <c r="A48" s="15" t="s">
        <v>52</v>
      </c>
      <c r="B48" s="16" t="s">
        <v>34</v>
      </c>
      <c r="C48" s="16">
        <v>45</v>
      </c>
      <c r="D48" s="16">
        <v>58</v>
      </c>
      <c r="E48" s="16">
        <f t="shared" si="4"/>
        <v>13</v>
      </c>
      <c r="F48" s="16">
        <f t="shared" si="5"/>
        <v>28.888888888888886</v>
      </c>
      <c r="G48" s="16"/>
      <c r="H48" s="17"/>
    </row>
    <row r="49" spans="1:8" ht="22.5" customHeight="1" hidden="1">
      <c r="A49" s="15" t="s">
        <v>53</v>
      </c>
      <c r="B49" s="16" t="s">
        <v>34</v>
      </c>
      <c r="C49" s="16">
        <v>96</v>
      </c>
      <c r="D49" s="16">
        <v>167</v>
      </c>
      <c r="E49" s="16">
        <f t="shared" si="4"/>
        <v>71</v>
      </c>
      <c r="F49" s="16">
        <f t="shared" si="5"/>
        <v>73.95833333333334</v>
      </c>
      <c r="G49" s="16"/>
      <c r="H49" s="17"/>
    </row>
    <row r="50" spans="1:8" ht="22.5" customHeight="1" hidden="1">
      <c r="A50" s="15" t="s">
        <v>54</v>
      </c>
      <c r="B50" s="16">
        <v>8</v>
      </c>
      <c r="C50" s="16">
        <v>41</v>
      </c>
      <c r="D50" s="16">
        <v>125</v>
      </c>
      <c r="E50" s="16">
        <f t="shared" si="4"/>
        <v>84</v>
      </c>
      <c r="F50" s="16">
        <f t="shared" si="5"/>
        <v>204.8780487804878</v>
      </c>
      <c r="G50" s="16">
        <f>D50/B50*100</f>
        <v>1562.5</v>
      </c>
      <c r="H50" s="17"/>
    </row>
    <row r="51" spans="1:8" ht="22.5" customHeight="1" hidden="1">
      <c r="A51" s="15" t="s">
        <v>55</v>
      </c>
      <c r="B51" s="16"/>
      <c r="C51" s="16">
        <v>12</v>
      </c>
      <c r="D51" s="16">
        <v>24</v>
      </c>
      <c r="E51" s="16">
        <f t="shared" si="4"/>
        <v>12</v>
      </c>
      <c r="F51" s="16">
        <f t="shared" si="5"/>
        <v>100</v>
      </c>
      <c r="G51" s="16"/>
      <c r="H51" s="17"/>
    </row>
    <row r="52" spans="1:8" ht="22.5" customHeight="1" hidden="1">
      <c r="A52" s="15" t="s">
        <v>56</v>
      </c>
      <c r="B52" s="16">
        <v>1</v>
      </c>
      <c r="C52" s="16">
        <v>12</v>
      </c>
      <c r="D52" s="16">
        <v>46</v>
      </c>
      <c r="E52" s="16">
        <f t="shared" si="4"/>
        <v>34</v>
      </c>
      <c r="F52" s="16">
        <f t="shared" si="5"/>
        <v>283.33333333333337</v>
      </c>
      <c r="G52" s="16">
        <f aca="true" t="shared" si="6" ref="G52:G61">D52/B52*100</f>
        <v>4600</v>
      </c>
      <c r="H52" s="17"/>
    </row>
    <row r="53" spans="1:8" ht="22.5" customHeight="1" hidden="1">
      <c r="A53" s="15" t="s">
        <v>57</v>
      </c>
      <c r="B53" s="16">
        <v>2</v>
      </c>
      <c r="C53" s="16">
        <v>-10</v>
      </c>
      <c r="D53" s="16">
        <v>40</v>
      </c>
      <c r="E53" s="16">
        <f t="shared" si="4"/>
        <v>50</v>
      </c>
      <c r="F53" s="18" t="str">
        <f t="shared" si="5"/>
        <v>轉絀為餘</v>
      </c>
      <c r="G53" s="16">
        <f t="shared" si="6"/>
        <v>2000</v>
      </c>
      <c r="H53" s="17"/>
    </row>
    <row r="54" spans="1:8" ht="22.5" customHeight="1" hidden="1">
      <c r="A54" s="15" t="s">
        <v>58</v>
      </c>
      <c r="B54" s="16">
        <v>6</v>
      </c>
      <c r="C54" s="16">
        <v>6</v>
      </c>
      <c r="D54" s="16">
        <v>13</v>
      </c>
      <c r="E54" s="16">
        <f t="shared" si="4"/>
        <v>7</v>
      </c>
      <c r="F54" s="16">
        <f t="shared" si="5"/>
        <v>116.66666666666667</v>
      </c>
      <c r="G54" s="16">
        <f t="shared" si="6"/>
        <v>216.66666666666666</v>
      </c>
      <c r="H54" s="17"/>
    </row>
    <row r="55" spans="1:8" ht="22.5" customHeight="1" hidden="1">
      <c r="A55" s="15" t="s">
        <v>59</v>
      </c>
      <c r="B55" s="16">
        <v>20</v>
      </c>
      <c r="C55" s="16">
        <v>-88</v>
      </c>
      <c r="D55" s="16">
        <v>101</v>
      </c>
      <c r="E55" s="16">
        <f t="shared" si="4"/>
        <v>189</v>
      </c>
      <c r="F55" s="18" t="str">
        <f t="shared" si="5"/>
        <v>轉絀為餘</v>
      </c>
      <c r="G55" s="16">
        <f t="shared" si="6"/>
        <v>505</v>
      </c>
      <c r="H55" s="17"/>
    </row>
    <row r="56" spans="1:8" ht="22.5" customHeight="1" hidden="1">
      <c r="A56" s="15" t="s">
        <v>60</v>
      </c>
      <c r="B56" s="16">
        <v>55</v>
      </c>
      <c r="C56" s="16">
        <v>165</v>
      </c>
      <c r="D56" s="16">
        <v>169</v>
      </c>
      <c r="E56" s="16">
        <f t="shared" si="4"/>
        <v>4</v>
      </c>
      <c r="F56" s="16">
        <f t="shared" si="5"/>
        <v>2.4242424242424243</v>
      </c>
      <c r="G56" s="16">
        <f t="shared" si="6"/>
        <v>307.27272727272725</v>
      </c>
      <c r="H56" s="17"/>
    </row>
    <row r="57" spans="1:8" ht="22.5" customHeight="1" hidden="1">
      <c r="A57" s="15" t="s">
        <v>61</v>
      </c>
      <c r="B57" s="16">
        <v>4</v>
      </c>
      <c r="C57" s="16">
        <v>25</v>
      </c>
      <c r="D57" s="16">
        <v>172</v>
      </c>
      <c r="E57" s="16">
        <f t="shared" si="4"/>
        <v>147</v>
      </c>
      <c r="F57" s="16">
        <f t="shared" si="5"/>
        <v>588</v>
      </c>
      <c r="G57" s="16">
        <f t="shared" si="6"/>
        <v>4300</v>
      </c>
      <c r="H57" s="17"/>
    </row>
    <row r="58" spans="1:8" ht="22.5" customHeight="1" hidden="1">
      <c r="A58" s="15" t="s">
        <v>62</v>
      </c>
      <c r="B58" s="16">
        <v>8</v>
      </c>
      <c r="C58" s="16">
        <v>55</v>
      </c>
      <c r="D58" s="16">
        <v>102</v>
      </c>
      <c r="E58" s="16">
        <f t="shared" si="4"/>
        <v>47</v>
      </c>
      <c r="F58" s="16">
        <f t="shared" si="5"/>
        <v>85.45454545454545</v>
      </c>
      <c r="G58" s="16">
        <f t="shared" si="6"/>
        <v>1275</v>
      </c>
      <c r="H58" s="17"/>
    </row>
    <row r="59" spans="1:8" ht="22.5" customHeight="1" hidden="1">
      <c r="A59" s="15" t="s">
        <v>63</v>
      </c>
      <c r="B59" s="16">
        <v>1</v>
      </c>
      <c r="C59" s="16">
        <v>66</v>
      </c>
      <c r="D59" s="16">
        <v>101</v>
      </c>
      <c r="E59" s="16">
        <f t="shared" si="4"/>
        <v>35</v>
      </c>
      <c r="F59" s="16">
        <f t="shared" si="5"/>
        <v>53.03030303030303</v>
      </c>
      <c r="G59" s="16">
        <f t="shared" si="6"/>
        <v>10100</v>
      </c>
      <c r="H59" s="17"/>
    </row>
    <row r="60" spans="1:8" ht="22.5" customHeight="1" hidden="1">
      <c r="A60" s="15" t="s">
        <v>64</v>
      </c>
      <c r="B60" s="16">
        <v>7</v>
      </c>
      <c r="C60" s="16">
        <v>-2</v>
      </c>
      <c r="D60" s="16">
        <v>63</v>
      </c>
      <c r="E60" s="16">
        <f t="shared" si="4"/>
        <v>65</v>
      </c>
      <c r="F60" s="18" t="str">
        <f t="shared" si="5"/>
        <v>轉絀為餘</v>
      </c>
      <c r="G60" s="16">
        <f t="shared" si="6"/>
        <v>900</v>
      </c>
      <c r="H60" s="17"/>
    </row>
    <row r="61" spans="1:8" ht="22.5" customHeight="1" hidden="1">
      <c r="A61" s="15" t="s">
        <v>65</v>
      </c>
      <c r="B61" s="16">
        <v>1</v>
      </c>
      <c r="C61" s="16">
        <v>-6</v>
      </c>
      <c r="D61" s="16">
        <v>-11</v>
      </c>
      <c r="E61" s="16">
        <f t="shared" si="4"/>
        <v>-5</v>
      </c>
      <c r="F61" s="16">
        <f t="shared" si="5"/>
        <v>83.33333333333334</v>
      </c>
      <c r="G61" s="16">
        <f t="shared" si="6"/>
        <v>-1100</v>
      </c>
      <c r="H61" s="17"/>
    </row>
    <row r="62" spans="1:8" ht="22.5" customHeight="1" hidden="1">
      <c r="A62" s="15" t="s">
        <v>66</v>
      </c>
      <c r="B62" s="16"/>
      <c r="C62" s="16">
        <v>-5</v>
      </c>
      <c r="D62" s="16">
        <v>25</v>
      </c>
      <c r="E62" s="16">
        <f t="shared" si="4"/>
        <v>30</v>
      </c>
      <c r="F62" s="18" t="str">
        <f t="shared" si="5"/>
        <v>轉絀為餘</v>
      </c>
      <c r="G62" s="16"/>
      <c r="H62" s="17"/>
    </row>
    <row r="63" spans="1:8" ht="22.5" customHeight="1" hidden="1">
      <c r="A63" s="15" t="s">
        <v>67</v>
      </c>
      <c r="B63" s="16">
        <v>1</v>
      </c>
      <c r="C63" s="16">
        <v>10</v>
      </c>
      <c r="D63" s="16">
        <v>19</v>
      </c>
      <c r="E63" s="16">
        <f t="shared" si="4"/>
        <v>9</v>
      </c>
      <c r="F63" s="16">
        <f t="shared" si="5"/>
        <v>90</v>
      </c>
      <c r="G63" s="16">
        <f>D63/B63*100</f>
        <v>1900</v>
      </c>
      <c r="H63" s="17"/>
    </row>
    <row r="64" spans="1:8" ht="22.5" customHeight="1" hidden="1">
      <c r="A64" s="15" t="s">
        <v>68</v>
      </c>
      <c r="B64" s="16"/>
      <c r="C64" s="16">
        <v>20</v>
      </c>
      <c r="D64" s="16">
        <v>52</v>
      </c>
      <c r="E64" s="16">
        <f t="shared" si="4"/>
        <v>32</v>
      </c>
      <c r="F64" s="16">
        <f t="shared" si="5"/>
        <v>160</v>
      </c>
      <c r="G64" s="16"/>
      <c r="H64" s="17"/>
    </row>
    <row r="65" spans="1:8" ht="22.5" customHeight="1" hidden="1">
      <c r="A65" s="15" t="s">
        <v>69</v>
      </c>
      <c r="B65" s="16"/>
      <c r="C65" s="16">
        <v>56</v>
      </c>
      <c r="D65" s="16">
        <v>37</v>
      </c>
      <c r="E65" s="16">
        <f t="shared" si="4"/>
        <v>-19</v>
      </c>
      <c r="F65" s="16">
        <f t="shared" si="5"/>
        <v>33.92857142857143</v>
      </c>
      <c r="G65" s="16"/>
      <c r="H65" s="17"/>
    </row>
    <row r="66" spans="1:8" ht="22.5" customHeight="1" hidden="1">
      <c r="A66" s="15" t="s">
        <v>70</v>
      </c>
      <c r="B66" s="16"/>
      <c r="C66" s="16">
        <v>29</v>
      </c>
      <c r="D66" s="16">
        <v>38</v>
      </c>
      <c r="E66" s="16">
        <f t="shared" si="4"/>
        <v>9</v>
      </c>
      <c r="F66" s="16">
        <f t="shared" si="5"/>
        <v>31.03448275862069</v>
      </c>
      <c r="G66" s="16"/>
      <c r="H66" s="17"/>
    </row>
    <row r="67" spans="1:8" ht="22.5" customHeight="1" hidden="1">
      <c r="A67" s="15" t="s">
        <v>71</v>
      </c>
      <c r="B67" s="16">
        <v>0</v>
      </c>
      <c r="C67" s="16">
        <v>10</v>
      </c>
      <c r="D67" s="16">
        <v>61</v>
      </c>
      <c r="E67" s="16">
        <f t="shared" si="4"/>
        <v>51</v>
      </c>
      <c r="F67" s="16">
        <f t="shared" si="5"/>
        <v>509.99999999999994</v>
      </c>
      <c r="G67" s="16"/>
      <c r="H67" s="17"/>
    </row>
    <row r="68" spans="1:8" ht="22.5" customHeight="1" hidden="1">
      <c r="A68" s="15" t="s">
        <v>72</v>
      </c>
      <c r="B68" s="16">
        <v>0</v>
      </c>
      <c r="C68" s="16">
        <v>9</v>
      </c>
      <c r="D68" s="16">
        <v>30</v>
      </c>
      <c r="E68" s="16">
        <f t="shared" si="4"/>
        <v>21</v>
      </c>
      <c r="F68" s="16">
        <f t="shared" si="5"/>
        <v>233.33333333333334</v>
      </c>
      <c r="G68" s="16"/>
      <c r="H68" s="17"/>
    </row>
    <row r="69" spans="1:8" ht="22.5" customHeight="1" hidden="1">
      <c r="A69" s="15" t="s">
        <v>73</v>
      </c>
      <c r="B69" s="16"/>
      <c r="C69" s="16">
        <v>-8</v>
      </c>
      <c r="D69" s="16">
        <v>8</v>
      </c>
      <c r="E69" s="16">
        <f aca="true" t="shared" si="7" ref="E69:E100">D69-C69</f>
        <v>16</v>
      </c>
      <c r="F69" s="18" t="str">
        <f aca="true" t="shared" si="8" ref="F69:F100">IF(D69*C69&gt;0,ABS((+E69/C69)*100),IF(D69&gt;C69,"轉絀為餘","反餘為絀"))</f>
        <v>轉絀為餘</v>
      </c>
      <c r="G69" s="16"/>
      <c r="H69" s="17"/>
    </row>
    <row r="70" spans="1:8" ht="22.5" customHeight="1" hidden="1">
      <c r="A70" s="15" t="s">
        <v>74</v>
      </c>
      <c r="B70" s="16">
        <v>3</v>
      </c>
      <c r="C70" s="16">
        <v>5</v>
      </c>
      <c r="D70" s="16">
        <v>6</v>
      </c>
      <c r="E70" s="16">
        <f t="shared" si="7"/>
        <v>1</v>
      </c>
      <c r="F70" s="16">
        <f t="shared" si="8"/>
        <v>20</v>
      </c>
      <c r="G70" s="16">
        <f aca="true" t="shared" si="9" ref="G70:G106">D70/B70*100</f>
        <v>200</v>
      </c>
      <c r="H70" s="17"/>
    </row>
    <row r="71" spans="1:8" ht="22.5" customHeight="1" hidden="1">
      <c r="A71" s="15" t="s">
        <v>75</v>
      </c>
      <c r="B71" s="16">
        <v>1</v>
      </c>
      <c r="C71" s="16">
        <v>8</v>
      </c>
      <c r="D71" s="16">
        <v>11</v>
      </c>
      <c r="E71" s="16">
        <f t="shared" si="7"/>
        <v>3</v>
      </c>
      <c r="F71" s="16">
        <f t="shared" si="8"/>
        <v>37.5</v>
      </c>
      <c r="G71" s="16">
        <f t="shared" si="9"/>
        <v>1100</v>
      </c>
      <c r="H71" s="17"/>
    </row>
    <row r="72" spans="1:8" ht="22.5" customHeight="1" hidden="1">
      <c r="A72" s="15" t="s">
        <v>76</v>
      </c>
      <c r="B72" s="16">
        <v>1</v>
      </c>
      <c r="C72" s="16">
        <v>4</v>
      </c>
      <c r="D72" s="16">
        <v>-12</v>
      </c>
      <c r="E72" s="16">
        <f t="shared" si="7"/>
        <v>-16</v>
      </c>
      <c r="F72" s="18" t="str">
        <f t="shared" si="8"/>
        <v>反餘為絀</v>
      </c>
      <c r="G72" s="16">
        <f t="shared" si="9"/>
        <v>-1200</v>
      </c>
      <c r="H72" s="17"/>
    </row>
    <row r="73" spans="1:8" ht="22.5" customHeight="1">
      <c r="A73" s="15" t="s">
        <v>77</v>
      </c>
      <c r="B73" s="16">
        <v>90</v>
      </c>
      <c r="C73" s="16">
        <v>29</v>
      </c>
      <c r="D73" s="16">
        <v>445</v>
      </c>
      <c r="E73" s="16">
        <f t="shared" si="7"/>
        <v>416</v>
      </c>
      <c r="F73" s="16">
        <f t="shared" si="8"/>
        <v>1434.4827586206898</v>
      </c>
      <c r="G73" s="16">
        <f t="shared" si="9"/>
        <v>494.44444444444446</v>
      </c>
      <c r="H73" s="17"/>
    </row>
    <row r="74" spans="1:8" ht="22.5" customHeight="1">
      <c r="A74" s="15" t="s">
        <v>78</v>
      </c>
      <c r="B74" s="16">
        <v>29</v>
      </c>
      <c r="C74" s="16">
        <v>7</v>
      </c>
      <c r="D74" s="16">
        <v>75</v>
      </c>
      <c r="E74" s="16">
        <f t="shared" si="7"/>
        <v>68</v>
      </c>
      <c r="F74" s="16">
        <f t="shared" si="8"/>
        <v>971.4285714285713</v>
      </c>
      <c r="G74" s="16">
        <f t="shared" si="9"/>
        <v>258.62068965517244</v>
      </c>
      <c r="H74" s="17"/>
    </row>
    <row r="75" spans="1:8" ht="22.5" customHeight="1">
      <c r="A75" s="15" t="s">
        <v>79</v>
      </c>
      <c r="B75" s="16">
        <v>-49</v>
      </c>
      <c r="C75" s="16">
        <v>11</v>
      </c>
      <c r="D75" s="16">
        <v>28</v>
      </c>
      <c r="E75" s="16">
        <f t="shared" si="7"/>
        <v>17</v>
      </c>
      <c r="F75" s="16">
        <f t="shared" si="8"/>
        <v>154.54545454545453</v>
      </c>
      <c r="G75" s="16">
        <f t="shared" si="9"/>
        <v>-57.14285714285714</v>
      </c>
      <c r="H75" s="17"/>
    </row>
    <row r="76" spans="1:8" ht="22.5" customHeight="1">
      <c r="A76" s="15" t="s">
        <v>80</v>
      </c>
      <c r="B76" s="16">
        <f>SUM(B77)</f>
        <v>41</v>
      </c>
      <c r="C76" s="16">
        <f>SUM(C77)</f>
        <v>12</v>
      </c>
      <c r="D76" s="16">
        <f>SUM(D77)</f>
        <v>34</v>
      </c>
      <c r="E76" s="16">
        <f t="shared" si="7"/>
        <v>22</v>
      </c>
      <c r="F76" s="16">
        <f t="shared" si="8"/>
        <v>183.33333333333331</v>
      </c>
      <c r="G76" s="16">
        <f t="shared" si="9"/>
        <v>82.92682926829268</v>
      </c>
      <c r="H76" s="17"/>
    </row>
    <row r="77" spans="1:8" ht="22.5" customHeight="1">
      <c r="A77" s="15" t="s">
        <v>81</v>
      </c>
      <c r="B77" s="16">
        <v>41</v>
      </c>
      <c r="C77" s="16">
        <v>12</v>
      </c>
      <c r="D77" s="16">
        <v>34</v>
      </c>
      <c r="E77" s="16">
        <f t="shared" si="7"/>
        <v>22</v>
      </c>
      <c r="F77" s="16">
        <f t="shared" si="8"/>
        <v>183.33333333333331</v>
      </c>
      <c r="G77" s="16">
        <f t="shared" si="9"/>
        <v>82.92682926829268</v>
      </c>
      <c r="H77" s="17"/>
    </row>
    <row r="78" spans="1:8" ht="22.5" customHeight="1">
      <c r="A78" s="15" t="s">
        <v>82</v>
      </c>
      <c r="B78" s="16">
        <f>SUM(B79:B80)</f>
        <v>-1159</v>
      </c>
      <c r="C78" s="16">
        <f>SUM(C79:C80)</f>
        <v>-588</v>
      </c>
      <c r="D78" s="16">
        <f>SUM(D79:D80)</f>
        <v>65</v>
      </c>
      <c r="E78" s="16">
        <f t="shared" si="7"/>
        <v>653</v>
      </c>
      <c r="F78" s="18" t="str">
        <f t="shared" si="8"/>
        <v>轉絀為餘</v>
      </c>
      <c r="G78" s="16">
        <f t="shared" si="9"/>
        <v>-5.608283002588439</v>
      </c>
      <c r="H78" s="17"/>
    </row>
    <row r="79" spans="1:8" ht="22.5" customHeight="1">
      <c r="A79" s="15" t="s">
        <v>83</v>
      </c>
      <c r="B79" s="16">
        <v>-1312</v>
      </c>
      <c r="C79" s="16">
        <v>-713</v>
      </c>
      <c r="D79" s="16">
        <v>-224</v>
      </c>
      <c r="E79" s="16">
        <f t="shared" si="7"/>
        <v>489</v>
      </c>
      <c r="F79" s="16">
        <f t="shared" si="8"/>
        <v>68.58345021037869</v>
      </c>
      <c r="G79" s="16">
        <f t="shared" si="9"/>
        <v>17.073170731707318</v>
      </c>
      <c r="H79" s="17"/>
    </row>
    <row r="80" spans="1:8" ht="22.5" customHeight="1">
      <c r="A80" s="15" t="s">
        <v>84</v>
      </c>
      <c r="B80" s="16">
        <v>153</v>
      </c>
      <c r="C80" s="16">
        <v>125</v>
      </c>
      <c r="D80" s="16">
        <v>289</v>
      </c>
      <c r="E80" s="16">
        <f t="shared" si="7"/>
        <v>164</v>
      </c>
      <c r="F80" s="16">
        <f t="shared" si="8"/>
        <v>131.20000000000002</v>
      </c>
      <c r="G80" s="16">
        <f t="shared" si="9"/>
        <v>188.88888888888889</v>
      </c>
      <c r="H80" s="17"/>
    </row>
    <row r="81" spans="1:8" ht="22.5" customHeight="1">
      <c r="A81" s="15" t="s">
        <v>85</v>
      </c>
      <c r="B81" s="16">
        <f>SUM(B82)</f>
        <v>14119</v>
      </c>
      <c r="C81" s="16">
        <f>SUM(C82)</f>
        <v>3542</v>
      </c>
      <c r="D81" s="16">
        <f>SUM(D82)</f>
        <v>3275</v>
      </c>
      <c r="E81" s="16">
        <f t="shared" si="7"/>
        <v>-267</v>
      </c>
      <c r="F81" s="16">
        <f t="shared" si="8"/>
        <v>7.53811405985319</v>
      </c>
      <c r="G81" s="16">
        <f t="shared" si="9"/>
        <v>23.19569374601601</v>
      </c>
      <c r="H81" s="17"/>
    </row>
    <row r="82" spans="1:8" ht="22.5" customHeight="1">
      <c r="A82" s="15" t="s">
        <v>86</v>
      </c>
      <c r="B82" s="16">
        <v>14119</v>
      </c>
      <c r="C82" s="16">
        <v>3542</v>
      </c>
      <c r="D82" s="16">
        <v>3275</v>
      </c>
      <c r="E82" s="16">
        <f t="shared" si="7"/>
        <v>-267</v>
      </c>
      <c r="F82" s="16">
        <f t="shared" si="8"/>
        <v>7.53811405985319</v>
      </c>
      <c r="G82" s="16">
        <f t="shared" si="9"/>
        <v>23.19569374601601</v>
      </c>
      <c r="H82" s="17"/>
    </row>
    <row r="83" spans="1:8" ht="22.5" customHeight="1">
      <c r="A83" s="15" t="s">
        <v>87</v>
      </c>
      <c r="B83" s="16">
        <f>SUM(B84:B85)</f>
        <v>747</v>
      </c>
      <c r="C83" s="16">
        <f>SUM(C84:C85)</f>
        <v>97</v>
      </c>
      <c r="D83" s="16">
        <f>SUM(D84:D85)</f>
        <v>150</v>
      </c>
      <c r="E83" s="16">
        <f t="shared" si="7"/>
        <v>53</v>
      </c>
      <c r="F83" s="16">
        <f t="shared" si="8"/>
        <v>54.63917525773196</v>
      </c>
      <c r="G83" s="16">
        <f t="shared" si="9"/>
        <v>20.080321285140563</v>
      </c>
      <c r="H83" s="17"/>
    </row>
    <row r="84" spans="1:8" ht="22.5" customHeight="1">
      <c r="A84" s="15" t="s">
        <v>88</v>
      </c>
      <c r="B84" s="16">
        <v>222</v>
      </c>
      <c r="C84" s="16">
        <v>14</v>
      </c>
      <c r="D84" s="16">
        <v>-128</v>
      </c>
      <c r="E84" s="16">
        <f t="shared" si="7"/>
        <v>-142</v>
      </c>
      <c r="F84" s="18" t="str">
        <f t="shared" si="8"/>
        <v>反餘為絀</v>
      </c>
      <c r="G84" s="16">
        <f t="shared" si="9"/>
        <v>-57.65765765765766</v>
      </c>
      <c r="H84" s="17"/>
    </row>
    <row r="85" spans="1:8" ht="22.5" customHeight="1">
      <c r="A85" s="15" t="s">
        <v>89</v>
      </c>
      <c r="B85" s="16">
        <v>525</v>
      </c>
      <c r="C85" s="16">
        <v>83</v>
      </c>
      <c r="D85" s="16">
        <v>278</v>
      </c>
      <c r="E85" s="16">
        <f t="shared" si="7"/>
        <v>195</v>
      </c>
      <c r="F85" s="16">
        <f t="shared" si="8"/>
        <v>234.93975903614458</v>
      </c>
      <c r="G85" s="16">
        <f t="shared" si="9"/>
        <v>52.95238095238095</v>
      </c>
      <c r="H85" s="17"/>
    </row>
    <row r="86" spans="1:8" ht="22.5" customHeight="1">
      <c r="A86" s="15" t="s">
        <v>90</v>
      </c>
      <c r="B86" s="16">
        <f>SUM(B87)</f>
        <v>1855</v>
      </c>
      <c r="C86" s="16">
        <f>SUM(C87)</f>
        <v>482</v>
      </c>
      <c r="D86" s="16">
        <f>SUM(D87)</f>
        <v>288</v>
      </c>
      <c r="E86" s="16">
        <f t="shared" si="7"/>
        <v>-194</v>
      </c>
      <c r="F86" s="16">
        <f t="shared" si="8"/>
        <v>40.24896265560166</v>
      </c>
      <c r="G86" s="16">
        <f t="shared" si="9"/>
        <v>15.525606469002696</v>
      </c>
      <c r="H86" s="17"/>
    </row>
    <row r="87" spans="1:8" ht="22.5" customHeight="1">
      <c r="A87" s="15" t="s">
        <v>91</v>
      </c>
      <c r="B87" s="16">
        <v>1855</v>
      </c>
      <c r="C87" s="16">
        <v>482</v>
      </c>
      <c r="D87" s="16">
        <v>288</v>
      </c>
      <c r="E87" s="16">
        <f t="shared" si="7"/>
        <v>-194</v>
      </c>
      <c r="F87" s="16">
        <f t="shared" si="8"/>
        <v>40.24896265560166</v>
      </c>
      <c r="G87" s="16">
        <f t="shared" si="9"/>
        <v>15.525606469002696</v>
      </c>
      <c r="H87" s="17"/>
    </row>
    <row r="88" spans="1:8" ht="22.5" customHeight="1">
      <c r="A88" s="15" t="s">
        <v>92</v>
      </c>
      <c r="B88" s="16">
        <f>SUM(B89)</f>
        <v>-10</v>
      </c>
      <c r="C88" s="16">
        <f>SUM(C89)</f>
        <v>-2</v>
      </c>
      <c r="D88" s="16">
        <f>SUM(D89)</f>
        <v>4</v>
      </c>
      <c r="E88" s="16">
        <f t="shared" si="7"/>
        <v>6</v>
      </c>
      <c r="F88" s="18" t="str">
        <f t="shared" si="8"/>
        <v>轉絀為餘</v>
      </c>
      <c r="G88" s="16">
        <f t="shared" si="9"/>
        <v>-40</v>
      </c>
      <c r="H88" s="17"/>
    </row>
    <row r="89" spans="1:8" ht="22.5" customHeight="1">
      <c r="A89" s="15" t="s">
        <v>93</v>
      </c>
      <c r="B89" s="16">
        <v>-10</v>
      </c>
      <c r="C89" s="16">
        <v>-2</v>
      </c>
      <c r="D89" s="16">
        <v>4</v>
      </c>
      <c r="E89" s="16">
        <f t="shared" si="7"/>
        <v>6</v>
      </c>
      <c r="F89" s="18" t="str">
        <f t="shared" si="8"/>
        <v>轉絀為餘</v>
      </c>
      <c r="G89" s="16">
        <f t="shared" si="9"/>
        <v>-40</v>
      </c>
      <c r="H89" s="17"/>
    </row>
    <row r="90" spans="1:8" ht="22.5" customHeight="1">
      <c r="A90" s="15" t="s">
        <v>94</v>
      </c>
      <c r="B90" s="16">
        <f>SUM(B91:B92)</f>
        <v>1122</v>
      </c>
      <c r="C90" s="16">
        <f>SUM(C91:C92)</f>
        <v>207</v>
      </c>
      <c r="D90" s="16">
        <f>SUM(D91:D92)</f>
        <v>336</v>
      </c>
      <c r="E90" s="16">
        <f t="shared" si="7"/>
        <v>129</v>
      </c>
      <c r="F90" s="16">
        <f t="shared" si="8"/>
        <v>62.31884057971014</v>
      </c>
      <c r="G90" s="16">
        <f t="shared" si="9"/>
        <v>29.946524064171122</v>
      </c>
      <c r="H90" s="17"/>
    </row>
    <row r="91" spans="1:8" ht="22.5" customHeight="1">
      <c r="A91" s="15" t="s">
        <v>95</v>
      </c>
      <c r="B91" s="16">
        <v>988</v>
      </c>
      <c r="C91" s="16">
        <v>173</v>
      </c>
      <c r="D91" s="16">
        <v>299</v>
      </c>
      <c r="E91" s="16">
        <f t="shared" si="7"/>
        <v>126</v>
      </c>
      <c r="F91" s="16">
        <f t="shared" si="8"/>
        <v>72.83236994219652</v>
      </c>
      <c r="G91" s="16">
        <f t="shared" si="9"/>
        <v>30.263157894736842</v>
      </c>
      <c r="H91" s="17"/>
    </row>
    <row r="92" spans="1:8" ht="22.5" customHeight="1">
      <c r="A92" s="15" t="s">
        <v>96</v>
      </c>
      <c r="B92" s="16">
        <v>134</v>
      </c>
      <c r="C92" s="16">
        <v>34</v>
      </c>
      <c r="D92" s="16">
        <v>37</v>
      </c>
      <c r="E92" s="16">
        <f t="shared" si="7"/>
        <v>3</v>
      </c>
      <c r="F92" s="16">
        <f t="shared" si="8"/>
        <v>8.823529411764707</v>
      </c>
      <c r="G92" s="16">
        <f t="shared" si="9"/>
        <v>27.611940298507463</v>
      </c>
      <c r="H92" s="17"/>
    </row>
    <row r="93" spans="1:8" ht="22.5" customHeight="1">
      <c r="A93" s="15" t="s">
        <v>97</v>
      </c>
      <c r="B93" s="16">
        <f>SUM(B94)</f>
        <v>-1298</v>
      </c>
      <c r="C93" s="16">
        <f>SUM(C94)</f>
        <v>-162</v>
      </c>
      <c r="D93" s="16">
        <f>SUM(D94)</f>
        <v>-2</v>
      </c>
      <c r="E93" s="16">
        <f t="shared" si="7"/>
        <v>160</v>
      </c>
      <c r="F93" s="16">
        <f t="shared" si="8"/>
        <v>98.76543209876543</v>
      </c>
      <c r="G93" s="16">
        <f t="shared" si="9"/>
        <v>0.15408320493066258</v>
      </c>
      <c r="H93" s="17"/>
    </row>
    <row r="94" spans="1:8" ht="22.5" customHeight="1">
      <c r="A94" s="15" t="s">
        <v>98</v>
      </c>
      <c r="B94" s="16">
        <v>-1298</v>
      </c>
      <c r="C94" s="16">
        <v>-162</v>
      </c>
      <c r="D94" s="16">
        <v>-2</v>
      </c>
      <c r="E94" s="16">
        <f t="shared" si="7"/>
        <v>160</v>
      </c>
      <c r="F94" s="16">
        <f t="shared" si="8"/>
        <v>98.76543209876543</v>
      </c>
      <c r="G94" s="16">
        <f t="shared" si="9"/>
        <v>0.15408320493066258</v>
      </c>
      <c r="H94" s="17"/>
    </row>
    <row r="95" spans="1:8" ht="22.5" customHeight="1">
      <c r="A95" s="15" t="s">
        <v>99</v>
      </c>
      <c r="B95" s="16">
        <f>SUM(B96)</f>
        <v>22</v>
      </c>
      <c r="C95" s="16">
        <f>SUM(C96)</f>
        <v>3</v>
      </c>
      <c r="D95" s="16">
        <f>SUM(D96)</f>
        <v>3</v>
      </c>
      <c r="E95" s="16">
        <f t="shared" si="7"/>
        <v>0</v>
      </c>
      <c r="F95" s="16">
        <f t="shared" si="8"/>
        <v>0</v>
      </c>
      <c r="G95" s="16">
        <f t="shared" si="9"/>
        <v>13.636363636363635</v>
      </c>
      <c r="H95" s="17"/>
    </row>
    <row r="96" spans="1:8" ht="22.5" customHeight="1">
      <c r="A96" s="15" t="s">
        <v>100</v>
      </c>
      <c r="B96" s="16">
        <v>22</v>
      </c>
      <c r="C96" s="16">
        <v>3</v>
      </c>
      <c r="D96" s="16">
        <v>3</v>
      </c>
      <c r="E96" s="16">
        <f t="shared" si="7"/>
        <v>0</v>
      </c>
      <c r="F96" s="16">
        <f t="shared" si="8"/>
        <v>0</v>
      </c>
      <c r="G96" s="16">
        <f t="shared" si="9"/>
        <v>13.636363636363635</v>
      </c>
      <c r="H96" s="17"/>
    </row>
    <row r="97" spans="1:8" ht="22.5" customHeight="1">
      <c r="A97" s="15" t="s">
        <v>101</v>
      </c>
      <c r="B97" s="16">
        <f>SUM(B98)</f>
        <v>6</v>
      </c>
      <c r="C97" s="16">
        <f>SUM(C98)</f>
        <v>13</v>
      </c>
      <c r="D97" s="16">
        <f>SUM(D98)</f>
        <v>25</v>
      </c>
      <c r="E97" s="16">
        <f t="shared" si="7"/>
        <v>12</v>
      </c>
      <c r="F97" s="16">
        <f t="shared" si="8"/>
        <v>92.3076923076923</v>
      </c>
      <c r="G97" s="16">
        <f t="shared" si="9"/>
        <v>416.6666666666667</v>
      </c>
      <c r="H97" s="17"/>
    </row>
    <row r="98" spans="1:8" s="21" customFormat="1" ht="22.5" customHeight="1">
      <c r="A98" s="19" t="s">
        <v>102</v>
      </c>
      <c r="B98" s="16">
        <v>6</v>
      </c>
      <c r="C98" s="16">
        <v>13</v>
      </c>
      <c r="D98" s="16">
        <v>25</v>
      </c>
      <c r="E98" s="16">
        <f t="shared" si="7"/>
        <v>12</v>
      </c>
      <c r="F98" s="16">
        <f t="shared" si="8"/>
        <v>92.3076923076923</v>
      </c>
      <c r="G98" s="16">
        <f t="shared" si="9"/>
        <v>416.6666666666667</v>
      </c>
      <c r="H98" s="20"/>
    </row>
    <row r="99" spans="1:8" ht="22.5" customHeight="1">
      <c r="A99" s="15" t="s">
        <v>103</v>
      </c>
      <c r="B99" s="16">
        <f>SUM(B101)</f>
        <v>11</v>
      </c>
      <c r="C99" s="16">
        <f>SUM(C101)</f>
        <v>1</v>
      </c>
      <c r="D99" s="16">
        <f>SUM(D101)</f>
        <v>0</v>
      </c>
      <c r="E99" s="16">
        <f t="shared" si="7"/>
        <v>-1</v>
      </c>
      <c r="F99" s="18" t="str">
        <f t="shared" si="8"/>
        <v>反餘為絀</v>
      </c>
      <c r="G99" s="16">
        <f t="shared" si="9"/>
        <v>0</v>
      </c>
      <c r="H99" s="17"/>
    </row>
    <row r="100" spans="1:8" ht="22.5" customHeight="1">
      <c r="A100" s="15" t="s">
        <v>19</v>
      </c>
      <c r="B100" s="16">
        <f>SUM(B101)</f>
        <v>11</v>
      </c>
      <c r="C100" s="16">
        <f>SUM(C101)</f>
        <v>1</v>
      </c>
      <c r="D100" s="16">
        <f>SUM(D101)</f>
        <v>0</v>
      </c>
      <c r="E100" s="16">
        <f t="shared" si="7"/>
        <v>-1</v>
      </c>
      <c r="F100" s="18" t="str">
        <f t="shared" si="8"/>
        <v>反餘為絀</v>
      </c>
      <c r="G100" s="16">
        <f t="shared" si="9"/>
        <v>0</v>
      </c>
      <c r="H100" s="17"/>
    </row>
    <row r="101" spans="1:8" s="21" customFormat="1" ht="22.5" customHeight="1">
      <c r="A101" s="19" t="s">
        <v>104</v>
      </c>
      <c r="B101" s="16">
        <v>11</v>
      </c>
      <c r="C101" s="16">
        <v>1</v>
      </c>
      <c r="D101" s="16">
        <v>0</v>
      </c>
      <c r="E101" s="16">
        <f aca="true" t="shared" si="10" ref="E101:E132">D101-C101</f>
        <v>-1</v>
      </c>
      <c r="F101" s="18" t="str">
        <f aca="true" t="shared" si="11" ref="F101:F132">IF(D101*C101&gt;0,ABS((+E101/C101)*100),IF(D101&gt;C101,"轉絀為餘","反餘為絀"))</f>
        <v>反餘為絀</v>
      </c>
      <c r="G101" s="16">
        <f t="shared" si="9"/>
        <v>0</v>
      </c>
      <c r="H101" s="20"/>
    </row>
    <row r="102" spans="1:8" ht="22.5" customHeight="1">
      <c r="A102" s="15" t="s">
        <v>105</v>
      </c>
      <c r="B102" s="16">
        <f>SUM(B103,B109,B111,B113,B115,B118,B120,B122,B124,B126,B128,B130,B132)</f>
        <v>108979.97</v>
      </c>
      <c r="C102" s="16">
        <f>SUM(C103,C109,C111,C113,C115,C118,C120,C122,C124,C126,C128,C130,C132)</f>
        <v>-1380.23</v>
      </c>
      <c r="D102" s="16">
        <f>SUM(D103,D109,D111,D113,D115,D118,D120,D122,D124,D126,D128,D130,D132)</f>
        <v>2692.1499999999996</v>
      </c>
      <c r="E102" s="16">
        <f t="shared" si="10"/>
        <v>4072.3799999999997</v>
      </c>
      <c r="F102" s="18" t="str">
        <f t="shared" si="11"/>
        <v>轉絀為餘</v>
      </c>
      <c r="G102" s="16">
        <f t="shared" si="9"/>
        <v>2.4703163342768395</v>
      </c>
      <c r="H102" s="17"/>
    </row>
    <row r="103" spans="1:8" ht="22.5" customHeight="1">
      <c r="A103" s="15" t="s">
        <v>10</v>
      </c>
      <c r="B103" s="16">
        <f>SUM(B104:B108)</f>
        <v>94047.97</v>
      </c>
      <c r="C103" s="16">
        <f>SUM(C104:C108)</f>
        <v>-2803.23</v>
      </c>
      <c r="D103" s="16">
        <f>SUM(D104:D108)</f>
        <v>-3117.85</v>
      </c>
      <c r="E103" s="16">
        <f t="shared" si="10"/>
        <v>-314.6199999999999</v>
      </c>
      <c r="F103" s="16">
        <f t="shared" si="11"/>
        <v>11.223481483859686</v>
      </c>
      <c r="G103" s="16">
        <f t="shared" si="9"/>
        <v>-3.315169907441915</v>
      </c>
      <c r="H103" s="17"/>
    </row>
    <row r="104" spans="1:8" ht="22.5" customHeight="1">
      <c r="A104" s="15" t="s">
        <v>106</v>
      </c>
      <c r="B104" s="16">
        <v>-9</v>
      </c>
      <c r="C104" s="16">
        <v>-1976</v>
      </c>
      <c r="D104" s="16">
        <v>-1352</v>
      </c>
      <c r="E104" s="16">
        <f t="shared" si="10"/>
        <v>624</v>
      </c>
      <c r="F104" s="16">
        <f t="shared" si="11"/>
        <v>31.57894736842105</v>
      </c>
      <c r="G104" s="16">
        <f t="shared" si="9"/>
        <v>15022.222222222223</v>
      </c>
      <c r="H104" s="17"/>
    </row>
    <row r="105" spans="1:8" ht="22.5" customHeight="1">
      <c r="A105" s="15" t="s">
        <v>107</v>
      </c>
      <c r="B105" s="16">
        <v>-11</v>
      </c>
      <c r="C105" s="16">
        <v>-5</v>
      </c>
      <c r="D105" s="16">
        <v>-995</v>
      </c>
      <c r="E105" s="16">
        <f t="shared" si="10"/>
        <v>-990</v>
      </c>
      <c r="F105" s="16">
        <f t="shared" si="11"/>
        <v>19800</v>
      </c>
      <c r="G105" s="16">
        <f t="shared" si="9"/>
        <v>9045.454545454546</v>
      </c>
      <c r="H105" s="17"/>
    </row>
    <row r="106" spans="1:8" ht="22.5" customHeight="1">
      <c r="A106" s="15" t="s">
        <v>108</v>
      </c>
      <c r="B106" s="16">
        <v>307</v>
      </c>
      <c r="C106" s="16">
        <v>255</v>
      </c>
      <c r="D106" s="16">
        <v>506</v>
      </c>
      <c r="E106" s="16">
        <f t="shared" si="10"/>
        <v>251</v>
      </c>
      <c r="F106" s="16">
        <f t="shared" si="11"/>
        <v>98.4313725490196</v>
      </c>
      <c r="G106" s="16">
        <f t="shared" si="9"/>
        <v>164.82084690553748</v>
      </c>
      <c r="H106" s="17"/>
    </row>
    <row r="107" spans="1:8" ht="22.5" customHeight="1">
      <c r="A107" s="15" t="s">
        <v>109</v>
      </c>
      <c r="B107" s="16">
        <v>-15</v>
      </c>
      <c r="C107" s="16">
        <v>0</v>
      </c>
      <c r="D107" s="16">
        <v>0</v>
      </c>
      <c r="E107" s="16">
        <f t="shared" si="10"/>
        <v>0</v>
      </c>
      <c r="F107" s="18" t="str">
        <f t="shared" si="11"/>
        <v>反餘為絀</v>
      </c>
      <c r="G107" s="16">
        <v>0</v>
      </c>
      <c r="H107" s="17"/>
    </row>
    <row r="108" spans="1:8" ht="22.5" customHeight="1">
      <c r="A108" s="15" t="s">
        <v>110</v>
      </c>
      <c r="B108" s="16">
        <v>93775.97</v>
      </c>
      <c r="C108" s="16">
        <v>-1077.23</v>
      </c>
      <c r="D108" s="16">
        <v>-1276.85</v>
      </c>
      <c r="E108" s="16">
        <f t="shared" si="10"/>
        <v>-199.6199999999999</v>
      </c>
      <c r="F108" s="16">
        <f t="shared" si="11"/>
        <v>18.530861561597792</v>
      </c>
      <c r="G108" s="16">
        <f aca="true" t="shared" si="12" ref="G108:G131">D108/B108*100</f>
        <v>-1.3615961530443246</v>
      </c>
      <c r="H108" s="17"/>
    </row>
    <row r="109" spans="1:8" ht="22.5" customHeight="1">
      <c r="A109" s="15" t="s">
        <v>12</v>
      </c>
      <c r="B109" s="16">
        <f>SUM(B110)</f>
        <v>3</v>
      </c>
      <c r="C109" s="16">
        <f>SUM(C110)</f>
        <v>-1</v>
      </c>
      <c r="D109" s="16">
        <f>SUM(D110)</f>
        <v>6</v>
      </c>
      <c r="E109" s="16">
        <f t="shared" si="10"/>
        <v>7</v>
      </c>
      <c r="F109" s="18" t="str">
        <f t="shared" si="11"/>
        <v>轉絀為餘</v>
      </c>
      <c r="G109" s="16">
        <f t="shared" si="12"/>
        <v>200</v>
      </c>
      <c r="H109" s="17"/>
    </row>
    <row r="110" spans="1:8" ht="22.5" customHeight="1">
      <c r="A110" s="15" t="s">
        <v>111</v>
      </c>
      <c r="B110" s="16">
        <v>3</v>
      </c>
      <c r="C110" s="16">
        <v>-1</v>
      </c>
      <c r="D110" s="16">
        <v>6</v>
      </c>
      <c r="E110" s="16">
        <f t="shared" si="10"/>
        <v>7</v>
      </c>
      <c r="F110" s="18" t="str">
        <f t="shared" si="11"/>
        <v>轉絀為餘</v>
      </c>
      <c r="G110" s="16">
        <f t="shared" si="12"/>
        <v>200</v>
      </c>
      <c r="H110" s="17"/>
    </row>
    <row r="111" spans="1:8" ht="22.5" customHeight="1">
      <c r="A111" s="15" t="s">
        <v>19</v>
      </c>
      <c r="B111" s="16">
        <f>SUM(B112)</f>
        <v>60</v>
      </c>
      <c r="C111" s="16">
        <f>SUM(C112)</f>
        <v>16</v>
      </c>
      <c r="D111" s="16">
        <f>SUM(D112)</f>
        <v>-1972</v>
      </c>
      <c r="E111" s="16">
        <f t="shared" si="10"/>
        <v>-1988</v>
      </c>
      <c r="F111" s="18" t="str">
        <f t="shared" si="11"/>
        <v>反餘為絀</v>
      </c>
      <c r="G111" s="16">
        <f t="shared" si="12"/>
        <v>-3286.6666666666665</v>
      </c>
      <c r="H111" s="17"/>
    </row>
    <row r="112" spans="1:8" ht="22.5" customHeight="1">
      <c r="A112" s="15" t="s">
        <v>112</v>
      </c>
      <c r="B112" s="16">
        <v>60</v>
      </c>
      <c r="C112" s="16">
        <v>16</v>
      </c>
      <c r="D112" s="16">
        <v>-1972</v>
      </c>
      <c r="E112" s="16">
        <f t="shared" si="10"/>
        <v>-1988</v>
      </c>
      <c r="F112" s="18" t="str">
        <f t="shared" si="11"/>
        <v>反餘為絀</v>
      </c>
      <c r="G112" s="16">
        <f t="shared" si="12"/>
        <v>-3286.6666666666665</v>
      </c>
      <c r="H112" s="17"/>
    </row>
    <row r="113" spans="1:8" ht="22.5" customHeight="1">
      <c r="A113" s="15" t="s">
        <v>22</v>
      </c>
      <c r="B113" s="16">
        <f>SUM(B114)</f>
        <v>-56</v>
      </c>
      <c r="C113" s="16">
        <f>SUM(C114)</f>
        <v>-42</v>
      </c>
      <c r="D113" s="16">
        <f>SUM(D114)</f>
        <v>36</v>
      </c>
      <c r="E113" s="16">
        <f t="shared" si="10"/>
        <v>78</v>
      </c>
      <c r="F113" s="18" t="str">
        <f t="shared" si="11"/>
        <v>轉絀為餘</v>
      </c>
      <c r="G113" s="16">
        <f t="shared" si="12"/>
        <v>-64.28571428571429</v>
      </c>
      <c r="H113" s="17"/>
    </row>
    <row r="114" spans="1:8" ht="22.5" customHeight="1">
      <c r="A114" s="15" t="s">
        <v>113</v>
      </c>
      <c r="B114" s="16">
        <v>-56</v>
      </c>
      <c r="C114" s="16">
        <v>-42</v>
      </c>
      <c r="D114" s="16">
        <v>36</v>
      </c>
      <c r="E114" s="16">
        <f t="shared" si="10"/>
        <v>78</v>
      </c>
      <c r="F114" s="18" t="str">
        <f t="shared" si="11"/>
        <v>轉絀為餘</v>
      </c>
      <c r="G114" s="16">
        <f t="shared" si="12"/>
        <v>-64.28571428571429</v>
      </c>
      <c r="H114" s="17"/>
    </row>
    <row r="115" spans="1:8" ht="22.5" customHeight="1">
      <c r="A115" s="15" t="s">
        <v>82</v>
      </c>
      <c r="B115" s="16">
        <f>SUM(B116:B117)</f>
        <v>7501</v>
      </c>
      <c r="C115" s="16">
        <f>SUM(C116:C117)</f>
        <v>1686</v>
      </c>
      <c r="D115" s="16">
        <f>SUM(D116:D117)</f>
        <v>6369</v>
      </c>
      <c r="E115" s="16">
        <f t="shared" si="10"/>
        <v>4683</v>
      </c>
      <c r="F115" s="16">
        <f t="shared" si="11"/>
        <v>277.7580071174377</v>
      </c>
      <c r="G115" s="16">
        <f t="shared" si="12"/>
        <v>84.90867884282096</v>
      </c>
      <c r="H115" s="17"/>
    </row>
    <row r="116" spans="1:8" ht="22.5" customHeight="1">
      <c r="A116" s="15" t="s">
        <v>114</v>
      </c>
      <c r="B116" s="16">
        <v>-977</v>
      </c>
      <c r="C116" s="16">
        <v>-496</v>
      </c>
      <c r="D116" s="16">
        <v>4205</v>
      </c>
      <c r="E116" s="16">
        <f t="shared" si="10"/>
        <v>4701</v>
      </c>
      <c r="F116" s="18" t="str">
        <f t="shared" si="11"/>
        <v>轉絀為餘</v>
      </c>
      <c r="G116" s="16">
        <f t="shared" si="12"/>
        <v>-430.39918116683725</v>
      </c>
      <c r="H116" s="17"/>
    </row>
    <row r="117" spans="1:8" ht="22.5" customHeight="1">
      <c r="A117" s="15" t="s">
        <v>115</v>
      </c>
      <c r="B117" s="16">
        <v>8478</v>
      </c>
      <c r="C117" s="16">
        <v>2182</v>
      </c>
      <c r="D117" s="16">
        <v>2164</v>
      </c>
      <c r="E117" s="16">
        <f t="shared" si="10"/>
        <v>-18</v>
      </c>
      <c r="F117" s="16">
        <f t="shared" si="11"/>
        <v>0.8249312557286892</v>
      </c>
      <c r="G117" s="16">
        <f t="shared" si="12"/>
        <v>25.52488794527011</v>
      </c>
      <c r="H117" s="17"/>
    </row>
    <row r="118" spans="1:8" ht="22.5" customHeight="1">
      <c r="A118" s="15" t="s">
        <v>85</v>
      </c>
      <c r="B118" s="16">
        <f>SUM(B119)</f>
        <v>-606</v>
      </c>
      <c r="C118" s="16">
        <f>SUM(C119)</f>
        <v>720</v>
      </c>
      <c r="D118" s="16">
        <f>SUM(D119)</f>
        <v>637</v>
      </c>
      <c r="E118" s="16">
        <f t="shared" si="10"/>
        <v>-83</v>
      </c>
      <c r="F118" s="16">
        <f t="shared" si="11"/>
        <v>11.527777777777779</v>
      </c>
      <c r="G118" s="16">
        <f t="shared" si="12"/>
        <v>-105.11551155115511</v>
      </c>
      <c r="H118" s="17"/>
    </row>
    <row r="119" spans="1:8" ht="22.5" customHeight="1">
      <c r="A119" s="15" t="s">
        <v>116</v>
      </c>
      <c r="B119" s="16">
        <v>-606</v>
      </c>
      <c r="C119" s="16">
        <v>720</v>
      </c>
      <c r="D119" s="16">
        <v>637</v>
      </c>
      <c r="E119" s="16">
        <f t="shared" si="10"/>
        <v>-83</v>
      </c>
      <c r="F119" s="16">
        <f t="shared" si="11"/>
        <v>11.527777777777779</v>
      </c>
      <c r="G119" s="16">
        <f t="shared" si="12"/>
        <v>-105.11551155115511</v>
      </c>
      <c r="H119" s="17"/>
    </row>
    <row r="120" spans="1:8" ht="22.5" customHeight="1">
      <c r="A120" s="15" t="s">
        <v>92</v>
      </c>
      <c r="B120" s="16">
        <f>SUM(B121)</f>
        <v>7318</v>
      </c>
      <c r="C120" s="16">
        <f>SUM(C121)</f>
        <v>-2851</v>
      </c>
      <c r="D120" s="16">
        <f>SUM(D121)</f>
        <v>-1511</v>
      </c>
      <c r="E120" s="16">
        <f t="shared" si="10"/>
        <v>1340</v>
      </c>
      <c r="F120" s="16">
        <f t="shared" si="11"/>
        <v>47.001052262364084</v>
      </c>
      <c r="G120" s="16">
        <f t="shared" si="12"/>
        <v>-20.647717955725607</v>
      </c>
      <c r="H120" s="17"/>
    </row>
    <row r="121" spans="1:8" s="21" customFormat="1" ht="22.5" customHeight="1">
      <c r="A121" s="19" t="s">
        <v>117</v>
      </c>
      <c r="B121" s="16">
        <v>7318</v>
      </c>
      <c r="C121" s="16">
        <v>-2851</v>
      </c>
      <c r="D121" s="16">
        <v>-1511</v>
      </c>
      <c r="E121" s="16">
        <f t="shared" si="10"/>
        <v>1340</v>
      </c>
      <c r="F121" s="16">
        <f t="shared" si="11"/>
        <v>47.001052262364084</v>
      </c>
      <c r="G121" s="16">
        <f t="shared" si="12"/>
        <v>-20.647717955725607</v>
      </c>
      <c r="H121" s="20"/>
    </row>
    <row r="122" spans="1:8" ht="22.5" customHeight="1">
      <c r="A122" s="15" t="s">
        <v>118</v>
      </c>
      <c r="B122" s="16">
        <f>SUM(B123)</f>
        <v>403</v>
      </c>
      <c r="C122" s="16">
        <f>SUM(C123)</f>
        <v>1231</v>
      </c>
      <c r="D122" s="16">
        <f>SUM(D123)</f>
        <v>1165</v>
      </c>
      <c r="E122" s="16">
        <f t="shared" si="10"/>
        <v>-66</v>
      </c>
      <c r="F122" s="16">
        <f t="shared" si="11"/>
        <v>5.361494719740048</v>
      </c>
      <c r="G122" s="16">
        <f t="shared" si="12"/>
        <v>289.0818858560794</v>
      </c>
      <c r="H122" s="17"/>
    </row>
    <row r="123" spans="1:8" ht="22.5" customHeight="1">
      <c r="A123" s="15" t="s">
        <v>119</v>
      </c>
      <c r="B123" s="16">
        <v>403</v>
      </c>
      <c r="C123" s="16">
        <v>1231</v>
      </c>
      <c r="D123" s="16">
        <v>1165</v>
      </c>
      <c r="E123" s="16">
        <f t="shared" si="10"/>
        <v>-66</v>
      </c>
      <c r="F123" s="16">
        <f t="shared" si="11"/>
        <v>5.361494719740048</v>
      </c>
      <c r="G123" s="16">
        <f t="shared" si="12"/>
        <v>289.0818858560794</v>
      </c>
      <c r="H123" s="17"/>
    </row>
    <row r="124" spans="1:8" ht="22.5" customHeight="1">
      <c r="A124" s="15" t="s">
        <v>94</v>
      </c>
      <c r="B124" s="16">
        <f>SUM(B125)</f>
        <v>578</v>
      </c>
      <c r="C124" s="16">
        <f>SUM(C125)</f>
        <v>345</v>
      </c>
      <c r="D124" s="16">
        <f>SUM(D125)</f>
        <v>694</v>
      </c>
      <c r="E124" s="16">
        <f t="shared" si="10"/>
        <v>349</v>
      </c>
      <c r="F124" s="16">
        <f t="shared" si="11"/>
        <v>101.15942028985508</v>
      </c>
      <c r="G124" s="16">
        <f t="shared" si="12"/>
        <v>120.06920415224913</v>
      </c>
      <c r="H124" s="17"/>
    </row>
    <row r="125" spans="1:8" ht="22.5" customHeight="1">
      <c r="A125" s="15" t="s">
        <v>120</v>
      </c>
      <c r="B125" s="16">
        <v>578</v>
      </c>
      <c r="C125" s="16">
        <v>345</v>
      </c>
      <c r="D125" s="16">
        <v>694</v>
      </c>
      <c r="E125" s="16">
        <f t="shared" si="10"/>
        <v>349</v>
      </c>
      <c r="F125" s="16">
        <f t="shared" si="11"/>
        <v>101.15942028985508</v>
      </c>
      <c r="G125" s="16">
        <f t="shared" si="12"/>
        <v>120.06920415224913</v>
      </c>
      <c r="H125" s="17"/>
    </row>
    <row r="126" spans="1:8" ht="22.5" customHeight="1">
      <c r="A126" s="15" t="s">
        <v>121</v>
      </c>
      <c r="B126" s="16">
        <f>SUM(B127)</f>
        <v>-222</v>
      </c>
      <c r="C126" s="16">
        <f>SUM(C127)</f>
        <v>289</v>
      </c>
      <c r="D126" s="16">
        <f>SUM(D127)</f>
        <v>349</v>
      </c>
      <c r="E126" s="16">
        <f t="shared" si="10"/>
        <v>60</v>
      </c>
      <c r="F126" s="16">
        <f t="shared" si="11"/>
        <v>20.761245674740483</v>
      </c>
      <c r="G126" s="16">
        <f t="shared" si="12"/>
        <v>-157.2072072072072</v>
      </c>
      <c r="H126" s="17"/>
    </row>
    <row r="127" spans="1:8" ht="22.5" customHeight="1">
      <c r="A127" s="15" t="s">
        <v>122</v>
      </c>
      <c r="B127" s="16">
        <v>-222</v>
      </c>
      <c r="C127" s="16">
        <v>289</v>
      </c>
      <c r="D127" s="16">
        <v>349</v>
      </c>
      <c r="E127" s="16">
        <f t="shared" si="10"/>
        <v>60</v>
      </c>
      <c r="F127" s="16">
        <f t="shared" si="11"/>
        <v>20.761245674740483</v>
      </c>
      <c r="G127" s="16">
        <f t="shared" si="12"/>
        <v>-157.2072072072072</v>
      </c>
      <c r="H127" s="17"/>
    </row>
    <row r="128" spans="1:8" ht="22.5" customHeight="1">
      <c r="A128" s="15" t="s">
        <v>123</v>
      </c>
      <c r="B128" s="16">
        <f>SUM(B129)</f>
        <v>-23</v>
      </c>
      <c r="C128" s="16">
        <f>SUM(C129)</f>
        <v>-5</v>
      </c>
      <c r="D128" s="16">
        <f>SUM(D129)</f>
        <v>1</v>
      </c>
      <c r="E128" s="16">
        <f t="shared" si="10"/>
        <v>6</v>
      </c>
      <c r="F128" s="18" t="str">
        <f t="shared" si="11"/>
        <v>轉絀為餘</v>
      </c>
      <c r="G128" s="16">
        <f t="shared" si="12"/>
        <v>-4.3478260869565215</v>
      </c>
      <c r="H128" s="17"/>
    </row>
    <row r="129" spans="1:8" ht="22.5" customHeight="1">
      <c r="A129" s="15" t="s">
        <v>124</v>
      </c>
      <c r="B129" s="16">
        <v>-23</v>
      </c>
      <c r="C129" s="16">
        <v>-5</v>
      </c>
      <c r="D129" s="16">
        <v>1</v>
      </c>
      <c r="E129" s="16">
        <f t="shared" si="10"/>
        <v>6</v>
      </c>
      <c r="F129" s="18" t="str">
        <f t="shared" si="11"/>
        <v>轉絀為餘</v>
      </c>
      <c r="G129" s="16">
        <f t="shared" si="12"/>
        <v>-4.3478260869565215</v>
      </c>
      <c r="H129" s="17"/>
    </row>
    <row r="130" spans="1:8" ht="22.5" customHeight="1">
      <c r="A130" s="15" t="s">
        <v>125</v>
      </c>
      <c r="B130" s="16">
        <f>SUM(B131)</f>
        <v>-36</v>
      </c>
      <c r="C130" s="16">
        <f>SUM(C131)</f>
        <v>36</v>
      </c>
      <c r="D130" s="16">
        <f>SUM(D131)</f>
        <v>36</v>
      </c>
      <c r="E130" s="16">
        <f t="shared" si="10"/>
        <v>0</v>
      </c>
      <c r="F130" s="16">
        <f t="shared" si="11"/>
        <v>0</v>
      </c>
      <c r="G130" s="16">
        <f t="shared" si="12"/>
        <v>-100</v>
      </c>
      <c r="H130" s="17"/>
    </row>
    <row r="131" spans="1:8" ht="22.5" customHeight="1">
      <c r="A131" s="15" t="s">
        <v>126</v>
      </c>
      <c r="B131" s="16">
        <v>-36</v>
      </c>
      <c r="C131" s="16">
        <v>36</v>
      </c>
      <c r="D131" s="16">
        <v>36</v>
      </c>
      <c r="E131" s="16">
        <v>0</v>
      </c>
      <c r="F131" s="16">
        <f t="shared" si="11"/>
        <v>0</v>
      </c>
      <c r="G131" s="16">
        <f t="shared" si="12"/>
        <v>-100</v>
      </c>
      <c r="H131" s="17"/>
    </row>
    <row r="132" spans="1:8" ht="22.5" customHeight="1">
      <c r="A132" s="15" t="s">
        <v>127</v>
      </c>
      <c r="B132" s="16">
        <f>SUM(B133)</f>
        <v>12</v>
      </c>
      <c r="C132" s="16">
        <f>SUM(C133)</f>
        <v>-1</v>
      </c>
      <c r="D132" s="16">
        <f>SUM(D133)</f>
        <v>0</v>
      </c>
      <c r="E132" s="16">
        <f aca="true" t="shared" si="13" ref="E132:E137">D132-C132</f>
        <v>1</v>
      </c>
      <c r="F132" s="18" t="str">
        <f t="shared" si="11"/>
        <v>轉絀為餘</v>
      </c>
      <c r="G132" s="16" t="s">
        <v>34</v>
      </c>
      <c r="H132" s="17"/>
    </row>
    <row r="133" spans="1:8" ht="22.5" customHeight="1">
      <c r="A133" s="15" t="s">
        <v>128</v>
      </c>
      <c r="B133" s="16">
        <v>12</v>
      </c>
      <c r="C133" s="16">
        <v>-1</v>
      </c>
      <c r="D133" s="16">
        <v>0</v>
      </c>
      <c r="E133" s="16">
        <f t="shared" si="13"/>
        <v>1</v>
      </c>
      <c r="F133" s="18" t="str">
        <f>IF(D133*C133&gt;0,ABS((+E133/C133)*100),IF(D133&gt;C133,"轉絀為餘","反餘為絀"))</f>
        <v>轉絀為餘</v>
      </c>
      <c r="G133" s="16" t="s">
        <v>34</v>
      </c>
      <c r="H133" s="17"/>
    </row>
    <row r="134" spans="1:8" ht="22.5" customHeight="1">
      <c r="A134" s="15" t="s">
        <v>129</v>
      </c>
      <c r="B134" s="16">
        <f>SUM(B136)</f>
        <v>3202</v>
      </c>
      <c r="C134" s="16">
        <f>SUM(C136)</f>
        <v>-449</v>
      </c>
      <c r="D134" s="16">
        <f>SUM(D136)</f>
        <v>19</v>
      </c>
      <c r="E134" s="16">
        <f t="shared" si="13"/>
        <v>468</v>
      </c>
      <c r="F134" s="18" t="str">
        <f>IF(D134*C134&gt;0,ABS((+E134/C134)*100),IF(D134&gt;C134,"轉絀為餘","反餘為絀"))</f>
        <v>轉絀為餘</v>
      </c>
      <c r="G134" s="16">
        <f>D134/B134*100</f>
        <v>0.5933791380387258</v>
      </c>
      <c r="H134" s="17"/>
    </row>
    <row r="135" spans="1:8" ht="22.5" customHeight="1">
      <c r="A135" s="15" t="s">
        <v>15</v>
      </c>
      <c r="B135" s="16">
        <f>SUM(B136)</f>
        <v>3202</v>
      </c>
      <c r="C135" s="16">
        <f>SUM(C136)</f>
        <v>-449</v>
      </c>
      <c r="D135" s="16">
        <f>SUM(D136)</f>
        <v>19</v>
      </c>
      <c r="E135" s="16">
        <f t="shared" si="13"/>
        <v>468</v>
      </c>
      <c r="F135" s="18" t="str">
        <f>IF(D135*C135&gt;0,ABS((+E135/C135)*100),IF(D135&gt;C135,"轉絀為餘","反餘為絀"))</f>
        <v>轉絀為餘</v>
      </c>
      <c r="G135" s="16">
        <f>D135/B135*100</f>
        <v>0.5933791380387258</v>
      </c>
      <c r="H135" s="17"/>
    </row>
    <row r="136" spans="1:8" ht="22.5" customHeight="1">
      <c r="A136" s="15" t="s">
        <v>130</v>
      </c>
      <c r="B136" s="16">
        <v>3202</v>
      </c>
      <c r="C136" s="16">
        <v>-449</v>
      </c>
      <c r="D136" s="16">
        <v>19</v>
      </c>
      <c r="E136" s="16">
        <f t="shared" si="13"/>
        <v>468</v>
      </c>
      <c r="F136" s="18" t="str">
        <f>IF(D136*C136&gt;0,ABS((+E136/C136)*100),IF(D136&gt;C136,"轉絀為餘","反餘為絀"))</f>
        <v>轉絀為餘</v>
      </c>
      <c r="G136" s="16">
        <f>D136/B136*100</f>
        <v>0.5933791380387258</v>
      </c>
      <c r="H136" s="17"/>
    </row>
    <row r="137" spans="1:8" ht="22.5" customHeight="1">
      <c r="A137" s="15" t="s">
        <v>131</v>
      </c>
      <c r="B137" s="16">
        <f>B5+B99+B102+B134</f>
        <v>160213.47</v>
      </c>
      <c r="C137" s="16">
        <f>C5+C99+C102+C134</f>
        <v>24452.77</v>
      </c>
      <c r="D137" s="16">
        <f>D5+D99+D102+D134</f>
        <v>9584.369999999999</v>
      </c>
      <c r="E137" s="16">
        <f t="shared" si="13"/>
        <v>-14868.400000000001</v>
      </c>
      <c r="F137" s="16">
        <f>IF(D137*C137&gt;0,ABS((+E137/C137)*100),IF(D137&gt;C137,"轉絀為餘","反餘為絀"))</f>
        <v>60.80456324579997</v>
      </c>
      <c r="G137" s="16">
        <f>D137/B137*100</f>
        <v>5.982249807085509</v>
      </c>
      <c r="H137" s="17"/>
    </row>
    <row r="138" spans="1:10" ht="22.5" customHeight="1">
      <c r="A138" s="22" t="s">
        <v>134</v>
      </c>
      <c r="B138" s="23"/>
      <c r="C138" s="23"/>
      <c r="D138" s="23"/>
      <c r="E138" s="23"/>
      <c r="F138" s="23"/>
      <c r="G138" s="23"/>
      <c r="H138" s="24"/>
      <c r="I138" s="24"/>
      <c r="J138" s="24"/>
    </row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</sheetData>
  <mergeCells count="4">
    <mergeCell ref="A1:G1"/>
    <mergeCell ref="B3:B4"/>
    <mergeCell ref="C3:G3"/>
    <mergeCell ref="A3:A4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0" horizontalDpi="600" verticalDpi="600" orientation="landscape" paperSize="9" scale="85" r:id="rId1"/>
  <headerFooter alignWithMargins="0">
    <oddHeader>&amp;L&amp;"標楷體,標準"&amp;16
表六</oddHeader>
    <oddFooter>&amp;C&amp;"Times New Roman,標準"&amp;16&amp;P+16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2004-06-28T08:40:52Z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