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865" activeTab="0"/>
  </bookViews>
  <sheets>
    <sheet name="表二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'表二'!$A$1:$P$73</definedName>
    <definedName name="Print_Area_MI">#REF!</definedName>
    <definedName name="_xlnm.Print_Titles" localSheetId="0">'表二'!$1:$6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<sst xmlns="http://schemas.openxmlformats.org/spreadsheetml/2006/main" count="94" uniqueCount="85">
  <si>
    <t>表Q01-A3</t>
  </si>
  <si>
    <t>９３ 年 度 中 央 政 府 總 預 算 歲 出 執 行 情 形 表</t>
  </si>
  <si>
    <t xml:space="preserve">      中 華 民 國   93   年  6  月</t>
  </si>
  <si>
    <t>單位：百萬元</t>
  </si>
  <si>
    <t>本 年 度 預 算 數</t>
  </si>
  <si>
    <t>累 計 分 配 數</t>
  </si>
  <si>
    <t>累        計       執       行       數</t>
  </si>
  <si>
    <t>機　　關　　名　　稱</t>
  </si>
  <si>
    <t>經常門</t>
  </si>
  <si>
    <t>資本門</t>
  </si>
  <si>
    <t>合  計</t>
  </si>
  <si>
    <t>經 常 門</t>
  </si>
  <si>
    <t>資 本 門</t>
  </si>
  <si>
    <t>合     計</t>
  </si>
  <si>
    <t>金  額</t>
  </si>
  <si>
    <t>占預算%</t>
  </si>
  <si>
    <t>占分配%</t>
  </si>
  <si>
    <t>1.行政院主管</t>
  </si>
  <si>
    <t xml:space="preserve">  行政院</t>
  </si>
  <si>
    <t xml:space="preserve">  主計處</t>
  </si>
  <si>
    <t xml:space="preserve">  主計處電子處理資料中心</t>
  </si>
  <si>
    <t xml:space="preserve">  新聞局</t>
  </si>
  <si>
    <t xml:space="preserve">  人事行政局</t>
  </si>
  <si>
    <t xml:space="preserve">  公務人力發展中心</t>
  </si>
  <si>
    <t xml:space="preserve">  公務人員住宅及福利委員會</t>
  </si>
  <si>
    <t xml:space="preserve">  地方行政研習中心</t>
  </si>
  <si>
    <t xml:space="preserve">  國立故宮博物院</t>
  </si>
  <si>
    <t xml:space="preserve">  經濟建設委員會</t>
  </si>
  <si>
    <t xml:space="preserve">  中央選舉委員會及所屬</t>
  </si>
  <si>
    <t xml:space="preserve">  文化建設委員會及所屬</t>
  </si>
  <si>
    <t xml:space="preserve">  青年輔導委員會及所屬</t>
  </si>
  <si>
    <t xml:space="preserve">  研究發展考核委員會</t>
  </si>
  <si>
    <t xml:space="preserve">  檔案管理局</t>
  </si>
  <si>
    <t xml:space="preserve">  大陸委員會</t>
  </si>
  <si>
    <t xml:space="preserve">  公平交易委員會</t>
  </si>
  <si>
    <t xml:space="preserve">  消費者保護委員會</t>
  </si>
  <si>
    <t xml:space="preserve">  公共工程委員會</t>
  </si>
  <si>
    <t xml:space="preserve">  原住民族委員會及所屬</t>
  </si>
  <si>
    <t xml:space="preserve">  體育委員會</t>
  </si>
  <si>
    <t xml:space="preserve">  客家委員會</t>
  </si>
  <si>
    <t>2.內政部主管</t>
  </si>
  <si>
    <t>3.外交部主管</t>
  </si>
  <si>
    <t>4.國防部主管</t>
  </si>
  <si>
    <t>5.財政部主管</t>
  </si>
  <si>
    <t>6.教育部主管</t>
  </si>
  <si>
    <t>7.法務部主管</t>
  </si>
  <si>
    <t>8.經濟部主管</t>
  </si>
  <si>
    <t>9.交通部主管</t>
  </si>
  <si>
    <t>10.蒙藏委員會主管</t>
  </si>
  <si>
    <t>11.僑務委員會主管</t>
  </si>
  <si>
    <t>12.退輔會主管</t>
  </si>
  <si>
    <t>13.國家科學委員會主管</t>
  </si>
  <si>
    <t>14.原子能委員會主管</t>
  </si>
  <si>
    <t>15.農業委員會主管</t>
  </si>
  <si>
    <t>16.勞工委員會主管</t>
  </si>
  <si>
    <t>17.衛生署主管</t>
  </si>
  <si>
    <t>18.環境保護署主管</t>
  </si>
  <si>
    <t>19.海岸巡防署主管</t>
  </si>
  <si>
    <t>20.省市地方政府</t>
  </si>
  <si>
    <t>　台灣省政府</t>
  </si>
  <si>
    <t>　台灣省諮議會</t>
  </si>
  <si>
    <t>　補助台灣省各縣市政府</t>
  </si>
  <si>
    <t>　福建省政府</t>
  </si>
  <si>
    <t>　補助高雄市政府</t>
  </si>
  <si>
    <t>　地方政府教師退休專案補助</t>
  </si>
  <si>
    <t>21.統籌部分</t>
  </si>
  <si>
    <t>1.國民大會主管</t>
  </si>
  <si>
    <t>2.總統府主管</t>
  </si>
  <si>
    <t>3.立法院主管</t>
  </si>
  <si>
    <t>4.司法院主管</t>
  </si>
  <si>
    <t>5.考試院主管</t>
  </si>
  <si>
    <t>6.監察院主管</t>
  </si>
  <si>
    <t>資本門→</t>
  </si>
  <si>
    <t>經常門→</t>
  </si>
  <si>
    <t>經資併計→</t>
  </si>
  <si>
    <t>註：1.表列資本門執行數含支出實現數、暫付數、應付未付數及節餘數。</t>
  </si>
  <si>
    <t xml:space="preserve">    3.表列第二預備金49.38億元為尚未動支之預算數，該預備金原預算數80億元，截至六月底止已動支30.62億元，係總統府、行政院、新聞局、中選會、文建會、消保會、原民會、立法院、</t>
  </si>
  <si>
    <r>
      <t>壹、本</t>
    </r>
    <r>
      <rPr>
        <b/>
        <sz val="13"/>
        <rFont val="標楷體"/>
        <family val="4"/>
      </rPr>
      <t>院</t>
    </r>
    <r>
      <rPr>
        <b/>
        <sz val="13"/>
        <rFont val="標楷體"/>
        <family val="4"/>
      </rPr>
      <t>所</t>
    </r>
    <r>
      <rPr>
        <b/>
        <sz val="13"/>
        <rFont val="標楷體"/>
        <family val="4"/>
      </rPr>
      <t>屬</t>
    </r>
    <r>
      <rPr>
        <b/>
        <sz val="13"/>
        <rFont val="標楷體"/>
        <family val="4"/>
      </rPr>
      <t>機</t>
    </r>
    <r>
      <rPr>
        <b/>
        <sz val="13"/>
        <rFont val="標楷體"/>
        <family val="4"/>
      </rPr>
      <t>關</t>
    </r>
  </si>
  <si>
    <t>22.災害準備金</t>
  </si>
  <si>
    <t>23.第二預備金</t>
  </si>
  <si>
    <r>
      <t>貳、非</t>
    </r>
    <r>
      <rPr>
        <b/>
        <sz val="13"/>
        <rFont val="標楷體"/>
        <family val="4"/>
      </rPr>
      <t>本</t>
    </r>
    <r>
      <rPr>
        <b/>
        <sz val="13"/>
        <rFont val="標楷體"/>
        <family val="4"/>
      </rPr>
      <t>院</t>
    </r>
    <r>
      <rPr>
        <b/>
        <sz val="13"/>
        <rFont val="標楷體"/>
        <family val="4"/>
      </rPr>
      <t>所</t>
    </r>
    <r>
      <rPr>
        <b/>
        <sz val="13"/>
        <rFont val="標楷體"/>
        <family val="4"/>
      </rPr>
      <t>屬</t>
    </r>
    <r>
      <rPr>
        <b/>
        <sz val="13"/>
        <rFont val="標楷體"/>
        <family val="4"/>
      </rPr>
      <t>機</t>
    </r>
    <r>
      <rPr>
        <b/>
        <sz val="13"/>
        <rFont val="標楷體"/>
        <family val="4"/>
      </rPr>
      <t>關</t>
    </r>
  </si>
  <si>
    <r>
      <t>合</t>
    </r>
    <r>
      <rPr>
        <b/>
        <sz val="13"/>
        <rFont val="Times New Roman"/>
        <family val="1"/>
      </rPr>
      <t xml:space="preserve">                        </t>
    </r>
    <r>
      <rPr>
        <b/>
        <sz val="13"/>
        <rFont val="標楷體"/>
        <family val="4"/>
      </rPr>
      <t>計</t>
    </r>
  </si>
  <si>
    <r>
      <t>驗算實現</t>
    </r>
    <r>
      <rPr>
        <sz val="9"/>
        <rFont val="Times New Roman"/>
        <family val="1"/>
      </rPr>
      <t>+</t>
    </r>
    <r>
      <rPr>
        <sz val="9"/>
        <rFont val="新細明體"/>
        <family val="1"/>
      </rPr>
      <t>暫</t>
    </r>
    <r>
      <rPr>
        <sz val="9"/>
        <rFont val="Times New Roman"/>
        <family val="1"/>
      </rPr>
      <t>+</t>
    </r>
    <r>
      <rPr>
        <sz val="9"/>
        <rFont val="新細明體"/>
        <family val="1"/>
      </rPr>
      <t>應</t>
    </r>
    <r>
      <rPr>
        <sz val="9"/>
        <rFont val="Times New Roman"/>
        <family val="1"/>
      </rPr>
      <t>+</t>
    </r>
    <r>
      <rPr>
        <sz val="9"/>
        <rFont val="新細明體"/>
        <family val="1"/>
      </rPr>
      <t>節→</t>
    </r>
  </si>
  <si>
    <t xml:space="preserve">    2.表列統籌部分，包括公教員工資遣退職給付、公教人員婚喪生育及子女教育補助、早期退休公教人員生活困難照護金、公務人員退休撫卹給付等項。</t>
  </si>
  <si>
    <r>
      <t xml:space="preserve">    </t>
    </r>
    <r>
      <rPr>
        <sz val="11"/>
        <rFont val="標楷體"/>
        <family val="4"/>
      </rPr>
      <t xml:space="preserve">    司法院、內政部、財政部、法務部、農委會、勞委會及衛生署主管動支，已併入各主管項下表達；另災害準備金預算數20億元，尚未動支。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</si>
</sst>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General_)"/>
    <numFmt numFmtId="178" formatCode="0.00_)"/>
  </numFmts>
  <fonts count="31">
    <font>
      <sz val="12"/>
      <name val="新細明體"/>
      <family val="1"/>
    </font>
    <font>
      <sz val="10"/>
      <name val="MS Sans Serif"/>
      <family val="2"/>
    </font>
    <font>
      <sz val="10"/>
      <name val="Arial"/>
      <family val="2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2"/>
      <name val="Times New Roman"/>
      <family val="1"/>
    </font>
    <font>
      <sz val="12"/>
      <name val="細明體"/>
      <family val="3"/>
    </font>
    <font>
      <sz val="13"/>
      <name val="Times New Roman"/>
      <family val="1"/>
    </font>
    <font>
      <sz val="10"/>
      <color indexed="8"/>
      <name val="ARIAL"/>
      <family val="2"/>
    </font>
    <font>
      <sz val="12"/>
      <name val="標楷體"/>
      <family val="4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b/>
      <sz val="20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6"/>
      <name val="標楷體"/>
      <family val="4"/>
    </font>
    <font>
      <sz val="10"/>
      <name val="標楷體"/>
      <family val="4"/>
    </font>
    <font>
      <b/>
      <sz val="13"/>
      <name val="標楷體"/>
      <family val="4"/>
    </font>
    <font>
      <sz val="9"/>
      <name val="細明體"/>
      <family val="3"/>
    </font>
    <font>
      <b/>
      <sz val="13"/>
      <name val="Times New Roman"/>
      <family val="1"/>
    </font>
    <font>
      <sz val="10"/>
      <name val="細明體"/>
      <family val="3"/>
    </font>
    <font>
      <sz val="10"/>
      <color indexed="10"/>
      <name val="細明體"/>
      <family val="3"/>
    </font>
    <font>
      <sz val="9"/>
      <name val="標楷體"/>
      <family val="4"/>
    </font>
    <font>
      <sz val="9"/>
      <name val="Times New Roman"/>
      <family val="1"/>
    </font>
    <font>
      <sz val="9"/>
      <name val="新細明體"/>
      <family val="1"/>
    </font>
    <font>
      <b/>
      <sz val="11"/>
      <name val="標楷體"/>
      <family val="4"/>
    </font>
    <font>
      <b/>
      <sz val="12"/>
      <name val="Times New Roman"/>
      <family val="1"/>
    </font>
    <font>
      <sz val="11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1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8" fontId="1" fillId="0" borderId="0" applyFont="0" applyFill="0" applyBorder="0" applyAlignment="0" applyProtection="0"/>
    <xf numFmtId="38" fontId="3" fillId="0" borderId="0" applyBorder="0" applyAlignment="0">
      <protection/>
    </xf>
    <xf numFmtId="177" fontId="4" fillId="2" borderId="1" applyNumberFormat="0" applyFont="0" applyFill="0" applyBorder="0">
      <alignment horizontal="center" vertical="center"/>
      <protection/>
    </xf>
    <xf numFmtId="178" fontId="5" fillId="0" borderId="0">
      <alignment/>
      <protection/>
    </xf>
    <xf numFmtId="0" fontId="2" fillId="0" borderId="0">
      <alignment/>
      <protection/>
    </xf>
    <xf numFmtId="37" fontId="4" fillId="0" borderId="0">
      <alignment/>
      <protection/>
    </xf>
    <xf numFmtId="177" fontId="4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177" fontId="10" fillId="0" borderId="0" xfId="21" applyFont="1">
      <alignment/>
      <protection/>
    </xf>
    <xf numFmtId="37" fontId="7" fillId="0" borderId="0" xfId="20" applyFont="1" applyProtection="1">
      <alignment/>
      <protection locked="0"/>
    </xf>
    <xf numFmtId="37" fontId="7" fillId="0" borderId="0" xfId="20" applyFont="1" applyProtection="1">
      <alignment/>
      <protection/>
    </xf>
    <xf numFmtId="37" fontId="7" fillId="0" borderId="0" xfId="20" applyFont="1" applyFill="1" applyProtection="1">
      <alignment/>
      <protection locked="0"/>
    </xf>
    <xf numFmtId="37" fontId="13" fillId="0" borderId="0" xfId="20" applyFont="1" applyAlignment="1" applyProtection="1" quotePrefix="1">
      <alignment horizontal="centerContinuous" vertical="top"/>
      <protection locked="0"/>
    </xf>
    <xf numFmtId="37" fontId="14" fillId="0" borderId="0" xfId="20" applyFont="1" applyAlignment="1" applyProtection="1">
      <alignment horizontal="centerContinuous" vertical="top"/>
      <protection locked="0"/>
    </xf>
    <xf numFmtId="37" fontId="14" fillId="0" borderId="0" xfId="20" applyFont="1" applyAlignment="1" applyProtection="1">
      <alignment horizontal="centerContinuous" vertical="top"/>
      <protection/>
    </xf>
    <xf numFmtId="37" fontId="14" fillId="0" borderId="0" xfId="20" applyFont="1" applyFill="1" applyAlignment="1" applyProtection="1">
      <alignment vertical="top"/>
      <protection locked="0"/>
    </xf>
    <xf numFmtId="37" fontId="14" fillId="0" borderId="0" xfId="20" applyFont="1" applyAlignment="1" applyProtection="1">
      <alignment vertical="top"/>
      <protection locked="0"/>
    </xf>
    <xf numFmtId="37" fontId="15" fillId="0" borderId="0" xfId="20" applyFont="1" applyAlignment="1" applyProtection="1">
      <alignment horizontal="centerContinuous" vertical="center"/>
      <protection locked="0"/>
    </xf>
    <xf numFmtId="37" fontId="16" fillId="0" borderId="0" xfId="20" applyFont="1" applyAlignment="1" applyProtection="1">
      <alignment horizontal="centerContinuous" vertical="center"/>
      <protection locked="0"/>
    </xf>
    <xf numFmtId="37" fontId="16" fillId="0" borderId="0" xfId="20" applyFont="1" applyAlignment="1" applyProtection="1">
      <alignment horizontal="centerContinuous" vertical="center"/>
      <protection/>
    </xf>
    <xf numFmtId="37" fontId="16" fillId="0" borderId="0" xfId="20" applyFont="1" applyAlignment="1" applyProtection="1" quotePrefix="1">
      <alignment horizontal="right" vertical="center"/>
      <protection locked="0"/>
    </xf>
    <xf numFmtId="37" fontId="16" fillId="0" borderId="0" xfId="20" applyFont="1" applyFill="1" applyBorder="1" applyProtection="1">
      <alignment/>
      <protection locked="0"/>
    </xf>
    <xf numFmtId="37" fontId="16" fillId="0" borderId="0" xfId="20" applyFont="1" applyBorder="1" applyProtection="1">
      <alignment/>
      <protection locked="0"/>
    </xf>
    <xf numFmtId="37" fontId="17" fillId="0" borderId="2" xfId="20" applyFont="1" applyBorder="1" applyAlignment="1" applyProtection="1">
      <alignment vertical="center"/>
      <protection locked="0"/>
    </xf>
    <xf numFmtId="37" fontId="17" fillId="0" borderId="3" xfId="20" applyFont="1" applyBorder="1" applyAlignment="1" applyProtection="1" quotePrefix="1">
      <alignment horizontal="centerContinuous" vertical="center"/>
      <protection locked="0"/>
    </xf>
    <xf numFmtId="37" fontId="17" fillId="0" borderId="3" xfId="20" applyFont="1" applyBorder="1" applyAlignment="1" applyProtection="1">
      <alignment horizontal="centerContinuous" vertical="center"/>
      <protection locked="0"/>
    </xf>
    <xf numFmtId="37" fontId="17" fillId="0" borderId="3" xfId="20" applyFont="1" applyBorder="1" applyAlignment="1" applyProtection="1">
      <alignment horizontal="centerContinuous" vertical="center"/>
      <protection/>
    </xf>
    <xf numFmtId="37" fontId="17" fillId="0" borderId="4" xfId="20" applyFont="1" applyBorder="1" applyAlignment="1" applyProtection="1">
      <alignment horizontal="centerContinuous" vertical="center"/>
      <protection/>
    </xf>
    <xf numFmtId="37" fontId="17" fillId="0" borderId="0" xfId="20" applyFont="1" applyFill="1" applyBorder="1" applyAlignment="1" applyProtection="1">
      <alignment vertical="center"/>
      <protection locked="0"/>
    </xf>
    <xf numFmtId="37" fontId="17" fillId="0" borderId="0" xfId="20" applyFont="1" applyBorder="1" applyAlignment="1" applyProtection="1">
      <alignment vertical="center"/>
      <protection locked="0"/>
    </xf>
    <xf numFmtId="37" fontId="17" fillId="0" borderId="5" xfId="20" applyFont="1" applyBorder="1" applyAlignment="1" applyProtection="1" quotePrefix="1">
      <alignment horizontal="center" vertical="center"/>
      <protection locked="0"/>
    </xf>
    <xf numFmtId="37" fontId="17" fillId="0" borderId="6" xfId="20" applyFont="1" applyBorder="1" applyAlignment="1" applyProtection="1">
      <alignment horizontal="centerContinuous"/>
      <protection locked="0"/>
    </xf>
    <xf numFmtId="37" fontId="17" fillId="0" borderId="6" xfId="20" applyFont="1" applyBorder="1" applyAlignment="1" applyProtection="1">
      <alignment horizontal="centerContinuous"/>
      <protection/>
    </xf>
    <xf numFmtId="37" fontId="17" fillId="0" borderId="1" xfId="20" applyFont="1" applyBorder="1" applyAlignment="1" applyProtection="1">
      <alignment horizontal="centerContinuous" vertical="center"/>
      <protection locked="0"/>
    </xf>
    <xf numFmtId="37" fontId="17" fillId="0" borderId="1" xfId="20" applyFont="1" applyBorder="1" applyAlignment="1" applyProtection="1">
      <alignment horizontal="centerContinuous" vertical="center"/>
      <protection/>
    </xf>
    <xf numFmtId="37" fontId="17" fillId="0" borderId="7" xfId="20" applyFont="1" applyBorder="1" applyAlignment="1" applyProtection="1">
      <alignment horizontal="centerContinuous" vertical="center"/>
      <protection/>
    </xf>
    <xf numFmtId="37" fontId="17" fillId="0" borderId="8" xfId="20" applyFont="1" applyBorder="1" applyAlignment="1" applyProtection="1">
      <alignment horizontal="centerContinuous" vertical="center"/>
      <protection/>
    </xf>
    <xf numFmtId="37" fontId="17" fillId="0" borderId="0" xfId="20" applyFont="1" applyFill="1" applyBorder="1" applyProtection="1">
      <alignment/>
      <protection locked="0"/>
    </xf>
    <xf numFmtId="37" fontId="17" fillId="0" borderId="0" xfId="20" applyFont="1" applyBorder="1" applyProtection="1">
      <alignment/>
      <protection locked="0"/>
    </xf>
    <xf numFmtId="37" fontId="10" fillId="0" borderId="9" xfId="20" applyFont="1" applyBorder="1" applyProtection="1">
      <alignment/>
      <protection locked="0"/>
    </xf>
    <xf numFmtId="37" fontId="10" fillId="0" borderId="10" xfId="20" applyFont="1" applyBorder="1" applyProtection="1">
      <alignment/>
      <protection locked="0"/>
    </xf>
    <xf numFmtId="37" fontId="10" fillId="0" borderId="10" xfId="20" applyFont="1" applyBorder="1" applyProtection="1">
      <alignment/>
      <protection/>
    </xf>
    <xf numFmtId="37" fontId="17" fillId="0" borderId="10" xfId="20" applyFont="1" applyBorder="1" applyAlignment="1" applyProtection="1">
      <alignment horizontal="center" vertical="center"/>
      <protection locked="0"/>
    </xf>
    <xf numFmtId="37" fontId="18" fillId="0" borderId="10" xfId="20" applyFont="1" applyBorder="1" applyAlignment="1" applyProtection="1">
      <alignment horizontal="center" vertical="center"/>
      <protection/>
    </xf>
    <xf numFmtId="37" fontId="10" fillId="0" borderId="10" xfId="20" applyFont="1" applyBorder="1" applyAlignment="1" applyProtection="1">
      <alignment horizontal="center" vertical="center"/>
      <protection locked="0"/>
    </xf>
    <xf numFmtId="37" fontId="18" fillId="0" borderId="11" xfId="20" applyFont="1" applyBorder="1" applyAlignment="1" applyProtection="1">
      <alignment horizontal="center" vertical="center"/>
      <protection/>
    </xf>
    <xf numFmtId="37" fontId="19" fillId="0" borderId="0" xfId="20" applyFont="1" applyFill="1" applyBorder="1" applyProtection="1">
      <alignment/>
      <protection locked="0"/>
    </xf>
    <xf numFmtId="37" fontId="10" fillId="0" borderId="0" xfId="20" applyFont="1" applyBorder="1" applyProtection="1">
      <alignment/>
      <protection locked="0"/>
    </xf>
    <xf numFmtId="37" fontId="20" fillId="0" borderId="9" xfId="20" applyFont="1" applyBorder="1" applyProtection="1">
      <alignment/>
      <protection locked="0"/>
    </xf>
    <xf numFmtId="176" fontId="22" fillId="0" borderId="1" xfId="20" applyNumberFormat="1" applyFont="1" applyBorder="1" applyAlignment="1" applyProtection="1" quotePrefix="1">
      <alignment vertical="center"/>
      <protection locked="0"/>
    </xf>
    <xf numFmtId="176" fontId="22" fillId="0" borderId="1" xfId="20" applyNumberFormat="1" applyFont="1" applyBorder="1" applyAlignment="1" applyProtection="1">
      <alignment vertical="center"/>
      <protection locked="0"/>
    </xf>
    <xf numFmtId="41" fontId="22" fillId="0" borderId="10" xfId="22" applyNumberFormat="1" applyFont="1" applyBorder="1" applyAlignment="1" applyProtection="1">
      <alignment horizontal="center" vertical="center"/>
      <protection/>
    </xf>
    <xf numFmtId="41" fontId="22" fillId="0" borderId="1" xfId="20" applyNumberFormat="1" applyFont="1" applyBorder="1" applyAlignment="1" applyProtection="1">
      <alignment vertical="center"/>
      <protection/>
    </xf>
    <xf numFmtId="3" fontId="22" fillId="0" borderId="1" xfId="22" applyNumberFormat="1" applyFont="1" applyBorder="1" applyAlignment="1" applyProtection="1">
      <alignment horizontal="center" vertical="center"/>
      <protection/>
    </xf>
    <xf numFmtId="41" fontId="22" fillId="0" borderId="1" xfId="23" applyNumberFormat="1" applyFont="1" applyBorder="1" applyAlignment="1" applyProtection="1">
      <alignment horizontal="center" vertical="center"/>
      <protection/>
    </xf>
    <xf numFmtId="41" fontId="22" fillId="0" borderId="8" xfId="23" applyNumberFormat="1" applyFont="1" applyBorder="1" applyAlignment="1" applyProtection="1">
      <alignment horizontal="center" vertical="center"/>
      <protection/>
    </xf>
    <xf numFmtId="37" fontId="23" fillId="0" borderId="0" xfId="20" applyFont="1" applyFill="1" applyBorder="1" applyProtection="1">
      <alignment/>
      <protection locked="0"/>
    </xf>
    <xf numFmtId="37" fontId="7" fillId="0" borderId="0" xfId="20" applyFont="1" applyBorder="1" applyProtection="1">
      <alignment/>
      <protection locked="0"/>
    </xf>
    <xf numFmtId="37" fontId="17" fillId="0" borderId="12" xfId="20" applyFont="1" applyBorder="1" applyAlignment="1" applyProtection="1">
      <alignment horizontal="left" vertical="center" indent="1"/>
      <protection locked="0"/>
    </xf>
    <xf numFmtId="176" fontId="8" fillId="0" borderId="1" xfId="20" applyNumberFormat="1" applyFont="1" applyBorder="1" applyAlignment="1" applyProtection="1">
      <alignment vertical="center"/>
      <protection locked="0"/>
    </xf>
    <xf numFmtId="176" fontId="8" fillId="0" borderId="1" xfId="20" applyNumberFormat="1" applyFont="1" applyBorder="1" applyAlignment="1" applyProtection="1">
      <alignment vertical="center"/>
      <protection/>
    </xf>
    <xf numFmtId="41" fontId="8" fillId="0" borderId="1" xfId="22" applyNumberFormat="1" applyFont="1" applyBorder="1" applyAlignment="1" applyProtection="1">
      <alignment horizontal="center" vertical="center"/>
      <protection/>
    </xf>
    <xf numFmtId="41" fontId="8" fillId="0" borderId="1" xfId="20" applyNumberFormat="1" applyFont="1" applyBorder="1" applyAlignment="1" applyProtection="1">
      <alignment vertical="center"/>
      <protection/>
    </xf>
    <xf numFmtId="3" fontId="8" fillId="0" borderId="1" xfId="22" applyNumberFormat="1" applyFont="1" applyBorder="1" applyAlignment="1" applyProtection="1">
      <alignment horizontal="center" vertical="center"/>
      <protection/>
    </xf>
    <xf numFmtId="41" fontId="8" fillId="0" borderId="1" xfId="23" applyNumberFormat="1" applyFont="1" applyBorder="1" applyAlignment="1" applyProtection="1">
      <alignment horizontal="center" vertical="center"/>
      <protection/>
    </xf>
    <xf numFmtId="41" fontId="8" fillId="0" borderId="8" xfId="23" applyNumberFormat="1" applyFont="1" applyBorder="1" applyAlignment="1" applyProtection="1">
      <alignment horizontal="center" vertical="center"/>
      <protection/>
    </xf>
    <xf numFmtId="37" fontId="17" fillId="0" borderId="12" xfId="20" applyFont="1" applyBorder="1" applyAlignment="1" applyProtection="1" quotePrefix="1">
      <alignment horizontal="left" vertical="center" indent="1"/>
      <protection locked="0"/>
    </xf>
    <xf numFmtId="37" fontId="24" fillId="0" borderId="0" xfId="20" applyFont="1" applyFill="1" applyBorder="1" applyProtection="1">
      <alignment/>
      <protection locked="0"/>
    </xf>
    <xf numFmtId="37" fontId="7" fillId="0" borderId="0" xfId="20" applyFont="1" applyFill="1" applyBorder="1" applyProtection="1">
      <alignment/>
      <protection locked="0"/>
    </xf>
    <xf numFmtId="37" fontId="17" fillId="0" borderId="9" xfId="20" applyFont="1" applyBorder="1" applyAlignment="1" applyProtection="1">
      <alignment horizontal="left" vertical="center" indent="1"/>
      <protection locked="0"/>
    </xf>
    <xf numFmtId="176" fontId="8" fillId="0" borderId="10" xfId="20" applyNumberFormat="1" applyFont="1" applyBorder="1" applyAlignment="1" applyProtection="1">
      <alignment vertical="center"/>
      <protection locked="0"/>
    </xf>
    <xf numFmtId="176" fontId="8" fillId="0" borderId="10" xfId="20" applyNumberFormat="1" applyFont="1" applyBorder="1" applyAlignment="1" applyProtection="1">
      <alignment vertical="center"/>
      <protection/>
    </xf>
    <xf numFmtId="3" fontId="8" fillId="0" borderId="10" xfId="22" applyNumberFormat="1" applyFont="1" applyBorder="1" applyAlignment="1" applyProtection="1">
      <alignment horizontal="center" vertical="center"/>
      <protection/>
    </xf>
    <xf numFmtId="41" fontId="8" fillId="0" borderId="10" xfId="23" applyNumberFormat="1" applyFont="1" applyBorder="1" applyAlignment="1" applyProtection="1">
      <alignment horizontal="center" vertical="center"/>
      <protection/>
    </xf>
    <xf numFmtId="41" fontId="8" fillId="0" borderId="11" xfId="23" applyNumberFormat="1" applyFont="1" applyBorder="1" applyAlignment="1" applyProtection="1">
      <alignment horizontal="center" vertical="center"/>
      <protection/>
    </xf>
    <xf numFmtId="37" fontId="17" fillId="0" borderId="13" xfId="20" applyFont="1" applyBorder="1" applyAlignment="1" applyProtection="1">
      <alignment horizontal="left" vertical="center" indent="1"/>
      <protection locked="0"/>
    </xf>
    <xf numFmtId="176" fontId="8" fillId="0" borderId="14" xfId="20" applyNumberFormat="1" applyFont="1" applyBorder="1" applyAlignment="1" applyProtection="1">
      <alignment vertical="center"/>
      <protection locked="0"/>
    </xf>
    <xf numFmtId="176" fontId="8" fillId="0" borderId="14" xfId="20" applyNumberFormat="1" applyFont="1" applyBorder="1" applyAlignment="1" applyProtection="1">
      <alignment vertical="center"/>
      <protection/>
    </xf>
    <xf numFmtId="41" fontId="8" fillId="0" borderId="14" xfId="22" applyNumberFormat="1" applyFont="1" applyBorder="1" applyAlignment="1" applyProtection="1">
      <alignment horizontal="center" vertical="center"/>
      <protection/>
    </xf>
    <xf numFmtId="41" fontId="8" fillId="0" borderId="14" xfId="20" applyNumberFormat="1" applyFont="1" applyBorder="1" applyAlignment="1" applyProtection="1">
      <alignment vertical="center"/>
      <protection/>
    </xf>
    <xf numFmtId="3" fontId="8" fillId="0" borderId="14" xfId="22" applyNumberFormat="1" applyFont="1" applyBorder="1" applyAlignment="1" applyProtection="1">
      <alignment horizontal="center" vertical="center"/>
      <protection/>
    </xf>
    <xf numFmtId="41" fontId="8" fillId="0" borderId="14" xfId="23" applyNumberFormat="1" applyFont="1" applyBorder="1" applyAlignment="1" applyProtection="1">
      <alignment horizontal="center" vertical="center"/>
      <protection/>
    </xf>
    <xf numFmtId="41" fontId="8" fillId="0" borderId="15" xfId="23" applyNumberFormat="1" applyFont="1" applyBorder="1" applyAlignment="1" applyProtection="1">
      <alignment horizontal="center" vertical="center"/>
      <protection/>
    </xf>
    <xf numFmtId="37" fontId="17" fillId="0" borderId="16" xfId="20" applyFont="1" applyBorder="1" applyAlignment="1" applyProtection="1">
      <alignment horizontal="left" vertical="center" indent="1"/>
      <protection locked="0"/>
    </xf>
    <xf numFmtId="176" fontId="8" fillId="0" borderId="17" xfId="20" applyNumberFormat="1" applyFont="1" applyBorder="1" applyAlignment="1" applyProtection="1">
      <alignment vertical="center"/>
      <protection locked="0"/>
    </xf>
    <xf numFmtId="176" fontId="8" fillId="0" borderId="17" xfId="20" applyNumberFormat="1" applyFont="1" applyBorder="1" applyAlignment="1" applyProtection="1">
      <alignment vertical="center"/>
      <protection/>
    </xf>
    <xf numFmtId="41" fontId="8" fillId="0" borderId="17" xfId="22" applyNumberFormat="1" applyFont="1" applyBorder="1" applyAlignment="1" applyProtection="1">
      <alignment horizontal="center" vertical="center"/>
      <protection/>
    </xf>
    <xf numFmtId="41" fontId="8" fillId="0" borderId="17" xfId="20" applyNumberFormat="1" applyFont="1" applyBorder="1" applyAlignment="1" applyProtection="1">
      <alignment vertical="center"/>
      <protection/>
    </xf>
    <xf numFmtId="3" fontId="8" fillId="0" borderId="17" xfId="22" applyNumberFormat="1" applyFont="1" applyBorder="1" applyAlignment="1" applyProtection="1">
      <alignment horizontal="center" vertical="center"/>
      <protection/>
    </xf>
    <xf numFmtId="41" fontId="8" fillId="0" borderId="17" xfId="23" applyNumberFormat="1" applyFont="1" applyBorder="1" applyAlignment="1" applyProtection="1">
      <alignment horizontal="center" vertical="center"/>
      <protection/>
    </xf>
    <xf numFmtId="41" fontId="8" fillId="0" borderId="18" xfId="23" applyNumberFormat="1" applyFont="1" applyBorder="1" applyAlignment="1" applyProtection="1">
      <alignment horizontal="center" vertical="center"/>
      <protection/>
    </xf>
    <xf numFmtId="41" fontId="8" fillId="0" borderId="10" xfId="22" applyNumberFormat="1" applyFont="1" applyBorder="1" applyAlignment="1" applyProtection="1">
      <alignment horizontal="center" vertical="center"/>
      <protection/>
    </xf>
    <xf numFmtId="41" fontId="8" fillId="0" borderId="10" xfId="20" applyNumberFormat="1" applyFont="1" applyBorder="1" applyAlignment="1" applyProtection="1">
      <alignment vertical="center"/>
      <protection/>
    </xf>
    <xf numFmtId="41" fontId="22" fillId="0" borderId="1" xfId="22" applyNumberFormat="1" applyFont="1" applyBorder="1" applyAlignment="1" applyProtection="1">
      <alignment horizontal="center" vertical="center"/>
      <protection/>
    </xf>
    <xf numFmtId="176" fontId="22" fillId="0" borderId="1" xfId="20" applyNumberFormat="1" applyFont="1" applyBorder="1" applyAlignment="1" applyProtection="1">
      <alignment vertical="center"/>
      <protection/>
    </xf>
    <xf numFmtId="37" fontId="17" fillId="0" borderId="5" xfId="20" applyFont="1" applyBorder="1" applyAlignment="1" applyProtection="1">
      <alignment horizontal="left" vertical="center" indent="1"/>
      <protection locked="0"/>
    </xf>
    <xf numFmtId="176" fontId="8" fillId="0" borderId="6" xfId="20" applyNumberFormat="1" applyFont="1" applyBorder="1" applyAlignment="1" applyProtection="1">
      <alignment vertical="center"/>
      <protection locked="0"/>
    </xf>
    <xf numFmtId="176" fontId="8" fillId="0" borderId="6" xfId="20" applyNumberFormat="1" applyFont="1" applyBorder="1" applyAlignment="1" applyProtection="1">
      <alignment vertical="center"/>
      <protection/>
    </xf>
    <xf numFmtId="37" fontId="20" fillId="0" borderId="16" xfId="20" applyFont="1" applyBorder="1" applyAlignment="1" applyProtection="1">
      <alignment horizontal="center" vertical="center"/>
      <protection locked="0"/>
    </xf>
    <xf numFmtId="176" fontId="22" fillId="0" borderId="17" xfId="20" applyNumberFormat="1" applyFont="1" applyBorder="1" applyAlignment="1" applyProtection="1">
      <alignment vertical="center"/>
      <protection locked="0"/>
    </xf>
    <xf numFmtId="41" fontId="22" fillId="0" borderId="17" xfId="22" applyNumberFormat="1" applyFont="1" applyBorder="1" applyAlignment="1" applyProtection="1" quotePrefix="1">
      <alignment horizontal="center" vertical="center"/>
      <protection/>
    </xf>
    <xf numFmtId="41" fontId="22" fillId="0" borderId="17" xfId="20" applyNumberFormat="1" applyFont="1" applyBorder="1" applyAlignment="1" applyProtection="1" quotePrefix="1">
      <alignment vertical="center"/>
      <protection/>
    </xf>
    <xf numFmtId="3" fontId="22" fillId="0" borderId="17" xfId="22" applyNumberFormat="1" applyFont="1" applyBorder="1" applyAlignment="1" applyProtection="1">
      <alignment horizontal="center" vertical="center"/>
      <protection/>
    </xf>
    <xf numFmtId="41" fontId="22" fillId="0" borderId="17" xfId="23" applyNumberFormat="1" applyFont="1" applyBorder="1" applyAlignment="1" applyProtection="1">
      <alignment horizontal="center" vertical="center"/>
      <protection/>
    </xf>
    <xf numFmtId="41" fontId="22" fillId="0" borderId="18" xfId="23" applyNumberFormat="1" applyFont="1" applyBorder="1" applyAlignment="1" applyProtection="1">
      <alignment horizontal="center" vertical="center"/>
      <protection/>
    </xf>
    <xf numFmtId="37" fontId="7" fillId="0" borderId="0" xfId="20" applyFont="1" applyFill="1" applyBorder="1" applyAlignment="1" applyProtection="1">
      <alignment vertical="center"/>
      <protection locked="0"/>
    </xf>
    <xf numFmtId="37" fontId="7" fillId="0" borderId="0" xfId="20" applyFont="1" applyBorder="1" applyAlignment="1" applyProtection="1">
      <alignment vertical="center"/>
      <protection locked="0"/>
    </xf>
    <xf numFmtId="37" fontId="25" fillId="0" borderId="0" xfId="20" applyFont="1" applyBorder="1" applyAlignment="1" applyProtection="1">
      <alignment horizontal="left" wrapText="1"/>
      <protection locked="0"/>
    </xf>
    <xf numFmtId="37" fontId="25" fillId="0" borderId="0" xfId="20" applyFont="1" applyBorder="1" applyAlignment="1" applyProtection="1">
      <alignment horizontal="left"/>
      <protection locked="0"/>
    </xf>
    <xf numFmtId="0" fontId="27" fillId="0" borderId="0" xfId="0" applyFont="1" applyBorder="1" applyAlignment="1">
      <alignment horizontal="right"/>
    </xf>
    <xf numFmtId="176" fontId="22" fillId="0" borderId="0" xfId="20" applyNumberFormat="1" applyFont="1" applyBorder="1" applyAlignment="1" applyProtection="1">
      <alignment vertical="center"/>
      <protection locked="0"/>
    </xf>
    <xf numFmtId="37" fontId="28" fillId="0" borderId="0" xfId="20" applyFont="1" applyBorder="1" applyAlignment="1" applyProtection="1">
      <alignment horizontal="right"/>
      <protection locked="0"/>
    </xf>
    <xf numFmtId="176" fontId="6" fillId="0" borderId="19" xfId="20" applyNumberFormat="1" applyFont="1" applyBorder="1" applyAlignment="1" applyProtection="1">
      <alignment vertical="center"/>
      <protection locked="0"/>
    </xf>
    <xf numFmtId="3" fontId="6" fillId="0" borderId="20" xfId="22" applyNumberFormat="1" applyFont="1" applyBorder="1" applyAlignment="1" applyProtection="1">
      <alignment horizontal="center" vertical="center"/>
      <protection/>
    </xf>
    <xf numFmtId="3" fontId="6" fillId="0" borderId="21" xfId="22" applyNumberFormat="1" applyFont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76" fontId="6" fillId="0" borderId="7" xfId="20" applyNumberFormat="1" applyFont="1" applyBorder="1" applyAlignment="1" applyProtection="1">
      <alignment vertical="center"/>
      <protection locked="0"/>
    </xf>
    <xf numFmtId="3" fontId="6" fillId="0" borderId="22" xfId="22" applyNumberFormat="1" applyFont="1" applyBorder="1" applyAlignment="1" applyProtection="1">
      <alignment horizontal="center" vertical="center"/>
      <protection/>
    </xf>
    <xf numFmtId="3" fontId="6" fillId="0" borderId="23" xfId="22" applyNumberFormat="1" applyFont="1" applyBorder="1" applyAlignment="1" applyProtection="1">
      <alignment horizontal="center" vertical="center"/>
      <protection/>
    </xf>
    <xf numFmtId="176" fontId="29" fillId="0" borderId="7" xfId="20" applyNumberFormat="1" applyFont="1" applyBorder="1" applyAlignment="1" applyProtection="1">
      <alignment vertical="center"/>
      <protection locked="0"/>
    </xf>
    <xf numFmtId="3" fontId="29" fillId="0" borderId="22" xfId="22" applyNumberFormat="1" applyFont="1" applyBorder="1" applyAlignment="1" applyProtection="1">
      <alignment horizontal="center" vertical="center"/>
      <protection/>
    </xf>
    <xf numFmtId="3" fontId="29" fillId="0" borderId="23" xfId="22" applyNumberFormat="1" applyFont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37" fontId="10" fillId="0" borderId="0" xfId="20" applyFont="1" applyProtection="1">
      <alignment/>
      <protection locked="0"/>
    </xf>
    <xf numFmtId="37" fontId="3" fillId="0" borderId="0" xfId="20" applyFont="1" applyBorder="1" applyAlignment="1" applyProtection="1">
      <alignment horizontal="left" wrapText="1"/>
      <protection locked="0"/>
    </xf>
    <xf numFmtId="37" fontId="30" fillId="0" borderId="0" xfId="20" applyFont="1" applyBorder="1" applyAlignment="1" applyProtection="1">
      <alignment horizontal="left" wrapText="1"/>
      <protection locked="0"/>
    </xf>
  </cellXfs>
  <cellStyles count="3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urrency_laroux" xfId="15"/>
    <cellStyle name="eng" xfId="16"/>
    <cellStyle name="lu" xfId="17"/>
    <cellStyle name="Normal - Style1" xfId="18"/>
    <cellStyle name="Normal_Basic Assumptions" xfId="19"/>
    <cellStyle name="一般_86年度11月份執行明細表_1" xfId="20"/>
    <cellStyle name="一般_86年度11月執行總表bLL86-11" xfId="21"/>
    <cellStyle name="一般_資本支出空白表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061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showGridLines="0" tabSelected="1" zoomScale="85" zoomScaleNormal="85" workbookViewId="0" topLeftCell="A2">
      <pane xSplit="1" ySplit="5" topLeftCell="B7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A2" sqref="A2"/>
    </sheetView>
  </sheetViews>
  <sheetFormatPr defaultColWidth="9.00390625" defaultRowHeight="16.5"/>
  <cols>
    <col min="1" max="1" width="33.50390625" style="117" customWidth="1"/>
    <col min="2" max="2" width="11.625" style="2" customWidth="1"/>
    <col min="3" max="3" width="10.375" style="2" customWidth="1"/>
    <col min="4" max="4" width="12.00390625" style="3" customWidth="1"/>
    <col min="5" max="5" width="12.00390625" style="2" customWidth="1"/>
    <col min="6" max="6" width="10.875" style="2" customWidth="1"/>
    <col min="7" max="7" width="11.875" style="3" customWidth="1"/>
    <col min="8" max="8" width="11.75390625" style="2" customWidth="1"/>
    <col min="9" max="9" width="4.875" style="2" customWidth="1"/>
    <col min="10" max="10" width="5.375" style="3" customWidth="1"/>
    <col min="11" max="11" width="11.125" style="2" customWidth="1"/>
    <col min="12" max="12" width="4.875" style="2" customWidth="1"/>
    <col min="13" max="13" width="4.875" style="3" customWidth="1"/>
    <col min="14" max="14" width="12.125" style="3" customWidth="1"/>
    <col min="15" max="15" width="5.375" style="3" customWidth="1"/>
    <col min="16" max="16" width="5.50390625" style="3" customWidth="1"/>
    <col min="17" max="17" width="10.875" style="116" customWidth="1"/>
    <col min="18" max="18" width="10.125" style="116" customWidth="1"/>
    <col min="19" max="19" width="9.00390625" style="116" customWidth="1"/>
  </cols>
  <sheetData>
    <row r="1" spans="1:19" s="2" customFormat="1" ht="35.25" customHeight="1" hidden="1">
      <c r="A1" s="1" t="s">
        <v>0</v>
      </c>
      <c r="D1" s="3"/>
      <c r="G1" s="3"/>
      <c r="J1" s="3"/>
      <c r="M1" s="3"/>
      <c r="N1" s="3"/>
      <c r="O1" s="3"/>
      <c r="P1" s="3"/>
      <c r="Q1" s="4"/>
      <c r="R1" s="4"/>
      <c r="S1" s="4"/>
    </row>
    <row r="2" spans="1:19" s="9" customFormat="1" ht="36" customHeight="1">
      <c r="A2" s="5" t="s">
        <v>1</v>
      </c>
      <c r="B2" s="6"/>
      <c r="C2" s="6"/>
      <c r="D2" s="7"/>
      <c r="E2" s="6"/>
      <c r="F2" s="6"/>
      <c r="G2" s="7"/>
      <c r="H2" s="6"/>
      <c r="I2" s="6"/>
      <c r="J2" s="7"/>
      <c r="K2" s="6"/>
      <c r="L2" s="6"/>
      <c r="M2" s="7"/>
      <c r="N2" s="7"/>
      <c r="O2" s="7"/>
      <c r="P2" s="7"/>
      <c r="Q2" s="8"/>
      <c r="R2" s="8"/>
      <c r="S2" s="8"/>
    </row>
    <row r="3" spans="1:19" s="15" customFormat="1" ht="22.5" customHeight="1" thickBot="1">
      <c r="A3" s="10" t="s">
        <v>2</v>
      </c>
      <c r="B3" s="11"/>
      <c r="C3" s="11"/>
      <c r="D3" s="12"/>
      <c r="E3" s="11"/>
      <c r="F3" s="11"/>
      <c r="G3" s="12"/>
      <c r="H3" s="11"/>
      <c r="I3" s="11"/>
      <c r="J3" s="12"/>
      <c r="K3" s="11"/>
      <c r="L3" s="11"/>
      <c r="M3" s="12"/>
      <c r="N3" s="12"/>
      <c r="O3" s="12"/>
      <c r="P3" s="13" t="s">
        <v>3</v>
      </c>
      <c r="Q3" s="14"/>
      <c r="R3" s="14"/>
      <c r="S3" s="14"/>
    </row>
    <row r="4" spans="1:19" s="22" customFormat="1" ht="21" customHeight="1">
      <c r="A4" s="16"/>
      <c r="B4" s="17" t="s">
        <v>4</v>
      </c>
      <c r="C4" s="18"/>
      <c r="D4" s="19"/>
      <c r="E4" s="18" t="s">
        <v>5</v>
      </c>
      <c r="F4" s="18"/>
      <c r="G4" s="19"/>
      <c r="H4" s="18" t="s">
        <v>6</v>
      </c>
      <c r="I4" s="18"/>
      <c r="J4" s="19"/>
      <c r="K4" s="18"/>
      <c r="L4" s="18"/>
      <c r="M4" s="19"/>
      <c r="N4" s="19"/>
      <c r="O4" s="19"/>
      <c r="P4" s="20"/>
      <c r="Q4" s="21"/>
      <c r="R4" s="21"/>
      <c r="S4" s="21"/>
    </row>
    <row r="5" spans="1:19" s="31" customFormat="1" ht="28.5" customHeight="1">
      <c r="A5" s="23" t="s">
        <v>7</v>
      </c>
      <c r="B5" s="24" t="s">
        <v>8</v>
      </c>
      <c r="C5" s="24" t="s">
        <v>9</v>
      </c>
      <c r="D5" s="25" t="s">
        <v>10</v>
      </c>
      <c r="E5" s="24" t="s">
        <v>8</v>
      </c>
      <c r="F5" s="24" t="s">
        <v>9</v>
      </c>
      <c r="G5" s="25" t="s">
        <v>10</v>
      </c>
      <c r="H5" s="26" t="s">
        <v>11</v>
      </c>
      <c r="I5" s="26"/>
      <c r="J5" s="27"/>
      <c r="K5" s="26" t="s">
        <v>12</v>
      </c>
      <c r="L5" s="26"/>
      <c r="M5" s="27"/>
      <c r="N5" s="27" t="s">
        <v>13</v>
      </c>
      <c r="O5" s="28"/>
      <c r="P5" s="29"/>
      <c r="Q5" s="30"/>
      <c r="R5" s="30"/>
      <c r="S5" s="30"/>
    </row>
    <row r="6" spans="1:19" s="40" customFormat="1" ht="20.25" customHeight="1">
      <c r="A6" s="32"/>
      <c r="B6" s="33"/>
      <c r="C6" s="33"/>
      <c r="D6" s="34"/>
      <c r="E6" s="33"/>
      <c r="F6" s="33"/>
      <c r="G6" s="34"/>
      <c r="H6" s="35" t="s">
        <v>14</v>
      </c>
      <c r="I6" s="36" t="s">
        <v>15</v>
      </c>
      <c r="J6" s="36" t="s">
        <v>16</v>
      </c>
      <c r="K6" s="35" t="s">
        <v>14</v>
      </c>
      <c r="L6" s="36" t="s">
        <v>15</v>
      </c>
      <c r="M6" s="36" t="s">
        <v>16</v>
      </c>
      <c r="N6" s="37" t="s">
        <v>14</v>
      </c>
      <c r="O6" s="36" t="s">
        <v>15</v>
      </c>
      <c r="P6" s="38" t="s">
        <v>16</v>
      </c>
      <c r="Q6" s="39"/>
      <c r="R6" s="39"/>
      <c r="S6" s="39"/>
    </row>
    <row r="7" spans="1:19" s="50" customFormat="1" ht="18.75" customHeight="1">
      <c r="A7" s="41" t="s">
        <v>77</v>
      </c>
      <c r="B7" s="42">
        <f>SUM(B9:B49)+SUM(B56:B58)</f>
        <v>1237375</v>
      </c>
      <c r="C7" s="42">
        <f>SUM(C9:C49)+SUM(C56:C58)</f>
        <v>319281</v>
      </c>
      <c r="D7" s="43">
        <f>C7+B7</f>
        <v>1556656</v>
      </c>
      <c r="E7" s="42">
        <f>SUM(E9:E49)+SUM(E56:E58)</f>
        <v>680986</v>
      </c>
      <c r="F7" s="42">
        <f>SUM(F9:F49)+SUM(F56:F58)</f>
        <v>145828</v>
      </c>
      <c r="G7" s="43">
        <f aca="true" t="shared" si="0" ref="G7:G38">F7+E7</f>
        <v>826814</v>
      </c>
      <c r="H7" s="42">
        <f>SUM(H9:H49)+SUM(H56:H58)</f>
        <v>636190</v>
      </c>
      <c r="I7" s="44">
        <f aca="true" t="shared" si="1" ref="I7:I38">IF(OR(H7=0,B7=0),0,H7/B7*100)</f>
        <v>51.41448631174866</v>
      </c>
      <c r="J7" s="45">
        <f aca="true" t="shared" si="2" ref="J7:J38">IF(OR(H7=0,E7=0),0,H7/E7*100)</f>
        <v>93.42189119893801</v>
      </c>
      <c r="K7" s="42">
        <f>SUM(K9:K49)+SUM(K56:K58)</f>
        <v>126137</v>
      </c>
      <c r="L7" s="46">
        <f>IF(OR(K7=0,C7=0),"  - ",K7/C7*100)</f>
        <v>39.50657884434088</v>
      </c>
      <c r="M7" s="46">
        <f>IF(OR(K7=0,F7=0),"  - ",K7/F7*100)</f>
        <v>86.49710617988316</v>
      </c>
      <c r="N7" s="42">
        <f>SUM(N9:N49)+SUM(N56:N58)</f>
        <v>762327</v>
      </c>
      <c r="O7" s="47">
        <f aca="true" t="shared" si="3" ref="O7:O43">IF(OR(N7=0,D7=0),0,N7/D7*100)</f>
        <v>48.972091457586004</v>
      </c>
      <c r="P7" s="48">
        <f aca="true" t="shared" si="4" ref="P7:P19">IF(OR(N7=0,G7=0),0,N7/G7*100)</f>
        <v>92.20054329026843</v>
      </c>
      <c r="Q7" s="49"/>
      <c r="R7" s="49"/>
      <c r="S7" s="49"/>
    </row>
    <row r="8" spans="1:19" s="50" customFormat="1" ht="18.75" customHeight="1">
      <c r="A8" s="51" t="s">
        <v>17</v>
      </c>
      <c r="B8" s="52">
        <f>SUM(B9:B30)</f>
        <v>23785</v>
      </c>
      <c r="C8" s="52">
        <f>SUM(C9:C30)</f>
        <v>10057</v>
      </c>
      <c r="D8" s="53">
        <f aca="true" t="shared" si="5" ref="D8:D39">B8+C8</f>
        <v>33842</v>
      </c>
      <c r="E8" s="52">
        <f>SUM(E9:E30)</f>
        <v>13030</v>
      </c>
      <c r="F8" s="52">
        <f>SUM(F9:F30)</f>
        <v>2933</v>
      </c>
      <c r="G8" s="53">
        <f t="shared" si="0"/>
        <v>15963</v>
      </c>
      <c r="H8" s="52">
        <f>SUM(H9:H30)</f>
        <v>11252</v>
      </c>
      <c r="I8" s="54">
        <f t="shared" si="1"/>
        <v>47.30712634013033</v>
      </c>
      <c r="J8" s="55">
        <f t="shared" si="2"/>
        <v>86.35456638526477</v>
      </c>
      <c r="K8" s="52">
        <f>SUM(K9:K30)</f>
        <v>1717</v>
      </c>
      <c r="L8" s="56">
        <f aca="true" t="shared" si="6" ref="L8:L38">IF(OR(K8=0,C8=0),"  -",K8/C8*100)</f>
        <v>17.072685691558117</v>
      </c>
      <c r="M8" s="56">
        <f aca="true" t="shared" si="7" ref="M8:M38">IF(OR(K8=0,F8=0)," - ",K8/F8*100)</f>
        <v>58.54074326628026</v>
      </c>
      <c r="N8" s="53">
        <f aca="true" t="shared" si="8" ref="N8:N39">K8+H8</f>
        <v>12969</v>
      </c>
      <c r="O8" s="57">
        <f t="shared" si="3"/>
        <v>38.32220317948112</v>
      </c>
      <c r="P8" s="58">
        <f t="shared" si="4"/>
        <v>81.24412704378877</v>
      </c>
      <c r="Q8" s="49"/>
      <c r="R8" s="49"/>
      <c r="S8" s="49"/>
    </row>
    <row r="9" spans="1:19" s="50" customFormat="1" ht="18" customHeight="1">
      <c r="A9" s="59" t="s">
        <v>18</v>
      </c>
      <c r="B9" s="52">
        <v>708</v>
      </c>
      <c r="C9" s="52">
        <v>98</v>
      </c>
      <c r="D9" s="53">
        <f t="shared" si="5"/>
        <v>806</v>
      </c>
      <c r="E9" s="52">
        <v>415</v>
      </c>
      <c r="F9" s="52">
        <v>81</v>
      </c>
      <c r="G9" s="53">
        <f t="shared" si="0"/>
        <v>496</v>
      </c>
      <c r="H9" s="52">
        <v>384</v>
      </c>
      <c r="I9" s="54">
        <f t="shared" si="1"/>
        <v>54.23728813559322</v>
      </c>
      <c r="J9" s="55">
        <f t="shared" si="2"/>
        <v>92.53012048192771</v>
      </c>
      <c r="K9" s="52">
        <v>24</v>
      </c>
      <c r="L9" s="56">
        <f t="shared" si="6"/>
        <v>24.489795918367346</v>
      </c>
      <c r="M9" s="56">
        <f t="shared" si="7"/>
        <v>29.629629629629626</v>
      </c>
      <c r="N9" s="53">
        <f t="shared" si="8"/>
        <v>408</v>
      </c>
      <c r="O9" s="57">
        <f t="shared" si="3"/>
        <v>50.62034739454094</v>
      </c>
      <c r="P9" s="58">
        <f t="shared" si="4"/>
        <v>82.25806451612904</v>
      </c>
      <c r="Q9" s="49"/>
      <c r="R9" s="49"/>
      <c r="S9" s="49"/>
    </row>
    <row r="10" spans="1:19" s="50" customFormat="1" ht="18" customHeight="1">
      <c r="A10" s="59" t="s">
        <v>19</v>
      </c>
      <c r="B10" s="52">
        <v>854</v>
      </c>
      <c r="C10" s="52">
        <v>19</v>
      </c>
      <c r="D10" s="53">
        <f t="shared" si="5"/>
        <v>873</v>
      </c>
      <c r="E10" s="52">
        <v>480</v>
      </c>
      <c r="F10" s="52">
        <v>18</v>
      </c>
      <c r="G10" s="53">
        <f t="shared" si="0"/>
        <v>498</v>
      </c>
      <c r="H10" s="52">
        <v>446</v>
      </c>
      <c r="I10" s="54">
        <f t="shared" si="1"/>
        <v>52.2248243559719</v>
      </c>
      <c r="J10" s="55">
        <f t="shared" si="2"/>
        <v>92.91666666666667</v>
      </c>
      <c r="K10" s="52">
        <v>8</v>
      </c>
      <c r="L10" s="56">
        <f t="shared" si="6"/>
        <v>42.10526315789473</v>
      </c>
      <c r="M10" s="56">
        <f t="shared" si="7"/>
        <v>44.44444444444444</v>
      </c>
      <c r="N10" s="53">
        <f t="shared" si="8"/>
        <v>454</v>
      </c>
      <c r="O10" s="57">
        <f t="shared" si="3"/>
        <v>52.004581901489125</v>
      </c>
      <c r="P10" s="58">
        <f t="shared" si="4"/>
        <v>91.16465863453816</v>
      </c>
      <c r="Q10" s="49"/>
      <c r="R10" s="49"/>
      <c r="S10" s="49"/>
    </row>
    <row r="11" spans="1:19" s="50" customFormat="1" ht="18" customHeight="1">
      <c r="A11" s="59" t="s">
        <v>20</v>
      </c>
      <c r="B11" s="52">
        <v>209</v>
      </c>
      <c r="C11" s="52">
        <v>37</v>
      </c>
      <c r="D11" s="53">
        <f t="shared" si="5"/>
        <v>246</v>
      </c>
      <c r="E11" s="52">
        <v>125</v>
      </c>
      <c r="F11" s="52">
        <v>16</v>
      </c>
      <c r="G11" s="53">
        <f t="shared" si="0"/>
        <v>141</v>
      </c>
      <c r="H11" s="52">
        <v>122</v>
      </c>
      <c r="I11" s="54">
        <f t="shared" si="1"/>
        <v>58.3732057416268</v>
      </c>
      <c r="J11" s="55">
        <f t="shared" si="2"/>
        <v>97.6</v>
      </c>
      <c r="K11" s="52">
        <v>10</v>
      </c>
      <c r="L11" s="56">
        <f t="shared" si="6"/>
        <v>27.027027027027028</v>
      </c>
      <c r="M11" s="56">
        <f t="shared" si="7"/>
        <v>62.5</v>
      </c>
      <c r="N11" s="53">
        <f t="shared" si="8"/>
        <v>132</v>
      </c>
      <c r="O11" s="57">
        <f t="shared" si="3"/>
        <v>53.65853658536586</v>
      </c>
      <c r="P11" s="58">
        <f t="shared" si="4"/>
        <v>93.61702127659575</v>
      </c>
      <c r="Q11" s="49"/>
      <c r="R11" s="60"/>
      <c r="S11" s="60"/>
    </row>
    <row r="12" spans="1:19" s="50" customFormat="1" ht="18" customHeight="1">
      <c r="A12" s="59" t="s">
        <v>21</v>
      </c>
      <c r="B12" s="52">
        <v>3617</v>
      </c>
      <c r="C12" s="52">
        <v>419</v>
      </c>
      <c r="D12" s="53">
        <f t="shared" si="5"/>
        <v>4036</v>
      </c>
      <c r="E12" s="52">
        <v>1852</v>
      </c>
      <c r="F12" s="52">
        <v>163</v>
      </c>
      <c r="G12" s="53">
        <f t="shared" si="0"/>
        <v>2015</v>
      </c>
      <c r="H12" s="52">
        <v>1682</v>
      </c>
      <c r="I12" s="54">
        <f t="shared" si="1"/>
        <v>46.50262648603815</v>
      </c>
      <c r="J12" s="55">
        <f t="shared" si="2"/>
        <v>90.8207343412527</v>
      </c>
      <c r="K12" s="52">
        <v>100</v>
      </c>
      <c r="L12" s="56">
        <f t="shared" si="6"/>
        <v>23.86634844868735</v>
      </c>
      <c r="M12" s="56">
        <f t="shared" si="7"/>
        <v>61.34969325153374</v>
      </c>
      <c r="N12" s="53">
        <f t="shared" si="8"/>
        <v>1782</v>
      </c>
      <c r="O12" s="57">
        <f t="shared" si="3"/>
        <v>44.15262636273538</v>
      </c>
      <c r="P12" s="58">
        <f t="shared" si="4"/>
        <v>88.43672456575682</v>
      </c>
      <c r="Q12" s="49"/>
      <c r="R12" s="49"/>
      <c r="S12" s="49"/>
    </row>
    <row r="13" spans="1:19" s="50" customFormat="1" ht="18" customHeight="1">
      <c r="A13" s="59" t="s">
        <v>22</v>
      </c>
      <c r="B13" s="52">
        <v>436</v>
      </c>
      <c r="C13" s="52">
        <v>30</v>
      </c>
      <c r="D13" s="53">
        <f t="shared" si="5"/>
        <v>466</v>
      </c>
      <c r="E13" s="52">
        <v>256</v>
      </c>
      <c r="F13" s="52">
        <v>12</v>
      </c>
      <c r="G13" s="53">
        <f t="shared" si="0"/>
        <v>268</v>
      </c>
      <c r="H13" s="52">
        <v>216</v>
      </c>
      <c r="I13" s="54">
        <f t="shared" si="1"/>
        <v>49.54128440366973</v>
      </c>
      <c r="J13" s="55">
        <f t="shared" si="2"/>
        <v>84.375</v>
      </c>
      <c r="K13" s="52">
        <v>3</v>
      </c>
      <c r="L13" s="56">
        <f t="shared" si="6"/>
        <v>10</v>
      </c>
      <c r="M13" s="56">
        <f t="shared" si="7"/>
        <v>25</v>
      </c>
      <c r="N13" s="53">
        <f t="shared" si="8"/>
        <v>219</v>
      </c>
      <c r="O13" s="57">
        <f t="shared" si="3"/>
        <v>46.99570815450644</v>
      </c>
      <c r="P13" s="58">
        <f t="shared" si="4"/>
        <v>81.71641791044776</v>
      </c>
      <c r="Q13" s="49"/>
      <c r="R13" s="49"/>
      <c r="S13" s="49"/>
    </row>
    <row r="14" spans="1:19" s="50" customFormat="1" ht="18" customHeight="1">
      <c r="A14" s="59" t="s">
        <v>23</v>
      </c>
      <c r="B14" s="52">
        <v>166</v>
      </c>
      <c r="C14" s="52">
        <v>16</v>
      </c>
      <c r="D14" s="53">
        <f t="shared" si="5"/>
        <v>182</v>
      </c>
      <c r="E14" s="52">
        <v>80</v>
      </c>
      <c r="F14" s="52">
        <v>6</v>
      </c>
      <c r="G14" s="53">
        <f t="shared" si="0"/>
        <v>86</v>
      </c>
      <c r="H14" s="52">
        <v>65</v>
      </c>
      <c r="I14" s="54">
        <f t="shared" si="1"/>
        <v>39.1566265060241</v>
      </c>
      <c r="J14" s="55">
        <f t="shared" si="2"/>
        <v>81.25</v>
      </c>
      <c r="K14" s="52">
        <v>4</v>
      </c>
      <c r="L14" s="56">
        <f t="shared" si="6"/>
        <v>25</v>
      </c>
      <c r="M14" s="56">
        <f t="shared" si="7"/>
        <v>66.66666666666666</v>
      </c>
      <c r="N14" s="53">
        <f t="shared" si="8"/>
        <v>69</v>
      </c>
      <c r="O14" s="57">
        <f t="shared" si="3"/>
        <v>37.91208791208791</v>
      </c>
      <c r="P14" s="58">
        <f t="shared" si="4"/>
        <v>80.23255813953489</v>
      </c>
      <c r="Q14" s="49"/>
      <c r="R14" s="60"/>
      <c r="S14" s="60"/>
    </row>
    <row r="15" spans="1:19" s="50" customFormat="1" ht="18" customHeight="1">
      <c r="A15" s="59" t="s">
        <v>24</v>
      </c>
      <c r="B15" s="52">
        <v>347</v>
      </c>
      <c r="C15" s="52">
        <v>1992</v>
      </c>
      <c r="D15" s="53">
        <f t="shared" si="5"/>
        <v>2339</v>
      </c>
      <c r="E15" s="52">
        <v>39</v>
      </c>
      <c r="F15" s="52">
        <v>651</v>
      </c>
      <c r="G15" s="53">
        <f t="shared" si="0"/>
        <v>690</v>
      </c>
      <c r="H15" s="52">
        <v>37</v>
      </c>
      <c r="I15" s="54">
        <f t="shared" si="1"/>
        <v>10.662824207492795</v>
      </c>
      <c r="J15" s="55">
        <f t="shared" si="2"/>
        <v>94.87179487179486</v>
      </c>
      <c r="K15" s="52">
        <v>650</v>
      </c>
      <c r="L15" s="56">
        <f t="shared" si="6"/>
        <v>32.630522088353416</v>
      </c>
      <c r="M15" s="56">
        <f t="shared" si="7"/>
        <v>99.84639016897081</v>
      </c>
      <c r="N15" s="53">
        <f t="shared" si="8"/>
        <v>687</v>
      </c>
      <c r="O15" s="57">
        <f t="shared" si="3"/>
        <v>29.37152629328773</v>
      </c>
      <c r="P15" s="58">
        <f t="shared" si="4"/>
        <v>99.56521739130434</v>
      </c>
      <c r="Q15" s="49"/>
      <c r="R15" s="49"/>
      <c r="S15" s="49"/>
    </row>
    <row r="16" spans="1:19" s="50" customFormat="1" ht="18" customHeight="1">
      <c r="A16" s="59" t="s">
        <v>25</v>
      </c>
      <c r="B16" s="52">
        <v>177</v>
      </c>
      <c r="C16" s="52">
        <v>18</v>
      </c>
      <c r="D16" s="53">
        <f t="shared" si="5"/>
        <v>195</v>
      </c>
      <c r="E16" s="52">
        <v>99</v>
      </c>
      <c r="F16" s="52">
        <v>3</v>
      </c>
      <c r="G16" s="53">
        <f t="shared" si="0"/>
        <v>102</v>
      </c>
      <c r="H16" s="52">
        <v>86</v>
      </c>
      <c r="I16" s="54">
        <f t="shared" si="1"/>
        <v>48.58757062146893</v>
      </c>
      <c r="J16" s="55">
        <f t="shared" si="2"/>
        <v>86.86868686868688</v>
      </c>
      <c r="K16" s="52">
        <v>2</v>
      </c>
      <c r="L16" s="56">
        <f t="shared" si="6"/>
        <v>11.11111111111111</v>
      </c>
      <c r="M16" s="56">
        <f t="shared" si="7"/>
        <v>66.66666666666666</v>
      </c>
      <c r="N16" s="53">
        <f t="shared" si="8"/>
        <v>88</v>
      </c>
      <c r="O16" s="57">
        <f t="shared" si="3"/>
        <v>45.12820512820513</v>
      </c>
      <c r="P16" s="58">
        <f t="shared" si="4"/>
        <v>86.27450980392157</v>
      </c>
      <c r="Q16" s="49"/>
      <c r="R16" s="49"/>
      <c r="S16" s="49"/>
    </row>
    <row r="17" spans="1:19" s="50" customFormat="1" ht="18" customHeight="1">
      <c r="A17" s="59" t="s">
        <v>26</v>
      </c>
      <c r="B17" s="52">
        <v>685</v>
      </c>
      <c r="C17" s="52">
        <v>399</v>
      </c>
      <c r="D17" s="53">
        <f t="shared" si="5"/>
        <v>1084</v>
      </c>
      <c r="E17" s="52">
        <v>396</v>
      </c>
      <c r="F17" s="52">
        <v>87</v>
      </c>
      <c r="G17" s="53">
        <f t="shared" si="0"/>
        <v>483</v>
      </c>
      <c r="H17" s="52">
        <v>328</v>
      </c>
      <c r="I17" s="54">
        <f t="shared" si="1"/>
        <v>47.88321167883212</v>
      </c>
      <c r="J17" s="55">
        <f t="shared" si="2"/>
        <v>82.82828282828282</v>
      </c>
      <c r="K17" s="52">
        <v>23</v>
      </c>
      <c r="L17" s="56">
        <f t="shared" si="6"/>
        <v>5.764411027568922</v>
      </c>
      <c r="M17" s="56">
        <f t="shared" si="7"/>
        <v>26.436781609195403</v>
      </c>
      <c r="N17" s="53">
        <f t="shared" si="8"/>
        <v>351</v>
      </c>
      <c r="O17" s="57">
        <f t="shared" si="3"/>
        <v>32.38007380073801</v>
      </c>
      <c r="P17" s="58">
        <f t="shared" si="4"/>
        <v>72.67080745341616</v>
      </c>
      <c r="Q17" s="49"/>
      <c r="R17" s="49"/>
      <c r="S17" s="49"/>
    </row>
    <row r="18" spans="1:19" s="50" customFormat="1" ht="18" customHeight="1">
      <c r="A18" s="59" t="s">
        <v>27</v>
      </c>
      <c r="B18" s="52">
        <v>524</v>
      </c>
      <c r="C18" s="52">
        <v>4</v>
      </c>
      <c r="D18" s="53">
        <f t="shared" si="5"/>
        <v>528</v>
      </c>
      <c r="E18" s="52">
        <v>320</v>
      </c>
      <c r="F18" s="52">
        <v>1</v>
      </c>
      <c r="G18" s="53">
        <f t="shared" si="0"/>
        <v>321</v>
      </c>
      <c r="H18" s="52">
        <v>311</v>
      </c>
      <c r="I18" s="54">
        <f t="shared" si="1"/>
        <v>59.35114503816794</v>
      </c>
      <c r="J18" s="55">
        <f t="shared" si="2"/>
        <v>97.1875</v>
      </c>
      <c r="K18" s="52">
        <v>1</v>
      </c>
      <c r="L18" s="56">
        <f t="shared" si="6"/>
        <v>25</v>
      </c>
      <c r="M18" s="56">
        <f t="shared" si="7"/>
        <v>100</v>
      </c>
      <c r="N18" s="53">
        <f t="shared" si="8"/>
        <v>312</v>
      </c>
      <c r="O18" s="57">
        <f t="shared" si="3"/>
        <v>59.09090909090909</v>
      </c>
      <c r="P18" s="58">
        <f t="shared" si="4"/>
        <v>97.19626168224299</v>
      </c>
      <c r="Q18" s="49"/>
      <c r="R18" s="49"/>
      <c r="S18" s="49"/>
    </row>
    <row r="19" spans="1:19" s="50" customFormat="1" ht="18" customHeight="1">
      <c r="A19" s="51" t="s">
        <v>28</v>
      </c>
      <c r="B19" s="52">
        <v>3779</v>
      </c>
      <c r="C19" s="52">
        <v>135</v>
      </c>
      <c r="D19" s="53">
        <f t="shared" si="5"/>
        <v>3914</v>
      </c>
      <c r="E19" s="52">
        <v>2376</v>
      </c>
      <c r="F19" s="52">
        <v>59</v>
      </c>
      <c r="G19" s="53">
        <f t="shared" si="0"/>
        <v>2435</v>
      </c>
      <c r="H19" s="52">
        <v>1977</v>
      </c>
      <c r="I19" s="54">
        <f t="shared" si="1"/>
        <v>52.315427361735914</v>
      </c>
      <c r="J19" s="55">
        <f t="shared" si="2"/>
        <v>83.20707070707071</v>
      </c>
      <c r="K19" s="52">
        <v>48</v>
      </c>
      <c r="L19" s="56">
        <f t="shared" si="6"/>
        <v>35.55555555555556</v>
      </c>
      <c r="M19" s="56">
        <f t="shared" si="7"/>
        <v>81.35593220338984</v>
      </c>
      <c r="N19" s="53">
        <f t="shared" si="8"/>
        <v>2025</v>
      </c>
      <c r="O19" s="57">
        <f t="shared" si="3"/>
        <v>51.73735309146653</v>
      </c>
      <c r="P19" s="58">
        <f t="shared" si="4"/>
        <v>83.16221765913757</v>
      </c>
      <c r="Q19" s="49"/>
      <c r="R19" s="60"/>
      <c r="S19" s="60"/>
    </row>
    <row r="20" spans="1:19" s="50" customFormat="1" ht="18" customHeight="1">
      <c r="A20" s="59" t="s">
        <v>29</v>
      </c>
      <c r="B20" s="52">
        <v>3488</v>
      </c>
      <c r="C20" s="52">
        <v>1747</v>
      </c>
      <c r="D20" s="53">
        <f t="shared" si="5"/>
        <v>5235</v>
      </c>
      <c r="E20" s="52">
        <v>1719</v>
      </c>
      <c r="F20" s="52">
        <v>640</v>
      </c>
      <c r="G20" s="53">
        <f t="shared" si="0"/>
        <v>2359</v>
      </c>
      <c r="H20" s="52">
        <v>1494</v>
      </c>
      <c r="I20" s="54">
        <f t="shared" si="1"/>
        <v>42.83256880733945</v>
      </c>
      <c r="J20" s="55">
        <f t="shared" si="2"/>
        <v>86.91099476439791</v>
      </c>
      <c r="K20" s="52">
        <v>372</v>
      </c>
      <c r="L20" s="56">
        <f t="shared" si="6"/>
        <v>21.29364625071551</v>
      </c>
      <c r="M20" s="56">
        <f t="shared" si="7"/>
        <v>58.12500000000001</v>
      </c>
      <c r="N20" s="53">
        <f t="shared" si="8"/>
        <v>1866</v>
      </c>
      <c r="O20" s="57">
        <f t="shared" si="3"/>
        <v>35.64469914040115</v>
      </c>
      <c r="P20" s="58">
        <f>IF(OR(N20=0,G20=0)," - ",N20/G20*100)</f>
        <v>79.10131411615092</v>
      </c>
      <c r="Q20" s="49"/>
      <c r="R20" s="60"/>
      <c r="S20" s="60"/>
    </row>
    <row r="21" spans="1:19" s="50" customFormat="1" ht="18" customHeight="1">
      <c r="A21" s="59" t="s">
        <v>30</v>
      </c>
      <c r="B21" s="52">
        <v>427</v>
      </c>
      <c r="C21" s="52">
        <v>10</v>
      </c>
      <c r="D21" s="53">
        <f t="shared" si="5"/>
        <v>437</v>
      </c>
      <c r="E21" s="52">
        <v>218</v>
      </c>
      <c r="F21" s="52">
        <v>6</v>
      </c>
      <c r="G21" s="53">
        <f t="shared" si="0"/>
        <v>224</v>
      </c>
      <c r="H21" s="52">
        <v>198</v>
      </c>
      <c r="I21" s="54">
        <f t="shared" si="1"/>
        <v>46.37002341920375</v>
      </c>
      <c r="J21" s="55">
        <f t="shared" si="2"/>
        <v>90.82568807339449</v>
      </c>
      <c r="K21" s="52">
        <v>5</v>
      </c>
      <c r="L21" s="56">
        <f t="shared" si="6"/>
        <v>50</v>
      </c>
      <c r="M21" s="56">
        <f t="shared" si="7"/>
        <v>83.33333333333334</v>
      </c>
      <c r="N21" s="53">
        <f t="shared" si="8"/>
        <v>203</v>
      </c>
      <c r="O21" s="57">
        <f t="shared" si="3"/>
        <v>46.453089244851256</v>
      </c>
      <c r="P21" s="58">
        <f aca="true" t="shared" si="9" ref="P21:P43">IF(OR(N21=0,G21=0),0,N21/G21*100)</f>
        <v>90.625</v>
      </c>
      <c r="Q21" s="61"/>
      <c r="R21" s="49"/>
      <c r="S21" s="49"/>
    </row>
    <row r="22" spans="1:19" s="50" customFormat="1" ht="18" customHeight="1">
      <c r="A22" s="51" t="s">
        <v>31</v>
      </c>
      <c r="B22" s="52">
        <v>912</v>
      </c>
      <c r="C22" s="52">
        <v>515</v>
      </c>
      <c r="D22" s="53">
        <f t="shared" si="5"/>
        <v>1427</v>
      </c>
      <c r="E22" s="52">
        <v>412</v>
      </c>
      <c r="F22" s="52">
        <v>136</v>
      </c>
      <c r="G22" s="53">
        <f t="shared" si="0"/>
        <v>548</v>
      </c>
      <c r="H22" s="52">
        <v>358</v>
      </c>
      <c r="I22" s="54">
        <f t="shared" si="1"/>
        <v>39.25438596491228</v>
      </c>
      <c r="J22" s="55">
        <f t="shared" si="2"/>
        <v>86.89320388349515</v>
      </c>
      <c r="K22" s="52">
        <v>81</v>
      </c>
      <c r="L22" s="56">
        <f t="shared" si="6"/>
        <v>15.728155339805824</v>
      </c>
      <c r="M22" s="56">
        <f t="shared" si="7"/>
        <v>59.55882352941176</v>
      </c>
      <c r="N22" s="53">
        <f t="shared" si="8"/>
        <v>439</v>
      </c>
      <c r="O22" s="57">
        <f t="shared" si="3"/>
        <v>30.763840224246668</v>
      </c>
      <c r="P22" s="58">
        <f t="shared" si="9"/>
        <v>80.1094890510949</v>
      </c>
      <c r="Q22" s="49"/>
      <c r="R22" s="49"/>
      <c r="S22" s="49"/>
    </row>
    <row r="23" spans="1:19" s="50" customFormat="1" ht="18" customHeight="1">
      <c r="A23" s="51" t="s">
        <v>32</v>
      </c>
      <c r="B23" s="52">
        <v>187</v>
      </c>
      <c r="C23" s="52">
        <v>165</v>
      </c>
      <c r="D23" s="53">
        <f t="shared" si="5"/>
        <v>352</v>
      </c>
      <c r="E23" s="52">
        <v>91</v>
      </c>
      <c r="F23" s="52">
        <v>79</v>
      </c>
      <c r="G23" s="53">
        <f t="shared" si="0"/>
        <v>170</v>
      </c>
      <c r="H23" s="52">
        <v>82</v>
      </c>
      <c r="I23" s="54">
        <f t="shared" si="1"/>
        <v>43.85026737967914</v>
      </c>
      <c r="J23" s="55">
        <f t="shared" si="2"/>
        <v>90.10989010989012</v>
      </c>
      <c r="K23" s="52">
        <v>79</v>
      </c>
      <c r="L23" s="56">
        <f t="shared" si="6"/>
        <v>47.878787878787875</v>
      </c>
      <c r="M23" s="56">
        <f t="shared" si="7"/>
        <v>100</v>
      </c>
      <c r="N23" s="53">
        <f t="shared" si="8"/>
        <v>161</v>
      </c>
      <c r="O23" s="57">
        <f t="shared" si="3"/>
        <v>45.73863636363637</v>
      </c>
      <c r="P23" s="58">
        <f t="shared" si="9"/>
        <v>94.70588235294117</v>
      </c>
      <c r="Q23" s="49"/>
      <c r="R23" s="49"/>
      <c r="S23" s="49"/>
    </row>
    <row r="24" spans="1:19" s="50" customFormat="1" ht="18" customHeight="1">
      <c r="A24" s="59" t="s">
        <v>33</v>
      </c>
      <c r="B24" s="52">
        <v>608</v>
      </c>
      <c r="C24" s="52">
        <v>45</v>
      </c>
      <c r="D24" s="53">
        <f t="shared" si="5"/>
        <v>653</v>
      </c>
      <c r="E24" s="52">
        <v>319</v>
      </c>
      <c r="F24" s="52">
        <v>40</v>
      </c>
      <c r="G24" s="53">
        <f t="shared" si="0"/>
        <v>359</v>
      </c>
      <c r="H24" s="52">
        <v>312</v>
      </c>
      <c r="I24" s="54">
        <f t="shared" si="1"/>
        <v>51.31578947368421</v>
      </c>
      <c r="J24" s="55">
        <f t="shared" si="2"/>
        <v>97.80564263322884</v>
      </c>
      <c r="K24" s="52">
        <v>39</v>
      </c>
      <c r="L24" s="56">
        <f t="shared" si="6"/>
        <v>86.66666666666667</v>
      </c>
      <c r="M24" s="56">
        <f t="shared" si="7"/>
        <v>97.5</v>
      </c>
      <c r="N24" s="53">
        <f t="shared" si="8"/>
        <v>351</v>
      </c>
      <c r="O24" s="57">
        <f t="shared" si="3"/>
        <v>53.751914241960186</v>
      </c>
      <c r="P24" s="58">
        <f t="shared" si="9"/>
        <v>97.7715877437326</v>
      </c>
      <c r="Q24" s="49"/>
      <c r="R24" s="60"/>
      <c r="S24" s="60"/>
    </row>
    <row r="25" spans="1:19" s="50" customFormat="1" ht="18" customHeight="1">
      <c r="A25" s="59" t="s">
        <v>34</v>
      </c>
      <c r="B25" s="52">
        <v>350</v>
      </c>
      <c r="C25" s="52">
        <v>5</v>
      </c>
      <c r="D25" s="53">
        <f t="shared" si="5"/>
        <v>355</v>
      </c>
      <c r="E25" s="52">
        <v>201</v>
      </c>
      <c r="F25" s="52">
        <v>5</v>
      </c>
      <c r="G25" s="53">
        <f t="shared" si="0"/>
        <v>206</v>
      </c>
      <c r="H25" s="52">
        <v>194</v>
      </c>
      <c r="I25" s="54">
        <f t="shared" si="1"/>
        <v>55.42857142857143</v>
      </c>
      <c r="J25" s="55">
        <f t="shared" si="2"/>
        <v>96.51741293532339</v>
      </c>
      <c r="K25" s="52">
        <v>1</v>
      </c>
      <c r="L25" s="56">
        <f t="shared" si="6"/>
        <v>20</v>
      </c>
      <c r="M25" s="56">
        <f t="shared" si="7"/>
        <v>20</v>
      </c>
      <c r="N25" s="53">
        <f t="shared" si="8"/>
        <v>195</v>
      </c>
      <c r="O25" s="57">
        <f t="shared" si="3"/>
        <v>54.929577464788736</v>
      </c>
      <c r="P25" s="58">
        <f t="shared" si="9"/>
        <v>94.66019417475728</v>
      </c>
      <c r="Q25" s="49"/>
      <c r="R25" s="49"/>
      <c r="S25" s="49"/>
    </row>
    <row r="26" spans="1:19" s="50" customFormat="1" ht="18" customHeight="1">
      <c r="A26" s="59" t="s">
        <v>35</v>
      </c>
      <c r="B26" s="52">
        <v>79</v>
      </c>
      <c r="C26" s="52">
        <v>22</v>
      </c>
      <c r="D26" s="53">
        <f t="shared" si="5"/>
        <v>101</v>
      </c>
      <c r="E26" s="52">
        <v>41</v>
      </c>
      <c r="F26" s="52">
        <v>22</v>
      </c>
      <c r="G26" s="53">
        <f t="shared" si="0"/>
        <v>63</v>
      </c>
      <c r="H26" s="52">
        <v>32</v>
      </c>
      <c r="I26" s="54">
        <f t="shared" si="1"/>
        <v>40.50632911392405</v>
      </c>
      <c r="J26" s="55">
        <f t="shared" si="2"/>
        <v>78.04878048780488</v>
      </c>
      <c r="K26" s="52">
        <v>19</v>
      </c>
      <c r="L26" s="56">
        <f t="shared" si="6"/>
        <v>86.36363636363636</v>
      </c>
      <c r="M26" s="56">
        <f t="shared" si="7"/>
        <v>86.36363636363636</v>
      </c>
      <c r="N26" s="53">
        <f t="shared" si="8"/>
        <v>51</v>
      </c>
      <c r="O26" s="57">
        <f t="shared" si="3"/>
        <v>50.495049504950494</v>
      </c>
      <c r="P26" s="58">
        <f t="shared" si="9"/>
        <v>80.95238095238095</v>
      </c>
      <c r="Q26" s="49"/>
      <c r="R26" s="49"/>
      <c r="S26" s="49"/>
    </row>
    <row r="27" spans="1:19" s="50" customFormat="1" ht="18" customHeight="1">
      <c r="A27" s="59" t="s">
        <v>36</v>
      </c>
      <c r="B27" s="52">
        <v>477</v>
      </c>
      <c r="C27" s="52">
        <v>66</v>
      </c>
      <c r="D27" s="53">
        <f t="shared" si="5"/>
        <v>543</v>
      </c>
      <c r="E27" s="52">
        <v>204</v>
      </c>
      <c r="F27" s="52">
        <v>14</v>
      </c>
      <c r="G27" s="53">
        <f t="shared" si="0"/>
        <v>218</v>
      </c>
      <c r="H27" s="52">
        <v>197</v>
      </c>
      <c r="I27" s="54">
        <f t="shared" si="1"/>
        <v>41.299790356394126</v>
      </c>
      <c r="J27" s="55">
        <f t="shared" si="2"/>
        <v>96.56862745098039</v>
      </c>
      <c r="K27" s="52">
        <v>13</v>
      </c>
      <c r="L27" s="56">
        <f t="shared" si="6"/>
        <v>19.696969696969695</v>
      </c>
      <c r="M27" s="56">
        <f t="shared" si="7"/>
        <v>92.85714285714286</v>
      </c>
      <c r="N27" s="53">
        <f t="shared" si="8"/>
        <v>210</v>
      </c>
      <c r="O27" s="57">
        <f t="shared" si="3"/>
        <v>38.67403314917127</v>
      </c>
      <c r="P27" s="58">
        <f t="shared" si="9"/>
        <v>96.3302752293578</v>
      </c>
      <c r="Q27" s="49"/>
      <c r="R27" s="49"/>
      <c r="S27" s="49"/>
    </row>
    <row r="28" spans="1:19" s="50" customFormat="1" ht="18" customHeight="1">
      <c r="A28" s="59" t="s">
        <v>37</v>
      </c>
      <c r="B28" s="52">
        <v>3476</v>
      </c>
      <c r="C28" s="52">
        <v>2320</v>
      </c>
      <c r="D28" s="53">
        <f t="shared" si="5"/>
        <v>5796</v>
      </c>
      <c r="E28" s="52">
        <v>2218</v>
      </c>
      <c r="F28" s="52">
        <v>685</v>
      </c>
      <c r="G28" s="53">
        <f t="shared" si="0"/>
        <v>2903</v>
      </c>
      <c r="H28" s="52">
        <v>1725</v>
      </c>
      <c r="I28" s="54">
        <f t="shared" si="1"/>
        <v>49.626006904487916</v>
      </c>
      <c r="J28" s="55">
        <f t="shared" si="2"/>
        <v>77.77276825969341</v>
      </c>
      <c r="K28" s="52">
        <v>138</v>
      </c>
      <c r="L28" s="56">
        <f t="shared" si="6"/>
        <v>5.948275862068965</v>
      </c>
      <c r="M28" s="56">
        <f t="shared" si="7"/>
        <v>20.145985401459853</v>
      </c>
      <c r="N28" s="53">
        <f t="shared" si="8"/>
        <v>1863</v>
      </c>
      <c r="O28" s="57">
        <f t="shared" si="3"/>
        <v>32.142857142857146</v>
      </c>
      <c r="P28" s="58">
        <f t="shared" si="9"/>
        <v>64.17499138821908</v>
      </c>
      <c r="Q28" s="49"/>
      <c r="R28" s="49"/>
      <c r="S28" s="49"/>
    </row>
    <row r="29" spans="1:19" s="50" customFormat="1" ht="18" customHeight="1">
      <c r="A29" s="59" t="s">
        <v>38</v>
      </c>
      <c r="B29" s="52">
        <v>1407</v>
      </c>
      <c r="C29" s="52">
        <v>1588</v>
      </c>
      <c r="D29" s="53">
        <f t="shared" si="5"/>
        <v>2995</v>
      </c>
      <c r="E29" s="52">
        <v>746</v>
      </c>
      <c r="F29" s="52">
        <v>132</v>
      </c>
      <c r="G29" s="53">
        <f t="shared" si="0"/>
        <v>878</v>
      </c>
      <c r="H29" s="52">
        <v>609</v>
      </c>
      <c r="I29" s="54">
        <f t="shared" si="1"/>
        <v>43.28358208955223</v>
      </c>
      <c r="J29" s="55">
        <f t="shared" si="2"/>
        <v>81.63538873994638</v>
      </c>
      <c r="K29" s="52">
        <v>30</v>
      </c>
      <c r="L29" s="56">
        <f t="shared" si="6"/>
        <v>1.8891687657430731</v>
      </c>
      <c r="M29" s="56">
        <f t="shared" si="7"/>
        <v>22.727272727272727</v>
      </c>
      <c r="N29" s="53">
        <f t="shared" si="8"/>
        <v>639</v>
      </c>
      <c r="O29" s="57">
        <f t="shared" si="3"/>
        <v>21.335559265442406</v>
      </c>
      <c r="P29" s="58">
        <f t="shared" si="9"/>
        <v>72.77904328018224</v>
      </c>
      <c r="Q29" s="49"/>
      <c r="R29" s="60"/>
      <c r="S29" s="60"/>
    </row>
    <row r="30" spans="1:19" s="50" customFormat="1" ht="18" customHeight="1">
      <c r="A30" s="59" t="s">
        <v>39</v>
      </c>
      <c r="B30" s="52">
        <v>872</v>
      </c>
      <c r="C30" s="52">
        <v>407</v>
      </c>
      <c r="D30" s="53">
        <f t="shared" si="5"/>
        <v>1279</v>
      </c>
      <c r="E30" s="52">
        <v>423</v>
      </c>
      <c r="F30" s="52">
        <v>77</v>
      </c>
      <c r="G30" s="53">
        <f t="shared" si="0"/>
        <v>500</v>
      </c>
      <c r="H30" s="52">
        <v>397</v>
      </c>
      <c r="I30" s="54">
        <f t="shared" si="1"/>
        <v>45.52752293577982</v>
      </c>
      <c r="J30" s="55">
        <f t="shared" si="2"/>
        <v>93.85342789598108</v>
      </c>
      <c r="K30" s="52">
        <v>67</v>
      </c>
      <c r="L30" s="56">
        <f t="shared" si="6"/>
        <v>16.461916461916463</v>
      </c>
      <c r="M30" s="56">
        <f t="shared" si="7"/>
        <v>87.01298701298701</v>
      </c>
      <c r="N30" s="53">
        <f t="shared" si="8"/>
        <v>464</v>
      </c>
      <c r="O30" s="57">
        <f t="shared" si="3"/>
        <v>36.278342455043</v>
      </c>
      <c r="P30" s="58">
        <f t="shared" si="9"/>
        <v>92.80000000000001</v>
      </c>
      <c r="Q30" s="49"/>
      <c r="R30" s="49"/>
      <c r="S30" s="49"/>
    </row>
    <row r="31" spans="1:19" s="50" customFormat="1" ht="18" customHeight="1">
      <c r="A31" s="51" t="s">
        <v>40</v>
      </c>
      <c r="B31" s="52">
        <v>98574</v>
      </c>
      <c r="C31" s="52">
        <v>29758</v>
      </c>
      <c r="D31" s="53">
        <f t="shared" si="5"/>
        <v>128332</v>
      </c>
      <c r="E31" s="52">
        <v>51470</v>
      </c>
      <c r="F31" s="52">
        <v>13107</v>
      </c>
      <c r="G31" s="53">
        <f t="shared" si="0"/>
        <v>64577</v>
      </c>
      <c r="H31" s="52">
        <v>46858</v>
      </c>
      <c r="I31" s="54">
        <f t="shared" si="1"/>
        <v>47.535861383326235</v>
      </c>
      <c r="J31" s="55">
        <f t="shared" si="2"/>
        <v>91.039440450748</v>
      </c>
      <c r="K31" s="52">
        <v>8381</v>
      </c>
      <c r="L31" s="56">
        <f t="shared" si="6"/>
        <v>28.163855097788833</v>
      </c>
      <c r="M31" s="56">
        <f t="shared" si="7"/>
        <v>63.94293125810635</v>
      </c>
      <c r="N31" s="53">
        <f t="shared" si="8"/>
        <v>55239</v>
      </c>
      <c r="O31" s="57">
        <f t="shared" si="3"/>
        <v>43.04382383193592</v>
      </c>
      <c r="P31" s="58">
        <f t="shared" si="9"/>
        <v>85.53974325224151</v>
      </c>
      <c r="Q31" s="49"/>
      <c r="R31" s="49"/>
      <c r="S31" s="49"/>
    </row>
    <row r="32" spans="1:19" s="50" customFormat="1" ht="18" customHeight="1">
      <c r="A32" s="51" t="s">
        <v>41</v>
      </c>
      <c r="B32" s="52">
        <v>26815</v>
      </c>
      <c r="C32" s="52">
        <v>1722</v>
      </c>
      <c r="D32" s="53">
        <f t="shared" si="5"/>
        <v>28537</v>
      </c>
      <c r="E32" s="52">
        <v>14318</v>
      </c>
      <c r="F32" s="52">
        <v>728</v>
      </c>
      <c r="G32" s="52">
        <f t="shared" si="0"/>
        <v>15046</v>
      </c>
      <c r="H32" s="52">
        <v>11899</v>
      </c>
      <c r="I32" s="54">
        <f t="shared" si="1"/>
        <v>44.374417303747904</v>
      </c>
      <c r="J32" s="55">
        <f t="shared" si="2"/>
        <v>83.10518228802906</v>
      </c>
      <c r="K32" s="52">
        <v>383</v>
      </c>
      <c r="L32" s="56">
        <f t="shared" si="6"/>
        <v>22.24157955865273</v>
      </c>
      <c r="M32" s="56">
        <f t="shared" si="7"/>
        <v>52.60989010989011</v>
      </c>
      <c r="N32" s="53">
        <f t="shared" si="8"/>
        <v>12282</v>
      </c>
      <c r="O32" s="57">
        <f t="shared" si="3"/>
        <v>43.03886182850334</v>
      </c>
      <c r="P32" s="58">
        <f t="shared" si="9"/>
        <v>81.6296690150206</v>
      </c>
      <c r="Q32" s="49"/>
      <c r="R32" s="49"/>
      <c r="S32" s="60"/>
    </row>
    <row r="33" spans="1:19" s="50" customFormat="1" ht="18" customHeight="1">
      <c r="A33" s="62" t="s">
        <v>42</v>
      </c>
      <c r="B33" s="63">
        <v>253919</v>
      </c>
      <c r="C33" s="63">
        <v>10155</v>
      </c>
      <c r="D33" s="64">
        <f t="shared" si="5"/>
        <v>264074</v>
      </c>
      <c r="E33" s="63">
        <v>130488</v>
      </c>
      <c r="F33" s="63">
        <v>2610</v>
      </c>
      <c r="G33" s="64">
        <f t="shared" si="0"/>
        <v>133098</v>
      </c>
      <c r="H33" s="63">
        <v>113845</v>
      </c>
      <c r="I33" s="54">
        <f t="shared" si="1"/>
        <v>44.83516396961236</v>
      </c>
      <c r="J33" s="55">
        <f t="shared" si="2"/>
        <v>87.24557047391332</v>
      </c>
      <c r="K33" s="63">
        <v>1694</v>
      </c>
      <c r="L33" s="65">
        <f t="shared" si="6"/>
        <v>16.681437715411125</v>
      </c>
      <c r="M33" s="65">
        <f t="shared" si="7"/>
        <v>64.90421455938697</v>
      </c>
      <c r="N33" s="53">
        <f t="shared" si="8"/>
        <v>115539</v>
      </c>
      <c r="O33" s="66">
        <f t="shared" si="3"/>
        <v>43.75250876648212</v>
      </c>
      <c r="P33" s="67">
        <f t="shared" si="9"/>
        <v>86.8074651760357</v>
      </c>
      <c r="Q33" s="49"/>
      <c r="R33" s="49"/>
      <c r="S33" s="60"/>
    </row>
    <row r="34" spans="1:19" s="50" customFormat="1" ht="18" customHeight="1">
      <c r="A34" s="51" t="s">
        <v>43</v>
      </c>
      <c r="B34" s="52">
        <v>202702</v>
      </c>
      <c r="C34" s="52">
        <v>5735</v>
      </c>
      <c r="D34" s="53">
        <f t="shared" si="5"/>
        <v>208437</v>
      </c>
      <c r="E34" s="52">
        <v>94034</v>
      </c>
      <c r="F34" s="52">
        <v>3997</v>
      </c>
      <c r="G34" s="53">
        <f t="shared" si="0"/>
        <v>98031</v>
      </c>
      <c r="H34" s="52">
        <v>91062</v>
      </c>
      <c r="I34" s="54">
        <f t="shared" si="1"/>
        <v>44.924075736795885</v>
      </c>
      <c r="J34" s="55">
        <f t="shared" si="2"/>
        <v>96.83944105323606</v>
      </c>
      <c r="K34" s="52">
        <v>3589</v>
      </c>
      <c r="L34" s="56">
        <f t="shared" si="6"/>
        <v>62.58064516129033</v>
      </c>
      <c r="M34" s="56">
        <f t="shared" si="7"/>
        <v>89.79234425819365</v>
      </c>
      <c r="N34" s="53">
        <f t="shared" si="8"/>
        <v>94651</v>
      </c>
      <c r="O34" s="57">
        <f t="shared" si="3"/>
        <v>45.40988404170085</v>
      </c>
      <c r="P34" s="58">
        <f t="shared" si="9"/>
        <v>96.55211106690741</v>
      </c>
      <c r="Q34" s="49"/>
      <c r="R34" s="49"/>
      <c r="S34" s="60"/>
    </row>
    <row r="35" spans="1:19" s="50" customFormat="1" ht="18" customHeight="1">
      <c r="A35" s="51" t="s">
        <v>44</v>
      </c>
      <c r="B35" s="52">
        <v>115292</v>
      </c>
      <c r="C35" s="52">
        <v>24833</v>
      </c>
      <c r="D35" s="53">
        <f t="shared" si="5"/>
        <v>140125</v>
      </c>
      <c r="E35" s="52">
        <v>65693</v>
      </c>
      <c r="F35" s="52">
        <v>11085</v>
      </c>
      <c r="G35" s="53">
        <f t="shared" si="0"/>
        <v>76778</v>
      </c>
      <c r="H35" s="52">
        <v>59849</v>
      </c>
      <c r="I35" s="54">
        <f t="shared" si="1"/>
        <v>51.91080040245637</v>
      </c>
      <c r="J35" s="55">
        <f t="shared" si="2"/>
        <v>91.10407501560289</v>
      </c>
      <c r="K35" s="52">
        <v>8999</v>
      </c>
      <c r="L35" s="56">
        <f t="shared" si="6"/>
        <v>36.238070309668586</v>
      </c>
      <c r="M35" s="56">
        <f t="shared" si="7"/>
        <v>81.18177717636445</v>
      </c>
      <c r="N35" s="53">
        <f t="shared" si="8"/>
        <v>68848</v>
      </c>
      <c r="O35" s="57">
        <f t="shared" si="3"/>
        <v>49.13327386262266</v>
      </c>
      <c r="P35" s="58">
        <f t="shared" si="9"/>
        <v>89.67152048763968</v>
      </c>
      <c r="Q35" s="49"/>
      <c r="R35" s="49"/>
      <c r="S35" s="60"/>
    </row>
    <row r="36" spans="1:19" s="50" customFormat="1" ht="18" customHeight="1">
      <c r="A36" s="51" t="s">
        <v>45</v>
      </c>
      <c r="B36" s="52">
        <v>21771</v>
      </c>
      <c r="C36" s="52">
        <v>913</v>
      </c>
      <c r="D36" s="53">
        <f t="shared" si="5"/>
        <v>22684</v>
      </c>
      <c r="E36" s="52">
        <v>12847</v>
      </c>
      <c r="F36" s="52">
        <v>295</v>
      </c>
      <c r="G36" s="53">
        <f t="shared" si="0"/>
        <v>13142</v>
      </c>
      <c r="H36" s="52">
        <v>12157</v>
      </c>
      <c r="I36" s="54">
        <f t="shared" si="1"/>
        <v>55.840338064397585</v>
      </c>
      <c r="J36" s="55">
        <f t="shared" si="2"/>
        <v>94.62909628707091</v>
      </c>
      <c r="K36" s="52">
        <v>193</v>
      </c>
      <c r="L36" s="56">
        <f t="shared" si="6"/>
        <v>21.139101861993428</v>
      </c>
      <c r="M36" s="56">
        <f t="shared" si="7"/>
        <v>65.42372881355932</v>
      </c>
      <c r="N36" s="53">
        <f t="shared" si="8"/>
        <v>12350</v>
      </c>
      <c r="O36" s="57">
        <f t="shared" si="3"/>
        <v>54.443660730029976</v>
      </c>
      <c r="P36" s="58">
        <f t="shared" si="9"/>
        <v>93.9735200121747</v>
      </c>
      <c r="Q36" s="49"/>
      <c r="R36" s="49"/>
      <c r="S36" s="49"/>
    </row>
    <row r="37" spans="1:19" s="50" customFormat="1" ht="18" customHeight="1">
      <c r="A37" s="68" t="s">
        <v>46</v>
      </c>
      <c r="B37" s="69">
        <v>35034</v>
      </c>
      <c r="C37" s="69">
        <v>25474</v>
      </c>
      <c r="D37" s="70">
        <f t="shared" si="5"/>
        <v>60508</v>
      </c>
      <c r="E37" s="69">
        <v>15628</v>
      </c>
      <c r="F37" s="69">
        <v>14302</v>
      </c>
      <c r="G37" s="70">
        <f t="shared" si="0"/>
        <v>29930</v>
      </c>
      <c r="H37" s="69">
        <v>14660</v>
      </c>
      <c r="I37" s="71">
        <f t="shared" si="1"/>
        <v>41.84506479419992</v>
      </c>
      <c r="J37" s="72">
        <f t="shared" si="2"/>
        <v>93.80598925006399</v>
      </c>
      <c r="K37" s="69">
        <v>11861</v>
      </c>
      <c r="L37" s="73">
        <f t="shared" si="6"/>
        <v>46.56119965454974</v>
      </c>
      <c r="M37" s="73">
        <f t="shared" si="7"/>
        <v>82.93245699902113</v>
      </c>
      <c r="N37" s="70">
        <f t="shared" si="8"/>
        <v>26521</v>
      </c>
      <c r="O37" s="74">
        <f t="shared" si="3"/>
        <v>43.83056785879553</v>
      </c>
      <c r="P37" s="75">
        <f t="shared" si="9"/>
        <v>88.61009021049114</v>
      </c>
      <c r="Q37" s="49"/>
      <c r="R37" s="49"/>
      <c r="S37" s="49"/>
    </row>
    <row r="38" spans="1:19" s="50" customFormat="1" ht="18" customHeight="1" thickBot="1">
      <c r="A38" s="76" t="s">
        <v>47</v>
      </c>
      <c r="B38" s="77">
        <v>12583</v>
      </c>
      <c r="C38" s="77">
        <v>59698</v>
      </c>
      <c r="D38" s="78">
        <f t="shared" si="5"/>
        <v>72281</v>
      </c>
      <c r="E38" s="77">
        <v>6560</v>
      </c>
      <c r="F38" s="77">
        <v>25163</v>
      </c>
      <c r="G38" s="78">
        <f t="shared" si="0"/>
        <v>31723</v>
      </c>
      <c r="H38" s="77">
        <v>5987</v>
      </c>
      <c r="I38" s="79">
        <f t="shared" si="1"/>
        <v>47.580068346181356</v>
      </c>
      <c r="J38" s="80">
        <f t="shared" si="2"/>
        <v>91.26524390243902</v>
      </c>
      <c r="K38" s="77">
        <v>20872</v>
      </c>
      <c r="L38" s="81">
        <f t="shared" si="6"/>
        <v>34.962645314750915</v>
      </c>
      <c r="M38" s="81">
        <f t="shared" si="7"/>
        <v>82.94718435798593</v>
      </c>
      <c r="N38" s="78">
        <f t="shared" si="8"/>
        <v>26859</v>
      </c>
      <c r="O38" s="82">
        <f t="shared" si="3"/>
        <v>37.1591427899448</v>
      </c>
      <c r="P38" s="83">
        <f t="shared" si="9"/>
        <v>84.66727610881695</v>
      </c>
      <c r="Q38" s="49"/>
      <c r="R38" s="49"/>
      <c r="S38" s="49"/>
    </row>
    <row r="39" spans="1:19" s="50" customFormat="1" ht="18" customHeight="1">
      <c r="A39" s="62" t="s">
        <v>48</v>
      </c>
      <c r="B39" s="63">
        <v>151</v>
      </c>
      <c r="C39" s="63">
        <v>3</v>
      </c>
      <c r="D39" s="64">
        <f t="shared" si="5"/>
        <v>154</v>
      </c>
      <c r="E39" s="63">
        <v>79</v>
      </c>
      <c r="F39" s="63">
        <v>1</v>
      </c>
      <c r="G39" s="64">
        <f aca="true" t="shared" si="10" ref="G39:G66">F39+E39</f>
        <v>80</v>
      </c>
      <c r="H39" s="63">
        <v>73</v>
      </c>
      <c r="I39" s="84">
        <f aca="true" t="shared" si="11" ref="I39:I66">IF(OR(H39=0,B39=0),0,H39/B39*100)</f>
        <v>48.34437086092716</v>
      </c>
      <c r="J39" s="85">
        <f aca="true" t="shared" si="12" ref="J39:J66">IF(OR(H39=0,E39=0),0,H39/E39*100)</f>
        <v>92.40506329113924</v>
      </c>
      <c r="K39" s="63">
        <v>1</v>
      </c>
      <c r="L39" s="65">
        <f>IF(OR(K39=0,C39=0)," -",K39/C39*100)</f>
        <v>33.33333333333333</v>
      </c>
      <c r="M39" s="65">
        <f>IF(OR(K39=0,F39=0)," -",K39/F39*100)</f>
        <v>100</v>
      </c>
      <c r="N39" s="64">
        <f t="shared" si="8"/>
        <v>74</v>
      </c>
      <c r="O39" s="66">
        <f t="shared" si="3"/>
        <v>48.05194805194805</v>
      </c>
      <c r="P39" s="67">
        <f t="shared" si="9"/>
        <v>92.5</v>
      </c>
      <c r="Q39" s="49"/>
      <c r="R39" s="49"/>
      <c r="S39" s="49"/>
    </row>
    <row r="40" spans="1:19" s="50" customFormat="1" ht="18" customHeight="1">
      <c r="A40" s="51" t="s">
        <v>49</v>
      </c>
      <c r="B40" s="52">
        <v>1398</v>
      </c>
      <c r="C40" s="52">
        <v>86</v>
      </c>
      <c r="D40" s="53">
        <f aca="true" t="shared" si="13" ref="D40:D58">B40+C40</f>
        <v>1484</v>
      </c>
      <c r="E40" s="52">
        <v>597</v>
      </c>
      <c r="F40" s="52">
        <v>57</v>
      </c>
      <c r="G40" s="53">
        <f t="shared" si="10"/>
        <v>654</v>
      </c>
      <c r="H40" s="52">
        <v>528</v>
      </c>
      <c r="I40" s="54">
        <f t="shared" si="11"/>
        <v>37.76824034334764</v>
      </c>
      <c r="J40" s="55">
        <f t="shared" si="12"/>
        <v>88.44221105527639</v>
      </c>
      <c r="K40" s="52">
        <v>23</v>
      </c>
      <c r="L40" s="56">
        <f aca="true" t="shared" si="14" ref="L40:L48">IF(OR(K40=0,C40=0),"  -",K40/C40*100)</f>
        <v>26.744186046511626</v>
      </c>
      <c r="M40" s="56">
        <f aca="true" t="shared" si="15" ref="M40:M48">IF(OR(K40=0,F40=0)," - ",K40/F40*100)</f>
        <v>40.35087719298245</v>
      </c>
      <c r="N40" s="53">
        <f aca="true" t="shared" si="16" ref="N40:N65">K40+H40</f>
        <v>551</v>
      </c>
      <c r="O40" s="57">
        <f t="shared" si="3"/>
        <v>37.129380053908356</v>
      </c>
      <c r="P40" s="58">
        <f t="shared" si="9"/>
        <v>84.25076452599389</v>
      </c>
      <c r="Q40" s="49"/>
      <c r="R40" s="49"/>
      <c r="S40" s="49"/>
    </row>
    <row r="41" spans="1:19" s="50" customFormat="1" ht="18" customHeight="1">
      <c r="A41" s="51" t="s">
        <v>50</v>
      </c>
      <c r="B41" s="52">
        <v>138032</v>
      </c>
      <c r="C41" s="52">
        <v>1266</v>
      </c>
      <c r="D41" s="53">
        <f t="shared" si="13"/>
        <v>139298</v>
      </c>
      <c r="E41" s="52">
        <v>116740</v>
      </c>
      <c r="F41" s="52">
        <v>482</v>
      </c>
      <c r="G41" s="53">
        <f t="shared" si="10"/>
        <v>117222</v>
      </c>
      <c r="H41" s="52">
        <v>113148</v>
      </c>
      <c r="I41" s="54">
        <f t="shared" si="11"/>
        <v>81.97229627912368</v>
      </c>
      <c r="J41" s="55">
        <f t="shared" si="12"/>
        <v>96.92307692307692</v>
      </c>
      <c r="K41" s="52">
        <v>197</v>
      </c>
      <c r="L41" s="56">
        <f t="shared" si="14"/>
        <v>15.560821484992102</v>
      </c>
      <c r="M41" s="56">
        <f t="shared" si="15"/>
        <v>40.871369294605806</v>
      </c>
      <c r="N41" s="53">
        <f t="shared" si="16"/>
        <v>113345</v>
      </c>
      <c r="O41" s="57">
        <f t="shared" si="3"/>
        <v>81.3687202974917</v>
      </c>
      <c r="P41" s="58">
        <f t="shared" si="9"/>
        <v>96.69260036511918</v>
      </c>
      <c r="Q41" s="49"/>
      <c r="R41" s="49"/>
      <c r="S41" s="60"/>
    </row>
    <row r="42" spans="1:19" s="50" customFormat="1" ht="18" customHeight="1">
      <c r="A42" s="51" t="s">
        <v>51</v>
      </c>
      <c r="B42" s="52">
        <v>6404</v>
      </c>
      <c r="C42" s="52">
        <v>31691</v>
      </c>
      <c r="D42" s="53">
        <f t="shared" si="13"/>
        <v>38095</v>
      </c>
      <c r="E42" s="52">
        <v>3547</v>
      </c>
      <c r="F42" s="52">
        <v>19402</v>
      </c>
      <c r="G42" s="53">
        <f t="shared" si="10"/>
        <v>22949</v>
      </c>
      <c r="H42" s="52">
        <v>3393</v>
      </c>
      <c r="I42" s="54">
        <f t="shared" si="11"/>
        <v>52.98251093066833</v>
      </c>
      <c r="J42" s="55">
        <f t="shared" si="12"/>
        <v>95.65830279109106</v>
      </c>
      <c r="K42" s="52">
        <v>19391</v>
      </c>
      <c r="L42" s="56">
        <f t="shared" si="14"/>
        <v>61.18771891073176</v>
      </c>
      <c r="M42" s="56">
        <f t="shared" si="15"/>
        <v>99.9433048139367</v>
      </c>
      <c r="N42" s="53">
        <f t="shared" si="16"/>
        <v>22784</v>
      </c>
      <c r="O42" s="57">
        <f t="shared" si="3"/>
        <v>59.80837380233627</v>
      </c>
      <c r="P42" s="58">
        <f t="shared" si="9"/>
        <v>99.28101442328642</v>
      </c>
      <c r="Q42" s="49"/>
      <c r="R42" s="49"/>
      <c r="S42" s="60"/>
    </row>
    <row r="43" spans="1:19" s="50" customFormat="1" ht="18" customHeight="1">
      <c r="A43" s="51" t="s">
        <v>52</v>
      </c>
      <c r="B43" s="52">
        <v>2292</v>
      </c>
      <c r="C43" s="52">
        <v>528</v>
      </c>
      <c r="D43" s="53">
        <f t="shared" si="13"/>
        <v>2820</v>
      </c>
      <c r="E43" s="52">
        <v>1310</v>
      </c>
      <c r="F43" s="52">
        <v>166</v>
      </c>
      <c r="G43" s="53">
        <f t="shared" si="10"/>
        <v>1476</v>
      </c>
      <c r="H43" s="52">
        <v>1236</v>
      </c>
      <c r="I43" s="54">
        <f t="shared" si="11"/>
        <v>53.92670157068062</v>
      </c>
      <c r="J43" s="55">
        <f t="shared" si="12"/>
        <v>94.35114503816794</v>
      </c>
      <c r="K43" s="52">
        <v>132</v>
      </c>
      <c r="L43" s="56">
        <f t="shared" si="14"/>
        <v>25</v>
      </c>
      <c r="M43" s="56">
        <f t="shared" si="15"/>
        <v>79.51807228915662</v>
      </c>
      <c r="N43" s="53">
        <f t="shared" si="16"/>
        <v>1368</v>
      </c>
      <c r="O43" s="57">
        <f t="shared" si="3"/>
        <v>48.51063829787234</v>
      </c>
      <c r="P43" s="58">
        <f t="shared" si="9"/>
        <v>92.6829268292683</v>
      </c>
      <c r="Q43" s="49"/>
      <c r="R43" s="49"/>
      <c r="S43" s="49"/>
    </row>
    <row r="44" spans="1:19" s="50" customFormat="1" ht="18" customHeight="1">
      <c r="A44" s="51" t="s">
        <v>53</v>
      </c>
      <c r="B44" s="52">
        <v>55788</v>
      </c>
      <c r="C44" s="52">
        <v>59352</v>
      </c>
      <c r="D44" s="53">
        <f t="shared" si="13"/>
        <v>115140</v>
      </c>
      <c r="E44" s="52">
        <v>28000</v>
      </c>
      <c r="F44" s="52">
        <v>26985</v>
      </c>
      <c r="G44" s="53">
        <f t="shared" si="10"/>
        <v>54985</v>
      </c>
      <c r="H44" s="52">
        <v>26996</v>
      </c>
      <c r="I44" s="54">
        <f t="shared" si="11"/>
        <v>48.390334839033486</v>
      </c>
      <c r="J44" s="55">
        <f t="shared" si="12"/>
        <v>96.41428571428573</v>
      </c>
      <c r="K44" s="52">
        <v>24858</v>
      </c>
      <c r="L44" s="56">
        <f t="shared" si="14"/>
        <v>41.88232915487262</v>
      </c>
      <c r="M44" s="56">
        <f t="shared" si="15"/>
        <v>92.11784324624792</v>
      </c>
      <c r="N44" s="53">
        <f t="shared" si="16"/>
        <v>51854</v>
      </c>
      <c r="O44" s="57">
        <f>IF(OR(N44=0,D44=0),"  -",N44/D44*100)</f>
        <v>45.035608824040295</v>
      </c>
      <c r="P44" s="58">
        <f>IF(OR(N44=0,G44=0),"  -",N44/G44*100)</f>
        <v>94.30571974174775</v>
      </c>
      <c r="Q44" s="49"/>
      <c r="R44" s="49"/>
      <c r="S44" s="49"/>
    </row>
    <row r="45" spans="1:19" s="50" customFormat="1" ht="18" customHeight="1">
      <c r="A45" s="51" t="s">
        <v>54</v>
      </c>
      <c r="B45" s="52">
        <v>60917</v>
      </c>
      <c r="C45" s="52">
        <v>84</v>
      </c>
      <c r="D45" s="53">
        <f t="shared" si="13"/>
        <v>61001</v>
      </c>
      <c r="E45" s="52">
        <v>31003</v>
      </c>
      <c r="F45" s="52">
        <v>43</v>
      </c>
      <c r="G45" s="53">
        <f t="shared" si="10"/>
        <v>31046</v>
      </c>
      <c r="H45" s="52">
        <v>30036</v>
      </c>
      <c r="I45" s="54">
        <f t="shared" si="11"/>
        <v>49.30643334372999</v>
      </c>
      <c r="J45" s="55">
        <f t="shared" si="12"/>
        <v>96.88094700512853</v>
      </c>
      <c r="K45" s="52">
        <v>23</v>
      </c>
      <c r="L45" s="56">
        <f t="shared" si="14"/>
        <v>27.380952380952383</v>
      </c>
      <c r="M45" s="56">
        <f t="shared" si="15"/>
        <v>53.48837209302325</v>
      </c>
      <c r="N45" s="53">
        <f t="shared" si="16"/>
        <v>30059</v>
      </c>
      <c r="O45" s="57">
        <f aca="true" t="shared" si="17" ref="O45:O66">IF(OR(N45=0,D45=0),0,N45/D45*100)</f>
        <v>49.27624137309225</v>
      </c>
      <c r="P45" s="58">
        <f aca="true" t="shared" si="18" ref="P45:P66">IF(OR(N45=0,G45=0),0,N45/G45*100)</f>
        <v>96.82084648585969</v>
      </c>
      <c r="Q45" s="49"/>
      <c r="R45" s="49"/>
      <c r="S45" s="49"/>
    </row>
    <row r="46" spans="1:19" s="50" customFormat="1" ht="18" customHeight="1">
      <c r="A46" s="51" t="s">
        <v>55</v>
      </c>
      <c r="B46" s="52">
        <v>39547</v>
      </c>
      <c r="C46" s="52">
        <v>4157</v>
      </c>
      <c r="D46" s="53">
        <f t="shared" si="13"/>
        <v>43704</v>
      </c>
      <c r="E46" s="52">
        <v>20960</v>
      </c>
      <c r="F46" s="52">
        <v>2640</v>
      </c>
      <c r="G46" s="53">
        <f t="shared" si="10"/>
        <v>23600</v>
      </c>
      <c r="H46" s="52">
        <v>20521</v>
      </c>
      <c r="I46" s="54">
        <f t="shared" si="11"/>
        <v>51.8901560168913</v>
      </c>
      <c r="J46" s="55">
        <f t="shared" si="12"/>
        <v>97.90553435114504</v>
      </c>
      <c r="K46" s="52">
        <v>2399</v>
      </c>
      <c r="L46" s="56">
        <f t="shared" si="14"/>
        <v>57.70988693769545</v>
      </c>
      <c r="M46" s="56">
        <f t="shared" si="15"/>
        <v>90.87121212121212</v>
      </c>
      <c r="N46" s="53">
        <f t="shared" si="16"/>
        <v>22920</v>
      </c>
      <c r="O46" s="57">
        <f t="shared" si="17"/>
        <v>52.44371224601867</v>
      </c>
      <c r="P46" s="58">
        <f t="shared" si="18"/>
        <v>97.11864406779661</v>
      </c>
      <c r="Q46" s="49"/>
      <c r="R46" s="49"/>
      <c r="S46" s="49"/>
    </row>
    <row r="47" spans="1:19" s="50" customFormat="1" ht="18" customHeight="1">
      <c r="A47" s="51" t="s">
        <v>56</v>
      </c>
      <c r="B47" s="52">
        <v>4408</v>
      </c>
      <c r="C47" s="52">
        <v>5205</v>
      </c>
      <c r="D47" s="53">
        <f t="shared" si="13"/>
        <v>9613</v>
      </c>
      <c r="E47" s="52">
        <v>1668</v>
      </c>
      <c r="F47" s="52">
        <v>1529</v>
      </c>
      <c r="G47" s="52">
        <f t="shared" si="10"/>
        <v>3197</v>
      </c>
      <c r="H47" s="52">
        <v>1352</v>
      </c>
      <c r="I47" s="54">
        <f t="shared" si="11"/>
        <v>30.671506352087114</v>
      </c>
      <c r="J47" s="55">
        <f t="shared" si="12"/>
        <v>81.05515587529976</v>
      </c>
      <c r="K47" s="52">
        <v>1291</v>
      </c>
      <c r="L47" s="56">
        <f t="shared" si="14"/>
        <v>24.8030739673391</v>
      </c>
      <c r="M47" s="56">
        <f t="shared" si="15"/>
        <v>84.43427076520602</v>
      </c>
      <c r="N47" s="53">
        <f t="shared" si="16"/>
        <v>2643</v>
      </c>
      <c r="O47" s="57">
        <f t="shared" si="17"/>
        <v>27.494018516592117</v>
      </c>
      <c r="P47" s="58">
        <f t="shared" si="18"/>
        <v>82.67125430090711</v>
      </c>
      <c r="Q47" s="49"/>
      <c r="R47" s="49"/>
      <c r="S47" s="49"/>
    </row>
    <row r="48" spans="1:19" s="50" customFormat="1" ht="18" customHeight="1">
      <c r="A48" s="51" t="s">
        <v>57</v>
      </c>
      <c r="B48" s="52">
        <v>10513</v>
      </c>
      <c r="C48" s="52">
        <v>2039</v>
      </c>
      <c r="D48" s="53">
        <f t="shared" si="13"/>
        <v>12552</v>
      </c>
      <c r="E48" s="52">
        <v>5908</v>
      </c>
      <c r="F48" s="52">
        <v>887</v>
      </c>
      <c r="G48" s="52">
        <f t="shared" si="10"/>
        <v>6795</v>
      </c>
      <c r="H48" s="52">
        <v>5435</v>
      </c>
      <c r="I48" s="54">
        <f t="shared" si="11"/>
        <v>51.69789784076857</v>
      </c>
      <c r="J48" s="55">
        <f t="shared" si="12"/>
        <v>91.99390656736628</v>
      </c>
      <c r="K48" s="52">
        <v>748</v>
      </c>
      <c r="L48" s="56">
        <f t="shared" si="14"/>
        <v>36.68464933791074</v>
      </c>
      <c r="M48" s="56">
        <f t="shared" si="15"/>
        <v>84.32919954904172</v>
      </c>
      <c r="N48" s="53">
        <f t="shared" si="16"/>
        <v>6183</v>
      </c>
      <c r="O48" s="57">
        <f t="shared" si="17"/>
        <v>49.25908221797323</v>
      </c>
      <c r="P48" s="58">
        <f t="shared" si="18"/>
        <v>90.99337748344371</v>
      </c>
      <c r="Q48" s="49"/>
      <c r="R48" s="49"/>
      <c r="S48" s="49"/>
    </row>
    <row r="49" spans="1:19" s="50" customFormat="1" ht="18" customHeight="1">
      <c r="A49" s="51" t="s">
        <v>58</v>
      </c>
      <c r="B49" s="52">
        <f>SUM(B50:B55)</f>
        <v>106457</v>
      </c>
      <c r="C49" s="52">
        <f>SUM(C50:C55)</f>
        <v>43701</v>
      </c>
      <c r="D49" s="52">
        <f>C49+B49</f>
        <v>150158</v>
      </c>
      <c r="E49" s="52">
        <f>SUM(E50:E55)</f>
        <v>55586</v>
      </c>
      <c r="F49" s="52">
        <f>SUM(F50:F55)</f>
        <v>19416</v>
      </c>
      <c r="G49" s="52">
        <f t="shared" si="10"/>
        <v>75002</v>
      </c>
      <c r="H49" s="52">
        <f>SUM(H50:H55)</f>
        <v>55460</v>
      </c>
      <c r="I49" s="54">
        <f aca="true" t="shared" si="19" ref="I49:I55">IF(OR(H49=0,B49=0),0,H49/B49*100)</f>
        <v>52.09615149778784</v>
      </c>
      <c r="J49" s="55">
        <f aca="true" t="shared" si="20" ref="J49:J55">IF(OR(H49=0,E49=0),0,H49/E49*100)</f>
        <v>99.77332421832836</v>
      </c>
      <c r="K49" s="52">
        <f>SUM(K50:K55)</f>
        <v>19385</v>
      </c>
      <c r="L49" s="56">
        <f aca="true" t="shared" si="21" ref="L49:L55">IF(OR(K49=0,C49=0),"  -",K49/C49*100)</f>
        <v>44.358252671563584</v>
      </c>
      <c r="M49" s="56">
        <f aca="true" t="shared" si="22" ref="M49:M55">IF(OR(K49=0,F49=0)," - ",K49/F49*100)</f>
        <v>99.84033786567778</v>
      </c>
      <c r="N49" s="53">
        <f t="shared" si="16"/>
        <v>74845</v>
      </c>
      <c r="O49" s="57">
        <f aca="true" t="shared" si="23" ref="O49:O55">IF(OR(N49=0,D49=0),0,N49/D49*100)</f>
        <v>49.84416414709839</v>
      </c>
      <c r="P49" s="58">
        <f aca="true" t="shared" si="24" ref="P49:P55">IF(OR(N49=0,G49=0),0,N49/G49*100)</f>
        <v>99.79067224874004</v>
      </c>
      <c r="Q49" s="49"/>
      <c r="R49" s="49"/>
      <c r="S49" s="49"/>
    </row>
    <row r="50" spans="1:19" s="50" customFormat="1" ht="18" customHeight="1">
      <c r="A50" s="51" t="s">
        <v>59</v>
      </c>
      <c r="B50" s="52">
        <v>775</v>
      </c>
      <c r="C50" s="52">
        <v>14</v>
      </c>
      <c r="D50" s="53">
        <f aca="true" t="shared" si="25" ref="D50:D55">B50+C50</f>
        <v>789</v>
      </c>
      <c r="E50" s="52">
        <v>483</v>
      </c>
      <c r="F50" s="52">
        <v>9</v>
      </c>
      <c r="G50" s="53">
        <f t="shared" si="10"/>
        <v>492</v>
      </c>
      <c r="H50" s="52">
        <v>423</v>
      </c>
      <c r="I50" s="54">
        <f t="shared" si="19"/>
        <v>54.58064516129032</v>
      </c>
      <c r="J50" s="55">
        <f t="shared" si="20"/>
        <v>87.5776397515528</v>
      </c>
      <c r="K50" s="54">
        <v>3</v>
      </c>
      <c r="L50" s="56">
        <f t="shared" si="21"/>
        <v>21.428571428571427</v>
      </c>
      <c r="M50" s="56">
        <f t="shared" si="22"/>
        <v>33.33333333333333</v>
      </c>
      <c r="N50" s="53">
        <f t="shared" si="16"/>
        <v>426</v>
      </c>
      <c r="O50" s="57">
        <f t="shared" si="23"/>
        <v>53.99239543726235</v>
      </c>
      <c r="P50" s="58">
        <f t="shared" si="24"/>
        <v>86.58536585365853</v>
      </c>
      <c r="Q50" s="49"/>
      <c r="R50" s="49"/>
      <c r="S50" s="49"/>
    </row>
    <row r="51" spans="1:19" s="50" customFormat="1" ht="18" customHeight="1">
      <c r="A51" s="51" t="s">
        <v>60</v>
      </c>
      <c r="B51" s="52">
        <v>151</v>
      </c>
      <c r="C51" s="52">
        <v>4</v>
      </c>
      <c r="D51" s="53">
        <f t="shared" si="25"/>
        <v>155</v>
      </c>
      <c r="E51" s="52">
        <v>80</v>
      </c>
      <c r="F51" s="52">
        <v>2</v>
      </c>
      <c r="G51" s="53">
        <f t="shared" si="10"/>
        <v>82</v>
      </c>
      <c r="H51" s="52">
        <v>70</v>
      </c>
      <c r="I51" s="54">
        <f t="shared" si="19"/>
        <v>46.35761589403973</v>
      </c>
      <c r="J51" s="55">
        <f t="shared" si="20"/>
        <v>87.5</v>
      </c>
      <c r="K51" s="54">
        <v>0</v>
      </c>
      <c r="L51" s="56" t="str">
        <f t="shared" si="21"/>
        <v>  -</v>
      </c>
      <c r="M51" s="56" t="str">
        <f t="shared" si="22"/>
        <v> - </v>
      </c>
      <c r="N51" s="53">
        <f t="shared" si="16"/>
        <v>70</v>
      </c>
      <c r="O51" s="57">
        <f t="shared" si="23"/>
        <v>45.16129032258064</v>
      </c>
      <c r="P51" s="58">
        <f t="shared" si="24"/>
        <v>85.36585365853658</v>
      </c>
      <c r="Q51" s="49"/>
      <c r="R51" s="49"/>
      <c r="S51" s="49"/>
    </row>
    <row r="52" spans="1:19" s="50" customFormat="1" ht="18" customHeight="1">
      <c r="A52" s="51" t="s">
        <v>61</v>
      </c>
      <c r="B52" s="52">
        <v>98119</v>
      </c>
      <c r="C52" s="52">
        <v>41900</v>
      </c>
      <c r="D52" s="53">
        <f t="shared" si="25"/>
        <v>140019</v>
      </c>
      <c r="E52" s="52">
        <v>51312</v>
      </c>
      <c r="F52" s="52">
        <v>18594</v>
      </c>
      <c r="G52" s="53">
        <f t="shared" si="10"/>
        <v>69906</v>
      </c>
      <c r="H52" s="52">
        <v>51309</v>
      </c>
      <c r="I52" s="54">
        <f t="shared" si="19"/>
        <v>52.29262426237528</v>
      </c>
      <c r="J52" s="55">
        <f t="shared" si="20"/>
        <v>99.99415341440599</v>
      </c>
      <c r="K52" s="54">
        <v>18574</v>
      </c>
      <c r="L52" s="56">
        <f t="shared" si="21"/>
        <v>44.32935560859189</v>
      </c>
      <c r="M52" s="56">
        <f t="shared" si="22"/>
        <v>99.89243842099602</v>
      </c>
      <c r="N52" s="53">
        <f t="shared" si="16"/>
        <v>69883</v>
      </c>
      <c r="O52" s="57">
        <f t="shared" si="23"/>
        <v>49.90965511823396</v>
      </c>
      <c r="P52" s="58">
        <f t="shared" si="24"/>
        <v>99.96709867536407</v>
      </c>
      <c r="Q52" s="49"/>
      <c r="R52" s="49"/>
      <c r="S52" s="49"/>
    </row>
    <row r="53" spans="1:19" s="50" customFormat="1" ht="18" customHeight="1">
      <c r="A53" s="51" t="s">
        <v>62</v>
      </c>
      <c r="B53" s="52">
        <v>1412</v>
      </c>
      <c r="C53" s="52">
        <v>873</v>
      </c>
      <c r="D53" s="53">
        <f t="shared" si="25"/>
        <v>2285</v>
      </c>
      <c r="E53" s="52">
        <v>747</v>
      </c>
      <c r="F53" s="52">
        <v>356</v>
      </c>
      <c r="G53" s="53">
        <f t="shared" si="10"/>
        <v>1103</v>
      </c>
      <c r="H53" s="52">
        <v>694</v>
      </c>
      <c r="I53" s="54">
        <f t="shared" si="19"/>
        <v>49.15014164305949</v>
      </c>
      <c r="J53" s="55">
        <f t="shared" si="20"/>
        <v>92.904953145917</v>
      </c>
      <c r="K53" s="54">
        <v>353</v>
      </c>
      <c r="L53" s="56">
        <f t="shared" si="21"/>
        <v>40.43528064146621</v>
      </c>
      <c r="M53" s="56">
        <f t="shared" si="22"/>
        <v>99.15730337078652</v>
      </c>
      <c r="N53" s="53">
        <f t="shared" si="16"/>
        <v>1047</v>
      </c>
      <c r="O53" s="57">
        <f t="shared" si="23"/>
        <v>45.820568927789935</v>
      </c>
      <c r="P53" s="58">
        <f t="shared" si="24"/>
        <v>94.92293744333635</v>
      </c>
      <c r="Q53" s="49"/>
      <c r="R53" s="49"/>
      <c r="S53" s="49"/>
    </row>
    <row r="54" spans="1:19" s="50" customFormat="1" ht="18" customHeight="1">
      <c r="A54" s="51" t="s">
        <v>63</v>
      </c>
      <c r="B54" s="52">
        <v>0</v>
      </c>
      <c r="C54" s="52">
        <v>910</v>
      </c>
      <c r="D54" s="53">
        <f>B54+C54</f>
        <v>910</v>
      </c>
      <c r="E54" s="52">
        <v>0</v>
      </c>
      <c r="F54" s="52">
        <v>455</v>
      </c>
      <c r="G54" s="53">
        <f>F54+E54</f>
        <v>455</v>
      </c>
      <c r="H54" s="52">
        <v>0</v>
      </c>
      <c r="I54" s="54">
        <f t="shared" si="19"/>
        <v>0</v>
      </c>
      <c r="J54" s="55">
        <f t="shared" si="20"/>
        <v>0</v>
      </c>
      <c r="K54" s="54">
        <v>455</v>
      </c>
      <c r="L54" s="56">
        <f t="shared" si="21"/>
        <v>50</v>
      </c>
      <c r="M54" s="56">
        <f t="shared" si="22"/>
        <v>100</v>
      </c>
      <c r="N54" s="53">
        <f t="shared" si="16"/>
        <v>455</v>
      </c>
      <c r="O54" s="57">
        <f t="shared" si="23"/>
        <v>50</v>
      </c>
      <c r="P54" s="58">
        <f t="shared" si="24"/>
        <v>100</v>
      </c>
      <c r="Q54" s="49"/>
      <c r="R54" s="49"/>
      <c r="S54" s="49"/>
    </row>
    <row r="55" spans="1:19" s="50" customFormat="1" ht="18" customHeight="1">
      <c r="A55" s="51" t="s">
        <v>64</v>
      </c>
      <c r="B55" s="52">
        <v>6000</v>
      </c>
      <c r="C55" s="52">
        <v>0</v>
      </c>
      <c r="D55" s="53">
        <f t="shared" si="25"/>
        <v>6000</v>
      </c>
      <c r="E55" s="52">
        <v>2964</v>
      </c>
      <c r="F55" s="52">
        <v>0</v>
      </c>
      <c r="G55" s="53">
        <f t="shared" si="10"/>
        <v>2964</v>
      </c>
      <c r="H55" s="52">
        <v>2964</v>
      </c>
      <c r="I55" s="54">
        <f t="shared" si="19"/>
        <v>49.4</v>
      </c>
      <c r="J55" s="55">
        <f t="shared" si="20"/>
        <v>100</v>
      </c>
      <c r="K55" s="54">
        <v>0</v>
      </c>
      <c r="L55" s="56" t="str">
        <f t="shared" si="21"/>
        <v>  -</v>
      </c>
      <c r="M55" s="56" t="str">
        <f t="shared" si="22"/>
        <v> - </v>
      </c>
      <c r="N55" s="53">
        <f t="shared" si="16"/>
        <v>2964</v>
      </c>
      <c r="O55" s="57">
        <f t="shared" si="23"/>
        <v>49.4</v>
      </c>
      <c r="P55" s="58">
        <f t="shared" si="24"/>
        <v>100</v>
      </c>
      <c r="Q55" s="49"/>
      <c r="R55" s="49"/>
      <c r="S55" s="49"/>
    </row>
    <row r="56" spans="1:19" s="50" customFormat="1" ht="18" customHeight="1">
      <c r="A56" s="51" t="s">
        <v>65</v>
      </c>
      <c r="B56" s="52">
        <v>16879</v>
      </c>
      <c r="C56" s="52">
        <v>0</v>
      </c>
      <c r="D56" s="53">
        <f t="shared" si="13"/>
        <v>16879</v>
      </c>
      <c r="E56" s="52">
        <v>11520</v>
      </c>
      <c r="F56" s="52"/>
      <c r="G56" s="53">
        <f t="shared" si="10"/>
        <v>11520</v>
      </c>
      <c r="H56" s="52">
        <v>10443</v>
      </c>
      <c r="I56" s="54">
        <f t="shared" si="11"/>
        <v>61.869779015344506</v>
      </c>
      <c r="J56" s="55">
        <f t="shared" si="12"/>
        <v>90.65104166666667</v>
      </c>
      <c r="K56" s="52">
        <v>0</v>
      </c>
      <c r="L56" s="56" t="str">
        <f>IF(OR(K56=0,C56=0),"  - ",K56/C56*100)</f>
        <v>  - </v>
      </c>
      <c r="M56" s="56" t="str">
        <f>IF(OR(K56=0,F56=0),"  - ",K56/F56*100)</f>
        <v>  - </v>
      </c>
      <c r="N56" s="53">
        <f t="shared" si="16"/>
        <v>10443</v>
      </c>
      <c r="O56" s="57">
        <f t="shared" si="17"/>
        <v>61.869779015344506</v>
      </c>
      <c r="P56" s="58">
        <f t="shared" si="18"/>
        <v>90.65104166666667</v>
      </c>
      <c r="Q56" s="49"/>
      <c r="R56" s="49"/>
      <c r="S56" s="49"/>
    </row>
    <row r="57" spans="1:19" s="50" customFormat="1" ht="18" customHeight="1">
      <c r="A57" s="51" t="s">
        <v>78</v>
      </c>
      <c r="B57" s="52">
        <v>500</v>
      </c>
      <c r="C57" s="52">
        <v>1500</v>
      </c>
      <c r="D57" s="53">
        <f t="shared" si="13"/>
        <v>2000</v>
      </c>
      <c r="E57" s="52">
        <v>0</v>
      </c>
      <c r="F57" s="52">
        <v>0</v>
      </c>
      <c r="G57" s="53">
        <f t="shared" si="10"/>
        <v>0</v>
      </c>
      <c r="H57" s="52">
        <v>0</v>
      </c>
      <c r="I57" s="54">
        <f t="shared" si="11"/>
        <v>0</v>
      </c>
      <c r="J57" s="55">
        <f t="shared" si="12"/>
        <v>0</v>
      </c>
      <c r="K57" s="52">
        <v>0</v>
      </c>
      <c r="L57" s="56" t="str">
        <f>IF(OR(K57=0,C57=0),"  - ",K57/C57*100)</f>
        <v>  - </v>
      </c>
      <c r="M57" s="56" t="str">
        <f>IF(OR(K57=0,F57=0),"  - ",K57/F57*100)</f>
        <v>  - </v>
      </c>
      <c r="N57" s="53">
        <f t="shared" si="16"/>
        <v>0</v>
      </c>
      <c r="O57" s="57">
        <f t="shared" si="17"/>
        <v>0</v>
      </c>
      <c r="P57" s="58">
        <f t="shared" si="18"/>
        <v>0</v>
      </c>
      <c r="Q57" s="61"/>
      <c r="R57" s="49"/>
      <c r="S57" s="61"/>
    </row>
    <row r="58" spans="1:19" s="50" customFormat="1" ht="18" customHeight="1">
      <c r="A58" s="51" t="s">
        <v>79</v>
      </c>
      <c r="B58" s="52">
        <v>3614</v>
      </c>
      <c r="C58" s="52">
        <v>1324</v>
      </c>
      <c r="D58" s="53">
        <f t="shared" si="13"/>
        <v>4938</v>
      </c>
      <c r="E58" s="52">
        <v>0</v>
      </c>
      <c r="F58" s="52">
        <v>0</v>
      </c>
      <c r="G58" s="53">
        <f t="shared" si="10"/>
        <v>0</v>
      </c>
      <c r="H58" s="52">
        <v>0</v>
      </c>
      <c r="I58" s="54">
        <f t="shared" si="11"/>
        <v>0</v>
      </c>
      <c r="J58" s="55">
        <f t="shared" si="12"/>
        <v>0</v>
      </c>
      <c r="K58" s="52">
        <v>0</v>
      </c>
      <c r="L58" s="56" t="str">
        <f>IF(OR(K58=0,C58=0),"  - ",K58/C58*100)</f>
        <v>  - </v>
      </c>
      <c r="M58" s="56" t="str">
        <f>IF(OR(K58=0,F58=0),"  - ",K58/F58*100)</f>
        <v>  - </v>
      </c>
      <c r="N58" s="53">
        <f t="shared" si="16"/>
        <v>0</v>
      </c>
      <c r="O58" s="57">
        <f t="shared" si="17"/>
        <v>0</v>
      </c>
      <c r="P58" s="58">
        <f t="shared" si="18"/>
        <v>0</v>
      </c>
      <c r="Q58" s="61"/>
      <c r="R58" s="49"/>
      <c r="S58" s="61"/>
    </row>
    <row r="59" spans="1:19" s="50" customFormat="1" ht="18.75" customHeight="1">
      <c r="A59" s="41" t="s">
        <v>80</v>
      </c>
      <c r="B59" s="43">
        <f>SUM(B60:B65)</f>
        <v>30466</v>
      </c>
      <c r="C59" s="43">
        <f>SUM(C60:C65)</f>
        <v>4448</v>
      </c>
      <c r="D59" s="43">
        <f>C59+B59</f>
        <v>34914</v>
      </c>
      <c r="E59" s="43">
        <f>SUM(E60:E65)</f>
        <v>16819</v>
      </c>
      <c r="F59" s="43">
        <f>SUM(F60:F65)</f>
        <v>1787</v>
      </c>
      <c r="G59" s="43">
        <f t="shared" si="10"/>
        <v>18606</v>
      </c>
      <c r="H59" s="43">
        <f>SUM(H60:H65)</f>
        <v>15041</v>
      </c>
      <c r="I59" s="86">
        <f t="shared" si="11"/>
        <v>49.369789273288255</v>
      </c>
      <c r="J59" s="45">
        <f t="shared" si="12"/>
        <v>89.42862239134313</v>
      </c>
      <c r="K59" s="43">
        <f>SUM(K60:K65)</f>
        <v>1220</v>
      </c>
      <c r="L59" s="46">
        <f>IF(OR(K59=0,C59=0),"  - ",K59/C59*100)</f>
        <v>27.428057553956837</v>
      </c>
      <c r="M59" s="46">
        <f>IF(OR(K59=0,F59=0),"  - ",K59/F59*100)</f>
        <v>68.27084499160604</v>
      </c>
      <c r="N59" s="87">
        <f t="shared" si="16"/>
        <v>16261</v>
      </c>
      <c r="O59" s="47">
        <f t="shared" si="17"/>
        <v>46.57444005270092</v>
      </c>
      <c r="P59" s="48">
        <f t="shared" si="18"/>
        <v>87.39653875094055</v>
      </c>
      <c r="Q59" s="49"/>
      <c r="R59" s="49"/>
      <c r="S59" s="49"/>
    </row>
    <row r="60" spans="1:19" s="50" customFormat="1" ht="18" customHeight="1">
      <c r="A60" s="88" t="s">
        <v>66</v>
      </c>
      <c r="B60" s="89">
        <v>24</v>
      </c>
      <c r="C60" s="89">
        <v>9</v>
      </c>
      <c r="D60" s="90">
        <f aca="true" t="shared" si="26" ref="D60:D65">B60+C60</f>
        <v>33</v>
      </c>
      <c r="E60" s="89">
        <v>11</v>
      </c>
      <c r="F60" s="89">
        <v>1</v>
      </c>
      <c r="G60" s="90">
        <f t="shared" si="10"/>
        <v>12</v>
      </c>
      <c r="H60" s="89">
        <v>7</v>
      </c>
      <c r="I60" s="54">
        <f t="shared" si="11"/>
        <v>29.166666666666668</v>
      </c>
      <c r="J60" s="55">
        <f t="shared" si="12"/>
        <v>63.63636363636363</v>
      </c>
      <c r="K60" s="89">
        <v>0</v>
      </c>
      <c r="L60" s="65" t="str">
        <f aca="true" t="shared" si="27" ref="L60:L66">IF(OR(K60=0,C60=0),"  -",K60/C60*100)</f>
        <v>  -</v>
      </c>
      <c r="M60" s="65" t="str">
        <f aca="true" t="shared" si="28" ref="M60:M66">IF(OR(K60=0,F60=0)," - ",K60/F60*100)</f>
        <v> - </v>
      </c>
      <c r="N60" s="53">
        <f t="shared" si="16"/>
        <v>7</v>
      </c>
      <c r="O60" s="57">
        <f t="shared" si="17"/>
        <v>21.21212121212121</v>
      </c>
      <c r="P60" s="58">
        <f t="shared" si="18"/>
        <v>58.333333333333336</v>
      </c>
      <c r="Q60" s="49"/>
      <c r="R60" s="49"/>
      <c r="S60" s="49"/>
    </row>
    <row r="61" spans="1:19" s="50" customFormat="1" ht="18" customHeight="1">
      <c r="A61" s="51" t="s">
        <v>67</v>
      </c>
      <c r="B61" s="52">
        <v>7493</v>
      </c>
      <c r="C61" s="52">
        <v>2331</v>
      </c>
      <c r="D61" s="53">
        <f t="shared" si="26"/>
        <v>9824</v>
      </c>
      <c r="E61" s="52">
        <v>3873</v>
      </c>
      <c r="F61" s="52">
        <v>993</v>
      </c>
      <c r="G61" s="53">
        <f t="shared" si="10"/>
        <v>4866</v>
      </c>
      <c r="H61" s="52">
        <v>3407</v>
      </c>
      <c r="I61" s="54">
        <f t="shared" si="11"/>
        <v>45.46910449753103</v>
      </c>
      <c r="J61" s="55">
        <f t="shared" si="12"/>
        <v>87.96798347534211</v>
      </c>
      <c r="K61" s="52">
        <v>552</v>
      </c>
      <c r="L61" s="56">
        <f t="shared" si="27"/>
        <v>23.680823680823682</v>
      </c>
      <c r="M61" s="56">
        <f t="shared" si="28"/>
        <v>55.58912386706949</v>
      </c>
      <c r="N61" s="53">
        <f t="shared" si="16"/>
        <v>3959</v>
      </c>
      <c r="O61" s="57">
        <f t="shared" si="17"/>
        <v>40.2992671009772</v>
      </c>
      <c r="P61" s="58">
        <f t="shared" si="18"/>
        <v>81.36046033703246</v>
      </c>
      <c r="Q61" s="49"/>
      <c r="R61" s="49"/>
      <c r="S61" s="49"/>
    </row>
    <row r="62" spans="1:19" s="50" customFormat="1" ht="18" customHeight="1">
      <c r="A62" s="51" t="s">
        <v>68</v>
      </c>
      <c r="B62" s="52">
        <v>3891</v>
      </c>
      <c r="C62" s="52">
        <v>377</v>
      </c>
      <c r="D62" s="53">
        <f t="shared" si="26"/>
        <v>4268</v>
      </c>
      <c r="E62" s="52">
        <v>2050</v>
      </c>
      <c r="F62" s="52">
        <v>90</v>
      </c>
      <c r="G62" s="53">
        <f t="shared" si="10"/>
        <v>2140</v>
      </c>
      <c r="H62" s="52">
        <v>1941</v>
      </c>
      <c r="I62" s="54">
        <f t="shared" si="11"/>
        <v>49.88434849653046</v>
      </c>
      <c r="J62" s="55">
        <f t="shared" si="12"/>
        <v>94.68292682926828</v>
      </c>
      <c r="K62" s="52">
        <v>32</v>
      </c>
      <c r="L62" s="56">
        <f t="shared" si="27"/>
        <v>8.488063660477453</v>
      </c>
      <c r="M62" s="56">
        <f t="shared" si="28"/>
        <v>35.55555555555556</v>
      </c>
      <c r="N62" s="53">
        <f t="shared" si="16"/>
        <v>1973</v>
      </c>
      <c r="O62" s="57">
        <f t="shared" si="17"/>
        <v>46.227741330834114</v>
      </c>
      <c r="P62" s="58">
        <f t="shared" si="18"/>
        <v>92.19626168224299</v>
      </c>
      <c r="Q62" s="49"/>
      <c r="R62" s="49"/>
      <c r="S62" s="60"/>
    </row>
    <row r="63" spans="1:19" s="50" customFormat="1" ht="18" customHeight="1">
      <c r="A63" s="51" t="s">
        <v>69</v>
      </c>
      <c r="B63" s="52">
        <v>14963</v>
      </c>
      <c r="C63" s="52">
        <v>1558</v>
      </c>
      <c r="D63" s="53">
        <f t="shared" si="26"/>
        <v>16521</v>
      </c>
      <c r="E63" s="52">
        <v>8480</v>
      </c>
      <c r="F63" s="52">
        <v>610</v>
      </c>
      <c r="G63" s="53">
        <f t="shared" si="10"/>
        <v>9090</v>
      </c>
      <c r="H63" s="52">
        <v>7552</v>
      </c>
      <c r="I63" s="54">
        <f t="shared" si="11"/>
        <v>50.471162200093566</v>
      </c>
      <c r="J63" s="55">
        <f t="shared" si="12"/>
        <v>89.05660377358491</v>
      </c>
      <c r="K63" s="52">
        <v>570</v>
      </c>
      <c r="L63" s="56">
        <f t="shared" si="27"/>
        <v>36.58536585365854</v>
      </c>
      <c r="M63" s="56">
        <f t="shared" si="28"/>
        <v>93.44262295081968</v>
      </c>
      <c r="N63" s="53">
        <f t="shared" si="16"/>
        <v>8122</v>
      </c>
      <c r="O63" s="57">
        <f t="shared" si="17"/>
        <v>49.16167302221415</v>
      </c>
      <c r="P63" s="58">
        <f t="shared" si="18"/>
        <v>89.35093509350935</v>
      </c>
      <c r="Q63" s="49"/>
      <c r="R63" s="49"/>
      <c r="S63" s="60"/>
    </row>
    <row r="64" spans="1:19" s="50" customFormat="1" ht="18" customHeight="1">
      <c r="A64" s="51" t="s">
        <v>70</v>
      </c>
      <c r="B64" s="52">
        <v>2214</v>
      </c>
      <c r="C64" s="52">
        <v>73</v>
      </c>
      <c r="D64" s="53">
        <f t="shared" si="26"/>
        <v>2287</v>
      </c>
      <c r="E64" s="52">
        <v>1275</v>
      </c>
      <c r="F64" s="52">
        <v>44</v>
      </c>
      <c r="G64" s="53">
        <f t="shared" si="10"/>
        <v>1319</v>
      </c>
      <c r="H64" s="52">
        <v>1049</v>
      </c>
      <c r="I64" s="54">
        <f t="shared" si="11"/>
        <v>47.380307136404696</v>
      </c>
      <c r="J64" s="55">
        <f t="shared" si="12"/>
        <v>82.27450980392157</v>
      </c>
      <c r="K64" s="52">
        <v>31</v>
      </c>
      <c r="L64" s="56">
        <f t="shared" si="27"/>
        <v>42.465753424657535</v>
      </c>
      <c r="M64" s="56">
        <f t="shared" si="28"/>
        <v>70.45454545454545</v>
      </c>
      <c r="N64" s="53">
        <f t="shared" si="16"/>
        <v>1080</v>
      </c>
      <c r="O64" s="57">
        <f t="shared" si="17"/>
        <v>47.22343681679055</v>
      </c>
      <c r="P64" s="58">
        <f t="shared" si="18"/>
        <v>81.88021228203183</v>
      </c>
      <c r="Q64" s="49"/>
      <c r="R64" s="49"/>
      <c r="S64" s="49"/>
    </row>
    <row r="65" spans="1:19" s="50" customFormat="1" ht="18" customHeight="1">
      <c r="A65" s="51" t="s">
        <v>71</v>
      </c>
      <c r="B65" s="52">
        <v>1881</v>
      </c>
      <c r="C65" s="52">
        <v>100</v>
      </c>
      <c r="D65" s="53">
        <f t="shared" si="26"/>
        <v>1981</v>
      </c>
      <c r="E65" s="52">
        <v>1130</v>
      </c>
      <c r="F65" s="52">
        <v>49</v>
      </c>
      <c r="G65" s="52">
        <f t="shared" si="10"/>
        <v>1179</v>
      </c>
      <c r="H65" s="52">
        <v>1085</v>
      </c>
      <c r="I65" s="54">
        <f t="shared" si="11"/>
        <v>57.68208399787347</v>
      </c>
      <c r="J65" s="55">
        <f t="shared" si="12"/>
        <v>96.01769911504425</v>
      </c>
      <c r="K65" s="52">
        <v>35</v>
      </c>
      <c r="L65" s="56">
        <f t="shared" si="27"/>
        <v>35</v>
      </c>
      <c r="M65" s="56">
        <f t="shared" si="28"/>
        <v>71.42857142857143</v>
      </c>
      <c r="N65" s="53">
        <f t="shared" si="16"/>
        <v>1120</v>
      </c>
      <c r="O65" s="57">
        <f t="shared" si="17"/>
        <v>56.53710247349824</v>
      </c>
      <c r="P65" s="58">
        <f t="shared" si="18"/>
        <v>94.99575911789653</v>
      </c>
      <c r="Q65" s="49"/>
      <c r="R65" s="49"/>
      <c r="S65" s="49"/>
    </row>
    <row r="66" spans="1:19" s="99" customFormat="1" ht="18.75" customHeight="1" thickBot="1">
      <c r="A66" s="91" t="s">
        <v>81</v>
      </c>
      <c r="B66" s="92">
        <f>B59+B7</f>
        <v>1267841</v>
      </c>
      <c r="C66" s="92">
        <f>C59+C7</f>
        <v>323729</v>
      </c>
      <c r="D66" s="92">
        <f>D59+D7</f>
        <v>1591570</v>
      </c>
      <c r="E66" s="92">
        <f>E59+E7</f>
        <v>697805</v>
      </c>
      <c r="F66" s="92">
        <f>F59+F7</f>
        <v>147615</v>
      </c>
      <c r="G66" s="92">
        <f t="shared" si="10"/>
        <v>845420</v>
      </c>
      <c r="H66" s="92">
        <f>H59+H7</f>
        <v>651231</v>
      </c>
      <c r="I66" s="93">
        <f t="shared" si="11"/>
        <v>51.3653525954753</v>
      </c>
      <c r="J66" s="94">
        <f t="shared" si="12"/>
        <v>93.32564255056928</v>
      </c>
      <c r="K66" s="92">
        <f>K59+K7</f>
        <v>127357</v>
      </c>
      <c r="L66" s="95">
        <f t="shared" si="27"/>
        <v>39.340621322155265</v>
      </c>
      <c r="M66" s="95">
        <f t="shared" si="28"/>
        <v>86.27646241913085</v>
      </c>
      <c r="N66" s="92">
        <f>N59+N7</f>
        <v>778588</v>
      </c>
      <c r="O66" s="96">
        <f t="shared" si="17"/>
        <v>48.91949458710582</v>
      </c>
      <c r="P66" s="97">
        <f t="shared" si="18"/>
        <v>92.09481677745973</v>
      </c>
      <c r="Q66" s="98"/>
      <c r="R66" s="49"/>
      <c r="S66" s="98"/>
    </row>
    <row r="67" spans="1:19" s="109" customFormat="1" ht="18.75" customHeight="1" hidden="1">
      <c r="A67" s="100"/>
      <c r="B67" s="101"/>
      <c r="C67" s="101"/>
      <c r="D67" s="101"/>
      <c r="E67" s="101"/>
      <c r="F67" s="101"/>
      <c r="G67" s="102" t="s">
        <v>82</v>
      </c>
      <c r="H67" s="103" t="e">
        <f>SUM(#REF!)</f>
        <v>#REF!</v>
      </c>
      <c r="I67" s="101"/>
      <c r="J67" s="104" t="s">
        <v>72</v>
      </c>
      <c r="K67" s="105" t="e">
        <f>SUM(#REF!)</f>
        <v>#REF!</v>
      </c>
      <c r="L67" s="106" t="e">
        <f>IF(OR(K67=0,C66=0),"  -",K67/C66*100)</f>
        <v>#REF!</v>
      </c>
      <c r="M67" s="107" t="e">
        <f>IF(OR(K67=0,F66=0)," - ",K67/F66*100)</f>
        <v>#REF!</v>
      </c>
      <c r="N67" s="101"/>
      <c r="O67" s="101"/>
      <c r="P67" s="101"/>
      <c r="Q67" s="108"/>
      <c r="R67" s="108"/>
      <c r="S67" s="108"/>
    </row>
    <row r="68" spans="1:19" s="109" customFormat="1" ht="18.75" customHeight="1" hidden="1">
      <c r="A68" s="100"/>
      <c r="B68" s="101"/>
      <c r="C68" s="101"/>
      <c r="D68" s="101"/>
      <c r="E68" s="101"/>
      <c r="F68" s="101"/>
      <c r="G68" s="101"/>
      <c r="H68" s="103"/>
      <c r="I68" s="101"/>
      <c r="J68" s="104" t="s">
        <v>73</v>
      </c>
      <c r="K68" s="110" t="e">
        <f>SUM(#REF!)</f>
        <v>#REF!</v>
      </c>
      <c r="L68" s="111" t="e">
        <f>IF(OR(K68=0,B66=0),0,K68/B66*100)</f>
        <v>#REF!</v>
      </c>
      <c r="M68" s="112" t="e">
        <f>IF(OR(K68=0,E66=0),0,K68/E66*100)</f>
        <v>#REF!</v>
      </c>
      <c r="N68" s="101"/>
      <c r="O68" s="101"/>
      <c r="P68" s="101"/>
      <c r="Q68" s="108"/>
      <c r="R68" s="108"/>
      <c r="S68" s="108"/>
    </row>
    <row r="69" spans="1:19" s="109" customFormat="1" ht="18.75" customHeight="1" hidden="1">
      <c r="A69" s="100"/>
      <c r="B69" s="101"/>
      <c r="C69" s="101"/>
      <c r="D69" s="101"/>
      <c r="E69" s="101"/>
      <c r="F69" s="101"/>
      <c r="G69" s="101"/>
      <c r="H69" s="103"/>
      <c r="I69" s="101"/>
      <c r="J69" s="104" t="s">
        <v>74</v>
      </c>
      <c r="K69" s="113" t="e">
        <f>SUM(K67:K68)</f>
        <v>#REF!</v>
      </c>
      <c r="L69" s="114" t="e">
        <f>IF(OR(K69=0,D66=0),0,K69/D66*100)</f>
        <v>#REF!</v>
      </c>
      <c r="M69" s="115" t="e">
        <f>IF(OR(K69=0,G66=0),0,K69/G66*100)</f>
        <v>#REF!</v>
      </c>
      <c r="N69" s="101"/>
      <c r="O69" s="101"/>
      <c r="P69" s="101"/>
      <c r="Q69" s="108"/>
      <c r="R69" s="108"/>
      <c r="S69" s="108"/>
    </row>
    <row r="70" spans="1:19" s="99" customFormat="1" ht="19.5" customHeight="1">
      <c r="A70" s="119" t="s">
        <v>75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98"/>
      <c r="R70" s="98"/>
      <c r="S70" s="98"/>
    </row>
    <row r="71" spans="1:16" ht="13.5" customHeight="1">
      <c r="A71" s="119" t="s">
        <v>83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</row>
    <row r="72" spans="1:16" ht="14.25" customHeight="1">
      <c r="A72" s="119" t="s">
        <v>76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</row>
    <row r="73" spans="1:16" ht="13.5" customHeight="1">
      <c r="A73" s="118" t="s">
        <v>84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</row>
  </sheetData>
  <mergeCells count="4">
    <mergeCell ref="A73:P73"/>
    <mergeCell ref="A70:P70"/>
    <mergeCell ref="A72:P72"/>
    <mergeCell ref="A71:P71"/>
  </mergeCells>
  <printOptions horizontalCentered="1"/>
  <pageMargins left="0" right="0" top="0.5905511811023623" bottom="0.3937007874015748" header="0.3937007874015748" footer="0.31496062992125984"/>
  <pageSetup horizontalDpi="600" verticalDpi="600" orientation="landscape" paperSize="9" scale="75" r:id="rId1"/>
  <headerFooter alignWithMargins="0">
    <oddHeader>&amp;L&amp;"標楷體,標準"&amp;22表二</oddHeader>
    <oddFooter>&amp;C&amp;"Times New Roman,標準"&amp;16&amp;P+9</oddFoot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</dc:title>
  <dc:subject>2</dc:subject>
  <dc:creator>行政院主計處</dc:creator>
  <cp:keywords/>
  <dc:description> </dc:description>
  <cp:lastModifiedBy>Administrator</cp:lastModifiedBy>
  <dcterms:created xsi:type="dcterms:W3CDTF">2004-10-15T07:59:26Z</dcterms:created>
  <dcterms:modified xsi:type="dcterms:W3CDTF">2008-11-13T10:08:37Z</dcterms:modified>
  <cp:category>I14</cp:category>
  <cp:version/>
  <cp:contentType/>
  <cp:contentStatus/>
</cp:coreProperties>
</file>