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90" windowHeight="6150" activeTab="0"/>
  </bookViews>
  <sheets>
    <sheet name="表7非營餘絀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C_">#REF!</definedName>
    <definedName name="D">#REF!</definedName>
    <definedName name="NAME">'[3]機關明細'!#REF!</definedName>
    <definedName name="_xlnm.Print_Area" localSheetId="0">'表7非營餘絀'!$A$3:$J$138</definedName>
    <definedName name="_xlnm.Print_Titles" localSheetId="0">'表7非營餘絀'!$1:$4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<sst xmlns="http://schemas.openxmlformats.org/spreadsheetml/2006/main" count="243" uniqueCount="199">
  <si>
    <t xml:space="preserve">                                     </t>
  </si>
  <si>
    <t>單位:百萬元</t>
  </si>
  <si>
    <t>主 管 機 關 及 基 金 名 稱</t>
  </si>
  <si>
    <t>累 計 餘 絀</t>
  </si>
  <si>
    <t xml:space="preserve">預算分配數     (2)           </t>
  </si>
  <si>
    <t>實際數  (3)</t>
  </si>
  <si>
    <t>增減數(4)=(3)-(2)</t>
  </si>
  <si>
    <t>增減%  (5)=(4)/(2)</t>
  </si>
  <si>
    <t>達成率 (3)/(1)</t>
  </si>
  <si>
    <t>作業基金</t>
  </si>
  <si>
    <t>行政院主管</t>
  </si>
  <si>
    <t>1. 中美經濟社會發展基金</t>
  </si>
  <si>
    <t>內政部主管</t>
  </si>
  <si>
    <t>2.</t>
  </si>
  <si>
    <t>營建建設基金</t>
  </si>
  <si>
    <t>3.</t>
  </si>
  <si>
    <t>公共造產基金</t>
  </si>
  <si>
    <t>國防部主管</t>
  </si>
  <si>
    <t>4.</t>
  </si>
  <si>
    <t>國軍生產及服務作業基金</t>
  </si>
  <si>
    <t>5.</t>
  </si>
  <si>
    <t>國軍官兵購置住宅貸款基金</t>
  </si>
  <si>
    <t>6.</t>
  </si>
  <si>
    <t>國軍老舊眷村改建基金</t>
  </si>
  <si>
    <t>財政部主管</t>
  </si>
  <si>
    <t>7.</t>
  </si>
  <si>
    <t>行政院開發基金</t>
  </si>
  <si>
    <t>8.</t>
  </si>
  <si>
    <t>地方建設基金</t>
  </si>
  <si>
    <t>實</t>
  </si>
  <si>
    <t>預</t>
  </si>
  <si>
    <t>教育部主管</t>
  </si>
  <si>
    <t>國立大學校院校務基金(彙總)</t>
  </si>
  <si>
    <t>10.</t>
  </si>
  <si>
    <t>國立臺灣大學校務基金</t>
  </si>
  <si>
    <t>11.</t>
  </si>
  <si>
    <t>國立政治大學校務基金</t>
  </si>
  <si>
    <t>12.</t>
  </si>
  <si>
    <t>國立清華大學校務基金</t>
  </si>
  <si>
    <t>13.</t>
  </si>
  <si>
    <t>國立中興大學校務基金</t>
  </si>
  <si>
    <t>14.</t>
  </si>
  <si>
    <t>國立成功大學校務基金</t>
  </si>
  <si>
    <t>15.</t>
  </si>
  <si>
    <t>國立交通大學校務基金</t>
  </si>
  <si>
    <t>16.</t>
  </si>
  <si>
    <t>國立中央大學校務基金</t>
  </si>
  <si>
    <t>17.</t>
  </si>
  <si>
    <t>國立中山大學校務基金</t>
  </si>
  <si>
    <t>18.</t>
  </si>
  <si>
    <t>國立中正大學校務基金</t>
  </si>
  <si>
    <t>19.</t>
  </si>
  <si>
    <t>國立臺灣海洋大學校務基金</t>
  </si>
  <si>
    <t>20.</t>
  </si>
  <si>
    <t>國立陽明大學校務基金</t>
  </si>
  <si>
    <t>21.</t>
  </si>
  <si>
    <t>國立東華大學校務基金</t>
  </si>
  <si>
    <t>22.</t>
  </si>
  <si>
    <t>國立暨南國際大學校務基金</t>
  </si>
  <si>
    <t>23.</t>
  </si>
  <si>
    <t>國立臺北大學校務基金</t>
  </si>
  <si>
    <t>24.</t>
  </si>
  <si>
    <t>國立嘉義大學校務基金</t>
  </si>
  <si>
    <t>25.</t>
  </si>
  <si>
    <t>國立高雄大學校務基金</t>
  </si>
  <si>
    <t>26.</t>
  </si>
  <si>
    <t>國立臺灣科技大學校務基金</t>
  </si>
  <si>
    <t>27.</t>
  </si>
  <si>
    <t>國立雲林科技大學校務基金</t>
  </si>
  <si>
    <t>28.</t>
  </si>
  <si>
    <t>國立屏東科技大學校務基金</t>
  </si>
  <si>
    <t>29.</t>
  </si>
  <si>
    <t>國立臺北科技大學校務基金</t>
  </si>
  <si>
    <t>30.</t>
  </si>
  <si>
    <t>國立高雄第一科技大學校務基金</t>
  </si>
  <si>
    <t>31.</t>
  </si>
  <si>
    <t>國立高雄應用科技大學校務基金</t>
  </si>
  <si>
    <t>32.</t>
  </si>
  <si>
    <t>國立空中大學校務基金</t>
  </si>
  <si>
    <t>33.</t>
  </si>
  <si>
    <t>國立臺灣師範大學校務基金</t>
  </si>
  <si>
    <t>34.</t>
  </si>
  <si>
    <t>國立高雄師範大學校務基金</t>
  </si>
  <si>
    <t>35.</t>
  </si>
  <si>
    <t>國立彰化師範大學校務基金</t>
  </si>
  <si>
    <t>36.</t>
  </si>
  <si>
    <t>國立臺北藝術大學校務基金</t>
  </si>
  <si>
    <t>37.</t>
  </si>
  <si>
    <t>國立臺灣藝術大學校務基金</t>
  </si>
  <si>
    <t>38.</t>
  </si>
  <si>
    <t>國立臺南藝術學院校務基金</t>
  </si>
  <si>
    <t>39.</t>
  </si>
  <si>
    <t>國立臺北護理學院校務基金</t>
  </si>
  <si>
    <t>40.</t>
  </si>
  <si>
    <t>國立聯合技術學院校務基金</t>
  </si>
  <si>
    <t>41.</t>
  </si>
  <si>
    <t>國立臺北商業技術學院校務基金</t>
  </si>
  <si>
    <t>42.</t>
  </si>
  <si>
    <t>國立臺中技術學院校務基金</t>
  </si>
  <si>
    <t>43.</t>
  </si>
  <si>
    <t>國立勤益技術學院校務基金</t>
  </si>
  <si>
    <t>44.</t>
  </si>
  <si>
    <t>國立虎尾技術學院校務基金</t>
  </si>
  <si>
    <t>45.</t>
  </si>
  <si>
    <t>國立高雄海洋技術學院校務基金</t>
  </si>
  <si>
    <t>46.</t>
  </si>
  <si>
    <t>國立高雄餐旅學院校務基金</t>
  </si>
  <si>
    <t>47.</t>
  </si>
  <si>
    <t>國立宜蘭技術學院校務基金</t>
  </si>
  <si>
    <t>48.</t>
  </si>
  <si>
    <t>國立屏東商業技術學院校務基金</t>
  </si>
  <si>
    <t>49.</t>
  </si>
  <si>
    <t>國立澎湖技術學院校務基金</t>
  </si>
  <si>
    <t>50.</t>
  </si>
  <si>
    <t>國立臺北師範學院校務基金</t>
  </si>
  <si>
    <t>51.</t>
  </si>
  <si>
    <t>國立新竹師範學院校務基金</t>
  </si>
  <si>
    <t>52.</t>
  </si>
  <si>
    <t>國立臺中師範學院校務基金</t>
  </si>
  <si>
    <t>53.</t>
  </si>
  <si>
    <t>國立臺南師範學院校務基金</t>
  </si>
  <si>
    <t>54.</t>
  </si>
  <si>
    <t>國立屏東師範學院校務基金</t>
  </si>
  <si>
    <t>55.</t>
  </si>
  <si>
    <t>國立花蓮師範學院校務基金</t>
  </si>
  <si>
    <t>56.</t>
  </si>
  <si>
    <t>國立臺東師範學院校務基金</t>
  </si>
  <si>
    <t>57.</t>
  </si>
  <si>
    <t>國立體育學院校務基金</t>
  </si>
  <si>
    <t>58.</t>
  </si>
  <si>
    <t>國立臺灣體育學院校務基金</t>
  </si>
  <si>
    <t>59.</t>
  </si>
  <si>
    <t>國立臺中護理專科學校校務基金</t>
  </si>
  <si>
    <t>60.</t>
  </si>
  <si>
    <t>國立臺南護理專科學校校務基金</t>
  </si>
  <si>
    <t>61.</t>
  </si>
  <si>
    <t>國立臺灣戲曲專科學校校務基金</t>
  </si>
  <si>
    <t>國立臺灣大學附設醫院作業基金</t>
  </si>
  <si>
    <t>國立成功大學附設醫院作業基金</t>
  </si>
  <si>
    <t>國立臺北護理學院附設醫院作業基金</t>
  </si>
  <si>
    <t>國立中正文化中心作業基金</t>
  </si>
  <si>
    <t>法務部主管</t>
  </si>
  <si>
    <t>法務部監所作業基金</t>
  </si>
  <si>
    <t>經濟部主管</t>
  </si>
  <si>
    <t>經濟作業基金</t>
  </si>
  <si>
    <t>水資源作業基金</t>
  </si>
  <si>
    <t>交通部主管</t>
  </si>
  <si>
    <t>交通作業基金</t>
  </si>
  <si>
    <t>國軍退除役官兵輔導委員會主管</t>
  </si>
  <si>
    <t>國軍退除役官兵安置基金</t>
  </si>
  <si>
    <t>榮民醫療作業基金</t>
  </si>
  <si>
    <t>國家科學委員會主管</t>
  </si>
  <si>
    <t>科學工業園區管理局作業基金</t>
  </si>
  <si>
    <t>農業委員會主管</t>
  </si>
  <si>
    <t>農業作業基金</t>
  </si>
  <si>
    <t>衛生署主管</t>
  </si>
  <si>
    <t>醫療藥品基金</t>
  </si>
  <si>
    <t>管制藥品管理局製藥工廠作業基金</t>
  </si>
  <si>
    <t>人事行政局主管</t>
  </si>
  <si>
    <t>中央公務人員購置住宅貸款基金</t>
  </si>
  <si>
    <t>國立故宮博物院主管</t>
  </si>
  <si>
    <t>故宮文物藝術發展基金</t>
  </si>
  <si>
    <t>原住民族委員會</t>
  </si>
  <si>
    <t>原住民族綜合發展基金</t>
  </si>
  <si>
    <t>債務基金</t>
  </si>
  <si>
    <t>中央政府債務基金</t>
  </si>
  <si>
    <t>特別收入基金</t>
  </si>
  <si>
    <t>行政院國家科學技術發展基金</t>
  </si>
  <si>
    <t>九二一震災社區重建更新基金</t>
  </si>
  <si>
    <t>離島建設基金</t>
  </si>
  <si>
    <t>醫療服務業開發基金</t>
  </si>
  <si>
    <t>行政院公營事業民營化基金</t>
  </si>
  <si>
    <t>社會福利基金</t>
  </si>
  <si>
    <t>行政院金融重建基金</t>
  </si>
  <si>
    <t>學產基金</t>
  </si>
  <si>
    <t>經濟特別收入基金</t>
  </si>
  <si>
    <t>核能發電後端營運基金</t>
  </si>
  <si>
    <t>航港建設基金</t>
  </si>
  <si>
    <t>農業特別收入基金</t>
  </si>
  <si>
    <t>勞工委員會主管</t>
  </si>
  <si>
    <t>就業安定基金</t>
  </si>
  <si>
    <t>健康照護基金</t>
  </si>
  <si>
    <t>環境保境署主管</t>
  </si>
  <si>
    <t>環境保護基金</t>
  </si>
  <si>
    <t>文化建設委員會主管</t>
  </si>
  <si>
    <t>文化建設基金</t>
  </si>
  <si>
    <t>大陸委員會主管</t>
  </si>
  <si>
    <t>中華發展基金</t>
  </si>
  <si>
    <t>新聞局主管</t>
  </si>
  <si>
    <t>有線廣播電視事業發展基金</t>
  </si>
  <si>
    <t>資本計畫資金</t>
  </si>
  <si>
    <t>國軍老舊營舍改建基金</t>
  </si>
  <si>
    <t>合              計</t>
  </si>
  <si>
    <r>
      <t>九十二年度非營業特種基金賸餘預算截至</t>
    </r>
    <r>
      <rPr>
        <sz val="16"/>
        <rFont val="Times New Roman"/>
        <family val="1"/>
      </rPr>
      <t>92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月底執行情形</t>
    </r>
  </si>
  <si>
    <r>
      <t>純益預算數</t>
    </r>
    <r>
      <rPr>
        <sz val="12"/>
        <rFont val="Times New Roman"/>
        <family val="1"/>
      </rPr>
      <t xml:space="preserve">        (1)</t>
    </r>
  </si>
  <si>
    <r>
      <t>9</t>
    </r>
    <r>
      <rPr>
        <sz val="12"/>
        <rFont val="標楷體"/>
        <family val="4"/>
      </rPr>
      <t>.</t>
    </r>
  </si>
  <si>
    <r>
      <t>19</t>
    </r>
    <r>
      <rPr>
        <sz val="12"/>
        <rFont val="標楷體"/>
        <family val="4"/>
      </rPr>
      <t>.</t>
    </r>
  </si>
  <si>
    <r>
      <t>29</t>
    </r>
    <r>
      <rPr>
        <sz val="12"/>
        <rFont val="標楷體"/>
        <family val="4"/>
      </rPr>
      <t>.</t>
    </r>
  </si>
  <si>
    <r>
      <t>39</t>
    </r>
    <r>
      <rPr>
        <sz val="12"/>
        <rFont val="標楷體"/>
        <family val="4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</si>
</sst>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</numFmts>
  <fonts count="19">
    <font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1" fillId="0" borderId="0" applyFont="0" applyFill="0" applyBorder="0" applyAlignment="0" applyProtection="0"/>
    <xf numFmtId="38" fontId="3" fillId="0" borderId="0" applyBorder="0" applyAlignment="0">
      <protection/>
    </xf>
    <xf numFmtId="176" fontId="4" fillId="2" borderId="1" applyNumberFormat="0" applyFont="0" applyFill="0" applyBorder="0">
      <alignment horizontal="center" vertical="center"/>
      <protection/>
    </xf>
    <xf numFmtId="177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8" fontId="16" fillId="2" borderId="3" xfId="0" applyNumberFormat="1" applyFont="1" applyFill="1" applyBorder="1" applyAlignment="1">
      <alignment/>
    </xf>
    <xf numFmtId="178" fontId="16" fillId="0" borderId="3" xfId="0" applyNumberFormat="1" applyFont="1" applyBorder="1" applyAlignment="1">
      <alignment/>
    </xf>
    <xf numFmtId="178" fontId="17" fillId="0" borderId="3" xfId="20" applyNumberFormat="1" applyFont="1" applyFill="1" applyBorder="1" applyAlignment="1" quotePrefix="1">
      <alignment horizontal="right" vertical="center" wrapText="1"/>
      <protection/>
    </xf>
    <xf numFmtId="178" fontId="17" fillId="0" borderId="3" xfId="20" applyNumberFormat="1" applyFont="1" applyFill="1" applyBorder="1" applyAlignment="1">
      <alignment horizontal="right" vertical="center" wrapText="1"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78" fontId="16" fillId="2" borderId="1" xfId="0" applyNumberFormat="1" applyFont="1" applyFill="1" applyBorder="1" applyAlignment="1">
      <alignment/>
    </xf>
    <xf numFmtId="178" fontId="16" fillId="0" borderId="1" xfId="0" applyNumberFormat="1" applyFont="1" applyBorder="1" applyAlignment="1">
      <alignment/>
    </xf>
    <xf numFmtId="178" fontId="17" fillId="0" borderId="1" xfId="20" applyNumberFormat="1" applyFont="1" applyFill="1" applyBorder="1" applyAlignment="1" quotePrefix="1">
      <alignment horizontal="right" vertical="center" wrapText="1"/>
      <protection/>
    </xf>
    <xf numFmtId="178" fontId="17" fillId="0" borderId="1" xfId="20" applyNumberFormat="1" applyFont="1" applyFill="1" applyBorder="1" applyAlignment="1">
      <alignment horizontal="right" vertical="center" wrapText="1"/>
      <protection/>
    </xf>
    <xf numFmtId="178" fontId="14" fillId="0" borderId="1" xfId="0" applyNumberFormat="1" applyFont="1" applyFill="1" applyBorder="1" applyAlignment="1">
      <alignment/>
    </xf>
    <xf numFmtId="178" fontId="14" fillId="2" borderId="1" xfId="0" applyNumberFormat="1" applyFont="1" applyFill="1" applyBorder="1" applyAlignment="1">
      <alignment/>
    </xf>
    <xf numFmtId="178" fontId="14" fillId="0" borderId="1" xfId="0" applyNumberFormat="1" applyFont="1" applyBorder="1" applyAlignment="1">
      <alignment/>
    </xf>
    <xf numFmtId="178" fontId="18" fillId="0" borderId="1" xfId="20" applyNumberFormat="1" applyFont="1" applyFill="1" applyBorder="1" applyAlignment="1" quotePrefix="1">
      <alignment horizontal="right" vertical="center" wrapText="1"/>
      <protection/>
    </xf>
    <xf numFmtId="178" fontId="18" fillId="0" borderId="1" xfId="20" applyNumberFormat="1" applyFont="1" applyFill="1" applyBorder="1" applyAlignment="1">
      <alignment horizontal="right" vertical="center" wrapText="1"/>
      <protection/>
    </xf>
    <xf numFmtId="178" fontId="16" fillId="0" borderId="1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/>
    </xf>
    <xf numFmtId="178" fontId="13" fillId="0" borderId="0" xfId="0" applyNumberFormat="1" applyFont="1" applyFill="1" applyAlignment="1">
      <alignment/>
    </xf>
    <xf numFmtId="49" fontId="6" fillId="0" borderId="4" xfId="0" applyNumberFormat="1" applyFont="1" applyFill="1" applyBorder="1" applyAlignment="1">
      <alignment/>
    </xf>
    <xf numFmtId="49" fontId="14" fillId="0" borderId="5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left" vertical="center"/>
    </xf>
    <xf numFmtId="178" fontId="16" fillId="2" borderId="6" xfId="0" applyNumberFormat="1" applyFont="1" applyFill="1" applyBorder="1" applyAlignment="1">
      <alignment/>
    </xf>
    <xf numFmtId="178" fontId="16" fillId="0" borderId="6" xfId="0" applyNumberFormat="1" applyFont="1" applyBorder="1" applyAlignment="1">
      <alignment/>
    </xf>
    <xf numFmtId="178" fontId="17" fillId="0" borderId="6" xfId="20" applyNumberFormat="1" applyFont="1" applyFill="1" applyBorder="1" applyAlignment="1" quotePrefix="1">
      <alignment horizontal="right" vertical="center" wrapText="1"/>
      <protection/>
    </xf>
    <xf numFmtId="178" fontId="17" fillId="0" borderId="6" xfId="20" applyNumberFormat="1" applyFont="1" applyFill="1" applyBorder="1" applyAlignment="1">
      <alignment horizontal="right" vertical="center" wrapText="1"/>
      <protection/>
    </xf>
    <xf numFmtId="0" fontId="7" fillId="2" borderId="0" xfId="0" applyFont="1" applyFill="1" applyAlignment="1">
      <alignment/>
    </xf>
    <xf numFmtId="49" fontId="14" fillId="0" borderId="5" xfId="0" applyNumberFormat="1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left"/>
    </xf>
    <xf numFmtId="49" fontId="16" fillId="0" borderId="4" xfId="0" applyNumberFormat="1" applyFont="1" applyFill="1" applyBorder="1" applyAlignment="1">
      <alignment horizontal="left"/>
    </xf>
    <xf numFmtId="49" fontId="16" fillId="0" borderId="5" xfId="0" applyNumberFormat="1" applyFont="1" applyFill="1" applyBorder="1" applyAlignment="1">
      <alignment horizontal="left"/>
    </xf>
    <xf numFmtId="49" fontId="16" fillId="0" borderId="2" xfId="0" applyNumberFormat="1" applyFont="1" applyFill="1" applyBorder="1" applyAlignment="1">
      <alignment horizontal="left"/>
    </xf>
    <xf numFmtId="49" fontId="15" fillId="0" borderId="4" xfId="0" applyNumberFormat="1" applyFont="1" applyFill="1" applyBorder="1" applyAlignment="1">
      <alignment horizontal="left"/>
    </xf>
    <xf numFmtId="49" fontId="15" fillId="0" borderId="5" xfId="0" applyNumberFormat="1" applyFont="1" applyFill="1" applyBorder="1" applyAlignment="1">
      <alignment horizontal="left"/>
    </xf>
    <xf numFmtId="49" fontId="15" fillId="0" borderId="2" xfId="0" applyNumberFormat="1" applyFont="1" applyFill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49" fontId="14" fillId="0" borderId="4" xfId="0" applyNumberFormat="1" applyFont="1" applyFill="1" applyBorder="1" applyAlignment="1">
      <alignment horizontal="left"/>
    </xf>
    <xf numFmtId="0" fontId="14" fillId="0" borderId="7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left"/>
    </xf>
    <xf numFmtId="49" fontId="15" fillId="0" borderId="7" xfId="0" applyNumberFormat="1" applyFont="1" applyFill="1" applyBorder="1" applyAlignment="1">
      <alignment horizontal="left"/>
    </xf>
    <xf numFmtId="49" fontId="15" fillId="0" borderId="12" xfId="0" applyNumberFormat="1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16">
    <cellStyle name="Normal" xfId="0"/>
    <cellStyle name="Currency_laroux" xfId="15"/>
    <cellStyle name="eng" xfId="16"/>
    <cellStyle name="lu" xfId="17"/>
    <cellStyle name="Normal - Style1" xfId="18"/>
    <cellStyle name="Normal_Basic Assumptions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_歲入表一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40643;&#25104;&#26124;\&#22519;&#34892;&#24773;&#24418;&#36865;&#31435;&#27861;&#38498;\9201q&#34920;\&#27506;&#20837;&#34920;&#2010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稅課"/>
      <sheetName val="表2稅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7"/>
  <sheetViews>
    <sheetView tabSelected="1" zoomScale="75" zoomScaleNormal="75" workbookViewId="0" topLeftCell="A1">
      <pane xSplit="3" ySplit="4" topLeftCell="D9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1"/>
    </sheetView>
  </sheetViews>
  <sheetFormatPr defaultColWidth="9.00390625" defaultRowHeight="16.5"/>
  <cols>
    <col min="1" max="1" width="3.375" style="3" customWidth="1"/>
    <col min="2" max="2" width="2.875" style="3" customWidth="1"/>
    <col min="3" max="3" width="37.125" style="3" customWidth="1"/>
    <col min="4" max="4" width="13.125" style="3" customWidth="1"/>
    <col min="5" max="5" width="11.50390625" style="33" customWidth="1"/>
    <col min="6" max="6" width="11.625" style="33" customWidth="1"/>
    <col min="7" max="7" width="11.875" style="3" customWidth="1"/>
    <col min="8" max="8" width="14.625" style="2" customWidth="1"/>
    <col min="9" max="9" width="11.75390625" style="3" customWidth="1"/>
    <col min="10" max="29" width="9.00390625" style="2" customWidth="1"/>
    <col min="30" max="16384" width="9.00390625" style="3" customWidth="1"/>
  </cols>
  <sheetData>
    <row r="1" spans="1:10" ht="21">
      <c r="A1" s="46" t="s">
        <v>193</v>
      </c>
      <c r="B1" s="46"/>
      <c r="C1" s="46"/>
      <c r="D1" s="46"/>
      <c r="E1" s="46"/>
      <c r="F1" s="46"/>
      <c r="G1" s="46"/>
      <c r="H1" s="46"/>
      <c r="I1" s="46"/>
      <c r="J1" s="1"/>
    </row>
    <row r="2" spans="3:9" ht="16.5" customHeight="1">
      <c r="C2" s="4" t="s">
        <v>0</v>
      </c>
      <c r="D2" s="4"/>
      <c r="E2" s="4"/>
      <c r="F2" s="4"/>
      <c r="G2" s="4"/>
      <c r="H2" s="45" t="s">
        <v>1</v>
      </c>
      <c r="I2" s="45"/>
    </row>
    <row r="3" spans="1:9" ht="16.5">
      <c r="A3" s="47" t="s">
        <v>2</v>
      </c>
      <c r="B3" s="48"/>
      <c r="C3" s="49"/>
      <c r="D3" s="61" t="s">
        <v>194</v>
      </c>
      <c r="E3" s="53" t="s">
        <v>3</v>
      </c>
      <c r="F3" s="54"/>
      <c r="G3" s="54"/>
      <c r="H3" s="54"/>
      <c r="I3" s="5"/>
    </row>
    <row r="4" spans="1:9" ht="33">
      <c r="A4" s="50"/>
      <c r="B4" s="51"/>
      <c r="C4" s="52"/>
      <c r="D4" s="62"/>
      <c r="E4" s="6" t="s">
        <v>4</v>
      </c>
      <c r="F4" s="7" t="s">
        <v>5</v>
      </c>
      <c r="G4" s="6" t="s">
        <v>6</v>
      </c>
      <c r="H4" s="6" t="s">
        <v>7</v>
      </c>
      <c r="I4" s="6" t="s">
        <v>8</v>
      </c>
    </row>
    <row r="5" spans="1:29" s="13" customFormat="1" ht="21">
      <c r="A5" s="55" t="s">
        <v>9</v>
      </c>
      <c r="B5" s="56"/>
      <c r="C5" s="57"/>
      <c r="D5" s="8">
        <f>D6+D8+D11+D15+D18+D76+D78+D81+D83+D86+D88+D90+D93+D95+D97</f>
        <v>52889</v>
      </c>
      <c r="E5" s="8">
        <f>E6+E8+E11+E15+E18+E76+E78+E81+E83+E86+E88+E90+E93+E95+E97</f>
        <v>16774</v>
      </c>
      <c r="F5" s="8">
        <f>F6+F8+F11+F15+F18+F76+F78+F81+F83+F86+F88+F90+F93+F95+F97</f>
        <v>12102</v>
      </c>
      <c r="G5" s="9">
        <f aca="true" t="shared" si="0" ref="G5:G36">F5-E5</f>
        <v>-4672</v>
      </c>
      <c r="H5" s="10">
        <f aca="true" t="shared" si="1" ref="H5:H36">IF(F5*E5&gt;0,(+G5/ABS(E5)*100),IF(F5&gt;E5,"轉虧為盈","反盈為虧"))</f>
        <v>-27.852629068796947</v>
      </c>
      <c r="I5" s="11">
        <f aca="true" t="shared" si="2" ref="I5:I39">(F5/D5)*100</f>
        <v>22.881884701922893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s="13" customFormat="1" ht="19.5">
      <c r="A6" s="36" t="s">
        <v>10</v>
      </c>
      <c r="B6" s="37"/>
      <c r="C6" s="38"/>
      <c r="D6" s="14">
        <f>D7</f>
        <v>188</v>
      </c>
      <c r="E6" s="14">
        <f>E7</f>
        <v>-11</v>
      </c>
      <c r="F6" s="14">
        <f>F7</f>
        <v>128</v>
      </c>
      <c r="G6" s="15">
        <f t="shared" si="0"/>
        <v>139</v>
      </c>
      <c r="H6" s="16" t="str">
        <f t="shared" si="1"/>
        <v>轉虧為盈</v>
      </c>
      <c r="I6" s="17">
        <f t="shared" si="2"/>
        <v>68.08510638297872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9" ht="19.5">
      <c r="A7" s="44" t="s">
        <v>11</v>
      </c>
      <c r="B7" s="34"/>
      <c r="C7" s="35"/>
      <c r="D7" s="18">
        <v>188</v>
      </c>
      <c r="E7" s="19">
        <v>-11</v>
      </c>
      <c r="F7" s="19">
        <v>128</v>
      </c>
      <c r="G7" s="20">
        <f t="shared" si="0"/>
        <v>139</v>
      </c>
      <c r="H7" s="21" t="str">
        <f t="shared" si="1"/>
        <v>轉虧為盈</v>
      </c>
      <c r="I7" s="22">
        <f t="shared" si="2"/>
        <v>68.08510638297872</v>
      </c>
    </row>
    <row r="8" spans="1:9" s="12" customFormat="1" ht="19.5">
      <c r="A8" s="36" t="s">
        <v>12</v>
      </c>
      <c r="B8" s="37"/>
      <c r="C8" s="38"/>
      <c r="D8" s="23">
        <f>SUM(D9:D10)</f>
        <v>-3791</v>
      </c>
      <c r="E8" s="23">
        <f>SUM(E9:E10)</f>
        <v>-1203</v>
      </c>
      <c r="F8" s="23">
        <f>SUM(F9:F10)</f>
        <v>686</v>
      </c>
      <c r="G8" s="23">
        <f t="shared" si="0"/>
        <v>1889</v>
      </c>
      <c r="H8" s="16" t="str">
        <f t="shared" si="1"/>
        <v>轉虧為盈</v>
      </c>
      <c r="I8" s="17">
        <f t="shared" si="2"/>
        <v>-18.095489316802954</v>
      </c>
    </row>
    <row r="9" spans="1:9" s="2" customFormat="1" ht="19.5">
      <c r="A9" s="24" t="s">
        <v>13</v>
      </c>
      <c r="B9" s="34" t="s">
        <v>14</v>
      </c>
      <c r="C9" s="35"/>
      <c r="D9" s="18">
        <v>-3792</v>
      </c>
      <c r="E9" s="18">
        <v>-1207</v>
      </c>
      <c r="F9" s="18">
        <v>682</v>
      </c>
      <c r="G9" s="18">
        <f t="shared" si="0"/>
        <v>1889</v>
      </c>
      <c r="H9" s="21" t="str">
        <f t="shared" si="1"/>
        <v>轉虧為盈</v>
      </c>
      <c r="I9" s="22">
        <f t="shared" si="2"/>
        <v>-17.985232067510548</v>
      </c>
    </row>
    <row r="10" spans="1:9" s="2" customFormat="1" ht="19.5">
      <c r="A10" s="24" t="s">
        <v>15</v>
      </c>
      <c r="B10" s="34" t="s">
        <v>16</v>
      </c>
      <c r="C10" s="35"/>
      <c r="D10" s="18">
        <v>1</v>
      </c>
      <c r="E10" s="18">
        <v>4</v>
      </c>
      <c r="F10" s="18">
        <v>4</v>
      </c>
      <c r="G10" s="18">
        <f t="shared" si="0"/>
        <v>0</v>
      </c>
      <c r="H10" s="21">
        <f t="shared" si="1"/>
        <v>0</v>
      </c>
      <c r="I10" s="22">
        <f t="shared" si="2"/>
        <v>400</v>
      </c>
    </row>
    <row r="11" spans="1:29" s="13" customFormat="1" ht="19.5">
      <c r="A11" s="36" t="s">
        <v>17</v>
      </c>
      <c r="B11" s="37"/>
      <c r="C11" s="38"/>
      <c r="D11" s="14">
        <f>SUM(D12:D14)</f>
        <v>-2543</v>
      </c>
      <c r="E11" s="14">
        <f>SUM(E12:E14)</f>
        <v>363</v>
      </c>
      <c r="F11" s="14">
        <f>SUM(F12:F14)</f>
        <v>313</v>
      </c>
      <c r="G11" s="15">
        <f t="shared" si="0"/>
        <v>-50</v>
      </c>
      <c r="H11" s="16">
        <f t="shared" si="1"/>
        <v>-13.774104683195592</v>
      </c>
      <c r="I11" s="17">
        <f t="shared" si="2"/>
        <v>-12.308297286669289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9" ht="19.5">
      <c r="A12" s="24" t="s">
        <v>18</v>
      </c>
      <c r="B12" s="34" t="s">
        <v>19</v>
      </c>
      <c r="C12" s="35"/>
      <c r="D12" s="18">
        <v>1061</v>
      </c>
      <c r="E12" s="19">
        <v>168</v>
      </c>
      <c r="F12" s="19">
        <v>245</v>
      </c>
      <c r="G12" s="20">
        <f t="shared" si="0"/>
        <v>77</v>
      </c>
      <c r="H12" s="21">
        <f t="shared" si="1"/>
        <v>45.83333333333333</v>
      </c>
      <c r="I12" s="22">
        <f t="shared" si="2"/>
        <v>23.091423185673893</v>
      </c>
    </row>
    <row r="13" spans="1:9" s="2" customFormat="1" ht="19.5">
      <c r="A13" s="24" t="s">
        <v>20</v>
      </c>
      <c r="B13" s="34" t="s">
        <v>21</v>
      </c>
      <c r="C13" s="35"/>
      <c r="D13" s="18">
        <v>1124</v>
      </c>
      <c r="E13" s="18">
        <v>240</v>
      </c>
      <c r="F13" s="18">
        <v>157</v>
      </c>
      <c r="G13" s="18">
        <f t="shared" si="0"/>
        <v>-83</v>
      </c>
      <c r="H13" s="21">
        <f t="shared" si="1"/>
        <v>-34.583333333333336</v>
      </c>
      <c r="I13" s="22">
        <f t="shared" si="2"/>
        <v>13.967971530249109</v>
      </c>
    </row>
    <row r="14" spans="1:9" s="2" customFormat="1" ht="19.5">
      <c r="A14" s="24" t="s">
        <v>22</v>
      </c>
      <c r="B14" s="34" t="s">
        <v>23</v>
      </c>
      <c r="C14" s="35"/>
      <c r="D14" s="18">
        <v>-4728</v>
      </c>
      <c r="E14" s="18">
        <v>-45</v>
      </c>
      <c r="F14" s="18">
        <v>-89</v>
      </c>
      <c r="G14" s="18">
        <f t="shared" si="0"/>
        <v>-44</v>
      </c>
      <c r="H14" s="21">
        <f t="shared" si="1"/>
        <v>-97.77777777777777</v>
      </c>
      <c r="I14" s="22">
        <f t="shared" si="2"/>
        <v>1.8824027072758036</v>
      </c>
    </row>
    <row r="15" spans="1:9" s="12" customFormat="1" ht="19.5">
      <c r="A15" s="36" t="s">
        <v>24</v>
      </c>
      <c r="B15" s="37"/>
      <c r="C15" s="38"/>
      <c r="D15" s="23">
        <f>SUM(D16:D17)</f>
        <v>38041</v>
      </c>
      <c r="E15" s="23">
        <f>SUM(E16:E17)</f>
        <v>10879</v>
      </c>
      <c r="F15" s="23">
        <f>SUM(F16:F17)</f>
        <v>-82</v>
      </c>
      <c r="G15" s="23">
        <f t="shared" si="0"/>
        <v>-10961</v>
      </c>
      <c r="H15" s="16" t="str">
        <f t="shared" si="1"/>
        <v>反盈為虧</v>
      </c>
      <c r="I15" s="17">
        <f t="shared" si="2"/>
        <v>-0.21555689913514367</v>
      </c>
    </row>
    <row r="16" spans="1:9" s="2" customFormat="1" ht="19.5">
      <c r="A16" s="24" t="s">
        <v>25</v>
      </c>
      <c r="B16" s="34" t="s">
        <v>26</v>
      </c>
      <c r="C16" s="35"/>
      <c r="D16" s="18">
        <v>37239</v>
      </c>
      <c r="E16" s="18">
        <v>10844</v>
      </c>
      <c r="F16" s="18">
        <v>-104</v>
      </c>
      <c r="G16" s="18">
        <f t="shared" si="0"/>
        <v>-10948</v>
      </c>
      <c r="H16" s="21" t="str">
        <f t="shared" si="1"/>
        <v>反盈為虧</v>
      </c>
      <c r="I16" s="22">
        <f t="shared" si="2"/>
        <v>-0.27927710196299577</v>
      </c>
    </row>
    <row r="17" spans="1:12" ht="19.5">
      <c r="A17" s="24" t="s">
        <v>27</v>
      </c>
      <c r="B17" s="34" t="s">
        <v>28</v>
      </c>
      <c r="C17" s="35"/>
      <c r="D17" s="18">
        <v>802</v>
      </c>
      <c r="E17" s="18">
        <v>35</v>
      </c>
      <c r="F17" s="18">
        <v>22</v>
      </c>
      <c r="G17" s="18">
        <f t="shared" si="0"/>
        <v>-13</v>
      </c>
      <c r="H17" s="21">
        <f t="shared" si="1"/>
        <v>-37.142857142857146</v>
      </c>
      <c r="I17" s="22">
        <f t="shared" si="2"/>
        <v>2.7431421446384037</v>
      </c>
      <c r="K17" s="2" t="s">
        <v>29</v>
      </c>
      <c r="L17" s="2" t="s">
        <v>30</v>
      </c>
    </row>
    <row r="18" spans="1:12" s="12" customFormat="1" ht="19.5">
      <c r="A18" s="36" t="s">
        <v>31</v>
      </c>
      <c r="B18" s="37"/>
      <c r="C18" s="38"/>
      <c r="D18" s="23">
        <f>D19+D72+D73+D74+D75</f>
        <v>369</v>
      </c>
      <c r="E18" s="23">
        <f>E19+E72+E73+E74+E75</f>
        <v>2790</v>
      </c>
      <c r="F18" s="23">
        <f>F19+F72+F73+F74+F75</f>
        <v>5889</v>
      </c>
      <c r="G18" s="23">
        <f t="shared" si="0"/>
        <v>3099</v>
      </c>
      <c r="H18" s="16">
        <f t="shared" si="1"/>
        <v>111.0752688172043</v>
      </c>
      <c r="I18" s="17">
        <f t="shared" si="2"/>
        <v>1595.9349593495936</v>
      </c>
      <c r="K18" s="25">
        <f>SUM(F20:F71)</f>
        <v>5797</v>
      </c>
      <c r="L18" s="25">
        <f>SUM(E20:E71)</f>
        <v>2905</v>
      </c>
    </row>
    <row r="19" spans="1:9" ht="19.5">
      <c r="A19" s="26" t="s">
        <v>195</v>
      </c>
      <c r="B19" s="42" t="s">
        <v>32</v>
      </c>
      <c r="C19" s="43"/>
      <c r="D19" s="20">
        <f>SUM(D20:D71)</f>
        <v>835</v>
      </c>
      <c r="E19" s="20">
        <f>SUM(E20:E71)</f>
        <v>2905</v>
      </c>
      <c r="F19" s="20">
        <f>SUM(F20:F71)</f>
        <v>5797</v>
      </c>
      <c r="G19" s="18">
        <f t="shared" si="0"/>
        <v>2892</v>
      </c>
      <c r="H19" s="21">
        <f t="shared" si="1"/>
        <v>99.55249569707401</v>
      </c>
      <c r="I19" s="22">
        <f t="shared" si="2"/>
        <v>694.2514970059881</v>
      </c>
    </row>
    <row r="20" spans="1:9" ht="19.5" hidden="1">
      <c r="A20" s="24"/>
      <c r="B20" s="27" t="s">
        <v>33</v>
      </c>
      <c r="C20" s="28" t="s">
        <v>34</v>
      </c>
      <c r="D20" s="18">
        <v>12</v>
      </c>
      <c r="E20" s="19">
        <v>524</v>
      </c>
      <c r="F20" s="19">
        <v>370</v>
      </c>
      <c r="G20" s="20">
        <f t="shared" si="0"/>
        <v>-154</v>
      </c>
      <c r="H20" s="21">
        <f t="shared" si="1"/>
        <v>-29.389312977099237</v>
      </c>
      <c r="I20" s="22">
        <f t="shared" si="2"/>
        <v>3083.333333333333</v>
      </c>
    </row>
    <row r="21" spans="1:9" ht="19.5" hidden="1">
      <c r="A21" s="24"/>
      <c r="B21" s="27" t="s">
        <v>35</v>
      </c>
      <c r="C21" s="28" t="s">
        <v>36</v>
      </c>
      <c r="D21" s="18">
        <v>7</v>
      </c>
      <c r="E21" s="18">
        <v>221</v>
      </c>
      <c r="F21" s="18">
        <v>360</v>
      </c>
      <c r="G21" s="18">
        <f t="shared" si="0"/>
        <v>139</v>
      </c>
      <c r="H21" s="21">
        <f t="shared" si="1"/>
        <v>62.89592760180995</v>
      </c>
      <c r="I21" s="22">
        <f t="shared" si="2"/>
        <v>5142.857142857143</v>
      </c>
    </row>
    <row r="22" spans="1:9" ht="19.5" hidden="1">
      <c r="A22" s="24"/>
      <c r="B22" s="27" t="s">
        <v>37</v>
      </c>
      <c r="C22" s="28" t="s">
        <v>38</v>
      </c>
      <c r="D22" s="18">
        <v>48</v>
      </c>
      <c r="E22" s="18">
        <v>140</v>
      </c>
      <c r="F22" s="18">
        <v>593</v>
      </c>
      <c r="G22" s="18">
        <f t="shared" si="0"/>
        <v>453</v>
      </c>
      <c r="H22" s="21">
        <f t="shared" si="1"/>
        <v>323.57142857142856</v>
      </c>
      <c r="I22" s="22">
        <f t="shared" si="2"/>
        <v>1235.4166666666665</v>
      </c>
    </row>
    <row r="23" spans="1:9" ht="19.5" hidden="1">
      <c r="A23" s="24"/>
      <c r="B23" s="27" t="s">
        <v>39</v>
      </c>
      <c r="C23" s="28" t="s">
        <v>40</v>
      </c>
      <c r="D23" s="18">
        <v>18</v>
      </c>
      <c r="E23" s="18">
        <v>100</v>
      </c>
      <c r="F23" s="18">
        <v>129</v>
      </c>
      <c r="G23" s="18">
        <f t="shared" si="0"/>
        <v>29</v>
      </c>
      <c r="H23" s="21">
        <f t="shared" si="1"/>
        <v>28.999999999999996</v>
      </c>
      <c r="I23" s="22">
        <f t="shared" si="2"/>
        <v>716.6666666666667</v>
      </c>
    </row>
    <row r="24" spans="1:9" ht="19.5" hidden="1">
      <c r="A24" s="24"/>
      <c r="B24" s="27" t="s">
        <v>41</v>
      </c>
      <c r="C24" s="28" t="s">
        <v>42</v>
      </c>
      <c r="D24" s="18">
        <v>49</v>
      </c>
      <c r="E24" s="18">
        <v>166</v>
      </c>
      <c r="F24" s="18">
        <v>-469</v>
      </c>
      <c r="G24" s="18">
        <f t="shared" si="0"/>
        <v>-635</v>
      </c>
      <c r="H24" s="21" t="str">
        <f t="shared" si="1"/>
        <v>反盈為虧</v>
      </c>
      <c r="I24" s="22">
        <f t="shared" si="2"/>
        <v>-957.1428571428571</v>
      </c>
    </row>
    <row r="25" spans="1:9" ht="19.5" hidden="1">
      <c r="A25" s="24"/>
      <c r="B25" s="27" t="s">
        <v>43</v>
      </c>
      <c r="C25" s="28" t="s">
        <v>44</v>
      </c>
      <c r="D25" s="18">
        <v>3</v>
      </c>
      <c r="E25" s="18">
        <v>131</v>
      </c>
      <c r="F25" s="18">
        <v>145</v>
      </c>
      <c r="G25" s="18">
        <f t="shared" si="0"/>
        <v>14</v>
      </c>
      <c r="H25" s="21">
        <f t="shared" si="1"/>
        <v>10.687022900763358</v>
      </c>
      <c r="I25" s="22">
        <f t="shared" si="2"/>
        <v>4833.333333333334</v>
      </c>
    </row>
    <row r="26" spans="1:9" ht="19.5" hidden="1">
      <c r="A26" s="24"/>
      <c r="B26" s="27" t="s">
        <v>45</v>
      </c>
      <c r="C26" s="28" t="s">
        <v>46</v>
      </c>
      <c r="D26" s="18">
        <v>7</v>
      </c>
      <c r="E26" s="18">
        <v>121</v>
      </c>
      <c r="F26" s="18">
        <v>144</v>
      </c>
      <c r="G26" s="18">
        <f t="shared" si="0"/>
        <v>23</v>
      </c>
      <c r="H26" s="21">
        <f t="shared" si="1"/>
        <v>19.00826446280992</v>
      </c>
      <c r="I26" s="22">
        <f t="shared" si="2"/>
        <v>2057.1428571428573</v>
      </c>
    </row>
    <row r="27" spans="1:9" ht="19.5" hidden="1">
      <c r="A27" s="24"/>
      <c r="B27" s="27" t="s">
        <v>47</v>
      </c>
      <c r="C27" s="28" t="s">
        <v>48</v>
      </c>
      <c r="D27" s="18">
        <v>11</v>
      </c>
      <c r="E27" s="19">
        <v>49</v>
      </c>
      <c r="F27" s="19">
        <v>285</v>
      </c>
      <c r="G27" s="20">
        <f t="shared" si="0"/>
        <v>236</v>
      </c>
      <c r="H27" s="21">
        <f t="shared" si="1"/>
        <v>481.6326530612245</v>
      </c>
      <c r="I27" s="22">
        <f t="shared" si="2"/>
        <v>2590.909090909091</v>
      </c>
    </row>
    <row r="28" spans="1:9" ht="19.5" hidden="1">
      <c r="A28" s="24"/>
      <c r="B28" s="27" t="s">
        <v>49</v>
      </c>
      <c r="C28" s="28" t="s">
        <v>50</v>
      </c>
      <c r="D28" s="18">
        <v>42</v>
      </c>
      <c r="E28" s="18">
        <v>277</v>
      </c>
      <c r="F28" s="18">
        <v>493</v>
      </c>
      <c r="G28" s="20">
        <f t="shared" si="0"/>
        <v>216</v>
      </c>
      <c r="H28" s="21">
        <f t="shared" si="1"/>
        <v>77.9783393501805</v>
      </c>
      <c r="I28" s="22">
        <f t="shared" si="2"/>
        <v>1173.8095238095236</v>
      </c>
    </row>
    <row r="29" spans="1:9" ht="19.5" hidden="1">
      <c r="A29" s="24"/>
      <c r="B29" s="27" t="s">
        <v>51</v>
      </c>
      <c r="C29" s="28" t="s">
        <v>52</v>
      </c>
      <c r="D29" s="18">
        <v>12</v>
      </c>
      <c r="E29" s="18">
        <v>77</v>
      </c>
      <c r="F29" s="18">
        <v>223</v>
      </c>
      <c r="G29" s="18">
        <f t="shared" si="0"/>
        <v>146</v>
      </c>
      <c r="H29" s="21">
        <f t="shared" si="1"/>
        <v>189.6103896103896</v>
      </c>
      <c r="I29" s="22">
        <f t="shared" si="2"/>
        <v>1858.3333333333333</v>
      </c>
    </row>
    <row r="30" spans="1:9" ht="19.5" hidden="1">
      <c r="A30" s="24"/>
      <c r="B30" s="27" t="s">
        <v>53</v>
      </c>
      <c r="C30" s="28" t="s">
        <v>54</v>
      </c>
      <c r="D30" s="18">
        <v>2</v>
      </c>
      <c r="E30" s="18">
        <v>-5</v>
      </c>
      <c r="F30" s="18">
        <v>-19</v>
      </c>
      <c r="G30" s="18">
        <f t="shared" si="0"/>
        <v>-14</v>
      </c>
      <c r="H30" s="21">
        <f t="shared" si="1"/>
        <v>-280</v>
      </c>
      <c r="I30" s="22">
        <f t="shared" si="2"/>
        <v>-950</v>
      </c>
    </row>
    <row r="31" spans="1:9" ht="19.5" hidden="1">
      <c r="A31" s="24"/>
      <c r="B31" s="27" t="s">
        <v>55</v>
      </c>
      <c r="C31" s="28" t="s">
        <v>56</v>
      </c>
      <c r="D31" s="18">
        <v>19</v>
      </c>
      <c r="E31" s="18">
        <v>54</v>
      </c>
      <c r="F31" s="18">
        <v>188</v>
      </c>
      <c r="G31" s="18">
        <f t="shared" si="0"/>
        <v>134</v>
      </c>
      <c r="H31" s="21">
        <f t="shared" si="1"/>
        <v>248.14814814814815</v>
      </c>
      <c r="I31" s="22">
        <f t="shared" si="2"/>
        <v>989.4736842105264</v>
      </c>
    </row>
    <row r="32" spans="1:9" ht="19.5" hidden="1">
      <c r="A32" s="24"/>
      <c r="B32" s="27" t="s">
        <v>57</v>
      </c>
      <c r="C32" s="28" t="s">
        <v>58</v>
      </c>
      <c r="D32" s="18">
        <v>8</v>
      </c>
      <c r="E32" s="18">
        <v>61</v>
      </c>
      <c r="F32" s="18">
        <v>98</v>
      </c>
      <c r="G32" s="18">
        <f t="shared" si="0"/>
        <v>37</v>
      </c>
      <c r="H32" s="21">
        <f t="shared" si="1"/>
        <v>60.65573770491803</v>
      </c>
      <c r="I32" s="22">
        <f t="shared" si="2"/>
        <v>1225</v>
      </c>
    </row>
    <row r="33" spans="1:9" ht="19.5" hidden="1">
      <c r="A33" s="24"/>
      <c r="B33" s="27" t="s">
        <v>59</v>
      </c>
      <c r="C33" s="28" t="s">
        <v>60</v>
      </c>
      <c r="D33" s="18">
        <v>3</v>
      </c>
      <c r="E33" s="18">
        <v>-91</v>
      </c>
      <c r="F33" s="18">
        <v>218</v>
      </c>
      <c r="G33" s="18">
        <f t="shared" si="0"/>
        <v>309</v>
      </c>
      <c r="H33" s="21" t="str">
        <f t="shared" si="1"/>
        <v>轉虧為盈</v>
      </c>
      <c r="I33" s="22">
        <f t="shared" si="2"/>
        <v>7266.666666666667</v>
      </c>
    </row>
    <row r="34" spans="1:9" ht="19.5" hidden="1">
      <c r="A34" s="24"/>
      <c r="B34" s="27" t="s">
        <v>61</v>
      </c>
      <c r="C34" s="28" t="s">
        <v>62</v>
      </c>
      <c r="D34" s="18">
        <v>21</v>
      </c>
      <c r="E34" s="19">
        <v>21</v>
      </c>
      <c r="F34" s="19">
        <v>283</v>
      </c>
      <c r="G34" s="20">
        <f t="shared" si="0"/>
        <v>262</v>
      </c>
      <c r="H34" s="21">
        <f t="shared" si="1"/>
        <v>1247.6190476190477</v>
      </c>
      <c r="I34" s="22">
        <f t="shared" si="2"/>
        <v>1347.6190476190477</v>
      </c>
    </row>
    <row r="35" spans="1:9" ht="19.5" hidden="1">
      <c r="A35" s="24"/>
      <c r="B35" s="27" t="s">
        <v>63</v>
      </c>
      <c r="C35" s="28" t="s">
        <v>64</v>
      </c>
      <c r="D35" s="18">
        <v>6</v>
      </c>
      <c r="E35" s="18">
        <v>15</v>
      </c>
      <c r="F35" s="18">
        <v>40</v>
      </c>
      <c r="G35" s="18">
        <f t="shared" si="0"/>
        <v>25</v>
      </c>
      <c r="H35" s="21">
        <f t="shared" si="1"/>
        <v>166.66666666666669</v>
      </c>
      <c r="I35" s="22">
        <f t="shared" si="2"/>
        <v>666.6666666666667</v>
      </c>
    </row>
    <row r="36" spans="1:9" ht="19.5" hidden="1">
      <c r="A36" s="24"/>
      <c r="B36" s="27" t="s">
        <v>65</v>
      </c>
      <c r="C36" s="28" t="s">
        <v>66</v>
      </c>
      <c r="D36" s="18">
        <v>4</v>
      </c>
      <c r="E36" s="18">
        <v>71</v>
      </c>
      <c r="F36" s="18">
        <v>112</v>
      </c>
      <c r="G36" s="18">
        <f t="shared" si="0"/>
        <v>41</v>
      </c>
      <c r="H36" s="21">
        <f t="shared" si="1"/>
        <v>57.74647887323944</v>
      </c>
      <c r="I36" s="22">
        <f t="shared" si="2"/>
        <v>2800</v>
      </c>
    </row>
    <row r="37" spans="1:9" ht="19.5" hidden="1">
      <c r="A37" s="24"/>
      <c r="B37" s="27" t="s">
        <v>67</v>
      </c>
      <c r="C37" s="28" t="s">
        <v>68</v>
      </c>
      <c r="D37" s="18">
        <v>1</v>
      </c>
      <c r="E37" s="18">
        <v>-21</v>
      </c>
      <c r="F37" s="18">
        <v>146</v>
      </c>
      <c r="G37" s="18">
        <f aca="true" t="shared" si="3" ref="G37:G68">F37-E37</f>
        <v>167</v>
      </c>
      <c r="H37" s="21" t="str">
        <f aca="true" t="shared" si="4" ref="H37:H68">IF(F37*E37&gt;0,(+G37/ABS(E37)*100),IF(F37&gt;E37,"轉虧為盈","反盈為虧"))</f>
        <v>轉虧為盈</v>
      </c>
      <c r="I37" s="22">
        <f t="shared" si="2"/>
        <v>14600</v>
      </c>
    </row>
    <row r="38" spans="1:9" ht="19.5" hidden="1">
      <c r="A38" s="24"/>
      <c r="B38" s="27" t="s">
        <v>69</v>
      </c>
      <c r="C38" s="28" t="s">
        <v>70</v>
      </c>
      <c r="D38" s="18">
        <v>10</v>
      </c>
      <c r="E38" s="18">
        <v>90</v>
      </c>
      <c r="F38" s="18">
        <v>281</v>
      </c>
      <c r="G38" s="18">
        <f t="shared" si="3"/>
        <v>191</v>
      </c>
      <c r="H38" s="21">
        <f t="shared" si="4"/>
        <v>212.22222222222223</v>
      </c>
      <c r="I38" s="22">
        <f t="shared" si="2"/>
        <v>2810</v>
      </c>
    </row>
    <row r="39" spans="1:9" ht="19.5" hidden="1">
      <c r="A39" s="24"/>
      <c r="B39" s="27" t="s">
        <v>71</v>
      </c>
      <c r="C39" s="28" t="s">
        <v>72</v>
      </c>
      <c r="D39" s="18">
        <v>15</v>
      </c>
      <c r="E39" s="18">
        <v>-65</v>
      </c>
      <c r="F39" s="18">
        <v>-52</v>
      </c>
      <c r="G39" s="18">
        <f t="shared" si="3"/>
        <v>13</v>
      </c>
      <c r="H39" s="21">
        <f t="shared" si="4"/>
        <v>20</v>
      </c>
      <c r="I39" s="22">
        <f t="shared" si="2"/>
        <v>-346.6666666666667</v>
      </c>
    </row>
    <row r="40" spans="1:9" ht="19.5" hidden="1">
      <c r="A40" s="24"/>
      <c r="B40" s="27" t="s">
        <v>73</v>
      </c>
      <c r="C40" s="28" t="s">
        <v>74</v>
      </c>
      <c r="D40" s="18">
        <v>0</v>
      </c>
      <c r="E40" s="18">
        <v>33</v>
      </c>
      <c r="F40" s="18">
        <v>108</v>
      </c>
      <c r="G40" s="18">
        <f t="shared" si="3"/>
        <v>75</v>
      </c>
      <c r="H40" s="21">
        <f t="shared" si="4"/>
        <v>227.27272727272728</v>
      </c>
      <c r="I40" s="22"/>
    </row>
    <row r="41" spans="1:9" ht="19.5" hidden="1">
      <c r="A41" s="24"/>
      <c r="B41" s="27" t="s">
        <v>75</v>
      </c>
      <c r="C41" s="28" t="s">
        <v>76</v>
      </c>
      <c r="D41" s="18">
        <v>10</v>
      </c>
      <c r="E41" s="19">
        <v>68</v>
      </c>
      <c r="F41" s="19">
        <v>105</v>
      </c>
      <c r="G41" s="20">
        <f t="shared" si="3"/>
        <v>37</v>
      </c>
      <c r="H41" s="21">
        <f t="shared" si="4"/>
        <v>54.41176470588235</v>
      </c>
      <c r="I41" s="22">
        <f aca="true" t="shared" si="5" ref="I41:I72">(F41/D41)*100</f>
        <v>1050</v>
      </c>
    </row>
    <row r="42" spans="1:9" ht="19.5" hidden="1">
      <c r="A42" s="24"/>
      <c r="B42" s="27" t="s">
        <v>77</v>
      </c>
      <c r="C42" s="28" t="s">
        <v>78</v>
      </c>
      <c r="D42" s="18">
        <v>10</v>
      </c>
      <c r="E42" s="19">
        <v>68</v>
      </c>
      <c r="F42" s="19">
        <v>89</v>
      </c>
      <c r="G42" s="20">
        <f t="shared" si="3"/>
        <v>21</v>
      </c>
      <c r="H42" s="21">
        <f t="shared" si="4"/>
        <v>30.88235294117647</v>
      </c>
      <c r="I42" s="22">
        <f t="shared" si="5"/>
        <v>890</v>
      </c>
    </row>
    <row r="43" spans="1:9" ht="19.5" hidden="1">
      <c r="A43" s="24"/>
      <c r="B43" s="27" t="s">
        <v>79</v>
      </c>
      <c r="C43" s="28" t="s">
        <v>80</v>
      </c>
      <c r="D43" s="18">
        <v>17</v>
      </c>
      <c r="E43" s="18">
        <v>-55</v>
      </c>
      <c r="F43" s="18">
        <v>-22</v>
      </c>
      <c r="G43" s="18">
        <f t="shared" si="3"/>
        <v>33</v>
      </c>
      <c r="H43" s="21">
        <f t="shared" si="4"/>
        <v>60</v>
      </c>
      <c r="I43" s="22">
        <f t="shared" si="5"/>
        <v>-129.41176470588235</v>
      </c>
    </row>
    <row r="44" spans="1:9" ht="19.5" hidden="1">
      <c r="A44" s="24"/>
      <c r="B44" s="27" t="s">
        <v>81</v>
      </c>
      <c r="C44" s="28" t="s">
        <v>82</v>
      </c>
      <c r="D44" s="18">
        <v>38</v>
      </c>
      <c r="E44" s="19">
        <v>51</v>
      </c>
      <c r="F44" s="19">
        <v>200</v>
      </c>
      <c r="G44" s="20">
        <f t="shared" si="3"/>
        <v>149</v>
      </c>
      <c r="H44" s="21">
        <f t="shared" si="4"/>
        <v>292.156862745098</v>
      </c>
      <c r="I44" s="22">
        <f t="shared" si="5"/>
        <v>526.3157894736843</v>
      </c>
    </row>
    <row r="45" spans="1:9" ht="19.5" hidden="1">
      <c r="A45" s="24"/>
      <c r="B45" s="27" t="s">
        <v>83</v>
      </c>
      <c r="C45" s="28" t="s">
        <v>84</v>
      </c>
      <c r="D45" s="18">
        <v>5</v>
      </c>
      <c r="E45" s="18">
        <v>103</v>
      </c>
      <c r="F45" s="18">
        <v>150</v>
      </c>
      <c r="G45" s="20">
        <f t="shared" si="3"/>
        <v>47</v>
      </c>
      <c r="H45" s="21">
        <f t="shared" si="4"/>
        <v>45.63106796116505</v>
      </c>
      <c r="I45" s="22">
        <f t="shared" si="5"/>
        <v>3000</v>
      </c>
    </row>
    <row r="46" spans="1:9" ht="19.5" hidden="1">
      <c r="A46" s="24"/>
      <c r="B46" s="27" t="s">
        <v>85</v>
      </c>
      <c r="C46" s="28" t="s">
        <v>86</v>
      </c>
      <c r="D46" s="18">
        <v>13</v>
      </c>
      <c r="E46" s="18">
        <v>34</v>
      </c>
      <c r="F46" s="18">
        <v>43</v>
      </c>
      <c r="G46" s="18">
        <f t="shared" si="3"/>
        <v>9</v>
      </c>
      <c r="H46" s="21">
        <f t="shared" si="4"/>
        <v>26.47058823529412</v>
      </c>
      <c r="I46" s="22">
        <f t="shared" si="5"/>
        <v>330.7692307692308</v>
      </c>
    </row>
    <row r="47" spans="1:9" ht="19.5" hidden="1">
      <c r="A47" s="24"/>
      <c r="B47" s="27" t="s">
        <v>87</v>
      </c>
      <c r="C47" s="28" t="s">
        <v>88</v>
      </c>
      <c r="D47" s="18">
        <v>23</v>
      </c>
      <c r="E47" s="18">
        <v>57</v>
      </c>
      <c r="F47" s="18">
        <v>113</v>
      </c>
      <c r="G47" s="18">
        <f t="shared" si="3"/>
        <v>56</v>
      </c>
      <c r="H47" s="21">
        <f t="shared" si="4"/>
        <v>98.24561403508771</v>
      </c>
      <c r="I47" s="22">
        <f t="shared" si="5"/>
        <v>491.30434782608694</v>
      </c>
    </row>
    <row r="48" spans="1:9" ht="19.5" hidden="1">
      <c r="A48" s="24"/>
      <c r="B48" s="27" t="s">
        <v>89</v>
      </c>
      <c r="C48" s="28" t="s">
        <v>90</v>
      </c>
      <c r="D48" s="18">
        <v>36</v>
      </c>
      <c r="E48" s="19">
        <v>18</v>
      </c>
      <c r="F48" s="19">
        <v>58</v>
      </c>
      <c r="G48" s="20">
        <f t="shared" si="3"/>
        <v>40</v>
      </c>
      <c r="H48" s="21">
        <f t="shared" si="4"/>
        <v>222.22222222222223</v>
      </c>
      <c r="I48" s="22">
        <f t="shared" si="5"/>
        <v>161.11111111111111</v>
      </c>
    </row>
    <row r="49" spans="1:9" ht="19.5" hidden="1">
      <c r="A49" s="24"/>
      <c r="B49" s="27" t="s">
        <v>91</v>
      </c>
      <c r="C49" s="28" t="s">
        <v>92</v>
      </c>
      <c r="D49" s="18">
        <v>1</v>
      </c>
      <c r="E49" s="18">
        <v>20</v>
      </c>
      <c r="F49" s="18">
        <v>50</v>
      </c>
      <c r="G49" s="18">
        <f t="shared" si="3"/>
        <v>30</v>
      </c>
      <c r="H49" s="21">
        <f t="shared" si="4"/>
        <v>150</v>
      </c>
      <c r="I49" s="22">
        <f t="shared" si="5"/>
        <v>5000</v>
      </c>
    </row>
    <row r="50" spans="1:9" ht="19.5" hidden="1">
      <c r="A50" s="24"/>
      <c r="B50" s="27" t="s">
        <v>93</v>
      </c>
      <c r="C50" s="28" t="s">
        <v>94</v>
      </c>
      <c r="D50" s="18">
        <v>39</v>
      </c>
      <c r="E50" s="18">
        <v>70</v>
      </c>
      <c r="F50" s="18">
        <v>62</v>
      </c>
      <c r="G50" s="18">
        <f t="shared" si="3"/>
        <v>-8</v>
      </c>
      <c r="H50" s="21">
        <f t="shared" si="4"/>
        <v>-11.428571428571429</v>
      </c>
      <c r="I50" s="22">
        <f t="shared" si="5"/>
        <v>158.97435897435898</v>
      </c>
    </row>
    <row r="51" spans="1:9" ht="19.5" hidden="1">
      <c r="A51" s="24"/>
      <c r="B51" s="27" t="s">
        <v>95</v>
      </c>
      <c r="C51" s="28" t="s">
        <v>96</v>
      </c>
      <c r="D51" s="18">
        <v>22</v>
      </c>
      <c r="E51" s="18">
        <v>-80</v>
      </c>
      <c r="F51" s="18">
        <v>39</v>
      </c>
      <c r="G51" s="18">
        <f t="shared" si="3"/>
        <v>119</v>
      </c>
      <c r="H51" s="21" t="str">
        <f t="shared" si="4"/>
        <v>轉虧為盈</v>
      </c>
      <c r="I51" s="22">
        <f t="shared" si="5"/>
        <v>177.27272727272728</v>
      </c>
    </row>
    <row r="52" spans="1:9" ht="19.5" hidden="1">
      <c r="A52" s="24"/>
      <c r="B52" s="27" t="s">
        <v>97</v>
      </c>
      <c r="C52" s="28" t="s">
        <v>98</v>
      </c>
      <c r="D52" s="18">
        <v>85</v>
      </c>
      <c r="E52" s="18">
        <v>179</v>
      </c>
      <c r="F52" s="18">
        <v>215</v>
      </c>
      <c r="G52" s="18">
        <f t="shared" si="3"/>
        <v>36</v>
      </c>
      <c r="H52" s="21">
        <f t="shared" si="4"/>
        <v>20.11173184357542</v>
      </c>
      <c r="I52" s="22">
        <f t="shared" si="5"/>
        <v>252.94117647058823</v>
      </c>
    </row>
    <row r="53" spans="1:9" ht="19.5" hidden="1">
      <c r="A53" s="24"/>
      <c r="B53" s="27" t="s">
        <v>99</v>
      </c>
      <c r="C53" s="28" t="s">
        <v>100</v>
      </c>
      <c r="D53" s="18">
        <v>19</v>
      </c>
      <c r="E53" s="18">
        <v>48</v>
      </c>
      <c r="F53" s="18">
        <v>147</v>
      </c>
      <c r="G53" s="18">
        <f t="shared" si="3"/>
        <v>99</v>
      </c>
      <c r="H53" s="21">
        <f t="shared" si="4"/>
        <v>206.25</v>
      </c>
      <c r="I53" s="22">
        <f t="shared" si="5"/>
        <v>773.6842105263157</v>
      </c>
    </row>
    <row r="54" spans="1:9" ht="19.5" hidden="1">
      <c r="A54" s="24"/>
      <c r="B54" s="27" t="s">
        <v>101</v>
      </c>
      <c r="C54" s="28" t="s">
        <v>102</v>
      </c>
      <c r="D54" s="18">
        <v>27</v>
      </c>
      <c r="E54" s="18">
        <v>83</v>
      </c>
      <c r="F54" s="18">
        <v>107</v>
      </c>
      <c r="G54" s="18">
        <f t="shared" si="3"/>
        <v>24</v>
      </c>
      <c r="H54" s="21">
        <f t="shared" si="4"/>
        <v>28.915662650602407</v>
      </c>
      <c r="I54" s="22">
        <f t="shared" si="5"/>
        <v>396.2962962962963</v>
      </c>
    </row>
    <row r="55" spans="1:9" ht="19.5" hidden="1">
      <c r="A55" s="24"/>
      <c r="B55" s="27" t="s">
        <v>103</v>
      </c>
      <c r="C55" s="28" t="s">
        <v>104</v>
      </c>
      <c r="D55" s="18">
        <v>3</v>
      </c>
      <c r="E55" s="18">
        <v>51</v>
      </c>
      <c r="F55" s="18">
        <v>110</v>
      </c>
      <c r="G55" s="18">
        <f t="shared" si="3"/>
        <v>59</v>
      </c>
      <c r="H55" s="21">
        <f t="shared" si="4"/>
        <v>115.68627450980394</v>
      </c>
      <c r="I55" s="22">
        <f t="shared" si="5"/>
        <v>3666.6666666666665</v>
      </c>
    </row>
    <row r="56" spans="1:9" ht="19.5" hidden="1">
      <c r="A56" s="24"/>
      <c r="B56" s="27" t="s">
        <v>105</v>
      </c>
      <c r="C56" s="28" t="s">
        <v>106</v>
      </c>
      <c r="D56" s="18">
        <v>33</v>
      </c>
      <c r="E56" s="19">
        <v>-11</v>
      </c>
      <c r="F56" s="19">
        <v>-3</v>
      </c>
      <c r="G56" s="20">
        <f t="shared" si="3"/>
        <v>8</v>
      </c>
      <c r="H56" s="21">
        <f t="shared" si="4"/>
        <v>72.72727272727273</v>
      </c>
      <c r="I56" s="22">
        <f t="shared" si="5"/>
        <v>-9.090909090909092</v>
      </c>
    </row>
    <row r="57" spans="1:9" ht="19.5" hidden="1">
      <c r="A57" s="24"/>
      <c r="B57" s="27" t="s">
        <v>107</v>
      </c>
      <c r="C57" s="28" t="s">
        <v>108</v>
      </c>
      <c r="D57" s="18">
        <v>11</v>
      </c>
      <c r="E57" s="18">
        <v>35</v>
      </c>
      <c r="F57" s="18">
        <v>67</v>
      </c>
      <c r="G57" s="18">
        <f t="shared" si="3"/>
        <v>32</v>
      </c>
      <c r="H57" s="21">
        <f t="shared" si="4"/>
        <v>91.42857142857143</v>
      </c>
      <c r="I57" s="22">
        <f t="shared" si="5"/>
        <v>609.0909090909091</v>
      </c>
    </row>
    <row r="58" spans="1:9" ht="19.5" hidden="1">
      <c r="A58" s="24"/>
      <c r="B58" s="27" t="s">
        <v>109</v>
      </c>
      <c r="C58" s="28" t="s">
        <v>110</v>
      </c>
      <c r="D58" s="18">
        <v>3</v>
      </c>
      <c r="E58" s="18">
        <v>8</v>
      </c>
      <c r="F58" s="18">
        <v>5</v>
      </c>
      <c r="G58" s="18">
        <f t="shared" si="3"/>
        <v>-3</v>
      </c>
      <c r="H58" s="21">
        <f t="shared" si="4"/>
        <v>-37.5</v>
      </c>
      <c r="I58" s="22">
        <f t="shared" si="5"/>
        <v>166.66666666666669</v>
      </c>
    </row>
    <row r="59" spans="1:9" ht="19.5" hidden="1">
      <c r="A59" s="24"/>
      <c r="B59" s="27" t="s">
        <v>111</v>
      </c>
      <c r="C59" s="28" t="s">
        <v>112</v>
      </c>
      <c r="D59" s="18">
        <v>2</v>
      </c>
      <c r="E59" s="18">
        <v>-12</v>
      </c>
      <c r="F59" s="18">
        <v>34</v>
      </c>
      <c r="G59" s="18">
        <f t="shared" si="3"/>
        <v>46</v>
      </c>
      <c r="H59" s="21" t="str">
        <f t="shared" si="4"/>
        <v>轉虧為盈</v>
      </c>
      <c r="I59" s="22">
        <f t="shared" si="5"/>
        <v>1700</v>
      </c>
    </row>
    <row r="60" spans="1:9" ht="19.5" hidden="1">
      <c r="A60" s="24"/>
      <c r="B60" s="27" t="s">
        <v>113</v>
      </c>
      <c r="C60" s="28" t="s">
        <v>114</v>
      </c>
      <c r="D60" s="18">
        <v>23</v>
      </c>
      <c r="E60" s="19">
        <v>61</v>
      </c>
      <c r="F60" s="19">
        <v>92</v>
      </c>
      <c r="G60" s="20">
        <f t="shared" si="3"/>
        <v>31</v>
      </c>
      <c r="H60" s="21">
        <f t="shared" si="4"/>
        <v>50.81967213114754</v>
      </c>
      <c r="I60" s="22">
        <f t="shared" si="5"/>
        <v>400</v>
      </c>
    </row>
    <row r="61" spans="1:9" ht="19.5" hidden="1">
      <c r="A61" s="24"/>
      <c r="B61" s="27" t="s">
        <v>115</v>
      </c>
      <c r="C61" s="28" t="s">
        <v>116</v>
      </c>
      <c r="D61" s="18">
        <v>19</v>
      </c>
      <c r="E61" s="18">
        <v>-17</v>
      </c>
      <c r="F61" s="18">
        <v>59</v>
      </c>
      <c r="G61" s="18">
        <f t="shared" si="3"/>
        <v>76</v>
      </c>
      <c r="H61" s="21" t="str">
        <f t="shared" si="4"/>
        <v>轉虧為盈</v>
      </c>
      <c r="I61" s="22">
        <f t="shared" si="5"/>
        <v>310.5263157894737</v>
      </c>
    </row>
    <row r="62" spans="1:9" ht="19.5" hidden="1">
      <c r="A62" s="24"/>
      <c r="B62" s="27" t="s">
        <v>117</v>
      </c>
      <c r="C62" s="28" t="s">
        <v>118</v>
      </c>
      <c r="D62" s="18">
        <v>12</v>
      </c>
      <c r="E62" s="18">
        <v>41</v>
      </c>
      <c r="F62" s="18">
        <v>67</v>
      </c>
      <c r="G62" s="18">
        <f t="shared" si="3"/>
        <v>26</v>
      </c>
      <c r="H62" s="21">
        <f t="shared" si="4"/>
        <v>63.41463414634146</v>
      </c>
      <c r="I62" s="22">
        <f t="shared" si="5"/>
        <v>558.3333333333333</v>
      </c>
    </row>
    <row r="63" spans="1:9" ht="19.5" hidden="1">
      <c r="A63" s="24"/>
      <c r="B63" s="27" t="s">
        <v>119</v>
      </c>
      <c r="C63" s="28" t="s">
        <v>120</v>
      </c>
      <c r="D63" s="18">
        <v>8</v>
      </c>
      <c r="E63" s="19">
        <v>24</v>
      </c>
      <c r="F63" s="19">
        <v>86</v>
      </c>
      <c r="G63" s="20">
        <f t="shared" si="3"/>
        <v>62</v>
      </c>
      <c r="H63" s="21">
        <f t="shared" si="4"/>
        <v>258.33333333333337</v>
      </c>
      <c r="I63" s="22">
        <f t="shared" si="5"/>
        <v>1075</v>
      </c>
    </row>
    <row r="64" spans="1:9" ht="19.5" hidden="1">
      <c r="A64" s="24"/>
      <c r="B64" s="27" t="s">
        <v>121</v>
      </c>
      <c r="C64" s="28" t="s">
        <v>122</v>
      </c>
      <c r="D64" s="18">
        <v>12</v>
      </c>
      <c r="E64" s="18">
        <v>32</v>
      </c>
      <c r="F64" s="18">
        <v>80</v>
      </c>
      <c r="G64" s="18">
        <f t="shared" si="3"/>
        <v>48</v>
      </c>
      <c r="H64" s="21">
        <f t="shared" si="4"/>
        <v>150</v>
      </c>
      <c r="I64" s="22">
        <f t="shared" si="5"/>
        <v>666.6666666666667</v>
      </c>
    </row>
    <row r="65" spans="1:9" ht="19.5" hidden="1">
      <c r="A65" s="24"/>
      <c r="B65" s="27" t="s">
        <v>123</v>
      </c>
      <c r="C65" s="28" t="s">
        <v>124</v>
      </c>
      <c r="D65" s="18">
        <v>19</v>
      </c>
      <c r="E65" s="18">
        <v>26</v>
      </c>
      <c r="F65" s="18">
        <v>32</v>
      </c>
      <c r="G65" s="18">
        <f t="shared" si="3"/>
        <v>6</v>
      </c>
      <c r="H65" s="21">
        <f t="shared" si="4"/>
        <v>23.076923076923077</v>
      </c>
      <c r="I65" s="22">
        <f t="shared" si="5"/>
        <v>168.42105263157893</v>
      </c>
    </row>
    <row r="66" spans="1:9" ht="19.5" hidden="1">
      <c r="A66" s="24"/>
      <c r="B66" s="27" t="s">
        <v>125</v>
      </c>
      <c r="C66" s="28" t="s">
        <v>126</v>
      </c>
      <c r="D66" s="18">
        <v>14</v>
      </c>
      <c r="E66" s="18">
        <v>14</v>
      </c>
      <c r="F66" s="18">
        <v>34</v>
      </c>
      <c r="G66" s="18">
        <f t="shared" si="3"/>
        <v>20</v>
      </c>
      <c r="H66" s="21">
        <f t="shared" si="4"/>
        <v>142.85714285714286</v>
      </c>
      <c r="I66" s="22">
        <f t="shared" si="5"/>
        <v>242.85714285714283</v>
      </c>
    </row>
    <row r="67" spans="1:9" ht="19.5" hidden="1">
      <c r="A67" s="24"/>
      <c r="B67" s="27" t="s">
        <v>127</v>
      </c>
      <c r="C67" s="28" t="s">
        <v>128</v>
      </c>
      <c r="D67" s="18">
        <v>4</v>
      </c>
      <c r="E67" s="18">
        <v>-11</v>
      </c>
      <c r="F67" s="18">
        <v>23</v>
      </c>
      <c r="G67" s="18">
        <f t="shared" si="3"/>
        <v>34</v>
      </c>
      <c r="H67" s="21" t="str">
        <f t="shared" si="4"/>
        <v>轉虧為盈</v>
      </c>
      <c r="I67" s="22">
        <f t="shared" si="5"/>
        <v>575</v>
      </c>
    </row>
    <row r="68" spans="1:9" ht="19.5" hidden="1">
      <c r="A68" s="24"/>
      <c r="B68" s="27" t="s">
        <v>129</v>
      </c>
      <c r="C68" s="28" t="s">
        <v>130</v>
      </c>
      <c r="D68" s="18">
        <v>12</v>
      </c>
      <c r="E68" s="18">
        <v>20</v>
      </c>
      <c r="F68" s="18">
        <v>41</v>
      </c>
      <c r="G68" s="18">
        <f t="shared" si="3"/>
        <v>21</v>
      </c>
      <c r="H68" s="21">
        <f t="shared" si="4"/>
        <v>105</v>
      </c>
      <c r="I68" s="22">
        <f t="shared" si="5"/>
        <v>341.66666666666663</v>
      </c>
    </row>
    <row r="69" spans="1:9" ht="19.5" hidden="1">
      <c r="A69" s="24"/>
      <c r="B69" s="27" t="s">
        <v>131</v>
      </c>
      <c r="C69" s="28" t="s">
        <v>132</v>
      </c>
      <c r="D69" s="18">
        <v>7</v>
      </c>
      <c r="E69" s="18">
        <v>7</v>
      </c>
      <c r="F69" s="18">
        <v>7</v>
      </c>
      <c r="G69" s="18">
        <f aca="true" t="shared" si="6" ref="G69:G100">F69-E69</f>
        <v>0</v>
      </c>
      <c r="H69" s="21">
        <f aca="true" t="shared" si="7" ref="H69:H98">IF(F69*E69&gt;0,(+G69/ABS(E69)*100),IF(F69&gt;E69,"轉虧為盈","反盈為虧"))</f>
        <v>0</v>
      </c>
      <c r="I69" s="22">
        <f t="shared" si="5"/>
        <v>100</v>
      </c>
    </row>
    <row r="70" spans="1:9" ht="19.5" hidden="1">
      <c r="A70" s="24"/>
      <c r="B70" s="27" t="s">
        <v>133</v>
      </c>
      <c r="C70" s="28" t="s">
        <v>134</v>
      </c>
      <c r="D70" s="18">
        <v>4</v>
      </c>
      <c r="E70" s="18">
        <v>3</v>
      </c>
      <c r="F70" s="18">
        <v>24</v>
      </c>
      <c r="G70" s="18">
        <f t="shared" si="6"/>
        <v>21</v>
      </c>
      <c r="H70" s="21">
        <f t="shared" si="7"/>
        <v>700</v>
      </c>
      <c r="I70" s="22">
        <f t="shared" si="5"/>
        <v>600</v>
      </c>
    </row>
    <row r="71" spans="1:9" ht="19.5" hidden="1">
      <c r="A71" s="24"/>
      <c r="B71" s="27" t="s">
        <v>135</v>
      </c>
      <c r="C71" s="28" t="s">
        <v>136</v>
      </c>
      <c r="D71" s="18">
        <v>6</v>
      </c>
      <c r="E71" s="18">
        <v>1</v>
      </c>
      <c r="F71" s="18">
        <v>7</v>
      </c>
      <c r="G71" s="18">
        <f t="shared" si="6"/>
        <v>6</v>
      </c>
      <c r="H71" s="21">
        <f t="shared" si="7"/>
        <v>600</v>
      </c>
      <c r="I71" s="22">
        <f t="shared" si="5"/>
        <v>116.66666666666667</v>
      </c>
    </row>
    <row r="72" spans="1:9" ht="19.5">
      <c r="A72" s="24" t="s">
        <v>33</v>
      </c>
      <c r="B72" s="34" t="s">
        <v>137</v>
      </c>
      <c r="C72" s="35"/>
      <c r="D72" s="18">
        <v>35</v>
      </c>
      <c r="E72" s="18">
        <v>-15</v>
      </c>
      <c r="F72" s="18">
        <v>109</v>
      </c>
      <c r="G72" s="18">
        <f t="shared" si="6"/>
        <v>124</v>
      </c>
      <c r="H72" s="21" t="str">
        <f t="shared" si="7"/>
        <v>轉虧為盈</v>
      </c>
      <c r="I72" s="22">
        <f t="shared" si="5"/>
        <v>311.42857142857144</v>
      </c>
    </row>
    <row r="73" spans="1:9" ht="19.5">
      <c r="A73" s="24" t="s">
        <v>35</v>
      </c>
      <c r="B73" s="34" t="s">
        <v>138</v>
      </c>
      <c r="C73" s="35"/>
      <c r="D73" s="18">
        <v>29</v>
      </c>
      <c r="E73" s="18">
        <v>7</v>
      </c>
      <c r="F73" s="18">
        <v>28</v>
      </c>
      <c r="G73" s="18">
        <f t="shared" si="6"/>
        <v>21</v>
      </c>
      <c r="H73" s="21">
        <f t="shared" si="7"/>
        <v>300</v>
      </c>
      <c r="I73" s="22">
        <f aca="true" t="shared" si="8" ref="I73:I104">(F73/D73)*100</f>
        <v>96.55172413793103</v>
      </c>
    </row>
    <row r="74" spans="1:9" ht="19.5">
      <c r="A74" s="24" t="s">
        <v>37</v>
      </c>
      <c r="B74" s="34" t="s">
        <v>139</v>
      </c>
      <c r="C74" s="35"/>
      <c r="D74" s="18">
        <v>-54</v>
      </c>
      <c r="E74" s="18">
        <v>23</v>
      </c>
      <c r="F74" s="18">
        <v>6</v>
      </c>
      <c r="G74" s="18">
        <f t="shared" si="6"/>
        <v>-17</v>
      </c>
      <c r="H74" s="21">
        <f t="shared" si="7"/>
        <v>-73.91304347826086</v>
      </c>
      <c r="I74" s="22">
        <f t="shared" si="8"/>
        <v>-11.11111111111111</v>
      </c>
    </row>
    <row r="75" spans="1:9" ht="19.5">
      <c r="A75" s="24" t="s">
        <v>39</v>
      </c>
      <c r="B75" s="34" t="s">
        <v>140</v>
      </c>
      <c r="C75" s="35"/>
      <c r="D75" s="18">
        <v>-476</v>
      </c>
      <c r="E75" s="18">
        <v>-130</v>
      </c>
      <c r="F75" s="18">
        <v>-51</v>
      </c>
      <c r="G75" s="18">
        <f t="shared" si="6"/>
        <v>79</v>
      </c>
      <c r="H75" s="21">
        <f t="shared" si="7"/>
        <v>60.76923076923077</v>
      </c>
      <c r="I75" s="22">
        <f t="shared" si="8"/>
        <v>10.714285714285714</v>
      </c>
    </row>
    <row r="76" spans="1:9" s="12" customFormat="1" ht="19.5">
      <c r="A76" s="36" t="s">
        <v>141</v>
      </c>
      <c r="B76" s="37"/>
      <c r="C76" s="38"/>
      <c r="D76" s="23">
        <f>D77</f>
        <v>124</v>
      </c>
      <c r="E76" s="23">
        <f>E77</f>
        <v>33</v>
      </c>
      <c r="F76" s="23">
        <f>F77</f>
        <v>39</v>
      </c>
      <c r="G76" s="23">
        <f t="shared" si="6"/>
        <v>6</v>
      </c>
      <c r="H76" s="16">
        <f t="shared" si="7"/>
        <v>18.181818181818183</v>
      </c>
      <c r="I76" s="17">
        <f t="shared" si="8"/>
        <v>31.451612903225808</v>
      </c>
    </row>
    <row r="77" spans="1:9" ht="19.5">
      <c r="A77" s="24" t="s">
        <v>41</v>
      </c>
      <c r="B77" s="34" t="s">
        <v>142</v>
      </c>
      <c r="C77" s="35"/>
      <c r="D77" s="18">
        <v>124</v>
      </c>
      <c r="E77" s="18">
        <v>33</v>
      </c>
      <c r="F77" s="18">
        <v>39</v>
      </c>
      <c r="G77" s="18">
        <f t="shared" si="6"/>
        <v>6</v>
      </c>
      <c r="H77" s="21">
        <f t="shared" si="7"/>
        <v>18.181818181818183</v>
      </c>
      <c r="I77" s="22">
        <f t="shared" si="8"/>
        <v>31.451612903225808</v>
      </c>
    </row>
    <row r="78" spans="1:9" s="12" customFormat="1" ht="19.5">
      <c r="A78" s="36" t="s">
        <v>143</v>
      </c>
      <c r="B78" s="37"/>
      <c r="C78" s="38"/>
      <c r="D78" s="23">
        <f>SUM(D79:D80)</f>
        <v>-619</v>
      </c>
      <c r="E78" s="23">
        <f>SUM(E79:E80)</f>
        <v>-600</v>
      </c>
      <c r="F78" s="23">
        <f>SUM(F79:F80)</f>
        <v>-126</v>
      </c>
      <c r="G78" s="23">
        <f t="shared" si="6"/>
        <v>474</v>
      </c>
      <c r="H78" s="16">
        <f t="shared" si="7"/>
        <v>79</v>
      </c>
      <c r="I78" s="17">
        <f t="shared" si="8"/>
        <v>20.35541195476575</v>
      </c>
    </row>
    <row r="79" spans="1:9" ht="19.5">
      <c r="A79" s="24" t="s">
        <v>43</v>
      </c>
      <c r="B79" s="34" t="s">
        <v>144</v>
      </c>
      <c r="C79" s="35"/>
      <c r="D79" s="18">
        <v>-655</v>
      </c>
      <c r="E79" s="18">
        <v>-627</v>
      </c>
      <c r="F79" s="18">
        <v>-423</v>
      </c>
      <c r="G79" s="18">
        <f t="shared" si="6"/>
        <v>204</v>
      </c>
      <c r="H79" s="21">
        <f t="shared" si="7"/>
        <v>32.535885167464116</v>
      </c>
      <c r="I79" s="22">
        <f t="shared" si="8"/>
        <v>64.58015267175573</v>
      </c>
    </row>
    <row r="80" spans="1:9" ht="19.5">
      <c r="A80" s="24" t="s">
        <v>45</v>
      </c>
      <c r="B80" s="34" t="s">
        <v>145</v>
      </c>
      <c r="C80" s="35"/>
      <c r="D80" s="18">
        <v>36</v>
      </c>
      <c r="E80" s="18">
        <v>27</v>
      </c>
      <c r="F80" s="18">
        <v>297</v>
      </c>
      <c r="G80" s="18">
        <f t="shared" si="6"/>
        <v>270</v>
      </c>
      <c r="H80" s="21">
        <f t="shared" si="7"/>
        <v>1000</v>
      </c>
      <c r="I80" s="22">
        <f t="shared" si="8"/>
        <v>825</v>
      </c>
    </row>
    <row r="81" spans="1:29" s="13" customFormat="1" ht="19.5">
      <c r="A81" s="36" t="s">
        <v>146</v>
      </c>
      <c r="B81" s="37"/>
      <c r="C81" s="38"/>
      <c r="D81" s="14">
        <f>D82</f>
        <v>19365</v>
      </c>
      <c r="E81" s="14">
        <f>E82</f>
        <v>3792</v>
      </c>
      <c r="F81" s="14">
        <f>F82</f>
        <v>4297</v>
      </c>
      <c r="G81" s="15">
        <f t="shared" si="6"/>
        <v>505</v>
      </c>
      <c r="H81" s="16">
        <f t="shared" si="7"/>
        <v>13.317510548523206</v>
      </c>
      <c r="I81" s="17">
        <f t="shared" si="8"/>
        <v>22.189517170152335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9" ht="19.5">
      <c r="A82" s="24" t="s">
        <v>47</v>
      </c>
      <c r="B82" s="34" t="s">
        <v>147</v>
      </c>
      <c r="C82" s="35"/>
      <c r="D82" s="18">
        <v>19365</v>
      </c>
      <c r="E82" s="19">
        <v>3792</v>
      </c>
      <c r="F82" s="19">
        <v>4297</v>
      </c>
      <c r="G82" s="20">
        <f t="shared" si="6"/>
        <v>505</v>
      </c>
      <c r="H82" s="21">
        <f t="shared" si="7"/>
        <v>13.317510548523206</v>
      </c>
      <c r="I82" s="22">
        <f t="shared" si="8"/>
        <v>22.189517170152335</v>
      </c>
    </row>
    <row r="83" spans="1:9" s="12" customFormat="1" ht="19.5">
      <c r="A83" s="36" t="s">
        <v>148</v>
      </c>
      <c r="B83" s="37"/>
      <c r="C83" s="38"/>
      <c r="D83" s="23">
        <f>SUM(D84:D85)</f>
        <v>1047</v>
      </c>
      <c r="E83" s="23">
        <f>SUM(E84:E85)</f>
        <v>186</v>
      </c>
      <c r="F83" s="23">
        <f>SUM(F84:F85)</f>
        <v>321</v>
      </c>
      <c r="G83" s="23">
        <f t="shared" si="6"/>
        <v>135</v>
      </c>
      <c r="H83" s="16">
        <f t="shared" si="7"/>
        <v>72.58064516129032</v>
      </c>
      <c r="I83" s="17">
        <f t="shared" si="8"/>
        <v>30.659025787965614</v>
      </c>
    </row>
    <row r="84" spans="1:9" ht="19.5">
      <c r="A84" s="24" t="s">
        <v>49</v>
      </c>
      <c r="B84" s="34" t="s">
        <v>149</v>
      </c>
      <c r="C84" s="35"/>
      <c r="D84" s="18">
        <v>257</v>
      </c>
      <c r="E84" s="19">
        <v>-26</v>
      </c>
      <c r="F84" s="19">
        <v>73</v>
      </c>
      <c r="G84" s="20">
        <f t="shared" si="6"/>
        <v>99</v>
      </c>
      <c r="H84" s="21" t="str">
        <f t="shared" si="7"/>
        <v>轉虧為盈</v>
      </c>
      <c r="I84" s="22">
        <f t="shared" si="8"/>
        <v>28.404669260700388</v>
      </c>
    </row>
    <row r="85" spans="1:9" s="2" customFormat="1" ht="19.5">
      <c r="A85" s="26" t="s">
        <v>196</v>
      </c>
      <c r="B85" s="34" t="s">
        <v>150</v>
      </c>
      <c r="C85" s="35"/>
      <c r="D85" s="18">
        <v>790</v>
      </c>
      <c r="E85" s="18">
        <v>212</v>
      </c>
      <c r="F85" s="18">
        <v>248</v>
      </c>
      <c r="G85" s="18">
        <f t="shared" si="6"/>
        <v>36</v>
      </c>
      <c r="H85" s="21">
        <f t="shared" si="7"/>
        <v>16.9811320754717</v>
      </c>
      <c r="I85" s="22">
        <f t="shared" si="8"/>
        <v>31.39240506329114</v>
      </c>
    </row>
    <row r="86" spans="1:29" s="13" customFormat="1" ht="19.5">
      <c r="A86" s="36" t="s">
        <v>151</v>
      </c>
      <c r="B86" s="37"/>
      <c r="C86" s="38"/>
      <c r="D86" s="14">
        <f>D87</f>
        <v>966</v>
      </c>
      <c r="E86" s="14">
        <f>E87</f>
        <v>465</v>
      </c>
      <c r="F86" s="14">
        <f>F87</f>
        <v>541</v>
      </c>
      <c r="G86" s="15">
        <f t="shared" si="6"/>
        <v>76</v>
      </c>
      <c r="H86" s="16">
        <f t="shared" si="7"/>
        <v>16.344086021505376</v>
      </c>
      <c r="I86" s="17">
        <f t="shared" si="8"/>
        <v>56.00414078674948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9" ht="19.5">
      <c r="A87" s="24" t="s">
        <v>53</v>
      </c>
      <c r="B87" s="34" t="s">
        <v>152</v>
      </c>
      <c r="C87" s="35"/>
      <c r="D87" s="18">
        <v>966</v>
      </c>
      <c r="E87" s="19">
        <v>465</v>
      </c>
      <c r="F87" s="19">
        <v>541</v>
      </c>
      <c r="G87" s="20">
        <f t="shared" si="6"/>
        <v>76</v>
      </c>
      <c r="H87" s="21">
        <f t="shared" si="7"/>
        <v>16.344086021505376</v>
      </c>
      <c r="I87" s="22">
        <f t="shared" si="8"/>
        <v>56.00414078674948</v>
      </c>
    </row>
    <row r="88" spans="1:9" s="12" customFormat="1" ht="19.5">
      <c r="A88" s="36" t="s">
        <v>153</v>
      </c>
      <c r="B88" s="37"/>
      <c r="C88" s="38"/>
      <c r="D88" s="23">
        <f>D89</f>
        <v>100</v>
      </c>
      <c r="E88" s="23">
        <f>E89</f>
        <v>23</v>
      </c>
      <c r="F88" s="23">
        <f>F89</f>
        <v>55</v>
      </c>
      <c r="G88" s="23">
        <f t="shared" si="6"/>
        <v>32</v>
      </c>
      <c r="H88" s="16">
        <f t="shared" si="7"/>
        <v>139.1304347826087</v>
      </c>
      <c r="I88" s="17">
        <f t="shared" si="8"/>
        <v>55.00000000000001</v>
      </c>
    </row>
    <row r="89" spans="1:9" s="2" customFormat="1" ht="19.5">
      <c r="A89" s="24" t="s">
        <v>55</v>
      </c>
      <c r="B89" s="34" t="s">
        <v>154</v>
      </c>
      <c r="C89" s="35"/>
      <c r="D89" s="18">
        <v>100</v>
      </c>
      <c r="E89" s="18">
        <v>23</v>
      </c>
      <c r="F89" s="18">
        <v>55</v>
      </c>
      <c r="G89" s="18">
        <f t="shared" si="6"/>
        <v>32</v>
      </c>
      <c r="H89" s="21">
        <f t="shared" si="7"/>
        <v>139.1304347826087</v>
      </c>
      <c r="I89" s="22">
        <f t="shared" si="8"/>
        <v>55.00000000000001</v>
      </c>
    </row>
    <row r="90" spans="1:9" s="12" customFormat="1" ht="19.5">
      <c r="A90" s="36" t="s">
        <v>155</v>
      </c>
      <c r="B90" s="37"/>
      <c r="C90" s="38"/>
      <c r="D90" s="23">
        <f>SUM(D91:D92)</f>
        <v>1344</v>
      </c>
      <c r="E90" s="23">
        <f>SUM(E91:E92)</f>
        <v>221</v>
      </c>
      <c r="F90" s="23">
        <f>SUM(F91:F92)</f>
        <v>283</v>
      </c>
      <c r="G90" s="23">
        <f t="shared" si="6"/>
        <v>62</v>
      </c>
      <c r="H90" s="16">
        <f t="shared" si="7"/>
        <v>28.054298642533936</v>
      </c>
      <c r="I90" s="17">
        <f t="shared" si="8"/>
        <v>21.05654761904762</v>
      </c>
    </row>
    <row r="91" spans="1:9" s="2" customFormat="1" ht="19.5">
      <c r="A91" s="24" t="s">
        <v>57</v>
      </c>
      <c r="B91" s="34" t="s">
        <v>156</v>
      </c>
      <c r="C91" s="35"/>
      <c r="D91" s="18">
        <v>1221</v>
      </c>
      <c r="E91" s="18">
        <v>190</v>
      </c>
      <c r="F91" s="18">
        <v>241</v>
      </c>
      <c r="G91" s="18">
        <f t="shared" si="6"/>
        <v>51</v>
      </c>
      <c r="H91" s="21">
        <f t="shared" si="7"/>
        <v>26.842105263157894</v>
      </c>
      <c r="I91" s="22">
        <f t="shared" si="8"/>
        <v>19.737919737919736</v>
      </c>
    </row>
    <row r="92" spans="1:9" s="2" customFormat="1" ht="19.5">
      <c r="A92" s="24" t="s">
        <v>59</v>
      </c>
      <c r="B92" s="34" t="s">
        <v>157</v>
      </c>
      <c r="C92" s="35"/>
      <c r="D92" s="18">
        <v>123</v>
      </c>
      <c r="E92" s="18">
        <v>31</v>
      </c>
      <c r="F92" s="18">
        <v>42</v>
      </c>
      <c r="G92" s="18">
        <f t="shared" si="6"/>
        <v>11</v>
      </c>
      <c r="H92" s="21">
        <f t="shared" si="7"/>
        <v>35.483870967741936</v>
      </c>
      <c r="I92" s="22">
        <f t="shared" si="8"/>
        <v>34.146341463414636</v>
      </c>
    </row>
    <row r="93" spans="1:9" s="12" customFormat="1" ht="19.5">
      <c r="A93" s="36" t="s">
        <v>158</v>
      </c>
      <c r="B93" s="37"/>
      <c r="C93" s="38"/>
      <c r="D93" s="23">
        <f>D94</f>
        <v>-1736</v>
      </c>
      <c r="E93" s="23">
        <f>E94</f>
        <v>-182</v>
      </c>
      <c r="F93" s="23">
        <f>F94</f>
        <v>-292</v>
      </c>
      <c r="G93" s="23">
        <f t="shared" si="6"/>
        <v>-110</v>
      </c>
      <c r="H93" s="16">
        <f t="shared" si="7"/>
        <v>-60.43956043956044</v>
      </c>
      <c r="I93" s="17">
        <f t="shared" si="8"/>
        <v>16.82027649769585</v>
      </c>
    </row>
    <row r="94" spans="1:9" s="2" customFormat="1" ht="19.5">
      <c r="A94" s="24" t="s">
        <v>61</v>
      </c>
      <c r="B94" s="34" t="s">
        <v>159</v>
      </c>
      <c r="C94" s="35"/>
      <c r="D94" s="18">
        <v>-1736</v>
      </c>
      <c r="E94" s="18">
        <v>-182</v>
      </c>
      <c r="F94" s="18">
        <v>-292</v>
      </c>
      <c r="G94" s="18">
        <f t="shared" si="6"/>
        <v>-110</v>
      </c>
      <c r="H94" s="21">
        <f t="shared" si="7"/>
        <v>-60.43956043956044</v>
      </c>
      <c r="I94" s="22">
        <f t="shared" si="8"/>
        <v>16.82027649769585</v>
      </c>
    </row>
    <row r="95" spans="1:9" s="12" customFormat="1" ht="19.5">
      <c r="A95" s="36" t="s">
        <v>160</v>
      </c>
      <c r="B95" s="37"/>
      <c r="C95" s="38"/>
      <c r="D95" s="23">
        <f>D96</f>
        <v>28</v>
      </c>
      <c r="E95" s="23">
        <f>E96</f>
        <v>5</v>
      </c>
      <c r="F95" s="23">
        <f>F96</f>
        <v>5</v>
      </c>
      <c r="G95" s="23">
        <f t="shared" si="6"/>
        <v>0</v>
      </c>
      <c r="H95" s="16">
        <f t="shared" si="7"/>
        <v>0</v>
      </c>
      <c r="I95" s="17">
        <f t="shared" si="8"/>
        <v>17.857142857142858</v>
      </c>
    </row>
    <row r="96" spans="1:9" s="2" customFormat="1" ht="19.5">
      <c r="A96" s="24" t="s">
        <v>63</v>
      </c>
      <c r="B96" s="34" t="s">
        <v>161</v>
      </c>
      <c r="C96" s="35"/>
      <c r="D96" s="18">
        <v>28</v>
      </c>
      <c r="E96" s="18">
        <v>5</v>
      </c>
      <c r="F96" s="18">
        <v>5</v>
      </c>
      <c r="G96" s="18">
        <f t="shared" si="6"/>
        <v>0</v>
      </c>
      <c r="H96" s="21">
        <f t="shared" si="7"/>
        <v>0</v>
      </c>
      <c r="I96" s="22">
        <f t="shared" si="8"/>
        <v>17.857142857142858</v>
      </c>
    </row>
    <row r="97" spans="1:29" s="13" customFormat="1" ht="19.5">
      <c r="A97" s="36" t="s">
        <v>162</v>
      </c>
      <c r="B97" s="37"/>
      <c r="C97" s="38"/>
      <c r="D97" s="14">
        <f>D98</f>
        <v>6</v>
      </c>
      <c r="E97" s="14">
        <f>E98</f>
        <v>13</v>
      </c>
      <c r="F97" s="14">
        <f>F98</f>
        <v>45</v>
      </c>
      <c r="G97" s="15">
        <f t="shared" si="6"/>
        <v>32</v>
      </c>
      <c r="H97" s="16">
        <f t="shared" si="7"/>
        <v>246.15384615384616</v>
      </c>
      <c r="I97" s="17">
        <f t="shared" si="8"/>
        <v>750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9" ht="19.5">
      <c r="A98" s="24" t="s">
        <v>65</v>
      </c>
      <c r="B98" s="34" t="s">
        <v>163</v>
      </c>
      <c r="C98" s="35"/>
      <c r="D98" s="18">
        <v>6</v>
      </c>
      <c r="E98" s="19">
        <v>13</v>
      </c>
      <c r="F98" s="19">
        <v>45</v>
      </c>
      <c r="G98" s="20">
        <f t="shared" si="6"/>
        <v>32</v>
      </c>
      <c r="H98" s="21">
        <f t="shared" si="7"/>
        <v>246.15384615384616</v>
      </c>
      <c r="I98" s="22">
        <f t="shared" si="8"/>
        <v>750</v>
      </c>
    </row>
    <row r="99" spans="1:9" s="12" customFormat="1" ht="21">
      <c r="A99" s="39" t="s">
        <v>164</v>
      </c>
      <c r="B99" s="40"/>
      <c r="C99" s="41"/>
      <c r="D99" s="23">
        <f aca="true" t="shared" si="9" ref="D99:F100">D100</f>
        <v>6</v>
      </c>
      <c r="E99" s="23">
        <f t="shared" si="9"/>
        <v>0</v>
      </c>
      <c r="F99" s="23">
        <f t="shared" si="9"/>
        <v>0</v>
      </c>
      <c r="G99" s="23">
        <f t="shared" si="6"/>
        <v>0</v>
      </c>
      <c r="H99" s="16">
        <v>0</v>
      </c>
      <c r="I99" s="17">
        <f t="shared" si="8"/>
        <v>0</v>
      </c>
    </row>
    <row r="100" spans="1:9" s="12" customFormat="1" ht="19.5">
      <c r="A100" s="36" t="s">
        <v>24</v>
      </c>
      <c r="B100" s="37"/>
      <c r="C100" s="38"/>
      <c r="D100" s="23">
        <f t="shared" si="9"/>
        <v>6</v>
      </c>
      <c r="E100" s="23">
        <f t="shared" si="9"/>
        <v>0</v>
      </c>
      <c r="F100" s="23">
        <f t="shared" si="9"/>
        <v>0</v>
      </c>
      <c r="G100" s="23">
        <f t="shared" si="6"/>
        <v>0</v>
      </c>
      <c r="H100" s="16">
        <v>0</v>
      </c>
      <c r="I100" s="17">
        <f t="shared" si="8"/>
        <v>0</v>
      </c>
    </row>
    <row r="101" spans="1:9" s="2" customFormat="1" ht="19.5">
      <c r="A101" s="24" t="s">
        <v>67</v>
      </c>
      <c r="B101" s="34" t="s">
        <v>165</v>
      </c>
      <c r="C101" s="35"/>
      <c r="D101" s="18">
        <v>6</v>
      </c>
      <c r="E101" s="18">
        <v>0</v>
      </c>
      <c r="F101" s="18">
        <v>0</v>
      </c>
      <c r="G101" s="18">
        <f aca="true" t="shared" si="10" ref="G101:G132">F101-E101</f>
        <v>0</v>
      </c>
      <c r="H101" s="21">
        <v>0</v>
      </c>
      <c r="I101" s="22">
        <f t="shared" si="8"/>
        <v>0</v>
      </c>
    </row>
    <row r="102" spans="1:9" s="12" customFormat="1" ht="21">
      <c r="A102" s="39" t="s">
        <v>166</v>
      </c>
      <c r="B102" s="40"/>
      <c r="C102" s="41"/>
      <c r="D102" s="23">
        <f>D103+D109+D111+D113+D115+D118+D120+D122+D124+D126+D128+D130+D132</f>
        <v>-3896</v>
      </c>
      <c r="E102" s="23">
        <f>E103+E109+E111+E113+E115+E118+E120+E122+E124+E126+E128+E130+E132</f>
        <v>-3928</v>
      </c>
      <c r="F102" s="23">
        <f>F103+F109+F111+F113+F115+F118+F120+F122+F124+F126+F128+F130+F132</f>
        <v>1340</v>
      </c>
      <c r="G102" s="23">
        <f t="shared" si="10"/>
        <v>5268</v>
      </c>
      <c r="H102" s="16" t="str">
        <f aca="true" t="shared" si="11" ref="H102:H131">IF(F102*E102&gt;0,(+G102/ABS(E102)*100),IF(F102&gt;E102,"轉虧為盈","反盈為虧"))</f>
        <v>轉虧為盈</v>
      </c>
      <c r="I102" s="17">
        <f t="shared" si="8"/>
        <v>-34.394250513347025</v>
      </c>
    </row>
    <row r="103" spans="1:9" s="12" customFormat="1" ht="19.5">
      <c r="A103" s="36" t="s">
        <v>10</v>
      </c>
      <c r="B103" s="37"/>
      <c r="C103" s="38"/>
      <c r="D103" s="23">
        <f>SUM(D104:D108)</f>
        <v>-173</v>
      </c>
      <c r="E103" s="23">
        <f>SUM(E104:E108)</f>
        <v>-11526</v>
      </c>
      <c r="F103" s="23">
        <f>SUM(F104:F108)</f>
        <v>-7284</v>
      </c>
      <c r="G103" s="23">
        <f t="shared" si="10"/>
        <v>4242</v>
      </c>
      <c r="H103" s="16">
        <f t="shared" si="11"/>
        <v>36.80374804789172</v>
      </c>
      <c r="I103" s="17">
        <f t="shared" si="8"/>
        <v>4210.404624277457</v>
      </c>
    </row>
    <row r="104" spans="1:9" s="2" customFormat="1" ht="19.5">
      <c r="A104" s="24" t="s">
        <v>69</v>
      </c>
      <c r="B104" s="34" t="s">
        <v>167</v>
      </c>
      <c r="C104" s="35"/>
      <c r="D104" s="18">
        <v>-656</v>
      </c>
      <c r="E104" s="18">
        <v>-2568</v>
      </c>
      <c r="F104" s="18">
        <v>-283</v>
      </c>
      <c r="G104" s="18">
        <f t="shared" si="10"/>
        <v>2285</v>
      </c>
      <c r="H104" s="21">
        <f t="shared" si="11"/>
        <v>88.9797507788162</v>
      </c>
      <c r="I104" s="22">
        <f t="shared" si="8"/>
        <v>43.140243902439025</v>
      </c>
    </row>
    <row r="105" spans="1:9" s="2" customFormat="1" ht="19.5">
      <c r="A105" s="26" t="s">
        <v>197</v>
      </c>
      <c r="B105" s="34" t="s">
        <v>168</v>
      </c>
      <c r="C105" s="35"/>
      <c r="D105" s="18">
        <v>-5</v>
      </c>
      <c r="E105" s="18">
        <v>-36</v>
      </c>
      <c r="F105" s="18">
        <v>-37</v>
      </c>
      <c r="G105" s="18">
        <f t="shared" si="10"/>
        <v>-1</v>
      </c>
      <c r="H105" s="21">
        <f t="shared" si="11"/>
        <v>-2.7777777777777777</v>
      </c>
      <c r="I105" s="22">
        <f aca="true" t="shared" si="12" ref="I105:I137">(F105/D105)*100</f>
        <v>740</v>
      </c>
    </row>
    <row r="106" spans="1:9" s="2" customFormat="1" ht="19.5">
      <c r="A106" s="24" t="s">
        <v>73</v>
      </c>
      <c r="B106" s="34" t="s">
        <v>169</v>
      </c>
      <c r="C106" s="35"/>
      <c r="D106" s="18">
        <v>501</v>
      </c>
      <c r="E106" s="18">
        <v>355</v>
      </c>
      <c r="F106" s="18">
        <v>403</v>
      </c>
      <c r="G106" s="18">
        <f t="shared" si="10"/>
        <v>48</v>
      </c>
      <c r="H106" s="21">
        <f t="shared" si="11"/>
        <v>13.521126760563378</v>
      </c>
      <c r="I106" s="22">
        <f t="shared" si="12"/>
        <v>80.43912175648703</v>
      </c>
    </row>
    <row r="107" spans="1:9" s="2" customFormat="1" ht="19.5">
      <c r="A107" s="24" t="s">
        <v>75</v>
      </c>
      <c r="B107" s="34" t="s">
        <v>170</v>
      </c>
      <c r="C107" s="35"/>
      <c r="D107" s="18">
        <v>-14</v>
      </c>
      <c r="E107" s="18">
        <v>20</v>
      </c>
      <c r="F107" s="18">
        <v>18</v>
      </c>
      <c r="G107" s="18">
        <f t="shared" si="10"/>
        <v>-2</v>
      </c>
      <c r="H107" s="21">
        <f t="shared" si="11"/>
        <v>-10</v>
      </c>
      <c r="I107" s="22">
        <f t="shared" si="12"/>
        <v>-128.57142857142858</v>
      </c>
    </row>
    <row r="108" spans="1:9" s="2" customFormat="1" ht="19.5">
      <c r="A108" s="24" t="s">
        <v>77</v>
      </c>
      <c r="B108" s="34" t="s">
        <v>171</v>
      </c>
      <c r="C108" s="35"/>
      <c r="D108" s="18">
        <v>1</v>
      </c>
      <c r="E108" s="18">
        <v>-9297</v>
      </c>
      <c r="F108" s="18">
        <v>-7385</v>
      </c>
      <c r="G108" s="18">
        <f t="shared" si="10"/>
        <v>1912</v>
      </c>
      <c r="H108" s="21">
        <f t="shared" si="11"/>
        <v>20.56577390556093</v>
      </c>
      <c r="I108" s="22">
        <f t="shared" si="12"/>
        <v>-738500</v>
      </c>
    </row>
    <row r="109" spans="1:29" s="13" customFormat="1" ht="19.5">
      <c r="A109" s="36" t="s">
        <v>12</v>
      </c>
      <c r="B109" s="37"/>
      <c r="C109" s="38"/>
      <c r="D109" s="14">
        <f>D110</f>
        <v>175</v>
      </c>
      <c r="E109" s="14">
        <f>E110</f>
        <v>37</v>
      </c>
      <c r="F109" s="14">
        <f>F110</f>
        <v>59</v>
      </c>
      <c r="G109" s="15">
        <f t="shared" si="10"/>
        <v>22</v>
      </c>
      <c r="H109" s="16">
        <f t="shared" si="11"/>
        <v>59.45945945945946</v>
      </c>
      <c r="I109" s="17">
        <f t="shared" si="12"/>
        <v>33.714285714285715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9" ht="19.5">
      <c r="A110" s="24" t="s">
        <v>79</v>
      </c>
      <c r="B110" s="34" t="s">
        <v>172</v>
      </c>
      <c r="C110" s="35"/>
      <c r="D110" s="18">
        <v>175</v>
      </c>
      <c r="E110" s="19">
        <v>37</v>
      </c>
      <c r="F110" s="19">
        <v>59</v>
      </c>
      <c r="G110" s="20">
        <f t="shared" si="10"/>
        <v>22</v>
      </c>
      <c r="H110" s="21">
        <f t="shared" si="11"/>
        <v>59.45945945945946</v>
      </c>
      <c r="I110" s="22">
        <f t="shared" si="12"/>
        <v>33.714285714285715</v>
      </c>
    </row>
    <row r="111" spans="1:29" s="13" customFormat="1" ht="19.5">
      <c r="A111" s="36" t="s">
        <v>24</v>
      </c>
      <c r="B111" s="37"/>
      <c r="C111" s="38"/>
      <c r="D111" s="14">
        <f>D112</f>
        <v>135</v>
      </c>
      <c r="E111" s="14">
        <f>E112</f>
        <v>4783</v>
      </c>
      <c r="F111" s="14">
        <f>F112</f>
        <v>2644</v>
      </c>
      <c r="G111" s="15">
        <f t="shared" si="10"/>
        <v>-2139</v>
      </c>
      <c r="H111" s="16">
        <f t="shared" si="11"/>
        <v>-44.720886472924946</v>
      </c>
      <c r="I111" s="17">
        <f t="shared" si="12"/>
        <v>1958.5185185185185</v>
      </c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9" ht="19.5">
      <c r="A112" s="24" t="s">
        <v>81</v>
      </c>
      <c r="B112" s="34" t="s">
        <v>173</v>
      </c>
      <c r="C112" s="35"/>
      <c r="D112" s="18">
        <v>135</v>
      </c>
      <c r="E112" s="19">
        <v>4783</v>
      </c>
      <c r="F112" s="19">
        <v>2644</v>
      </c>
      <c r="G112" s="20">
        <f t="shared" si="10"/>
        <v>-2139</v>
      </c>
      <c r="H112" s="21">
        <f t="shared" si="11"/>
        <v>-44.720886472924946</v>
      </c>
      <c r="I112" s="22">
        <f t="shared" si="12"/>
        <v>1958.5185185185185</v>
      </c>
    </row>
    <row r="113" spans="1:29" s="13" customFormat="1" ht="19.5">
      <c r="A113" s="36" t="s">
        <v>31</v>
      </c>
      <c r="B113" s="37"/>
      <c r="C113" s="38"/>
      <c r="D113" s="14">
        <f>D114</f>
        <v>577</v>
      </c>
      <c r="E113" s="14">
        <f>E114</f>
        <v>388</v>
      </c>
      <c r="F113" s="14">
        <f>F114</f>
        <v>441</v>
      </c>
      <c r="G113" s="15">
        <f t="shared" si="10"/>
        <v>53</v>
      </c>
      <c r="H113" s="16">
        <f t="shared" si="11"/>
        <v>13.65979381443299</v>
      </c>
      <c r="I113" s="17">
        <f t="shared" si="12"/>
        <v>76.42980935875217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9" ht="19.5">
      <c r="A114" s="24" t="s">
        <v>83</v>
      </c>
      <c r="B114" s="34" t="s">
        <v>174</v>
      </c>
      <c r="C114" s="35"/>
      <c r="D114" s="18">
        <v>577</v>
      </c>
      <c r="E114" s="19">
        <v>388</v>
      </c>
      <c r="F114" s="19">
        <v>441</v>
      </c>
      <c r="G114" s="20">
        <f t="shared" si="10"/>
        <v>53</v>
      </c>
      <c r="H114" s="21">
        <f t="shared" si="11"/>
        <v>13.65979381443299</v>
      </c>
      <c r="I114" s="22">
        <f t="shared" si="12"/>
        <v>76.42980935875217</v>
      </c>
    </row>
    <row r="115" spans="1:9" s="12" customFormat="1" ht="19.5">
      <c r="A115" s="36" t="s">
        <v>143</v>
      </c>
      <c r="B115" s="37"/>
      <c r="C115" s="38"/>
      <c r="D115" s="23">
        <f>SUM(D116:D117)</f>
        <v>10665</v>
      </c>
      <c r="E115" s="23">
        <f>SUM(E116:E117)</f>
        <v>3295</v>
      </c>
      <c r="F115" s="23">
        <f>SUM(F116:F117)</f>
        <v>4629</v>
      </c>
      <c r="G115" s="23">
        <f t="shared" si="10"/>
        <v>1334</v>
      </c>
      <c r="H115" s="16">
        <f t="shared" si="11"/>
        <v>40.4855842185129</v>
      </c>
      <c r="I115" s="17">
        <f t="shared" si="12"/>
        <v>43.40365682137834</v>
      </c>
    </row>
    <row r="116" spans="1:9" s="2" customFormat="1" ht="19.5">
      <c r="A116" s="24" t="s">
        <v>85</v>
      </c>
      <c r="B116" s="34" t="s">
        <v>175</v>
      </c>
      <c r="C116" s="35"/>
      <c r="D116" s="18">
        <v>388</v>
      </c>
      <c r="E116" s="18">
        <v>593</v>
      </c>
      <c r="F116" s="18">
        <v>2273</v>
      </c>
      <c r="G116" s="18">
        <f t="shared" si="10"/>
        <v>1680</v>
      </c>
      <c r="H116" s="21">
        <f t="shared" si="11"/>
        <v>283.3052276559865</v>
      </c>
      <c r="I116" s="22">
        <f t="shared" si="12"/>
        <v>585.8247422680412</v>
      </c>
    </row>
    <row r="117" spans="1:9" s="2" customFormat="1" ht="19.5">
      <c r="A117" s="24" t="s">
        <v>87</v>
      </c>
      <c r="B117" s="34" t="s">
        <v>176</v>
      </c>
      <c r="C117" s="35"/>
      <c r="D117" s="18">
        <v>10277</v>
      </c>
      <c r="E117" s="18">
        <v>2702</v>
      </c>
      <c r="F117" s="18">
        <v>2356</v>
      </c>
      <c r="G117" s="18">
        <f t="shared" si="10"/>
        <v>-346</v>
      </c>
      <c r="H117" s="21">
        <f t="shared" si="11"/>
        <v>-12.805329385640265</v>
      </c>
      <c r="I117" s="22">
        <f t="shared" si="12"/>
        <v>22.9249781064513</v>
      </c>
    </row>
    <row r="118" spans="1:29" s="13" customFormat="1" ht="19.5">
      <c r="A118" s="36" t="s">
        <v>146</v>
      </c>
      <c r="B118" s="37"/>
      <c r="C118" s="38"/>
      <c r="D118" s="14">
        <f>D119</f>
        <v>2799</v>
      </c>
      <c r="E118" s="14">
        <f>E119</f>
        <v>723</v>
      </c>
      <c r="F118" s="14">
        <f>F119</f>
        <v>1175</v>
      </c>
      <c r="G118" s="15">
        <f t="shared" si="10"/>
        <v>452</v>
      </c>
      <c r="H118" s="16">
        <f t="shared" si="11"/>
        <v>62.51728907330567</v>
      </c>
      <c r="I118" s="17">
        <f t="shared" si="12"/>
        <v>41.97927831368346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9" ht="19.5">
      <c r="A119" s="24" t="s">
        <v>89</v>
      </c>
      <c r="B119" s="34" t="s">
        <v>177</v>
      </c>
      <c r="C119" s="35"/>
      <c r="D119" s="18">
        <v>2799</v>
      </c>
      <c r="E119" s="19">
        <v>723</v>
      </c>
      <c r="F119" s="19">
        <v>1175</v>
      </c>
      <c r="G119" s="20">
        <f t="shared" si="10"/>
        <v>452</v>
      </c>
      <c r="H119" s="21">
        <f t="shared" si="11"/>
        <v>62.51728907330567</v>
      </c>
      <c r="I119" s="22">
        <f t="shared" si="12"/>
        <v>41.97927831368346</v>
      </c>
    </row>
    <row r="120" spans="1:9" s="12" customFormat="1" ht="19.5">
      <c r="A120" s="36" t="s">
        <v>153</v>
      </c>
      <c r="B120" s="37"/>
      <c r="C120" s="38"/>
      <c r="D120" s="23">
        <f>D121</f>
        <v>-19049</v>
      </c>
      <c r="E120" s="23">
        <f>E121</f>
        <v>-3335</v>
      </c>
      <c r="F120" s="23">
        <f>F121</f>
        <v>-3265</v>
      </c>
      <c r="G120" s="23">
        <f t="shared" si="10"/>
        <v>70</v>
      </c>
      <c r="H120" s="16">
        <f t="shared" si="11"/>
        <v>2.0989505247376314</v>
      </c>
      <c r="I120" s="17">
        <f t="shared" si="12"/>
        <v>17.14000734946716</v>
      </c>
    </row>
    <row r="121" spans="1:9" s="2" customFormat="1" ht="19.5">
      <c r="A121" s="26" t="s">
        <v>198</v>
      </c>
      <c r="B121" s="34" t="s">
        <v>178</v>
      </c>
      <c r="C121" s="35"/>
      <c r="D121" s="18">
        <v>-19049</v>
      </c>
      <c r="E121" s="18">
        <v>-3335</v>
      </c>
      <c r="F121" s="18">
        <v>-3265</v>
      </c>
      <c r="G121" s="18">
        <f t="shared" si="10"/>
        <v>70</v>
      </c>
      <c r="H121" s="21">
        <f t="shared" si="11"/>
        <v>2.0989505247376314</v>
      </c>
      <c r="I121" s="22">
        <f t="shared" si="12"/>
        <v>17.14000734946716</v>
      </c>
    </row>
    <row r="122" spans="1:9" s="12" customFormat="1" ht="19.5">
      <c r="A122" s="36" t="s">
        <v>179</v>
      </c>
      <c r="B122" s="37"/>
      <c r="C122" s="38"/>
      <c r="D122" s="23">
        <f>D123</f>
        <v>655</v>
      </c>
      <c r="E122" s="23">
        <f>E123</f>
        <v>1054</v>
      </c>
      <c r="F122" s="23">
        <f>F123</f>
        <v>1941</v>
      </c>
      <c r="G122" s="23">
        <f t="shared" si="10"/>
        <v>887</v>
      </c>
      <c r="H122" s="16">
        <f t="shared" si="11"/>
        <v>84.15559772296015</v>
      </c>
      <c r="I122" s="17">
        <f t="shared" si="12"/>
        <v>296.33587786259545</v>
      </c>
    </row>
    <row r="123" spans="1:9" s="2" customFormat="1" ht="19.5">
      <c r="A123" s="24" t="s">
        <v>93</v>
      </c>
      <c r="B123" s="34" t="s">
        <v>180</v>
      </c>
      <c r="C123" s="35"/>
      <c r="D123" s="18">
        <v>655</v>
      </c>
      <c r="E123" s="18">
        <v>1054</v>
      </c>
      <c r="F123" s="18">
        <v>1941</v>
      </c>
      <c r="G123" s="18">
        <f t="shared" si="10"/>
        <v>887</v>
      </c>
      <c r="H123" s="21">
        <f t="shared" si="11"/>
        <v>84.15559772296015</v>
      </c>
      <c r="I123" s="22">
        <f t="shared" si="12"/>
        <v>296.33587786259545</v>
      </c>
    </row>
    <row r="124" spans="1:9" s="12" customFormat="1" ht="19.5">
      <c r="A124" s="36" t="s">
        <v>155</v>
      </c>
      <c r="B124" s="37"/>
      <c r="C124" s="38"/>
      <c r="D124" s="23">
        <f>D125</f>
        <v>377</v>
      </c>
      <c r="E124" s="23">
        <f>E125</f>
        <v>107</v>
      </c>
      <c r="F124" s="23">
        <f>F125</f>
        <v>374</v>
      </c>
      <c r="G124" s="23">
        <f t="shared" si="10"/>
        <v>267</v>
      </c>
      <c r="H124" s="16">
        <f t="shared" si="11"/>
        <v>249.53271028037386</v>
      </c>
      <c r="I124" s="17">
        <f t="shared" si="12"/>
        <v>99.20424403183023</v>
      </c>
    </row>
    <row r="125" spans="1:9" s="2" customFormat="1" ht="19.5">
      <c r="A125" s="24" t="s">
        <v>95</v>
      </c>
      <c r="B125" s="34" t="s">
        <v>181</v>
      </c>
      <c r="C125" s="35"/>
      <c r="D125" s="18">
        <v>377</v>
      </c>
      <c r="E125" s="18">
        <v>107</v>
      </c>
      <c r="F125" s="18">
        <v>374</v>
      </c>
      <c r="G125" s="18">
        <f t="shared" si="10"/>
        <v>267</v>
      </c>
      <c r="H125" s="21">
        <f t="shared" si="11"/>
        <v>249.53271028037386</v>
      </c>
      <c r="I125" s="22">
        <f t="shared" si="12"/>
        <v>99.20424403183023</v>
      </c>
    </row>
    <row r="126" spans="1:29" s="13" customFormat="1" ht="19.5">
      <c r="A126" s="36" t="s">
        <v>182</v>
      </c>
      <c r="B126" s="37"/>
      <c r="C126" s="38"/>
      <c r="D126" s="14">
        <f>D127</f>
        <v>-9</v>
      </c>
      <c r="E126" s="14">
        <f>E127</f>
        <v>517</v>
      </c>
      <c r="F126" s="14">
        <f>F127</f>
        <v>591</v>
      </c>
      <c r="G126" s="15">
        <f t="shared" si="10"/>
        <v>74</v>
      </c>
      <c r="H126" s="16">
        <f t="shared" si="11"/>
        <v>14.313346228239846</v>
      </c>
      <c r="I126" s="17">
        <f t="shared" si="12"/>
        <v>-6566.666666666667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9" ht="19.5">
      <c r="A127" s="24" t="s">
        <v>97</v>
      </c>
      <c r="B127" s="34" t="s">
        <v>183</v>
      </c>
      <c r="C127" s="35"/>
      <c r="D127" s="18">
        <v>-9</v>
      </c>
      <c r="E127" s="19">
        <v>517</v>
      </c>
      <c r="F127" s="19">
        <v>591</v>
      </c>
      <c r="G127" s="20">
        <f t="shared" si="10"/>
        <v>74</v>
      </c>
      <c r="H127" s="21">
        <f t="shared" si="11"/>
        <v>14.313346228239846</v>
      </c>
      <c r="I127" s="22">
        <f t="shared" si="12"/>
        <v>-6566.666666666667</v>
      </c>
    </row>
    <row r="128" spans="1:29" s="13" customFormat="1" ht="19.5">
      <c r="A128" s="36" t="s">
        <v>184</v>
      </c>
      <c r="B128" s="37"/>
      <c r="C128" s="38"/>
      <c r="D128" s="14">
        <f>D129</f>
        <v>-19</v>
      </c>
      <c r="E128" s="14">
        <f>E129</f>
        <v>-5</v>
      </c>
      <c r="F128" s="14">
        <f>F129</f>
        <v>2</v>
      </c>
      <c r="G128" s="15">
        <f t="shared" si="10"/>
        <v>7</v>
      </c>
      <c r="H128" s="16" t="str">
        <f t="shared" si="11"/>
        <v>轉虧為盈</v>
      </c>
      <c r="I128" s="17">
        <f t="shared" si="12"/>
        <v>-10.526315789473683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9" ht="19.5">
      <c r="A129" s="24" t="s">
        <v>99</v>
      </c>
      <c r="B129" s="34" t="s">
        <v>185</v>
      </c>
      <c r="C129" s="35"/>
      <c r="D129" s="18">
        <v>-19</v>
      </c>
      <c r="E129" s="19">
        <v>-5</v>
      </c>
      <c r="F129" s="19">
        <v>2</v>
      </c>
      <c r="G129" s="20">
        <f t="shared" si="10"/>
        <v>7</v>
      </c>
      <c r="H129" s="21" t="str">
        <f t="shared" si="11"/>
        <v>轉虧為盈</v>
      </c>
      <c r="I129" s="22">
        <f t="shared" si="12"/>
        <v>-10.526315789473683</v>
      </c>
    </row>
    <row r="130" spans="1:29" s="13" customFormat="1" ht="19.5">
      <c r="A130" s="36" t="s">
        <v>186</v>
      </c>
      <c r="B130" s="37"/>
      <c r="C130" s="38"/>
      <c r="D130" s="14">
        <f>D131</f>
        <v>-36</v>
      </c>
      <c r="E130" s="14">
        <f>E131</f>
        <v>35</v>
      </c>
      <c r="F130" s="14">
        <f>F131</f>
        <v>33</v>
      </c>
      <c r="G130" s="15">
        <f t="shared" si="10"/>
        <v>-2</v>
      </c>
      <c r="H130" s="16">
        <f t="shared" si="11"/>
        <v>-5.714285714285714</v>
      </c>
      <c r="I130" s="17">
        <f t="shared" si="12"/>
        <v>-91.66666666666666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spans="1:9" ht="19.5">
      <c r="A131" s="24" t="s">
        <v>101</v>
      </c>
      <c r="B131" s="34" t="s">
        <v>187</v>
      </c>
      <c r="C131" s="35"/>
      <c r="D131" s="18">
        <v>-36</v>
      </c>
      <c r="E131" s="19">
        <v>35</v>
      </c>
      <c r="F131" s="19">
        <v>33</v>
      </c>
      <c r="G131" s="20">
        <f t="shared" si="10"/>
        <v>-2</v>
      </c>
      <c r="H131" s="21">
        <f t="shared" si="11"/>
        <v>-5.714285714285714</v>
      </c>
      <c r="I131" s="22">
        <f t="shared" si="12"/>
        <v>-91.66666666666666</v>
      </c>
    </row>
    <row r="132" spans="1:9" s="12" customFormat="1" ht="19.5">
      <c r="A132" s="36" t="s">
        <v>188</v>
      </c>
      <c r="B132" s="37"/>
      <c r="C132" s="38"/>
      <c r="D132" s="23">
        <f>D133</f>
        <v>7</v>
      </c>
      <c r="E132" s="23">
        <f>E133</f>
        <v>-1</v>
      </c>
      <c r="F132" s="23">
        <f>F133</f>
        <v>0</v>
      </c>
      <c r="G132" s="23">
        <f t="shared" si="10"/>
        <v>1</v>
      </c>
      <c r="H132" s="16">
        <v>0</v>
      </c>
      <c r="I132" s="17">
        <f t="shared" si="12"/>
        <v>0</v>
      </c>
    </row>
    <row r="133" spans="1:9" s="2" customFormat="1" ht="19.5">
      <c r="A133" s="24" t="s">
        <v>103</v>
      </c>
      <c r="B133" s="34" t="s">
        <v>189</v>
      </c>
      <c r="C133" s="35"/>
      <c r="D133" s="18">
        <v>7</v>
      </c>
      <c r="E133" s="18">
        <v>-1</v>
      </c>
      <c r="F133" s="18">
        <v>0</v>
      </c>
      <c r="G133" s="18">
        <f>F133-E133</f>
        <v>1</v>
      </c>
      <c r="H133" s="21">
        <v>0</v>
      </c>
      <c r="I133" s="22">
        <f t="shared" si="12"/>
        <v>0</v>
      </c>
    </row>
    <row r="134" spans="1:9" s="2" customFormat="1" ht="21">
      <c r="A134" s="39" t="s">
        <v>190</v>
      </c>
      <c r="B134" s="40"/>
      <c r="C134" s="41"/>
      <c r="D134" s="23">
        <f aca="true" t="shared" si="13" ref="D134:F135">D135</f>
        <v>-1621</v>
      </c>
      <c r="E134" s="23">
        <f t="shared" si="13"/>
        <v>-296</v>
      </c>
      <c r="F134" s="23">
        <f t="shared" si="13"/>
        <v>-141</v>
      </c>
      <c r="G134" s="23">
        <f>F134-E134</f>
        <v>155</v>
      </c>
      <c r="H134" s="16">
        <f>IF(F134*E134&gt;0,(+G134/ABS(E134)*100),IF(F134&gt;E134,"轉虧為盈","反盈為虧"))</f>
        <v>52.36486486486487</v>
      </c>
      <c r="I134" s="17">
        <f t="shared" si="12"/>
        <v>8.698334361505243</v>
      </c>
    </row>
    <row r="135" spans="1:29" s="13" customFormat="1" ht="19.5">
      <c r="A135" s="36" t="s">
        <v>17</v>
      </c>
      <c r="B135" s="37"/>
      <c r="C135" s="38"/>
      <c r="D135" s="14">
        <f t="shared" si="13"/>
        <v>-1621</v>
      </c>
      <c r="E135" s="14">
        <f t="shared" si="13"/>
        <v>-296</v>
      </c>
      <c r="F135" s="14">
        <f t="shared" si="13"/>
        <v>-141</v>
      </c>
      <c r="G135" s="15">
        <f>F135-E135</f>
        <v>155</v>
      </c>
      <c r="H135" s="16">
        <f>IF(F135*E135&gt;0,(+G135/ABS(E135)*100),IF(F135&gt;E135,"轉虧為盈","反盈為虧"))</f>
        <v>52.36486486486487</v>
      </c>
      <c r="I135" s="17">
        <f t="shared" si="12"/>
        <v>8.698334361505243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</row>
    <row r="136" spans="1:9" ht="19.5">
      <c r="A136" s="24" t="s">
        <v>105</v>
      </c>
      <c r="B136" s="34" t="s">
        <v>191</v>
      </c>
      <c r="C136" s="35"/>
      <c r="D136" s="18">
        <v>-1621</v>
      </c>
      <c r="E136" s="19">
        <v>-296</v>
      </c>
      <c r="F136" s="19">
        <v>-141</v>
      </c>
      <c r="G136" s="20">
        <f>F136-E136</f>
        <v>155</v>
      </c>
      <c r="H136" s="21">
        <f>IF(F136*E136&gt;0,(+G136/ABS(E136)*100),IF(F136&gt;E136,"轉虧為盈","反盈為虧"))</f>
        <v>52.36486486486487</v>
      </c>
      <c r="I136" s="22">
        <f t="shared" si="12"/>
        <v>8.698334361505243</v>
      </c>
    </row>
    <row r="137" spans="1:29" s="13" customFormat="1" ht="20.25" thickBot="1">
      <c r="A137" s="58" t="s">
        <v>192</v>
      </c>
      <c r="B137" s="59"/>
      <c r="C137" s="60"/>
      <c r="D137" s="29">
        <f>D5+D99+D102+D134</f>
        <v>47378</v>
      </c>
      <c r="E137" s="29">
        <f>E5+E99+E102+E134</f>
        <v>12550</v>
      </c>
      <c r="F137" s="29">
        <f>F5+F99+F102+F134</f>
        <v>13301</v>
      </c>
      <c r="G137" s="30">
        <f>F137-E137</f>
        <v>751</v>
      </c>
      <c r="H137" s="31">
        <f>IF(F137*E137&gt;0,(+G137/ABS(E137)*100),IF(F137&gt;E137,"轉虧為盈","反盈為虧"))</f>
        <v>5.98406374501992</v>
      </c>
      <c r="I137" s="32">
        <f t="shared" si="12"/>
        <v>28.074211659419984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</sheetData>
  <mergeCells count="86">
    <mergeCell ref="A128:C128"/>
    <mergeCell ref="D3:D4"/>
    <mergeCell ref="A118:C118"/>
    <mergeCell ref="A120:C120"/>
    <mergeCell ref="B119:C119"/>
    <mergeCell ref="A122:C122"/>
    <mergeCell ref="A124:C124"/>
    <mergeCell ref="A102:C102"/>
    <mergeCell ref="A103:C103"/>
    <mergeCell ref="A109:C109"/>
    <mergeCell ref="A137:C137"/>
    <mergeCell ref="A130:C130"/>
    <mergeCell ref="A132:C132"/>
    <mergeCell ref="A134:C134"/>
    <mergeCell ref="A135:C135"/>
    <mergeCell ref="A111:C111"/>
    <mergeCell ref="B104:C104"/>
    <mergeCell ref="B105:C105"/>
    <mergeCell ref="B106:C106"/>
    <mergeCell ref="B107:C107"/>
    <mergeCell ref="B108:C108"/>
    <mergeCell ref="B110:C110"/>
    <mergeCell ref="A81:C81"/>
    <mergeCell ref="A83:C83"/>
    <mergeCell ref="B82:C82"/>
    <mergeCell ref="A86:C86"/>
    <mergeCell ref="B84:C84"/>
    <mergeCell ref="B85:C85"/>
    <mergeCell ref="A11:C11"/>
    <mergeCell ref="A15:C15"/>
    <mergeCell ref="A18:C18"/>
    <mergeCell ref="B10:C10"/>
    <mergeCell ref="B12:C12"/>
    <mergeCell ref="B13:C13"/>
    <mergeCell ref="B14:C14"/>
    <mergeCell ref="B16:C16"/>
    <mergeCell ref="B17:C17"/>
    <mergeCell ref="A1:I1"/>
    <mergeCell ref="A3:C4"/>
    <mergeCell ref="E3:H3"/>
    <mergeCell ref="A5:C5"/>
    <mergeCell ref="A7:C7"/>
    <mergeCell ref="B9:C9"/>
    <mergeCell ref="H2:I2"/>
    <mergeCell ref="A6:C6"/>
    <mergeCell ref="A8:C8"/>
    <mergeCell ref="B19:C19"/>
    <mergeCell ref="B72:C72"/>
    <mergeCell ref="B73:C73"/>
    <mergeCell ref="B74:C74"/>
    <mergeCell ref="B75:C75"/>
    <mergeCell ref="B77:C77"/>
    <mergeCell ref="B79:C79"/>
    <mergeCell ref="B80:C80"/>
    <mergeCell ref="A76:C76"/>
    <mergeCell ref="A78:C78"/>
    <mergeCell ref="B87:C87"/>
    <mergeCell ref="B89:C89"/>
    <mergeCell ref="A88:C88"/>
    <mergeCell ref="B94:C94"/>
    <mergeCell ref="A90:C90"/>
    <mergeCell ref="A93:C93"/>
    <mergeCell ref="B91:C91"/>
    <mergeCell ref="B92:C92"/>
    <mergeCell ref="B96:C96"/>
    <mergeCell ref="B98:C98"/>
    <mergeCell ref="B101:C101"/>
    <mergeCell ref="A95:C95"/>
    <mergeCell ref="A97:C97"/>
    <mergeCell ref="A99:C99"/>
    <mergeCell ref="A100:C100"/>
    <mergeCell ref="B112:C112"/>
    <mergeCell ref="B114:C114"/>
    <mergeCell ref="B116:C116"/>
    <mergeCell ref="B117:C117"/>
    <mergeCell ref="A113:C113"/>
    <mergeCell ref="A115:C115"/>
    <mergeCell ref="B121:C121"/>
    <mergeCell ref="B123:C123"/>
    <mergeCell ref="B125:C125"/>
    <mergeCell ref="B127:C127"/>
    <mergeCell ref="A126:C126"/>
    <mergeCell ref="B129:C129"/>
    <mergeCell ref="B131:C131"/>
    <mergeCell ref="B133:C133"/>
    <mergeCell ref="B136:C136"/>
  </mergeCells>
  <printOptions horizontalCentered="1"/>
  <pageMargins left="0.7480314960629921" right="0.7480314960629921" top="0.58" bottom="0.87" header="0.35433070866141736" footer="0.2362204724409449"/>
  <pageSetup horizontalDpi="600" verticalDpi="600" orientation="landscape" paperSize="9" r:id="rId1"/>
  <headerFooter alignWithMargins="0">
    <oddHeader>&amp;L&amp;"標楷體,標準"&amp;14表七</oddHeader>
    <oddFooter>&amp;C&amp;"Times New Roman,標準"&amp;P+18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</dc:title>
  <dc:subject>7</dc:subject>
  <dc:creator>行政院主計處</dc:creator>
  <cp:keywords/>
  <dc:description> </dc:description>
  <cp:lastModifiedBy>Administrator</cp:lastModifiedBy>
  <dcterms:created xsi:type="dcterms:W3CDTF">2003-05-20T08:35:34Z</dcterms:created>
  <dcterms:modified xsi:type="dcterms:W3CDTF">2008-11-13T10:08:54Z</dcterms:modified>
  <cp:category>I14</cp:category>
  <cp:version/>
  <cp:contentType/>
  <cp:contentStatus/>
</cp:coreProperties>
</file>