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6600" tabRatio="599" activeTab="0"/>
  </bookViews>
  <sheets>
    <sheet name="編審-餘絀" sheetId="1" r:id="rId1"/>
  </sheets>
  <definedNames>
    <definedName name="_xlnm.Print_Titles" localSheetId="0">'編審-餘絀'!$1:$3</definedName>
  </definedNames>
  <calcPr fullCalcOnLoad="1"/>
</workbook>
</file>

<file path=xl/sharedStrings.xml><?xml version="1.0" encoding="utf-8"?>
<sst xmlns="http://schemas.openxmlformats.org/spreadsheetml/2006/main" count="238" uniqueCount="208">
  <si>
    <t>中美經濟社會發展基金</t>
  </si>
  <si>
    <t>行政院國家科學技術發展基金</t>
  </si>
  <si>
    <t>九二一震災社區重建更新基金</t>
  </si>
  <si>
    <t>離島建設基金</t>
  </si>
  <si>
    <t>醫療服務業開發基金</t>
  </si>
  <si>
    <t>行政院公營事業民營化基金</t>
  </si>
  <si>
    <t>營建建設基金</t>
  </si>
  <si>
    <t>公共造產基金</t>
  </si>
  <si>
    <t>社會福利基金</t>
  </si>
  <si>
    <t>國軍官兵購置住宅貸款基金</t>
  </si>
  <si>
    <t>國軍生產及服務作業基金</t>
  </si>
  <si>
    <t>國軍老舊眷村改建基金</t>
  </si>
  <si>
    <t>國軍老舊營舍改建基金</t>
  </si>
  <si>
    <t>行政院開發基金</t>
  </si>
  <si>
    <t>中央政府債務基金</t>
  </si>
  <si>
    <t>地方建設基金</t>
  </si>
  <si>
    <t>行政院金融重建基金</t>
  </si>
  <si>
    <t>法務部監所作業基金</t>
  </si>
  <si>
    <t>核能發電後端營運基金</t>
  </si>
  <si>
    <t>水資源作業基金</t>
  </si>
  <si>
    <t>國軍退除役官兵安置基金</t>
  </si>
  <si>
    <t>榮民醫療作業基金</t>
  </si>
  <si>
    <t>科學工業園區管理局作業基金</t>
  </si>
  <si>
    <t>文化建設基金</t>
  </si>
  <si>
    <t>中華發展基金</t>
  </si>
  <si>
    <t>有線廣播電視事業發展基金</t>
  </si>
  <si>
    <t>故宮文物藝術發展基金</t>
  </si>
  <si>
    <t>中央公務人員購置住宅貸款基金</t>
  </si>
  <si>
    <t>原住民族綜合發展基金</t>
  </si>
  <si>
    <t>就業安定基金</t>
  </si>
  <si>
    <t>健康照護基金</t>
  </si>
  <si>
    <t>醫療藥品基金</t>
  </si>
  <si>
    <t>管制藥品管理局製藥工廠作業基金</t>
  </si>
  <si>
    <t>國立中正文化中心作業基金</t>
  </si>
  <si>
    <t>國立臺灣大學校務基金</t>
  </si>
  <si>
    <t>國立政治大學校務基金</t>
  </si>
  <si>
    <t>國立清華大學校務基金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</si>
  <si>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</si>
  <si>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</si>
  <si>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</si>
  <si>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</si>
  <si>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</si>
  <si>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</si>
  <si>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</si>
  <si>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</si>
  <si>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</si>
  <si>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國立臺北大學校務基金</t>
  </si>
  <si>
    <t>國立嘉義大學校務基金</t>
  </si>
  <si>
    <t>國立高雄大學校務基金</t>
  </si>
  <si>
    <t>國立臺灣科技大學校務基金</t>
  </si>
  <si>
    <t>國立雲林科技大學校務基金</t>
  </si>
  <si>
    <t>國立屏東科技大學校務基金</t>
  </si>
  <si>
    <t>國立臺北科技大學校務基金</t>
  </si>
  <si>
    <t>國立高雄第一科技大學校務基金</t>
  </si>
  <si>
    <t>國立高雄應用科技大學校務基金</t>
  </si>
  <si>
    <t>國立空中大學校務基金</t>
  </si>
  <si>
    <t>國立臺灣師範大學校務基金</t>
  </si>
  <si>
    <t>國立高雄師範大學校務基金</t>
  </si>
  <si>
    <t>國立彰化師範大學校務基金</t>
  </si>
  <si>
    <t>國立臺北藝術大學校務基金</t>
  </si>
  <si>
    <t>國立臺灣藝術大學校務基金</t>
  </si>
  <si>
    <t>國立臺南藝術學院校務基金</t>
  </si>
  <si>
    <t>國立臺北商業技術學院校務基金</t>
  </si>
  <si>
    <t>國立臺中技術學院校務基金</t>
  </si>
  <si>
    <t>國立勤益技術學院校務基金</t>
  </si>
  <si>
    <t>國立虎尾技術學院校務基金</t>
  </si>
  <si>
    <t>國立高雄海洋技術學院校務基金</t>
  </si>
  <si>
    <t>國立高雄餐旅學院校務基金</t>
  </si>
  <si>
    <t>國立宜蘭技術學院校務基金</t>
  </si>
  <si>
    <t>國立屏東商業技術學院校務基金</t>
  </si>
  <si>
    <t>國立澎湖技術學院校務基金</t>
  </si>
  <si>
    <t>國立臺北師範學院校務基金</t>
  </si>
  <si>
    <t>國立新竹師範學院校務基金</t>
  </si>
  <si>
    <t>國立臺中師範學院校務基金</t>
  </si>
  <si>
    <t>國立臺南師範學院校務基金</t>
  </si>
  <si>
    <t>國立屏東師範學院校務基金</t>
  </si>
  <si>
    <t>國立花蓮師範學院校務基金</t>
  </si>
  <si>
    <t>國立臺東師範學院校務基金</t>
  </si>
  <si>
    <t>國立體育學院校務基金</t>
  </si>
  <si>
    <t>國立臺灣體育學院校務基金</t>
  </si>
  <si>
    <t>國立臺中護理專科學校校務基金</t>
  </si>
  <si>
    <t>國立臺南護理專科學校校務基金</t>
  </si>
  <si>
    <t>國立臺灣戲曲專科學校校務基金</t>
  </si>
  <si>
    <t>國立臺灣大學附設醫院作業基金</t>
  </si>
  <si>
    <t>國立成功大學附設醫院作業基金</t>
  </si>
  <si>
    <t>國立臺北護理學院附設醫院作業基金</t>
  </si>
  <si>
    <t>學產基金</t>
  </si>
  <si>
    <t>行政院主管</t>
  </si>
  <si>
    <t>內政部主管</t>
  </si>
  <si>
    <t>國防部主管</t>
  </si>
  <si>
    <t>財政部主管</t>
  </si>
  <si>
    <t>經濟部主管</t>
  </si>
  <si>
    <t>交通部主管</t>
  </si>
  <si>
    <t>主 管 機 關 及 基 金 名 稱</t>
  </si>
  <si>
    <t>國立暨南國際大學校務基金</t>
  </si>
  <si>
    <t>4.</t>
  </si>
  <si>
    <t>5.</t>
  </si>
  <si>
    <t>6.</t>
  </si>
  <si>
    <t>7.</t>
  </si>
  <si>
    <t>8.</t>
  </si>
  <si>
    <t>教育部主管</t>
  </si>
  <si>
    <t>9.</t>
  </si>
  <si>
    <t>10.</t>
  </si>
  <si>
    <t>債務基金</t>
  </si>
  <si>
    <t>1.</t>
  </si>
  <si>
    <t>特別收入基金</t>
  </si>
  <si>
    <t>2.</t>
  </si>
  <si>
    <t>3.</t>
  </si>
  <si>
    <t>經濟特別收入基金</t>
  </si>
  <si>
    <t>航港建設基金</t>
  </si>
  <si>
    <t>農業委員會主管</t>
  </si>
  <si>
    <t>農業特別收入基金</t>
  </si>
  <si>
    <t>勞工委員會主管</t>
  </si>
  <si>
    <t>11.</t>
  </si>
  <si>
    <t>12.</t>
  </si>
  <si>
    <t>13.</t>
  </si>
  <si>
    <t>衛生署主管</t>
  </si>
  <si>
    <t>14.</t>
  </si>
  <si>
    <t>15.</t>
  </si>
  <si>
    <t>環境保護基金</t>
  </si>
  <si>
    <t>16.</t>
  </si>
  <si>
    <t>17.</t>
  </si>
  <si>
    <t>18.</t>
  </si>
  <si>
    <t>作業基金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</si>
  <si>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</si>
  <si>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</si>
  <si>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</si>
  <si>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</si>
  <si>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</si>
  <si>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</si>
  <si>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</si>
  <si>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</si>
  <si>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</si>
  <si>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</si>
  <si>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</si>
  <si>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</si>
  <si>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</si>
  <si>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</si>
  <si>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</si>
  <si>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</si>
  <si>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</si>
  <si>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</si>
  <si>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</si>
  <si>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</si>
  <si>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</si>
  <si>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</si>
  <si>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</si>
  <si>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</si>
  <si>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</si>
  <si>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</si>
  <si>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</si>
  <si>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</si>
  <si>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</si>
  <si>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</si>
  <si>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</si>
  <si>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</si>
  <si>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</si>
  <si>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</si>
  <si>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</si>
  <si>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</si>
  <si>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</si>
  <si>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</si>
  <si>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</si>
  <si>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</si>
  <si>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</si>
  <si>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</si>
  <si>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</si>
  <si>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</si>
  <si>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</si>
  <si>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</si>
  <si>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法務部主管</t>
  </si>
  <si>
    <t>65.</t>
  </si>
  <si>
    <t>66.</t>
  </si>
  <si>
    <t>經濟作業基金</t>
  </si>
  <si>
    <t>67.</t>
  </si>
  <si>
    <t>68.</t>
  </si>
  <si>
    <t>交通作業基金</t>
  </si>
  <si>
    <t>國軍退除役官兵輔導委員會主管</t>
  </si>
  <si>
    <t>69.</t>
  </si>
  <si>
    <t>70.</t>
  </si>
  <si>
    <t>國家科學委員會主管</t>
  </si>
  <si>
    <t>71.</t>
  </si>
  <si>
    <t>72.</t>
  </si>
  <si>
    <t>農業作業基金</t>
  </si>
  <si>
    <t>73.</t>
  </si>
  <si>
    <t>74.</t>
  </si>
  <si>
    <t>75.</t>
  </si>
  <si>
    <t>76.</t>
  </si>
  <si>
    <t>合              計</t>
  </si>
  <si>
    <t>人事行政局主管</t>
  </si>
  <si>
    <t>國立故宮博物院主管</t>
  </si>
  <si>
    <t>原住民族委員會</t>
  </si>
  <si>
    <t>新聞局主管</t>
  </si>
  <si>
    <t>文化建設委員會主管</t>
  </si>
  <si>
    <t>大陸委員會主管</t>
  </si>
  <si>
    <t>環境保境署主管</t>
  </si>
  <si>
    <t>資本計畫資金</t>
  </si>
  <si>
    <t>77.</t>
  </si>
  <si>
    <t xml:space="preserve">分配預算數     (2)           </t>
  </si>
  <si>
    <t>實際數           (3)</t>
  </si>
  <si>
    <r>
      <t>增減數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(4)=(3)-(2)</t>
    </r>
  </si>
  <si>
    <r>
      <t>達成率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 (3)/(1)</t>
    </r>
  </si>
  <si>
    <t>增減%      (5)=(4)/(2)</t>
  </si>
  <si>
    <t>餘絀預算數       (1)</t>
  </si>
  <si>
    <r>
      <t>九十二年度非營業特種基金截至</t>
    </r>
    <r>
      <rPr>
        <b/>
        <sz val="14"/>
        <rFont val="Times New Roman"/>
        <family val="1"/>
      </rPr>
      <t>92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9</t>
    </r>
    <r>
      <rPr>
        <b/>
        <sz val="14"/>
        <rFont val="標楷體"/>
        <family val="4"/>
      </rPr>
      <t>月底實際餘絀與預算比較表</t>
    </r>
  </si>
  <si>
    <r>
      <t>截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92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9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累 計 餘 絀</t>
    </r>
  </si>
  <si>
    <t>國立臺北護理學院校務基金</t>
  </si>
  <si>
    <t>國立聯合技術學院校務基金(聯合大學)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</si>
</sst>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General_)"/>
    <numFmt numFmtId="178" formatCode="0_ "/>
  </numFmts>
  <fonts count="13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sz val="14"/>
      <name val="Times New Roman"/>
      <family val="1"/>
    </font>
    <font>
      <sz val="14"/>
      <name val="標楷體"/>
      <family val="4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4"/>
      <name val="Times New Roman"/>
      <family val="1"/>
    </font>
    <font>
      <sz val="16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76" fontId="9" fillId="0" borderId="1" xfId="15" applyNumberFormat="1" applyFont="1" applyFill="1" applyBorder="1" applyAlignment="1">
      <alignment horizontal="right" vertical="center" wrapText="1"/>
      <protection/>
    </xf>
    <xf numFmtId="176" fontId="8" fillId="0" borderId="1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/>
    </xf>
    <xf numFmtId="176" fontId="4" fillId="0" borderId="3" xfId="0" applyNumberFormat="1" applyFont="1" applyFill="1" applyBorder="1" applyAlignment="1">
      <alignment/>
    </xf>
    <xf numFmtId="176" fontId="4" fillId="0" borderId="4" xfId="0" applyNumberFormat="1" applyFont="1" applyFill="1" applyBorder="1" applyAlignment="1">
      <alignment/>
    </xf>
    <xf numFmtId="176" fontId="10" fillId="0" borderId="1" xfId="15" applyNumberFormat="1" applyFont="1" applyFill="1" applyBorder="1" applyAlignment="1">
      <alignment horizontal="right" vertical="center" wrapText="1"/>
      <protection/>
    </xf>
    <xf numFmtId="176" fontId="10" fillId="0" borderId="3" xfId="15" applyNumberFormat="1" applyFont="1" applyFill="1" applyBorder="1" applyAlignment="1" quotePrefix="1">
      <alignment horizontal="right" vertical="center" wrapText="1"/>
      <protection/>
    </xf>
    <xf numFmtId="176" fontId="10" fillId="0" borderId="3" xfId="15" applyNumberFormat="1" applyFont="1" applyFill="1" applyBorder="1" applyAlignment="1">
      <alignment horizontal="right" vertical="center" wrapText="1"/>
      <protection/>
    </xf>
    <xf numFmtId="176" fontId="10" fillId="0" borderId="4" xfId="15" applyNumberFormat="1" applyFont="1" applyFill="1" applyBorder="1" applyAlignment="1" quotePrefix="1">
      <alignment horizontal="right" vertical="center" wrapText="1"/>
      <protection/>
    </xf>
    <xf numFmtId="176" fontId="10" fillId="0" borderId="4" xfId="15" applyNumberFormat="1" applyFont="1" applyFill="1" applyBorder="1" applyAlignment="1">
      <alignment horizontal="right" vertical="center" wrapText="1"/>
      <protection/>
    </xf>
    <xf numFmtId="176" fontId="9" fillId="0" borderId="3" xfId="15" applyNumberFormat="1" applyFont="1" applyFill="1" applyBorder="1" applyAlignment="1" quotePrefix="1">
      <alignment horizontal="right" vertical="center" wrapText="1"/>
      <protection/>
    </xf>
    <xf numFmtId="49" fontId="3" fillId="0" borderId="5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/>
    </xf>
    <xf numFmtId="49" fontId="3" fillId="0" borderId="6" xfId="0" applyNumberFormat="1" applyFont="1" applyFill="1" applyBorder="1" applyAlignment="1">
      <alignment/>
    </xf>
    <xf numFmtId="49" fontId="3" fillId="0" borderId="2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41" fontId="11" fillId="0" borderId="1" xfId="0" applyNumberFormat="1" applyFont="1" applyFill="1" applyBorder="1" applyAlignment="1">
      <alignment/>
    </xf>
    <xf numFmtId="41" fontId="8" fillId="0" borderId="1" xfId="0" applyNumberFormat="1" applyFont="1" applyFill="1" applyBorder="1" applyAlignment="1">
      <alignment/>
    </xf>
    <xf numFmtId="49" fontId="6" fillId="0" borderId="5" xfId="0" applyNumberFormat="1" applyFont="1" applyFill="1" applyBorder="1" applyAlignment="1">
      <alignment horizontal="left"/>
    </xf>
    <xf numFmtId="49" fontId="6" fillId="0" borderId="6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left"/>
    </xf>
    <xf numFmtId="49" fontId="5" fillId="0" borderId="6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</cellXfs>
  <cellStyles count="7">
    <cellStyle name="Normal" xfId="0"/>
    <cellStyle name="一般_表五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47625</xdr:rowOff>
    </xdr:from>
    <xdr:ext cx="1209675" cy="419100"/>
    <xdr:sp>
      <xdr:nvSpPr>
        <xdr:cNvPr id="1" name="TextBox 1"/>
        <xdr:cNvSpPr txBox="1">
          <a:spLocks noChangeArrowheads="1"/>
        </xdr:cNvSpPr>
      </xdr:nvSpPr>
      <xdr:spPr>
        <a:xfrm>
          <a:off x="85725" y="47625"/>
          <a:ext cx="1209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附表七</a:t>
          </a:r>
        </a:p>
      </xdr:txBody>
    </xdr:sp>
    <xdr:clientData/>
  </xdr:oneCellAnchor>
  <xdr:oneCellAnchor>
    <xdr:from>
      <xdr:col>8</xdr:col>
      <xdr:colOff>266700</xdr:colOff>
      <xdr:row>0</xdr:row>
      <xdr:rowOff>142875</xdr:rowOff>
    </xdr:from>
    <xdr:ext cx="1095375" cy="304800"/>
    <xdr:sp>
      <xdr:nvSpPr>
        <xdr:cNvPr id="2" name="TextBox 2"/>
        <xdr:cNvSpPr txBox="1">
          <a:spLocks noChangeArrowheads="1"/>
        </xdr:cNvSpPr>
      </xdr:nvSpPr>
      <xdr:spPr>
        <a:xfrm>
          <a:off x="10734675" y="142875"/>
          <a:ext cx="1095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單位：百萬元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8"/>
  <sheetViews>
    <sheetView tabSelected="1" zoomScale="75" zoomScaleNormal="75" workbookViewId="0" topLeftCell="A67">
      <selection activeCell="N90" sqref="N90"/>
    </sheetView>
  </sheetViews>
  <sheetFormatPr defaultColWidth="9.00390625" defaultRowHeight="16.5"/>
  <cols>
    <col min="1" max="1" width="2.00390625" style="1" customWidth="1"/>
    <col min="2" max="2" width="2.875" style="1" customWidth="1"/>
    <col min="3" max="3" width="39.00390625" style="1" customWidth="1"/>
    <col min="4" max="4" width="19.625" style="2" customWidth="1"/>
    <col min="5" max="5" width="17.50390625" style="3" customWidth="1"/>
    <col min="6" max="6" width="18.625" style="3" customWidth="1"/>
    <col min="7" max="7" width="18.25390625" style="1" customWidth="1"/>
    <col min="8" max="8" width="19.50390625" style="2" customWidth="1"/>
    <col min="9" max="9" width="18.125" style="1" customWidth="1"/>
    <col min="10" max="29" width="9.00390625" style="2" customWidth="1"/>
    <col min="30" max="16384" width="9.00390625" style="1" customWidth="1"/>
  </cols>
  <sheetData>
    <row r="1" spans="1:10" ht="28.5" customHeight="1">
      <c r="A1" s="39" t="s">
        <v>204</v>
      </c>
      <c r="B1" s="39"/>
      <c r="C1" s="39"/>
      <c r="D1" s="39"/>
      <c r="E1" s="39"/>
      <c r="F1" s="39"/>
      <c r="G1" s="39"/>
      <c r="H1" s="39"/>
      <c r="I1" s="39"/>
      <c r="J1" s="4"/>
    </row>
    <row r="2" spans="1:9" ht="16.5">
      <c r="A2" s="40" t="s">
        <v>93</v>
      </c>
      <c r="B2" s="41"/>
      <c r="C2" s="42"/>
      <c r="D2" s="46" t="s">
        <v>203</v>
      </c>
      <c r="E2" s="48" t="s">
        <v>205</v>
      </c>
      <c r="F2" s="49"/>
      <c r="G2" s="49"/>
      <c r="H2" s="49"/>
      <c r="I2" s="50"/>
    </row>
    <row r="3" spans="1:9" ht="33">
      <c r="A3" s="43"/>
      <c r="B3" s="44"/>
      <c r="C3" s="45"/>
      <c r="D3" s="47"/>
      <c r="E3" s="7" t="s">
        <v>198</v>
      </c>
      <c r="F3" s="11" t="s">
        <v>199</v>
      </c>
      <c r="G3" s="7" t="s">
        <v>200</v>
      </c>
      <c r="H3" s="7" t="s">
        <v>202</v>
      </c>
      <c r="I3" s="7" t="s">
        <v>201</v>
      </c>
    </row>
    <row r="4" spans="1:9" s="5" customFormat="1" ht="21">
      <c r="A4" s="51" t="s">
        <v>123</v>
      </c>
      <c r="B4" s="52"/>
      <c r="C4" s="53"/>
      <c r="D4" s="13">
        <f>D5+D7+D10+D14+D17+D74+D76+D79+D81+D84+D86+D88+D91+D93+D95</f>
        <v>54401</v>
      </c>
      <c r="E4" s="13">
        <f>E5+E7+E10+E14+E17+E74+E76+E79+E81+E84+E86+E88+E91+E93+E95</f>
        <v>46759</v>
      </c>
      <c r="F4" s="13">
        <f>F5+F7+F10+F14+F17+F74+F76+F79+F81+F84+F86+F88+F91+F93+F95</f>
        <v>51723</v>
      </c>
      <c r="G4" s="13">
        <f aca="true" t="shared" si="0" ref="G4:G55">F4-E4</f>
        <v>4964</v>
      </c>
      <c r="H4" s="16">
        <f aca="true" t="shared" si="1" ref="H4:H67">IF(F4*E4&gt;0,(+G4/ABS(E4)*100),IF(F4&gt;E4,"轉絀為餘","反餘為絀"))</f>
        <v>10.616138069676426</v>
      </c>
      <c r="I4" s="17">
        <f aca="true" t="shared" si="2" ref="I4:I38">(F4/D4)*100</f>
        <v>95.07729637322844</v>
      </c>
    </row>
    <row r="5" spans="1:29" s="6" customFormat="1" ht="19.5">
      <c r="A5" s="33" t="s">
        <v>87</v>
      </c>
      <c r="B5" s="34"/>
      <c r="C5" s="35"/>
      <c r="D5" s="10">
        <f>D6</f>
        <v>207</v>
      </c>
      <c r="E5" s="10">
        <f>E6</f>
        <v>14</v>
      </c>
      <c r="F5" s="10">
        <f>F6</f>
        <v>119</v>
      </c>
      <c r="G5" s="10">
        <f t="shared" si="0"/>
        <v>105</v>
      </c>
      <c r="H5" s="16">
        <f t="shared" si="1"/>
        <v>750</v>
      </c>
      <c r="I5" s="15">
        <f t="shared" si="2"/>
        <v>57.48792270531401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9" ht="19.5">
      <c r="A6" s="21"/>
      <c r="B6" s="24" t="s">
        <v>104</v>
      </c>
      <c r="C6" s="23" t="s">
        <v>0</v>
      </c>
      <c r="D6" s="9">
        <v>207</v>
      </c>
      <c r="E6" s="9">
        <v>14</v>
      </c>
      <c r="F6" s="9">
        <v>119</v>
      </c>
      <c r="G6" s="9">
        <f t="shared" si="0"/>
        <v>105</v>
      </c>
      <c r="H6" s="20">
        <f t="shared" si="1"/>
        <v>750</v>
      </c>
      <c r="I6" s="8">
        <f t="shared" si="2"/>
        <v>57.48792270531401</v>
      </c>
    </row>
    <row r="7" spans="1:9" s="5" customFormat="1" ht="19.5">
      <c r="A7" s="33" t="s">
        <v>88</v>
      </c>
      <c r="B7" s="34"/>
      <c r="C7" s="35"/>
      <c r="D7" s="10">
        <f>SUM(D8:D9)</f>
        <v>-3478</v>
      </c>
      <c r="E7" s="10">
        <f>SUM(E8:E9)</f>
        <v>-3081</v>
      </c>
      <c r="F7" s="10">
        <f>SUM(F8:F9)</f>
        <v>-808</v>
      </c>
      <c r="G7" s="10">
        <f t="shared" si="0"/>
        <v>2273</v>
      </c>
      <c r="H7" s="16">
        <f t="shared" si="1"/>
        <v>73.77474845829276</v>
      </c>
      <c r="I7" s="15">
        <f t="shared" si="2"/>
        <v>23.23174238067855</v>
      </c>
    </row>
    <row r="8" spans="1:9" s="2" customFormat="1" ht="19.5">
      <c r="A8" s="21"/>
      <c r="B8" s="24" t="s">
        <v>106</v>
      </c>
      <c r="C8" s="23" t="s">
        <v>6</v>
      </c>
      <c r="D8" s="9">
        <v>-3479</v>
      </c>
      <c r="E8" s="9">
        <v>-3107</v>
      </c>
      <c r="F8" s="9">
        <v>-848</v>
      </c>
      <c r="G8" s="9">
        <f t="shared" si="0"/>
        <v>2259</v>
      </c>
      <c r="H8" s="20">
        <f t="shared" si="1"/>
        <v>72.70679111683296</v>
      </c>
      <c r="I8" s="8">
        <f t="shared" si="2"/>
        <v>24.37482035067548</v>
      </c>
    </row>
    <row r="9" spans="1:9" s="2" customFormat="1" ht="19.5">
      <c r="A9" s="21"/>
      <c r="B9" s="24" t="s">
        <v>107</v>
      </c>
      <c r="C9" s="23" t="s">
        <v>7</v>
      </c>
      <c r="D9" s="9">
        <v>1</v>
      </c>
      <c r="E9" s="9">
        <v>26</v>
      </c>
      <c r="F9" s="9">
        <v>40</v>
      </c>
      <c r="G9" s="9">
        <f t="shared" si="0"/>
        <v>14</v>
      </c>
      <c r="H9" s="20">
        <f t="shared" si="1"/>
        <v>53.84615384615385</v>
      </c>
      <c r="I9" s="8">
        <f t="shared" si="2"/>
        <v>4000</v>
      </c>
    </row>
    <row r="10" spans="1:9" s="5" customFormat="1" ht="19.5">
      <c r="A10" s="33" t="s">
        <v>89</v>
      </c>
      <c r="B10" s="34"/>
      <c r="C10" s="35"/>
      <c r="D10" s="10">
        <f>SUM(D11:D13)</f>
        <v>-2543</v>
      </c>
      <c r="E10" s="10">
        <f>SUM(E11:E13)</f>
        <v>-676</v>
      </c>
      <c r="F10" s="10">
        <f>SUM(F11:F13)</f>
        <v>874</v>
      </c>
      <c r="G10" s="10">
        <f t="shared" si="0"/>
        <v>1550</v>
      </c>
      <c r="H10" s="16" t="str">
        <f t="shared" si="1"/>
        <v>轉絀為餘</v>
      </c>
      <c r="I10" s="15">
        <f t="shared" si="2"/>
        <v>-34.36885568226504</v>
      </c>
    </row>
    <row r="11" spans="1:9" s="2" customFormat="1" ht="19.5">
      <c r="A11" s="21"/>
      <c r="B11" s="24" t="s">
        <v>95</v>
      </c>
      <c r="C11" s="23" t="s">
        <v>10</v>
      </c>
      <c r="D11" s="9">
        <v>1061</v>
      </c>
      <c r="E11" s="9">
        <v>688</v>
      </c>
      <c r="F11" s="9">
        <v>875</v>
      </c>
      <c r="G11" s="9">
        <f t="shared" si="0"/>
        <v>187</v>
      </c>
      <c r="H11" s="20">
        <f t="shared" si="1"/>
        <v>27.180232558139533</v>
      </c>
      <c r="I11" s="8">
        <f t="shared" si="2"/>
        <v>82.4693685202639</v>
      </c>
    </row>
    <row r="12" spans="1:9" s="2" customFormat="1" ht="19.5">
      <c r="A12" s="21"/>
      <c r="B12" s="24" t="s">
        <v>96</v>
      </c>
      <c r="C12" s="23" t="s">
        <v>9</v>
      </c>
      <c r="D12" s="9">
        <v>1124</v>
      </c>
      <c r="E12" s="9">
        <v>787</v>
      </c>
      <c r="F12" s="9">
        <v>540</v>
      </c>
      <c r="G12" s="9">
        <f t="shared" si="0"/>
        <v>-247</v>
      </c>
      <c r="H12" s="20">
        <f t="shared" si="1"/>
        <v>-31.38500635324015</v>
      </c>
      <c r="I12" s="8">
        <f t="shared" si="2"/>
        <v>48.04270462633452</v>
      </c>
    </row>
    <row r="13" spans="1:9" s="2" customFormat="1" ht="19.5">
      <c r="A13" s="21"/>
      <c r="B13" s="24" t="s">
        <v>97</v>
      </c>
      <c r="C13" s="23" t="s">
        <v>11</v>
      </c>
      <c r="D13" s="9">
        <v>-4728</v>
      </c>
      <c r="E13" s="9">
        <v>-2151</v>
      </c>
      <c r="F13" s="9">
        <v>-541</v>
      </c>
      <c r="G13" s="9">
        <f t="shared" si="0"/>
        <v>1610</v>
      </c>
      <c r="H13" s="20">
        <f t="shared" si="1"/>
        <v>74.84890748489074</v>
      </c>
      <c r="I13" s="8">
        <f t="shared" si="2"/>
        <v>11.442470389170897</v>
      </c>
    </row>
    <row r="14" spans="1:9" s="5" customFormat="1" ht="19.5">
      <c r="A14" s="33" t="s">
        <v>90</v>
      </c>
      <c r="B14" s="34"/>
      <c r="C14" s="35"/>
      <c r="D14" s="10">
        <f>SUM(D15:D16)</f>
        <v>38154</v>
      </c>
      <c r="E14" s="10">
        <f>SUM(E15:E16)</f>
        <v>27937</v>
      </c>
      <c r="F14" s="10">
        <f>SUM(F15:F16)</f>
        <v>28603</v>
      </c>
      <c r="G14" s="10">
        <f t="shared" si="0"/>
        <v>666</v>
      </c>
      <c r="H14" s="16">
        <f t="shared" si="1"/>
        <v>2.383935282958084</v>
      </c>
      <c r="I14" s="15">
        <f t="shared" si="2"/>
        <v>74.96723803533051</v>
      </c>
    </row>
    <row r="15" spans="1:9" s="2" customFormat="1" ht="19.5">
      <c r="A15" s="21"/>
      <c r="B15" s="24" t="s">
        <v>98</v>
      </c>
      <c r="C15" s="23" t="s">
        <v>13</v>
      </c>
      <c r="D15" s="9">
        <v>37479</v>
      </c>
      <c r="E15" s="9">
        <v>27637</v>
      </c>
      <c r="F15" s="9">
        <v>28332</v>
      </c>
      <c r="G15" s="9">
        <f t="shared" si="0"/>
        <v>695</v>
      </c>
      <c r="H15" s="20">
        <f t="shared" si="1"/>
        <v>2.5147447262727503</v>
      </c>
      <c r="I15" s="8">
        <f t="shared" si="2"/>
        <v>75.59433282638277</v>
      </c>
    </row>
    <row r="16" spans="1:9" ht="19.5">
      <c r="A16" s="21"/>
      <c r="B16" s="24" t="s">
        <v>99</v>
      </c>
      <c r="C16" s="23" t="s">
        <v>15</v>
      </c>
      <c r="D16" s="9">
        <v>675</v>
      </c>
      <c r="E16" s="9">
        <v>300</v>
      </c>
      <c r="F16" s="9">
        <v>271</v>
      </c>
      <c r="G16" s="9">
        <f t="shared" si="0"/>
        <v>-29</v>
      </c>
      <c r="H16" s="20">
        <f t="shared" si="1"/>
        <v>-9.666666666666666</v>
      </c>
      <c r="I16" s="8">
        <f t="shared" si="2"/>
        <v>40.14814814814815</v>
      </c>
    </row>
    <row r="17" spans="1:12" s="5" customFormat="1" ht="19.5">
      <c r="A17" s="33" t="s">
        <v>100</v>
      </c>
      <c r="B17" s="34"/>
      <c r="C17" s="35"/>
      <c r="D17" s="10">
        <f>SUM(D18:D73)</f>
        <v>371</v>
      </c>
      <c r="E17" s="10">
        <f>SUM(E18:E73)</f>
        <v>1436</v>
      </c>
      <c r="F17" s="10">
        <f>SUM(F18:F73)</f>
        <v>6563</v>
      </c>
      <c r="G17" s="10">
        <f t="shared" si="0"/>
        <v>5127</v>
      </c>
      <c r="H17" s="16">
        <f t="shared" si="1"/>
        <v>357.033426183844</v>
      </c>
      <c r="I17" s="15">
        <f t="shared" si="2"/>
        <v>1769.00269541779</v>
      </c>
      <c r="K17" s="12"/>
      <c r="L17" s="12"/>
    </row>
    <row r="18" spans="1:9" ht="19.5">
      <c r="A18" s="21"/>
      <c r="B18" s="24" t="s">
        <v>101</v>
      </c>
      <c r="C18" s="23" t="s">
        <v>33</v>
      </c>
      <c r="D18" s="9">
        <v>-476</v>
      </c>
      <c r="E18" s="9">
        <v>-358</v>
      </c>
      <c r="F18" s="9">
        <v>-241</v>
      </c>
      <c r="G18" s="9">
        <f t="shared" si="0"/>
        <v>117</v>
      </c>
      <c r="H18" s="20">
        <f t="shared" si="1"/>
        <v>32.68156424581006</v>
      </c>
      <c r="I18" s="8">
        <f t="shared" si="2"/>
        <v>50.63025210084034</v>
      </c>
    </row>
    <row r="19" spans="1:9" ht="19.5">
      <c r="A19" s="21"/>
      <c r="B19" s="24" t="s">
        <v>102</v>
      </c>
      <c r="C19" s="22" t="s">
        <v>34</v>
      </c>
      <c r="D19" s="9">
        <v>12</v>
      </c>
      <c r="E19" s="9">
        <v>906</v>
      </c>
      <c r="F19" s="9">
        <v>623</v>
      </c>
      <c r="G19" s="9">
        <f t="shared" si="0"/>
        <v>-283</v>
      </c>
      <c r="H19" s="20">
        <f t="shared" si="1"/>
        <v>-31.236203090507725</v>
      </c>
      <c r="I19" s="8">
        <f t="shared" si="2"/>
        <v>5191.666666666666</v>
      </c>
    </row>
    <row r="20" spans="1:9" ht="19.5">
      <c r="A20" s="21"/>
      <c r="B20" s="24" t="s">
        <v>113</v>
      </c>
      <c r="C20" s="22" t="s">
        <v>35</v>
      </c>
      <c r="D20" s="9">
        <v>7</v>
      </c>
      <c r="E20" s="9">
        <v>-129</v>
      </c>
      <c r="F20" s="9">
        <v>138</v>
      </c>
      <c r="G20" s="9">
        <f t="shared" si="0"/>
        <v>267</v>
      </c>
      <c r="H20" s="20" t="str">
        <f t="shared" si="1"/>
        <v>轉絀為餘</v>
      </c>
      <c r="I20" s="8">
        <f t="shared" si="2"/>
        <v>1971.4285714285716</v>
      </c>
    </row>
    <row r="21" spans="1:9" ht="19.5">
      <c r="A21" s="21"/>
      <c r="B21" s="24" t="s">
        <v>114</v>
      </c>
      <c r="C21" s="22" t="s">
        <v>36</v>
      </c>
      <c r="D21" s="9">
        <v>48</v>
      </c>
      <c r="E21" s="9">
        <v>179</v>
      </c>
      <c r="F21" s="9">
        <v>349</v>
      </c>
      <c r="G21" s="9">
        <f t="shared" si="0"/>
        <v>170</v>
      </c>
      <c r="H21" s="20">
        <f t="shared" si="1"/>
        <v>94.97206703910615</v>
      </c>
      <c r="I21" s="8">
        <f t="shared" si="2"/>
        <v>727.0833333333333</v>
      </c>
    </row>
    <row r="22" spans="1:9" ht="19.5">
      <c r="A22" s="21"/>
      <c r="B22" s="24" t="s">
        <v>115</v>
      </c>
      <c r="C22" s="22" t="s">
        <v>37</v>
      </c>
      <c r="D22" s="9">
        <v>18</v>
      </c>
      <c r="E22" s="9">
        <v>140</v>
      </c>
      <c r="F22" s="9">
        <v>-68</v>
      </c>
      <c r="G22" s="9">
        <f t="shared" si="0"/>
        <v>-208</v>
      </c>
      <c r="H22" s="20" t="str">
        <f t="shared" si="1"/>
        <v>反餘為絀</v>
      </c>
      <c r="I22" s="8">
        <f t="shared" si="2"/>
        <v>-377.77777777777777</v>
      </c>
    </row>
    <row r="23" spans="1:9" ht="19.5">
      <c r="A23" s="21"/>
      <c r="B23" s="24" t="s">
        <v>117</v>
      </c>
      <c r="C23" s="22" t="s">
        <v>38</v>
      </c>
      <c r="D23" s="9">
        <v>49</v>
      </c>
      <c r="E23" s="9">
        <v>-31</v>
      </c>
      <c r="F23" s="9">
        <v>-363</v>
      </c>
      <c r="G23" s="9">
        <f t="shared" si="0"/>
        <v>-332</v>
      </c>
      <c r="H23" s="20">
        <f t="shared" si="1"/>
        <v>-1070.967741935484</v>
      </c>
      <c r="I23" s="8">
        <f t="shared" si="2"/>
        <v>-740.8163265306122</v>
      </c>
    </row>
    <row r="24" spans="1:9" ht="19.5">
      <c r="A24" s="21"/>
      <c r="B24" s="24" t="s">
        <v>118</v>
      </c>
      <c r="C24" s="22" t="s">
        <v>39</v>
      </c>
      <c r="D24" s="9">
        <v>3</v>
      </c>
      <c r="E24" s="9">
        <v>-74</v>
      </c>
      <c r="F24" s="9">
        <v>-77</v>
      </c>
      <c r="G24" s="9">
        <f t="shared" si="0"/>
        <v>-3</v>
      </c>
      <c r="H24" s="20">
        <f t="shared" si="1"/>
        <v>-4.054054054054054</v>
      </c>
      <c r="I24" s="8">
        <f t="shared" si="2"/>
        <v>-2566.666666666667</v>
      </c>
    </row>
    <row r="25" spans="1:9" ht="19.5">
      <c r="A25" s="21"/>
      <c r="B25" s="24" t="s">
        <v>120</v>
      </c>
      <c r="C25" s="22" t="s">
        <v>40</v>
      </c>
      <c r="D25" s="9">
        <v>7</v>
      </c>
      <c r="E25" s="9">
        <v>-45</v>
      </c>
      <c r="F25" s="9">
        <v>-67</v>
      </c>
      <c r="G25" s="9">
        <f t="shared" si="0"/>
        <v>-22</v>
      </c>
      <c r="H25" s="20">
        <f t="shared" si="1"/>
        <v>-48.888888888888886</v>
      </c>
      <c r="I25" s="8">
        <f t="shared" si="2"/>
        <v>-957.1428571428571</v>
      </c>
    </row>
    <row r="26" spans="1:9" ht="19.5">
      <c r="A26" s="21"/>
      <c r="B26" s="24" t="s">
        <v>121</v>
      </c>
      <c r="C26" s="22" t="s">
        <v>41</v>
      </c>
      <c r="D26" s="9">
        <v>11</v>
      </c>
      <c r="E26" s="9">
        <v>43</v>
      </c>
      <c r="F26" s="9">
        <v>353</v>
      </c>
      <c r="G26" s="9">
        <f t="shared" si="0"/>
        <v>310</v>
      </c>
      <c r="H26" s="20">
        <f t="shared" si="1"/>
        <v>720.9302325581396</v>
      </c>
      <c r="I26" s="8">
        <f t="shared" si="2"/>
        <v>3209.0909090909095</v>
      </c>
    </row>
    <row r="27" spans="1:9" ht="19.5">
      <c r="A27" s="21"/>
      <c r="B27" s="24" t="s">
        <v>122</v>
      </c>
      <c r="C27" s="22" t="s">
        <v>42</v>
      </c>
      <c r="D27" s="9">
        <v>42</v>
      </c>
      <c r="E27" s="9">
        <v>75</v>
      </c>
      <c r="F27" s="9">
        <v>623</v>
      </c>
      <c r="G27" s="9">
        <f t="shared" si="0"/>
        <v>548</v>
      </c>
      <c r="H27" s="20">
        <f t="shared" si="1"/>
        <v>730.6666666666666</v>
      </c>
      <c r="I27" s="8">
        <f t="shared" si="2"/>
        <v>1483.3333333333335</v>
      </c>
    </row>
    <row r="28" spans="1:9" ht="19.5">
      <c r="A28" s="21"/>
      <c r="B28" s="24" t="s">
        <v>124</v>
      </c>
      <c r="C28" s="22" t="s">
        <v>43</v>
      </c>
      <c r="D28" s="9">
        <v>12</v>
      </c>
      <c r="E28" s="9">
        <v>49</v>
      </c>
      <c r="F28" s="9">
        <v>259</v>
      </c>
      <c r="G28" s="9">
        <f t="shared" si="0"/>
        <v>210</v>
      </c>
      <c r="H28" s="20">
        <f t="shared" si="1"/>
        <v>428.57142857142856</v>
      </c>
      <c r="I28" s="8">
        <f t="shared" si="2"/>
        <v>2158.333333333333</v>
      </c>
    </row>
    <row r="29" spans="1:9" ht="19.5">
      <c r="A29" s="21"/>
      <c r="B29" s="24" t="s">
        <v>125</v>
      </c>
      <c r="C29" s="22" t="s">
        <v>44</v>
      </c>
      <c r="D29" s="9">
        <v>2</v>
      </c>
      <c r="E29" s="9">
        <v>-33</v>
      </c>
      <c r="F29" s="9">
        <v>53</v>
      </c>
      <c r="G29" s="9">
        <f t="shared" si="0"/>
        <v>86</v>
      </c>
      <c r="H29" s="20" t="str">
        <f t="shared" si="1"/>
        <v>轉絀為餘</v>
      </c>
      <c r="I29" s="8">
        <f t="shared" si="2"/>
        <v>2650</v>
      </c>
    </row>
    <row r="30" spans="1:9" ht="19.5">
      <c r="A30" s="21"/>
      <c r="B30" s="24" t="s">
        <v>126</v>
      </c>
      <c r="C30" s="22" t="s">
        <v>45</v>
      </c>
      <c r="D30" s="9">
        <v>19</v>
      </c>
      <c r="E30" s="9">
        <v>-54</v>
      </c>
      <c r="F30" s="9">
        <v>269</v>
      </c>
      <c r="G30" s="9">
        <f t="shared" si="0"/>
        <v>323</v>
      </c>
      <c r="H30" s="20" t="str">
        <f t="shared" si="1"/>
        <v>轉絀為餘</v>
      </c>
      <c r="I30" s="8">
        <f t="shared" si="2"/>
        <v>1415.7894736842104</v>
      </c>
    </row>
    <row r="31" spans="1:9" ht="19.5">
      <c r="A31" s="21"/>
      <c r="B31" s="24" t="s">
        <v>127</v>
      </c>
      <c r="C31" s="22" t="s">
        <v>94</v>
      </c>
      <c r="D31" s="9">
        <v>10</v>
      </c>
      <c r="E31" s="9">
        <v>-2</v>
      </c>
      <c r="F31" s="9">
        <v>166</v>
      </c>
      <c r="G31" s="9">
        <f t="shared" si="0"/>
        <v>168</v>
      </c>
      <c r="H31" s="20" t="str">
        <f t="shared" si="1"/>
        <v>轉絀為餘</v>
      </c>
      <c r="I31" s="8">
        <f t="shared" si="2"/>
        <v>1660.0000000000002</v>
      </c>
    </row>
    <row r="32" spans="1:9" ht="19.5">
      <c r="A32" s="21"/>
      <c r="B32" s="24" t="s">
        <v>128</v>
      </c>
      <c r="C32" s="22" t="s">
        <v>46</v>
      </c>
      <c r="D32" s="9">
        <v>3</v>
      </c>
      <c r="E32" s="9">
        <v>-94</v>
      </c>
      <c r="F32" s="9">
        <v>101</v>
      </c>
      <c r="G32" s="9">
        <f t="shared" si="0"/>
        <v>195</v>
      </c>
      <c r="H32" s="20" t="str">
        <f t="shared" si="1"/>
        <v>轉絀為餘</v>
      </c>
      <c r="I32" s="8">
        <f t="shared" si="2"/>
        <v>3366.6666666666665</v>
      </c>
    </row>
    <row r="33" spans="1:9" ht="19.5">
      <c r="A33" s="21"/>
      <c r="B33" s="24" t="s">
        <v>129</v>
      </c>
      <c r="C33" s="22" t="s">
        <v>47</v>
      </c>
      <c r="D33" s="9">
        <v>21</v>
      </c>
      <c r="E33" s="9">
        <v>-39</v>
      </c>
      <c r="F33" s="9">
        <v>283</v>
      </c>
      <c r="G33" s="9">
        <f t="shared" si="0"/>
        <v>322</v>
      </c>
      <c r="H33" s="20" t="str">
        <f t="shared" si="1"/>
        <v>轉絀為餘</v>
      </c>
      <c r="I33" s="8">
        <f t="shared" si="2"/>
        <v>1347.6190476190477</v>
      </c>
    </row>
    <row r="34" spans="1:9" ht="19.5">
      <c r="A34" s="21"/>
      <c r="B34" s="24" t="s">
        <v>130</v>
      </c>
      <c r="C34" s="22" t="s">
        <v>48</v>
      </c>
      <c r="D34" s="9">
        <v>6</v>
      </c>
      <c r="E34" s="9">
        <v>32</v>
      </c>
      <c r="F34" s="9">
        <v>55</v>
      </c>
      <c r="G34" s="9">
        <f t="shared" si="0"/>
        <v>23</v>
      </c>
      <c r="H34" s="20">
        <f t="shared" si="1"/>
        <v>71.875</v>
      </c>
      <c r="I34" s="8">
        <f t="shared" si="2"/>
        <v>916.6666666666666</v>
      </c>
    </row>
    <row r="35" spans="1:9" ht="19.5">
      <c r="A35" s="21"/>
      <c r="B35" s="24" t="s">
        <v>131</v>
      </c>
      <c r="C35" s="22" t="s">
        <v>49</v>
      </c>
      <c r="D35" s="9">
        <v>4</v>
      </c>
      <c r="E35" s="9">
        <v>-78</v>
      </c>
      <c r="F35" s="9">
        <v>37</v>
      </c>
      <c r="G35" s="9">
        <f t="shared" si="0"/>
        <v>115</v>
      </c>
      <c r="H35" s="20" t="str">
        <f t="shared" si="1"/>
        <v>轉絀為餘</v>
      </c>
      <c r="I35" s="8">
        <f t="shared" si="2"/>
        <v>925</v>
      </c>
    </row>
    <row r="36" spans="1:9" ht="19.5">
      <c r="A36" s="21"/>
      <c r="B36" s="24" t="s">
        <v>132</v>
      </c>
      <c r="C36" s="22" t="s">
        <v>50</v>
      </c>
      <c r="D36" s="9">
        <v>1</v>
      </c>
      <c r="E36" s="9">
        <v>-37</v>
      </c>
      <c r="F36" s="9">
        <v>63</v>
      </c>
      <c r="G36" s="9">
        <f t="shared" si="0"/>
        <v>100</v>
      </c>
      <c r="H36" s="20" t="str">
        <f t="shared" si="1"/>
        <v>轉絀為餘</v>
      </c>
      <c r="I36" s="8">
        <f t="shared" si="2"/>
        <v>6300</v>
      </c>
    </row>
    <row r="37" spans="1:9" ht="19.5">
      <c r="A37" s="21"/>
      <c r="B37" s="24" t="s">
        <v>133</v>
      </c>
      <c r="C37" s="22" t="s">
        <v>51</v>
      </c>
      <c r="D37" s="9">
        <v>10</v>
      </c>
      <c r="E37" s="9">
        <v>93</v>
      </c>
      <c r="F37" s="9">
        <v>298</v>
      </c>
      <c r="G37" s="9">
        <f t="shared" si="0"/>
        <v>205</v>
      </c>
      <c r="H37" s="20">
        <f t="shared" si="1"/>
        <v>220.4301075268817</v>
      </c>
      <c r="I37" s="8">
        <f t="shared" si="2"/>
        <v>2980</v>
      </c>
    </row>
    <row r="38" spans="1:9" ht="19.5">
      <c r="A38" s="21"/>
      <c r="B38" s="24" t="s">
        <v>134</v>
      </c>
      <c r="C38" s="22" t="s">
        <v>52</v>
      </c>
      <c r="D38" s="9">
        <v>15</v>
      </c>
      <c r="E38" s="9">
        <v>-53</v>
      </c>
      <c r="F38" s="9">
        <v>15</v>
      </c>
      <c r="G38" s="9">
        <f t="shared" si="0"/>
        <v>68</v>
      </c>
      <c r="H38" s="20" t="str">
        <f t="shared" si="1"/>
        <v>轉絀為餘</v>
      </c>
      <c r="I38" s="8">
        <f t="shared" si="2"/>
        <v>100</v>
      </c>
    </row>
    <row r="39" spans="1:9" ht="19.5">
      <c r="A39" s="21"/>
      <c r="B39" s="24" t="s">
        <v>135</v>
      </c>
      <c r="C39" s="22" t="s">
        <v>53</v>
      </c>
      <c r="D39" s="29">
        <v>0</v>
      </c>
      <c r="E39" s="29">
        <v>34</v>
      </c>
      <c r="F39" s="9">
        <v>168</v>
      </c>
      <c r="G39" s="9">
        <f t="shared" si="0"/>
        <v>134</v>
      </c>
      <c r="H39" s="20">
        <f t="shared" si="1"/>
        <v>394.11764705882354</v>
      </c>
      <c r="I39" s="8"/>
    </row>
    <row r="40" spans="1:9" ht="19.5">
      <c r="A40" s="21"/>
      <c r="B40" s="24" t="s">
        <v>136</v>
      </c>
      <c r="C40" s="22" t="s">
        <v>54</v>
      </c>
      <c r="D40" s="9">
        <v>10</v>
      </c>
      <c r="E40" s="9">
        <v>38</v>
      </c>
      <c r="F40" s="9">
        <v>208</v>
      </c>
      <c r="G40" s="9">
        <f t="shared" si="0"/>
        <v>170</v>
      </c>
      <c r="H40" s="20">
        <f t="shared" si="1"/>
        <v>447.3684210526316</v>
      </c>
      <c r="I40" s="8">
        <f aca="true" t="shared" si="3" ref="I40:I96">(F40/D40)*100</f>
        <v>2080</v>
      </c>
    </row>
    <row r="41" spans="1:9" ht="19.5">
      <c r="A41" s="21"/>
      <c r="B41" s="24" t="s">
        <v>137</v>
      </c>
      <c r="C41" s="22" t="s">
        <v>55</v>
      </c>
      <c r="D41" s="9">
        <v>10</v>
      </c>
      <c r="E41" s="9">
        <v>123</v>
      </c>
      <c r="F41" s="9">
        <v>-43</v>
      </c>
      <c r="G41" s="9">
        <f t="shared" si="0"/>
        <v>-166</v>
      </c>
      <c r="H41" s="20" t="str">
        <f t="shared" si="1"/>
        <v>反餘為絀</v>
      </c>
      <c r="I41" s="8">
        <f t="shared" si="3"/>
        <v>-430</v>
      </c>
    </row>
    <row r="42" spans="1:9" ht="19.5">
      <c r="A42" s="21"/>
      <c r="B42" s="24" t="s">
        <v>138</v>
      </c>
      <c r="C42" s="22" t="s">
        <v>56</v>
      </c>
      <c r="D42" s="9">
        <v>17</v>
      </c>
      <c r="E42" s="9">
        <v>-216</v>
      </c>
      <c r="F42" s="9">
        <v>-131</v>
      </c>
      <c r="G42" s="9">
        <f t="shared" si="0"/>
        <v>85</v>
      </c>
      <c r="H42" s="20">
        <f t="shared" si="1"/>
        <v>39.351851851851855</v>
      </c>
      <c r="I42" s="8">
        <f t="shared" si="3"/>
        <v>-770.5882352941177</v>
      </c>
    </row>
    <row r="43" spans="1:9" ht="19.5">
      <c r="A43" s="21"/>
      <c r="B43" s="24" t="s">
        <v>139</v>
      </c>
      <c r="C43" s="22" t="s">
        <v>57</v>
      </c>
      <c r="D43" s="9">
        <v>38</v>
      </c>
      <c r="E43" s="9">
        <v>-40</v>
      </c>
      <c r="F43" s="9">
        <v>201</v>
      </c>
      <c r="G43" s="9">
        <f t="shared" si="0"/>
        <v>241</v>
      </c>
      <c r="H43" s="20" t="str">
        <f t="shared" si="1"/>
        <v>轉絀為餘</v>
      </c>
      <c r="I43" s="8">
        <f t="shared" si="3"/>
        <v>528.9473684210526</v>
      </c>
    </row>
    <row r="44" spans="1:9" ht="19.5">
      <c r="A44" s="21"/>
      <c r="B44" s="24" t="s">
        <v>140</v>
      </c>
      <c r="C44" s="22" t="s">
        <v>58</v>
      </c>
      <c r="D44" s="9">
        <v>5</v>
      </c>
      <c r="E44" s="9">
        <v>96</v>
      </c>
      <c r="F44" s="9">
        <v>261</v>
      </c>
      <c r="G44" s="9">
        <f t="shared" si="0"/>
        <v>165</v>
      </c>
      <c r="H44" s="20">
        <f t="shared" si="1"/>
        <v>171.875</v>
      </c>
      <c r="I44" s="8">
        <f t="shared" si="3"/>
        <v>5220</v>
      </c>
    </row>
    <row r="45" spans="1:9" ht="19.5">
      <c r="A45" s="21"/>
      <c r="B45" s="24" t="s">
        <v>141</v>
      </c>
      <c r="C45" s="22" t="s">
        <v>59</v>
      </c>
      <c r="D45" s="9">
        <v>13</v>
      </c>
      <c r="E45" s="9">
        <v>-9</v>
      </c>
      <c r="F45" s="9">
        <v>30</v>
      </c>
      <c r="G45" s="9">
        <f t="shared" si="0"/>
        <v>39</v>
      </c>
      <c r="H45" s="20" t="str">
        <f t="shared" si="1"/>
        <v>轉絀為餘</v>
      </c>
      <c r="I45" s="8">
        <f t="shared" si="3"/>
        <v>230.76923076923075</v>
      </c>
    </row>
    <row r="46" spans="1:9" ht="19.5">
      <c r="A46" s="21"/>
      <c r="B46" s="24" t="s">
        <v>142</v>
      </c>
      <c r="C46" s="22" t="s">
        <v>60</v>
      </c>
      <c r="D46" s="9">
        <v>23</v>
      </c>
      <c r="E46" s="9">
        <v>76</v>
      </c>
      <c r="F46" s="9">
        <v>112</v>
      </c>
      <c r="G46" s="9">
        <f t="shared" si="0"/>
        <v>36</v>
      </c>
      <c r="H46" s="20">
        <f t="shared" si="1"/>
        <v>47.368421052631575</v>
      </c>
      <c r="I46" s="8">
        <f t="shared" si="3"/>
        <v>486.9565217391305</v>
      </c>
    </row>
    <row r="47" spans="1:9" ht="19.5">
      <c r="A47" s="21"/>
      <c r="B47" s="24" t="s">
        <v>143</v>
      </c>
      <c r="C47" s="22" t="s">
        <v>61</v>
      </c>
      <c r="D47" s="9">
        <v>36</v>
      </c>
      <c r="E47" s="9">
        <v>27</v>
      </c>
      <c r="F47" s="9">
        <v>95</v>
      </c>
      <c r="G47" s="9">
        <f t="shared" si="0"/>
        <v>68</v>
      </c>
      <c r="H47" s="20">
        <f t="shared" si="1"/>
        <v>251.85185185185185</v>
      </c>
      <c r="I47" s="8">
        <f t="shared" si="3"/>
        <v>263.88888888888886</v>
      </c>
    </row>
    <row r="48" spans="1:9" ht="19.5">
      <c r="A48" s="21"/>
      <c r="B48" s="24" t="s">
        <v>144</v>
      </c>
      <c r="C48" s="22" t="s">
        <v>206</v>
      </c>
      <c r="D48" s="9">
        <v>1</v>
      </c>
      <c r="E48" s="9">
        <v>1</v>
      </c>
      <c r="F48" s="9">
        <v>70</v>
      </c>
      <c r="G48" s="9">
        <f t="shared" si="0"/>
        <v>69</v>
      </c>
      <c r="H48" s="20">
        <f t="shared" si="1"/>
        <v>6900</v>
      </c>
      <c r="I48" s="8">
        <f t="shared" si="3"/>
        <v>7000</v>
      </c>
    </row>
    <row r="49" spans="1:9" ht="19.5">
      <c r="A49" s="21"/>
      <c r="B49" s="24" t="s">
        <v>145</v>
      </c>
      <c r="C49" s="22" t="s">
        <v>207</v>
      </c>
      <c r="D49" s="9">
        <v>39</v>
      </c>
      <c r="E49" s="9">
        <v>90</v>
      </c>
      <c r="F49" s="9">
        <v>31</v>
      </c>
      <c r="G49" s="9">
        <f t="shared" si="0"/>
        <v>-59</v>
      </c>
      <c r="H49" s="20">
        <f t="shared" si="1"/>
        <v>-65.55555555555556</v>
      </c>
      <c r="I49" s="8">
        <f t="shared" si="3"/>
        <v>79.48717948717949</v>
      </c>
    </row>
    <row r="50" spans="1:9" ht="19.5">
      <c r="A50" s="21"/>
      <c r="B50" s="24" t="s">
        <v>146</v>
      </c>
      <c r="C50" s="22" t="s">
        <v>62</v>
      </c>
      <c r="D50" s="9">
        <v>22</v>
      </c>
      <c r="E50" s="9">
        <v>-81</v>
      </c>
      <c r="F50" s="9">
        <v>59</v>
      </c>
      <c r="G50" s="9">
        <f t="shared" si="0"/>
        <v>140</v>
      </c>
      <c r="H50" s="20" t="str">
        <f t="shared" si="1"/>
        <v>轉絀為餘</v>
      </c>
      <c r="I50" s="8">
        <f t="shared" si="3"/>
        <v>268.1818181818182</v>
      </c>
    </row>
    <row r="51" spans="1:9" ht="19.5">
      <c r="A51" s="21"/>
      <c r="B51" s="24" t="s">
        <v>147</v>
      </c>
      <c r="C51" s="22" t="s">
        <v>63</v>
      </c>
      <c r="D51" s="9">
        <v>85</v>
      </c>
      <c r="E51" s="9">
        <v>148</v>
      </c>
      <c r="F51" s="9">
        <v>322</v>
      </c>
      <c r="G51" s="9">
        <f t="shared" si="0"/>
        <v>174</v>
      </c>
      <c r="H51" s="20">
        <f t="shared" si="1"/>
        <v>117.56756756756756</v>
      </c>
      <c r="I51" s="8">
        <f t="shared" si="3"/>
        <v>378.8235294117647</v>
      </c>
    </row>
    <row r="52" spans="1:9" ht="19.5">
      <c r="A52" s="21"/>
      <c r="B52" s="24" t="s">
        <v>148</v>
      </c>
      <c r="C52" s="22" t="s">
        <v>64</v>
      </c>
      <c r="D52" s="9">
        <v>19</v>
      </c>
      <c r="E52" s="9">
        <v>50</v>
      </c>
      <c r="F52" s="9">
        <v>272</v>
      </c>
      <c r="G52" s="9">
        <f t="shared" si="0"/>
        <v>222</v>
      </c>
      <c r="H52" s="20">
        <f t="shared" si="1"/>
        <v>444.00000000000006</v>
      </c>
      <c r="I52" s="8">
        <f t="shared" si="3"/>
        <v>1431.578947368421</v>
      </c>
    </row>
    <row r="53" spans="1:9" ht="19.5">
      <c r="A53" s="21"/>
      <c r="B53" s="24" t="s">
        <v>149</v>
      </c>
      <c r="C53" s="22" t="s">
        <v>65</v>
      </c>
      <c r="D53" s="9">
        <v>27</v>
      </c>
      <c r="E53" s="9">
        <v>89</v>
      </c>
      <c r="F53" s="9">
        <v>191</v>
      </c>
      <c r="G53" s="9">
        <f t="shared" si="0"/>
        <v>102</v>
      </c>
      <c r="H53" s="20">
        <f t="shared" si="1"/>
        <v>114.6067415730337</v>
      </c>
      <c r="I53" s="8">
        <f t="shared" si="3"/>
        <v>707.4074074074074</v>
      </c>
    </row>
    <row r="54" spans="1:9" ht="19.5">
      <c r="A54" s="21"/>
      <c r="B54" s="24" t="s">
        <v>150</v>
      </c>
      <c r="C54" s="22" t="s">
        <v>66</v>
      </c>
      <c r="D54" s="9">
        <v>3</v>
      </c>
      <c r="E54" s="9">
        <v>69</v>
      </c>
      <c r="F54" s="9">
        <v>219</v>
      </c>
      <c r="G54" s="9">
        <f t="shared" si="0"/>
        <v>150</v>
      </c>
      <c r="H54" s="20">
        <f t="shared" si="1"/>
        <v>217.39130434782606</v>
      </c>
      <c r="I54" s="8">
        <f t="shared" si="3"/>
        <v>7300</v>
      </c>
    </row>
    <row r="55" spans="1:9" ht="19.5">
      <c r="A55" s="21"/>
      <c r="B55" s="24" t="s">
        <v>151</v>
      </c>
      <c r="C55" s="22" t="s">
        <v>67</v>
      </c>
      <c r="D55" s="9">
        <v>33</v>
      </c>
      <c r="E55" s="29">
        <v>15</v>
      </c>
      <c r="F55" s="9">
        <v>39</v>
      </c>
      <c r="G55" s="9">
        <v>16</v>
      </c>
      <c r="H55" s="20">
        <f t="shared" si="1"/>
        <v>106.66666666666667</v>
      </c>
      <c r="I55" s="8">
        <f t="shared" si="3"/>
        <v>118.18181818181819</v>
      </c>
    </row>
    <row r="56" spans="1:9" ht="19.5">
      <c r="A56" s="21"/>
      <c r="B56" s="24" t="s">
        <v>152</v>
      </c>
      <c r="C56" s="22" t="s">
        <v>68</v>
      </c>
      <c r="D56" s="9">
        <v>11</v>
      </c>
      <c r="E56" s="9">
        <v>38</v>
      </c>
      <c r="F56" s="9">
        <v>147</v>
      </c>
      <c r="G56" s="9">
        <f aca="true" t="shared" si="4" ref="G56:G61">F56-E56</f>
        <v>109</v>
      </c>
      <c r="H56" s="20">
        <f t="shared" si="1"/>
        <v>286.84210526315786</v>
      </c>
      <c r="I56" s="8">
        <f t="shared" si="3"/>
        <v>1336.3636363636363</v>
      </c>
    </row>
    <row r="57" spans="1:9" ht="19.5">
      <c r="A57" s="21"/>
      <c r="B57" s="24" t="s">
        <v>153</v>
      </c>
      <c r="C57" s="22" t="s">
        <v>69</v>
      </c>
      <c r="D57" s="9">
        <v>3</v>
      </c>
      <c r="E57" s="9">
        <v>-45</v>
      </c>
      <c r="F57" s="9">
        <v>56</v>
      </c>
      <c r="G57" s="9">
        <f t="shared" si="4"/>
        <v>101</v>
      </c>
      <c r="H57" s="20" t="str">
        <f t="shared" si="1"/>
        <v>轉絀為餘</v>
      </c>
      <c r="I57" s="8">
        <f t="shared" si="3"/>
        <v>1866.6666666666667</v>
      </c>
    </row>
    <row r="58" spans="1:9" ht="19.5">
      <c r="A58" s="21"/>
      <c r="B58" s="24" t="s">
        <v>154</v>
      </c>
      <c r="C58" s="22" t="s">
        <v>70</v>
      </c>
      <c r="D58" s="9">
        <v>2</v>
      </c>
      <c r="E58" s="9">
        <v>-14</v>
      </c>
      <c r="F58" s="9">
        <v>69</v>
      </c>
      <c r="G58" s="9">
        <f t="shared" si="4"/>
        <v>83</v>
      </c>
      <c r="H58" s="20" t="str">
        <f t="shared" si="1"/>
        <v>轉絀為餘</v>
      </c>
      <c r="I58" s="8">
        <f t="shared" si="3"/>
        <v>3450</v>
      </c>
    </row>
    <row r="59" spans="1:9" ht="19.5">
      <c r="A59" s="21"/>
      <c r="B59" s="24" t="s">
        <v>155</v>
      </c>
      <c r="C59" s="22" t="s">
        <v>71</v>
      </c>
      <c r="D59" s="9">
        <v>23</v>
      </c>
      <c r="E59" s="9">
        <v>52</v>
      </c>
      <c r="F59" s="9">
        <v>121</v>
      </c>
      <c r="G59" s="9">
        <f t="shared" si="4"/>
        <v>69</v>
      </c>
      <c r="H59" s="20">
        <f t="shared" si="1"/>
        <v>132.69230769230768</v>
      </c>
      <c r="I59" s="8">
        <f t="shared" si="3"/>
        <v>526.0869565217391</v>
      </c>
    </row>
    <row r="60" spans="1:9" ht="19.5">
      <c r="A60" s="21"/>
      <c r="B60" s="24" t="s">
        <v>156</v>
      </c>
      <c r="C60" s="22" t="s">
        <v>72</v>
      </c>
      <c r="D60" s="9">
        <v>19</v>
      </c>
      <c r="E60" s="9">
        <v>-66</v>
      </c>
      <c r="F60" s="9">
        <v>46</v>
      </c>
      <c r="G60" s="9">
        <f t="shared" si="4"/>
        <v>112</v>
      </c>
      <c r="H60" s="20" t="str">
        <f t="shared" si="1"/>
        <v>轉絀為餘</v>
      </c>
      <c r="I60" s="8">
        <f t="shared" si="3"/>
        <v>242.10526315789474</v>
      </c>
    </row>
    <row r="61" spans="1:9" ht="19.5">
      <c r="A61" s="21"/>
      <c r="B61" s="24" t="s">
        <v>157</v>
      </c>
      <c r="C61" s="22" t="s">
        <v>73</v>
      </c>
      <c r="D61" s="9">
        <v>12</v>
      </c>
      <c r="E61" s="9">
        <v>59</v>
      </c>
      <c r="F61" s="9">
        <v>167</v>
      </c>
      <c r="G61" s="9">
        <f t="shared" si="4"/>
        <v>108</v>
      </c>
      <c r="H61" s="20">
        <f t="shared" si="1"/>
        <v>183.05084745762713</v>
      </c>
      <c r="I61" s="8">
        <f t="shared" si="3"/>
        <v>1391.6666666666665</v>
      </c>
    </row>
    <row r="62" spans="1:9" ht="19.5">
      <c r="A62" s="21"/>
      <c r="B62" s="24" t="s">
        <v>158</v>
      </c>
      <c r="C62" s="22" t="s">
        <v>74</v>
      </c>
      <c r="D62" s="9">
        <v>8</v>
      </c>
      <c r="E62" s="9">
        <v>8</v>
      </c>
      <c r="F62" s="9">
        <v>100</v>
      </c>
      <c r="G62" s="9">
        <v>79</v>
      </c>
      <c r="H62" s="20">
        <f t="shared" si="1"/>
        <v>987.5</v>
      </c>
      <c r="I62" s="8">
        <f t="shared" si="3"/>
        <v>1250</v>
      </c>
    </row>
    <row r="63" spans="1:9" ht="19.5">
      <c r="A63" s="21"/>
      <c r="B63" s="24" t="s">
        <v>159</v>
      </c>
      <c r="C63" s="22" t="s">
        <v>75</v>
      </c>
      <c r="D63" s="9">
        <v>12</v>
      </c>
      <c r="E63" s="9">
        <v>68</v>
      </c>
      <c r="F63" s="9">
        <v>74</v>
      </c>
      <c r="G63" s="9">
        <f aca="true" t="shared" si="5" ref="G63:G96">F63-E63</f>
        <v>6</v>
      </c>
      <c r="H63" s="20">
        <f t="shared" si="1"/>
        <v>8.823529411764707</v>
      </c>
      <c r="I63" s="8">
        <f t="shared" si="3"/>
        <v>616.6666666666667</v>
      </c>
    </row>
    <row r="64" spans="1:9" ht="19.5">
      <c r="A64" s="21"/>
      <c r="B64" s="24" t="s">
        <v>160</v>
      </c>
      <c r="C64" s="22" t="s">
        <v>76</v>
      </c>
      <c r="D64" s="9">
        <v>19</v>
      </c>
      <c r="E64" s="9">
        <v>82</v>
      </c>
      <c r="F64" s="9">
        <v>88</v>
      </c>
      <c r="G64" s="9">
        <f t="shared" si="5"/>
        <v>6</v>
      </c>
      <c r="H64" s="20">
        <f t="shared" si="1"/>
        <v>7.317073170731707</v>
      </c>
      <c r="I64" s="8">
        <f t="shared" si="3"/>
        <v>463.15789473684214</v>
      </c>
    </row>
    <row r="65" spans="1:9" ht="19.5">
      <c r="A65" s="21"/>
      <c r="B65" s="24" t="s">
        <v>161</v>
      </c>
      <c r="C65" s="22" t="s">
        <v>77</v>
      </c>
      <c r="D65" s="9">
        <v>14</v>
      </c>
      <c r="E65" s="9">
        <v>23</v>
      </c>
      <c r="F65" s="9">
        <v>85</v>
      </c>
      <c r="G65" s="9">
        <f t="shared" si="5"/>
        <v>62</v>
      </c>
      <c r="H65" s="20">
        <f t="shared" si="1"/>
        <v>269.5652173913044</v>
      </c>
      <c r="I65" s="8">
        <f t="shared" si="3"/>
        <v>607.1428571428571</v>
      </c>
    </row>
    <row r="66" spans="1:9" ht="19.5">
      <c r="A66" s="21"/>
      <c r="B66" s="24" t="s">
        <v>162</v>
      </c>
      <c r="C66" s="22" t="s">
        <v>78</v>
      </c>
      <c r="D66" s="9">
        <v>4</v>
      </c>
      <c r="E66" s="9">
        <v>-9</v>
      </c>
      <c r="F66" s="9">
        <v>55</v>
      </c>
      <c r="G66" s="9">
        <f t="shared" si="5"/>
        <v>64</v>
      </c>
      <c r="H66" s="20" t="str">
        <f t="shared" si="1"/>
        <v>轉絀為餘</v>
      </c>
      <c r="I66" s="8">
        <f t="shared" si="3"/>
        <v>1375</v>
      </c>
    </row>
    <row r="67" spans="1:9" ht="19.5">
      <c r="A67" s="21"/>
      <c r="B67" s="24" t="s">
        <v>163</v>
      </c>
      <c r="C67" s="22" t="s">
        <v>79</v>
      </c>
      <c r="D67" s="9">
        <v>12</v>
      </c>
      <c r="E67" s="9">
        <v>17</v>
      </c>
      <c r="F67" s="9">
        <v>74</v>
      </c>
      <c r="G67" s="9">
        <f t="shared" si="5"/>
        <v>57</v>
      </c>
      <c r="H67" s="20">
        <f t="shared" si="1"/>
        <v>335.29411764705884</v>
      </c>
      <c r="I67" s="8">
        <f t="shared" si="3"/>
        <v>616.6666666666667</v>
      </c>
    </row>
    <row r="68" spans="1:9" ht="19.5">
      <c r="A68" s="21"/>
      <c r="B68" s="24" t="s">
        <v>164</v>
      </c>
      <c r="C68" s="22" t="s">
        <v>80</v>
      </c>
      <c r="D68" s="9">
        <v>7</v>
      </c>
      <c r="E68" s="9">
        <v>12</v>
      </c>
      <c r="F68" s="9">
        <v>21</v>
      </c>
      <c r="G68" s="9">
        <f t="shared" si="5"/>
        <v>9</v>
      </c>
      <c r="H68" s="20">
        <f aca="true" t="shared" si="6" ref="H68:H96">IF(F68*E68&gt;0,(+G68/ABS(E68)*100),IF(F68&gt;E68,"轉絀為餘","反餘為絀"))</f>
        <v>75</v>
      </c>
      <c r="I68" s="8">
        <f t="shared" si="3"/>
        <v>300</v>
      </c>
    </row>
    <row r="69" spans="1:9" ht="19.5">
      <c r="A69" s="21"/>
      <c r="B69" s="24" t="s">
        <v>165</v>
      </c>
      <c r="C69" s="22" t="s">
        <v>81</v>
      </c>
      <c r="D69" s="9">
        <v>4</v>
      </c>
      <c r="E69" s="9">
        <v>-12</v>
      </c>
      <c r="F69" s="9">
        <v>24</v>
      </c>
      <c r="G69" s="9">
        <f t="shared" si="5"/>
        <v>36</v>
      </c>
      <c r="H69" s="20" t="str">
        <f t="shared" si="6"/>
        <v>轉絀為餘</v>
      </c>
      <c r="I69" s="8">
        <f t="shared" si="3"/>
        <v>600</v>
      </c>
    </row>
    <row r="70" spans="1:9" ht="19.5">
      <c r="A70" s="21"/>
      <c r="B70" s="24" t="s">
        <v>166</v>
      </c>
      <c r="C70" s="22" t="s">
        <v>82</v>
      </c>
      <c r="D70" s="9">
        <v>6</v>
      </c>
      <c r="E70" s="9">
        <v>6</v>
      </c>
      <c r="F70" s="9">
        <v>23</v>
      </c>
      <c r="G70" s="9">
        <f t="shared" si="5"/>
        <v>17</v>
      </c>
      <c r="H70" s="20">
        <f t="shared" si="6"/>
        <v>283.33333333333337</v>
      </c>
      <c r="I70" s="8">
        <f t="shared" si="3"/>
        <v>383.33333333333337</v>
      </c>
    </row>
    <row r="71" spans="1:9" ht="19.5">
      <c r="A71" s="21"/>
      <c r="B71" s="24" t="s">
        <v>167</v>
      </c>
      <c r="C71" s="23" t="s">
        <v>83</v>
      </c>
      <c r="D71" s="9">
        <v>35</v>
      </c>
      <c r="E71" s="9">
        <v>226</v>
      </c>
      <c r="F71" s="9">
        <v>427</v>
      </c>
      <c r="G71" s="9">
        <f t="shared" si="5"/>
        <v>201</v>
      </c>
      <c r="H71" s="20">
        <f t="shared" si="6"/>
        <v>88.93805309734513</v>
      </c>
      <c r="I71" s="8">
        <f t="shared" si="3"/>
        <v>1220</v>
      </c>
    </row>
    <row r="72" spans="1:9" ht="19.5">
      <c r="A72" s="21"/>
      <c r="B72" s="24" t="s">
        <v>168</v>
      </c>
      <c r="C72" s="23" t="s">
        <v>84</v>
      </c>
      <c r="D72" s="9">
        <v>29</v>
      </c>
      <c r="E72" s="9">
        <v>22</v>
      </c>
      <c r="F72" s="9">
        <v>58</v>
      </c>
      <c r="G72" s="9">
        <f t="shared" si="5"/>
        <v>36</v>
      </c>
      <c r="H72" s="20">
        <f t="shared" si="6"/>
        <v>163.63636363636365</v>
      </c>
      <c r="I72" s="8">
        <f t="shared" si="3"/>
        <v>200</v>
      </c>
    </row>
    <row r="73" spans="1:9" ht="19.5">
      <c r="A73" s="21"/>
      <c r="B73" s="24" t="s">
        <v>169</v>
      </c>
      <c r="C73" s="23" t="s">
        <v>85</v>
      </c>
      <c r="D73" s="9">
        <v>-54</v>
      </c>
      <c r="E73" s="9">
        <v>-31</v>
      </c>
      <c r="F73" s="9">
        <v>-45</v>
      </c>
      <c r="G73" s="9">
        <f t="shared" si="5"/>
        <v>-14</v>
      </c>
      <c r="H73" s="20">
        <f t="shared" si="6"/>
        <v>-45.16129032258064</v>
      </c>
      <c r="I73" s="8">
        <f t="shared" si="3"/>
        <v>83.33333333333334</v>
      </c>
    </row>
    <row r="74" spans="1:9" s="5" customFormat="1" ht="19.5">
      <c r="A74" s="33" t="s">
        <v>170</v>
      </c>
      <c r="B74" s="34"/>
      <c r="C74" s="35"/>
      <c r="D74" s="10">
        <f>D75</f>
        <v>124</v>
      </c>
      <c r="E74" s="10">
        <f>E75</f>
        <v>95</v>
      </c>
      <c r="F74" s="10">
        <f>F75</f>
        <v>107</v>
      </c>
      <c r="G74" s="10">
        <f t="shared" si="5"/>
        <v>12</v>
      </c>
      <c r="H74" s="16">
        <f t="shared" si="6"/>
        <v>12.631578947368421</v>
      </c>
      <c r="I74" s="15">
        <f t="shared" si="3"/>
        <v>86.29032258064517</v>
      </c>
    </row>
    <row r="75" spans="1:9" ht="19.5">
      <c r="A75" s="21"/>
      <c r="B75" s="24" t="s">
        <v>171</v>
      </c>
      <c r="C75" s="23" t="s">
        <v>17</v>
      </c>
      <c r="D75" s="9">
        <v>124</v>
      </c>
      <c r="E75" s="9">
        <v>95</v>
      </c>
      <c r="F75" s="9">
        <v>107</v>
      </c>
      <c r="G75" s="9">
        <f t="shared" si="5"/>
        <v>12</v>
      </c>
      <c r="H75" s="20">
        <f t="shared" si="6"/>
        <v>12.631578947368421</v>
      </c>
      <c r="I75" s="8">
        <f t="shared" si="3"/>
        <v>86.29032258064517</v>
      </c>
    </row>
    <row r="76" spans="1:9" s="5" customFormat="1" ht="19.5">
      <c r="A76" s="33" t="s">
        <v>91</v>
      </c>
      <c r="B76" s="34"/>
      <c r="C76" s="35"/>
      <c r="D76" s="10">
        <f>SUM(D77:D78)</f>
        <v>-289</v>
      </c>
      <c r="E76" s="10">
        <f>SUM(E77:E78)</f>
        <v>-606</v>
      </c>
      <c r="F76" s="10">
        <f>SUM(F77:F78)</f>
        <v>11</v>
      </c>
      <c r="G76" s="10">
        <f t="shared" si="5"/>
        <v>617</v>
      </c>
      <c r="H76" s="16" t="str">
        <f t="shared" si="6"/>
        <v>轉絀為餘</v>
      </c>
      <c r="I76" s="15">
        <f t="shared" si="3"/>
        <v>-3.8062283737024223</v>
      </c>
    </row>
    <row r="77" spans="1:9" ht="19.5">
      <c r="A77" s="21"/>
      <c r="B77" s="24" t="s">
        <v>172</v>
      </c>
      <c r="C77" s="23" t="s">
        <v>173</v>
      </c>
      <c r="D77" s="9">
        <v>-605</v>
      </c>
      <c r="E77" s="9">
        <v>-892</v>
      </c>
      <c r="F77" s="9">
        <v>-846</v>
      </c>
      <c r="G77" s="9">
        <f t="shared" si="5"/>
        <v>46</v>
      </c>
      <c r="H77" s="20">
        <f t="shared" si="6"/>
        <v>5.15695067264574</v>
      </c>
      <c r="I77" s="8">
        <f t="shared" si="3"/>
        <v>139.83471074380165</v>
      </c>
    </row>
    <row r="78" spans="1:9" ht="19.5">
      <c r="A78" s="21"/>
      <c r="B78" s="24" t="s">
        <v>174</v>
      </c>
      <c r="C78" s="23" t="s">
        <v>19</v>
      </c>
      <c r="D78" s="9">
        <v>316</v>
      </c>
      <c r="E78" s="9">
        <v>286</v>
      </c>
      <c r="F78" s="9">
        <v>857</v>
      </c>
      <c r="G78" s="9">
        <f t="shared" si="5"/>
        <v>571</v>
      </c>
      <c r="H78" s="20">
        <f t="shared" si="6"/>
        <v>199.65034965034965</v>
      </c>
      <c r="I78" s="8">
        <f t="shared" si="3"/>
        <v>271.2025316455696</v>
      </c>
    </row>
    <row r="79" spans="1:9" s="5" customFormat="1" ht="19.5">
      <c r="A79" s="33" t="s">
        <v>92</v>
      </c>
      <c r="B79" s="34"/>
      <c r="C79" s="35"/>
      <c r="D79" s="10">
        <f>D80</f>
        <v>19687</v>
      </c>
      <c r="E79" s="10">
        <f>E80</f>
        <v>18835</v>
      </c>
      <c r="F79" s="10">
        <f>F80</f>
        <v>14267</v>
      </c>
      <c r="G79" s="10">
        <f t="shared" si="5"/>
        <v>-4568</v>
      </c>
      <c r="H79" s="16">
        <f t="shared" si="6"/>
        <v>-24.252720998141758</v>
      </c>
      <c r="I79" s="15">
        <f t="shared" si="3"/>
        <v>72.46914207344949</v>
      </c>
    </row>
    <row r="80" spans="1:9" ht="19.5">
      <c r="A80" s="21"/>
      <c r="B80" s="24" t="s">
        <v>175</v>
      </c>
      <c r="C80" s="23" t="s">
        <v>176</v>
      </c>
      <c r="D80" s="9">
        <v>19687</v>
      </c>
      <c r="E80" s="9">
        <v>18835</v>
      </c>
      <c r="F80" s="9">
        <v>14267</v>
      </c>
      <c r="G80" s="9">
        <f t="shared" si="5"/>
        <v>-4568</v>
      </c>
      <c r="H80" s="20">
        <f t="shared" si="6"/>
        <v>-24.252720998141758</v>
      </c>
      <c r="I80" s="8">
        <f t="shared" si="3"/>
        <v>72.46914207344949</v>
      </c>
    </row>
    <row r="81" spans="1:9" s="5" customFormat="1" ht="19.5">
      <c r="A81" s="33" t="s">
        <v>177</v>
      </c>
      <c r="B81" s="34"/>
      <c r="C81" s="35"/>
      <c r="D81" s="10">
        <f>SUM(D82:D83)</f>
        <v>1047</v>
      </c>
      <c r="E81" s="10">
        <f>SUM(E82:E83)</f>
        <v>623</v>
      </c>
      <c r="F81" s="10">
        <f>SUM(F82:F83)</f>
        <v>-487</v>
      </c>
      <c r="G81" s="10">
        <f t="shared" si="5"/>
        <v>-1110</v>
      </c>
      <c r="H81" s="16" t="str">
        <f t="shared" si="6"/>
        <v>反餘為絀</v>
      </c>
      <c r="I81" s="15">
        <f t="shared" si="3"/>
        <v>-46.51384909264566</v>
      </c>
    </row>
    <row r="82" spans="1:9" ht="19.5">
      <c r="A82" s="21"/>
      <c r="B82" s="24" t="s">
        <v>178</v>
      </c>
      <c r="C82" s="23" t="s">
        <v>20</v>
      </c>
      <c r="D82" s="9">
        <v>257</v>
      </c>
      <c r="E82" s="9">
        <v>-48</v>
      </c>
      <c r="F82" s="9">
        <v>-226</v>
      </c>
      <c r="G82" s="9">
        <f t="shared" si="5"/>
        <v>-178</v>
      </c>
      <c r="H82" s="20">
        <f t="shared" si="6"/>
        <v>-370.83333333333337</v>
      </c>
      <c r="I82" s="8">
        <f t="shared" si="3"/>
        <v>-87.93774319066148</v>
      </c>
    </row>
    <row r="83" spans="1:9" ht="19.5">
      <c r="A83" s="21"/>
      <c r="B83" s="24" t="s">
        <v>179</v>
      </c>
      <c r="C83" s="23" t="s">
        <v>21</v>
      </c>
      <c r="D83" s="9">
        <v>790</v>
      </c>
      <c r="E83" s="9">
        <v>671</v>
      </c>
      <c r="F83" s="9">
        <v>-261</v>
      </c>
      <c r="G83" s="9">
        <f t="shared" si="5"/>
        <v>-932</v>
      </c>
      <c r="H83" s="20" t="str">
        <f t="shared" si="6"/>
        <v>反餘為絀</v>
      </c>
      <c r="I83" s="8">
        <f t="shared" si="3"/>
        <v>-33.037974683544306</v>
      </c>
    </row>
    <row r="84" spans="1:9" s="5" customFormat="1" ht="19.5">
      <c r="A84" s="33" t="s">
        <v>180</v>
      </c>
      <c r="B84" s="34"/>
      <c r="C84" s="35"/>
      <c r="D84" s="10">
        <f>D85</f>
        <v>1301</v>
      </c>
      <c r="E84" s="10">
        <f>E85</f>
        <v>1652</v>
      </c>
      <c r="F84" s="10">
        <f>F85</f>
        <v>1885</v>
      </c>
      <c r="G84" s="10">
        <f t="shared" si="5"/>
        <v>233</v>
      </c>
      <c r="H84" s="16">
        <f t="shared" si="6"/>
        <v>14.104116222760291</v>
      </c>
      <c r="I84" s="15">
        <f t="shared" si="3"/>
        <v>144.88854727132974</v>
      </c>
    </row>
    <row r="85" spans="1:9" ht="19.5">
      <c r="A85" s="21"/>
      <c r="B85" s="24" t="s">
        <v>181</v>
      </c>
      <c r="C85" s="23" t="s">
        <v>22</v>
      </c>
      <c r="D85" s="9">
        <v>1301</v>
      </c>
      <c r="E85" s="9">
        <v>1652</v>
      </c>
      <c r="F85" s="9">
        <v>1885</v>
      </c>
      <c r="G85" s="9">
        <f t="shared" si="5"/>
        <v>233</v>
      </c>
      <c r="H85" s="20">
        <f t="shared" si="6"/>
        <v>14.104116222760291</v>
      </c>
      <c r="I85" s="8">
        <f t="shared" si="3"/>
        <v>144.88854727132974</v>
      </c>
    </row>
    <row r="86" spans="1:9" s="5" customFormat="1" ht="19.5">
      <c r="A86" s="33" t="s">
        <v>110</v>
      </c>
      <c r="B86" s="34"/>
      <c r="C86" s="35"/>
      <c r="D86" s="10">
        <f>D87</f>
        <v>160</v>
      </c>
      <c r="E86" s="10">
        <f>E87</f>
        <v>130</v>
      </c>
      <c r="F86" s="10">
        <f>F87</f>
        <v>91</v>
      </c>
      <c r="G86" s="10">
        <f t="shared" si="5"/>
        <v>-39</v>
      </c>
      <c r="H86" s="16">
        <f t="shared" si="6"/>
        <v>-30</v>
      </c>
      <c r="I86" s="15">
        <f t="shared" si="3"/>
        <v>56.875</v>
      </c>
    </row>
    <row r="87" spans="1:9" ht="39.75" customHeight="1">
      <c r="A87" s="21"/>
      <c r="B87" s="27" t="s">
        <v>182</v>
      </c>
      <c r="C87" s="25" t="s">
        <v>183</v>
      </c>
      <c r="D87" s="26">
        <v>160</v>
      </c>
      <c r="E87" s="26">
        <v>130</v>
      </c>
      <c r="F87" s="26">
        <v>91</v>
      </c>
      <c r="G87" s="26">
        <f t="shared" si="5"/>
        <v>-39</v>
      </c>
      <c r="H87" s="20">
        <f t="shared" si="6"/>
        <v>-30</v>
      </c>
      <c r="I87" s="8">
        <f t="shared" si="3"/>
        <v>56.875</v>
      </c>
    </row>
    <row r="88" spans="1:9" s="5" customFormat="1" ht="19.5">
      <c r="A88" s="33" t="s">
        <v>116</v>
      </c>
      <c r="B88" s="34"/>
      <c r="C88" s="35"/>
      <c r="D88" s="10">
        <f>SUM(D89:D90)</f>
        <v>1352</v>
      </c>
      <c r="E88" s="10">
        <f>SUM(E89:E90)</f>
        <v>927</v>
      </c>
      <c r="F88" s="10">
        <f>SUM(F89:F90)</f>
        <v>873</v>
      </c>
      <c r="G88" s="10">
        <f t="shared" si="5"/>
        <v>-54</v>
      </c>
      <c r="H88" s="16">
        <f t="shared" si="6"/>
        <v>-5.825242718446602</v>
      </c>
      <c r="I88" s="15">
        <f t="shared" si="3"/>
        <v>64.57100591715977</v>
      </c>
    </row>
    <row r="89" spans="1:9" ht="19.5">
      <c r="A89" s="21"/>
      <c r="B89" s="24" t="s">
        <v>184</v>
      </c>
      <c r="C89" s="23" t="s">
        <v>31</v>
      </c>
      <c r="D89" s="9">
        <v>1221</v>
      </c>
      <c r="E89" s="9">
        <v>832</v>
      </c>
      <c r="F89" s="9">
        <v>771</v>
      </c>
      <c r="G89" s="9">
        <f t="shared" si="5"/>
        <v>-61</v>
      </c>
      <c r="H89" s="20">
        <f t="shared" si="6"/>
        <v>-7.331730769230769</v>
      </c>
      <c r="I89" s="8">
        <f t="shared" si="3"/>
        <v>63.14496314496314</v>
      </c>
    </row>
    <row r="90" spans="1:9" ht="19.5">
      <c r="A90" s="21"/>
      <c r="B90" s="24" t="s">
        <v>185</v>
      </c>
      <c r="C90" s="23" t="s">
        <v>32</v>
      </c>
      <c r="D90" s="9">
        <v>131</v>
      </c>
      <c r="E90" s="9">
        <v>95</v>
      </c>
      <c r="F90" s="9">
        <v>102</v>
      </c>
      <c r="G90" s="9">
        <f t="shared" si="5"/>
        <v>7</v>
      </c>
      <c r="H90" s="20">
        <f t="shared" si="6"/>
        <v>7.368421052631578</v>
      </c>
      <c r="I90" s="8">
        <f t="shared" si="3"/>
        <v>77.86259541984732</v>
      </c>
    </row>
    <row r="91" spans="1:9" s="5" customFormat="1" ht="19.5">
      <c r="A91" s="33" t="s">
        <v>189</v>
      </c>
      <c r="B91" s="34"/>
      <c r="C91" s="35"/>
      <c r="D91" s="10">
        <f>D92</f>
        <v>-1736</v>
      </c>
      <c r="E91" s="10">
        <f>E92</f>
        <v>-553</v>
      </c>
      <c r="F91" s="10">
        <f>F92</f>
        <v>-518</v>
      </c>
      <c r="G91" s="10">
        <f t="shared" si="5"/>
        <v>35</v>
      </c>
      <c r="H91" s="16">
        <f t="shared" si="6"/>
        <v>6.329113924050633</v>
      </c>
      <c r="I91" s="15">
        <f t="shared" si="3"/>
        <v>29.838709677419356</v>
      </c>
    </row>
    <row r="92" spans="1:9" ht="19.5">
      <c r="A92" s="21"/>
      <c r="B92" s="24" t="s">
        <v>186</v>
      </c>
      <c r="C92" s="23" t="s">
        <v>27</v>
      </c>
      <c r="D92" s="9">
        <v>-1736</v>
      </c>
      <c r="E92" s="9">
        <v>-553</v>
      </c>
      <c r="F92" s="9">
        <v>-518</v>
      </c>
      <c r="G92" s="9">
        <f t="shared" si="5"/>
        <v>35</v>
      </c>
      <c r="H92" s="20">
        <f t="shared" si="6"/>
        <v>6.329113924050633</v>
      </c>
      <c r="I92" s="8">
        <f t="shared" si="3"/>
        <v>29.838709677419356</v>
      </c>
    </row>
    <row r="93" spans="1:9" s="5" customFormat="1" ht="19.5">
      <c r="A93" s="33" t="s">
        <v>190</v>
      </c>
      <c r="B93" s="34"/>
      <c r="C93" s="35"/>
      <c r="D93" s="10">
        <f>D94</f>
        <v>38</v>
      </c>
      <c r="E93" s="10">
        <f>E94</f>
        <v>23</v>
      </c>
      <c r="F93" s="10">
        <f>F94</f>
        <v>10</v>
      </c>
      <c r="G93" s="10">
        <f t="shared" si="5"/>
        <v>-13</v>
      </c>
      <c r="H93" s="16">
        <f t="shared" si="6"/>
        <v>-56.52173913043478</v>
      </c>
      <c r="I93" s="15">
        <f t="shared" si="3"/>
        <v>26.31578947368421</v>
      </c>
    </row>
    <row r="94" spans="1:9" ht="19.5">
      <c r="A94" s="21"/>
      <c r="B94" s="24" t="s">
        <v>187</v>
      </c>
      <c r="C94" s="23" t="s">
        <v>26</v>
      </c>
      <c r="D94" s="9">
        <v>38</v>
      </c>
      <c r="E94" s="9">
        <v>23</v>
      </c>
      <c r="F94" s="9">
        <v>10</v>
      </c>
      <c r="G94" s="9">
        <f t="shared" si="5"/>
        <v>-13</v>
      </c>
      <c r="H94" s="20">
        <f t="shared" si="6"/>
        <v>-56.52173913043478</v>
      </c>
      <c r="I94" s="8">
        <f t="shared" si="3"/>
        <v>26.31578947368421</v>
      </c>
    </row>
    <row r="95" spans="1:9" s="5" customFormat="1" ht="19.5">
      <c r="A95" s="33" t="s">
        <v>191</v>
      </c>
      <c r="B95" s="34"/>
      <c r="C95" s="35"/>
      <c r="D95" s="10">
        <f>D96</f>
        <v>6</v>
      </c>
      <c r="E95" s="10">
        <f>E96</f>
        <v>3</v>
      </c>
      <c r="F95" s="10">
        <f>F96</f>
        <v>133</v>
      </c>
      <c r="G95" s="10">
        <f t="shared" si="5"/>
        <v>130</v>
      </c>
      <c r="H95" s="16">
        <f t="shared" si="6"/>
        <v>4333.333333333334</v>
      </c>
      <c r="I95" s="15">
        <f t="shared" si="3"/>
        <v>2216.666666666667</v>
      </c>
    </row>
    <row r="96" spans="1:9" ht="19.5">
      <c r="A96" s="21"/>
      <c r="B96" s="24" t="s">
        <v>197</v>
      </c>
      <c r="C96" s="23" t="s">
        <v>28</v>
      </c>
      <c r="D96" s="9">
        <v>6</v>
      </c>
      <c r="E96" s="9">
        <v>3</v>
      </c>
      <c r="F96" s="9">
        <v>133</v>
      </c>
      <c r="G96" s="9">
        <f t="shared" si="5"/>
        <v>130</v>
      </c>
      <c r="H96" s="20">
        <f t="shared" si="6"/>
        <v>4333.333333333334</v>
      </c>
      <c r="I96" s="8">
        <f t="shared" si="3"/>
        <v>2216.666666666667</v>
      </c>
    </row>
    <row r="97" spans="1:9" s="2" customFormat="1" ht="19.5">
      <c r="A97" s="21"/>
      <c r="B97" s="24"/>
      <c r="C97" s="23"/>
      <c r="D97" s="9"/>
      <c r="E97" s="9"/>
      <c r="F97" s="9"/>
      <c r="G97" s="9"/>
      <c r="H97" s="20"/>
      <c r="I97" s="8"/>
    </row>
    <row r="98" spans="1:9" s="5" customFormat="1" ht="21">
      <c r="A98" s="30" t="s">
        <v>103</v>
      </c>
      <c r="B98" s="31"/>
      <c r="C98" s="32"/>
      <c r="D98" s="10">
        <f aca="true" t="shared" si="7" ref="D98:F99">D99</f>
        <v>6</v>
      </c>
      <c r="E98" s="10">
        <f t="shared" si="7"/>
        <v>235</v>
      </c>
      <c r="F98" s="10">
        <f t="shared" si="7"/>
        <v>122</v>
      </c>
      <c r="G98" s="10">
        <f>F98-E98</f>
        <v>-113</v>
      </c>
      <c r="H98" s="16">
        <f>IF(F98*E98&gt;0,(+G98/ABS(E98)*100),IF(F98&gt;E98,"轉絀為餘","反餘為絀"))</f>
        <v>-48.08510638297872</v>
      </c>
      <c r="I98" s="15">
        <f>(F98/D98)*100</f>
        <v>2033.3333333333333</v>
      </c>
    </row>
    <row r="99" spans="1:9" s="5" customFormat="1" ht="19.5">
      <c r="A99" s="33" t="s">
        <v>90</v>
      </c>
      <c r="B99" s="34"/>
      <c r="C99" s="35"/>
      <c r="D99" s="10">
        <f t="shared" si="7"/>
        <v>6</v>
      </c>
      <c r="E99" s="10">
        <f t="shared" si="7"/>
        <v>235</v>
      </c>
      <c r="F99" s="10">
        <f t="shared" si="7"/>
        <v>122</v>
      </c>
      <c r="G99" s="10">
        <f>F99-E99</f>
        <v>-113</v>
      </c>
      <c r="H99" s="16">
        <f>IF(F99*E99&gt;0,(+G99/ABS(E99)*100),IF(F99&gt;E99,"轉絀為餘","反餘為絀"))</f>
        <v>-48.08510638297872</v>
      </c>
      <c r="I99" s="15">
        <f>(F99/D99)*100</f>
        <v>2033.3333333333333</v>
      </c>
    </row>
    <row r="100" spans="1:9" s="2" customFormat="1" ht="19.5">
      <c r="A100" s="21"/>
      <c r="B100" s="24" t="s">
        <v>104</v>
      </c>
      <c r="C100" s="23" t="s">
        <v>14</v>
      </c>
      <c r="D100" s="9">
        <v>6</v>
      </c>
      <c r="E100" s="9">
        <v>235</v>
      </c>
      <c r="F100" s="9">
        <v>122</v>
      </c>
      <c r="G100" s="9">
        <f>F100-E100</f>
        <v>-113</v>
      </c>
      <c r="H100" s="20">
        <f>IF(F100*E100&gt;0,(+G100/ABS(E100)*100),IF(F100&gt;E100,"轉絀為餘","反餘為絀"))</f>
        <v>-48.08510638297872</v>
      </c>
      <c r="I100" s="8">
        <f>(F100/D100)*100</f>
        <v>2033.3333333333333</v>
      </c>
    </row>
    <row r="101" spans="1:9" s="2" customFormat="1" ht="19.5">
      <c r="A101" s="21"/>
      <c r="B101" s="24"/>
      <c r="C101" s="23"/>
      <c r="D101" s="9"/>
      <c r="E101" s="9"/>
      <c r="F101" s="9"/>
      <c r="G101" s="9"/>
      <c r="H101" s="20"/>
      <c r="I101" s="8"/>
    </row>
    <row r="102" spans="1:9" s="5" customFormat="1" ht="21">
      <c r="A102" s="30" t="s">
        <v>105</v>
      </c>
      <c r="B102" s="31"/>
      <c r="C102" s="32"/>
      <c r="D102" s="10">
        <f>D103+D109+D111+D113+D115+D118+D120+D122+D124+D126+D128+D130+D132</f>
        <v>-54005</v>
      </c>
      <c r="E102" s="10">
        <f>E103+E109+E111+E113+E115+E118+E120+E122+E124+E126+E128+E130+E132</f>
        <v>-1225</v>
      </c>
      <c r="F102" s="10">
        <f>F103+F109+F111+F113+F115+F118+F120+F122+F124+F126+F128+F130+F132</f>
        <v>27279</v>
      </c>
      <c r="G102" s="10">
        <f aca="true" t="shared" si="8" ref="G102:G133">F102-E102</f>
        <v>28504</v>
      </c>
      <c r="H102" s="16" t="str">
        <f aca="true" t="shared" si="9" ref="H102:H133">IF(F102*E102&gt;0,(+G102/ABS(E102)*100),IF(F102&gt;E102,"轉絀為餘","反餘為絀"))</f>
        <v>轉絀為餘</v>
      </c>
      <c r="I102" s="15">
        <f aca="true" t="shared" si="10" ref="I102:I133">(F102/D102)*100</f>
        <v>-50.51198963058976</v>
      </c>
    </row>
    <row r="103" spans="1:9" s="5" customFormat="1" ht="19.5">
      <c r="A103" s="33" t="s">
        <v>87</v>
      </c>
      <c r="B103" s="34"/>
      <c r="C103" s="35"/>
      <c r="D103" s="10">
        <f>SUM(D104:D108)</f>
        <v>-54331</v>
      </c>
      <c r="E103" s="10">
        <f>SUM(E104:E108)</f>
        <v>-5805</v>
      </c>
      <c r="F103" s="10">
        <f>SUM(F104:F108)</f>
        <v>-4431</v>
      </c>
      <c r="G103" s="10">
        <f t="shared" si="8"/>
        <v>1374</v>
      </c>
      <c r="H103" s="16">
        <f t="shared" si="9"/>
        <v>23.669250645994833</v>
      </c>
      <c r="I103" s="15">
        <f t="shared" si="10"/>
        <v>8.155564962912518</v>
      </c>
    </row>
    <row r="104" spans="1:9" s="2" customFormat="1" ht="19.5">
      <c r="A104" s="21"/>
      <c r="B104" s="24" t="s">
        <v>104</v>
      </c>
      <c r="C104" s="23" t="s">
        <v>1</v>
      </c>
      <c r="D104" s="9">
        <v>-656</v>
      </c>
      <c r="E104" s="9">
        <v>-2526</v>
      </c>
      <c r="F104" s="9">
        <v>1876</v>
      </c>
      <c r="G104" s="9">
        <f t="shared" si="8"/>
        <v>4402</v>
      </c>
      <c r="H104" s="20" t="str">
        <f t="shared" si="9"/>
        <v>轉絀為餘</v>
      </c>
      <c r="I104" s="8">
        <f t="shared" si="10"/>
        <v>-285.9756097560976</v>
      </c>
    </row>
    <row r="105" spans="1:9" s="2" customFormat="1" ht="19.5">
      <c r="A105" s="21"/>
      <c r="B105" s="24" t="s">
        <v>106</v>
      </c>
      <c r="C105" s="23" t="s">
        <v>2</v>
      </c>
      <c r="D105" s="9">
        <v>-139</v>
      </c>
      <c r="E105" s="9">
        <v>-94</v>
      </c>
      <c r="F105" s="9">
        <v>526</v>
      </c>
      <c r="G105" s="9">
        <f t="shared" si="8"/>
        <v>620</v>
      </c>
      <c r="H105" s="20" t="str">
        <f t="shared" si="9"/>
        <v>轉絀為餘</v>
      </c>
      <c r="I105" s="8">
        <f t="shared" si="10"/>
        <v>-378.41726618705036</v>
      </c>
    </row>
    <row r="106" spans="1:9" s="2" customFormat="1" ht="19.5">
      <c r="A106" s="21"/>
      <c r="B106" s="24" t="s">
        <v>107</v>
      </c>
      <c r="C106" s="23" t="s">
        <v>3</v>
      </c>
      <c r="D106" s="9">
        <v>521</v>
      </c>
      <c r="E106" s="9">
        <v>679</v>
      </c>
      <c r="F106" s="9">
        <v>981</v>
      </c>
      <c r="G106" s="9">
        <f t="shared" si="8"/>
        <v>302</v>
      </c>
      <c r="H106" s="20">
        <f t="shared" si="9"/>
        <v>44.47717231222386</v>
      </c>
      <c r="I106" s="8">
        <f t="shared" si="10"/>
        <v>188.29174664107487</v>
      </c>
    </row>
    <row r="107" spans="1:9" s="2" customFormat="1" ht="19.5">
      <c r="A107" s="21"/>
      <c r="B107" s="24" t="s">
        <v>95</v>
      </c>
      <c r="C107" s="23" t="s">
        <v>4</v>
      </c>
      <c r="D107" s="9"/>
      <c r="E107" s="28"/>
      <c r="F107" s="28">
        <v>0</v>
      </c>
      <c r="G107" s="28">
        <v>0</v>
      </c>
      <c r="H107" s="28">
        <v>0</v>
      </c>
      <c r="I107" s="28">
        <v>0</v>
      </c>
    </row>
    <row r="108" spans="1:9" s="2" customFormat="1" ht="19.5">
      <c r="A108" s="21"/>
      <c r="B108" s="24" t="s">
        <v>96</v>
      </c>
      <c r="C108" s="23" t="s">
        <v>5</v>
      </c>
      <c r="D108" s="9">
        <v>-54057</v>
      </c>
      <c r="E108" s="9">
        <v>-3864</v>
      </c>
      <c r="F108" s="9">
        <v>-7814</v>
      </c>
      <c r="G108" s="9">
        <f t="shared" si="8"/>
        <v>-3950</v>
      </c>
      <c r="H108" s="20">
        <f t="shared" si="9"/>
        <v>-102.22567287784679</v>
      </c>
      <c r="I108" s="8">
        <f t="shared" si="10"/>
        <v>14.455112196385297</v>
      </c>
    </row>
    <row r="109" spans="1:9" s="5" customFormat="1" ht="19.5">
      <c r="A109" s="33" t="s">
        <v>88</v>
      </c>
      <c r="B109" s="34"/>
      <c r="C109" s="35"/>
      <c r="D109" s="10">
        <f>D110</f>
        <v>175</v>
      </c>
      <c r="E109" s="10">
        <f>E110</f>
        <v>133</v>
      </c>
      <c r="F109" s="10">
        <f>F110</f>
        <v>239</v>
      </c>
      <c r="G109" s="10">
        <f t="shared" si="8"/>
        <v>106</v>
      </c>
      <c r="H109" s="16">
        <f t="shared" si="9"/>
        <v>79.69924812030075</v>
      </c>
      <c r="I109" s="15">
        <f t="shared" si="10"/>
        <v>136.57142857142856</v>
      </c>
    </row>
    <row r="110" spans="1:9" s="2" customFormat="1" ht="19.5">
      <c r="A110" s="21"/>
      <c r="B110" s="24" t="s">
        <v>97</v>
      </c>
      <c r="C110" s="23" t="s">
        <v>8</v>
      </c>
      <c r="D110" s="9">
        <v>175</v>
      </c>
      <c r="E110" s="9">
        <v>133</v>
      </c>
      <c r="F110" s="9">
        <v>239</v>
      </c>
      <c r="G110" s="9">
        <f t="shared" si="8"/>
        <v>106</v>
      </c>
      <c r="H110" s="20">
        <f t="shared" si="9"/>
        <v>79.69924812030075</v>
      </c>
      <c r="I110" s="8">
        <f t="shared" si="10"/>
        <v>136.57142857142856</v>
      </c>
    </row>
    <row r="111" spans="1:9" s="5" customFormat="1" ht="19.5">
      <c r="A111" s="33" t="s">
        <v>90</v>
      </c>
      <c r="B111" s="34"/>
      <c r="C111" s="35"/>
      <c r="D111" s="10">
        <f>D112</f>
        <v>765</v>
      </c>
      <c r="E111" s="10">
        <f>E112</f>
        <v>-5409</v>
      </c>
      <c r="F111" s="10">
        <f>F112</f>
        <v>3256</v>
      </c>
      <c r="G111" s="10">
        <f t="shared" si="8"/>
        <v>8665</v>
      </c>
      <c r="H111" s="16" t="str">
        <f t="shared" si="9"/>
        <v>轉絀為餘</v>
      </c>
      <c r="I111" s="15">
        <f t="shared" si="10"/>
        <v>425.62091503267976</v>
      </c>
    </row>
    <row r="112" spans="1:9" s="2" customFormat="1" ht="19.5">
      <c r="A112" s="21"/>
      <c r="B112" s="24" t="s">
        <v>98</v>
      </c>
      <c r="C112" s="23" t="s">
        <v>16</v>
      </c>
      <c r="D112" s="9">
        <v>765</v>
      </c>
      <c r="E112" s="9">
        <v>-5409</v>
      </c>
      <c r="F112" s="9">
        <v>3256</v>
      </c>
      <c r="G112" s="9">
        <f t="shared" si="8"/>
        <v>8665</v>
      </c>
      <c r="H112" s="20" t="str">
        <f t="shared" si="9"/>
        <v>轉絀為餘</v>
      </c>
      <c r="I112" s="8">
        <f t="shared" si="10"/>
        <v>425.62091503267976</v>
      </c>
    </row>
    <row r="113" spans="1:9" s="5" customFormat="1" ht="19.5">
      <c r="A113" s="33" t="s">
        <v>100</v>
      </c>
      <c r="B113" s="34"/>
      <c r="C113" s="35"/>
      <c r="D113" s="10">
        <f>D114</f>
        <v>578</v>
      </c>
      <c r="E113" s="10">
        <f>E114</f>
        <v>555</v>
      </c>
      <c r="F113" s="10">
        <f>F114</f>
        <v>899</v>
      </c>
      <c r="G113" s="10">
        <f t="shared" si="8"/>
        <v>344</v>
      </c>
      <c r="H113" s="16">
        <f t="shared" si="9"/>
        <v>61.98198198198198</v>
      </c>
      <c r="I113" s="15">
        <f t="shared" si="10"/>
        <v>155.53633217993078</v>
      </c>
    </row>
    <row r="114" spans="1:9" s="2" customFormat="1" ht="19.5">
      <c r="A114" s="21"/>
      <c r="B114" s="24" t="s">
        <v>99</v>
      </c>
      <c r="C114" s="23" t="s">
        <v>86</v>
      </c>
      <c r="D114" s="9">
        <v>578</v>
      </c>
      <c r="E114" s="9">
        <v>555</v>
      </c>
      <c r="F114" s="9">
        <v>899</v>
      </c>
      <c r="G114" s="9">
        <f t="shared" si="8"/>
        <v>344</v>
      </c>
      <c r="H114" s="20">
        <f t="shared" si="9"/>
        <v>61.98198198198198</v>
      </c>
      <c r="I114" s="8">
        <f t="shared" si="10"/>
        <v>155.53633217993078</v>
      </c>
    </row>
    <row r="115" spans="1:9" s="5" customFormat="1" ht="19.5">
      <c r="A115" s="33" t="s">
        <v>91</v>
      </c>
      <c r="B115" s="34"/>
      <c r="C115" s="35"/>
      <c r="D115" s="10">
        <f>SUM(D116:D117)</f>
        <v>13120</v>
      </c>
      <c r="E115" s="10">
        <f>SUM(E116:E117)</f>
        <v>9298</v>
      </c>
      <c r="F115" s="10">
        <f>SUM(F116:F117)</f>
        <v>15276</v>
      </c>
      <c r="G115" s="10">
        <f t="shared" si="8"/>
        <v>5978</v>
      </c>
      <c r="H115" s="16">
        <f t="shared" si="9"/>
        <v>64.29339642933965</v>
      </c>
      <c r="I115" s="15">
        <f t="shared" si="10"/>
        <v>116.4329268292683</v>
      </c>
    </row>
    <row r="116" spans="1:9" s="2" customFormat="1" ht="19.5">
      <c r="A116" s="21"/>
      <c r="B116" s="24" t="s">
        <v>101</v>
      </c>
      <c r="C116" s="23" t="s">
        <v>108</v>
      </c>
      <c r="D116" s="9">
        <v>2623</v>
      </c>
      <c r="E116" s="9">
        <v>1330</v>
      </c>
      <c r="F116" s="9">
        <v>8691</v>
      </c>
      <c r="G116" s="9">
        <f t="shared" si="8"/>
        <v>7361</v>
      </c>
      <c r="H116" s="20">
        <f t="shared" si="9"/>
        <v>553.4586466165414</v>
      </c>
      <c r="I116" s="8">
        <f t="shared" si="10"/>
        <v>331.3381624094548</v>
      </c>
    </row>
    <row r="117" spans="1:9" s="2" customFormat="1" ht="19.5">
      <c r="A117" s="21"/>
      <c r="B117" s="24" t="s">
        <v>102</v>
      </c>
      <c r="C117" s="23" t="s">
        <v>18</v>
      </c>
      <c r="D117" s="9">
        <v>10497</v>
      </c>
      <c r="E117" s="9">
        <v>7968</v>
      </c>
      <c r="F117" s="9">
        <v>6585</v>
      </c>
      <c r="G117" s="9">
        <f t="shared" si="8"/>
        <v>-1383</v>
      </c>
      <c r="H117" s="20">
        <f t="shared" si="9"/>
        <v>-17.356927710843372</v>
      </c>
      <c r="I117" s="8">
        <f t="shared" si="10"/>
        <v>62.73220920262932</v>
      </c>
    </row>
    <row r="118" spans="1:9" s="5" customFormat="1" ht="19.5">
      <c r="A118" s="33" t="s">
        <v>92</v>
      </c>
      <c r="B118" s="34"/>
      <c r="C118" s="35"/>
      <c r="D118" s="10">
        <f>D119</f>
        <v>2809</v>
      </c>
      <c r="E118" s="10">
        <f>E119</f>
        <v>2619</v>
      </c>
      <c r="F118" s="10">
        <f>F119</f>
        <v>-140</v>
      </c>
      <c r="G118" s="10">
        <f t="shared" si="8"/>
        <v>-2759</v>
      </c>
      <c r="H118" s="16" t="str">
        <f t="shared" si="9"/>
        <v>反餘為絀</v>
      </c>
      <c r="I118" s="15">
        <f t="shared" si="10"/>
        <v>-4.983980064079744</v>
      </c>
    </row>
    <row r="119" spans="1:9" s="2" customFormat="1" ht="19.5">
      <c r="A119" s="21"/>
      <c r="B119" s="24" t="s">
        <v>113</v>
      </c>
      <c r="C119" s="23" t="s">
        <v>109</v>
      </c>
      <c r="D119" s="9">
        <v>2809</v>
      </c>
      <c r="E119" s="9">
        <v>2619</v>
      </c>
      <c r="F119" s="9">
        <v>-140</v>
      </c>
      <c r="G119" s="9">
        <f t="shared" si="8"/>
        <v>-2759</v>
      </c>
      <c r="H119" s="20" t="str">
        <f t="shared" si="9"/>
        <v>反餘為絀</v>
      </c>
      <c r="I119" s="8">
        <f t="shared" si="10"/>
        <v>-4.983980064079744</v>
      </c>
    </row>
    <row r="120" spans="1:9" s="5" customFormat="1" ht="19.5">
      <c r="A120" s="33" t="s">
        <v>110</v>
      </c>
      <c r="B120" s="34"/>
      <c r="C120" s="35"/>
      <c r="D120" s="10">
        <f>D121</f>
        <v>-19049</v>
      </c>
      <c r="E120" s="10">
        <f>E121</f>
        <v>-5454</v>
      </c>
      <c r="F120" s="10">
        <f>F121</f>
        <v>5949</v>
      </c>
      <c r="G120" s="10">
        <f t="shared" si="8"/>
        <v>11403</v>
      </c>
      <c r="H120" s="16" t="str">
        <f t="shared" si="9"/>
        <v>轉絀為餘</v>
      </c>
      <c r="I120" s="15">
        <f t="shared" si="10"/>
        <v>-31.22998582602761</v>
      </c>
    </row>
    <row r="121" spans="1:9" s="2" customFormat="1" ht="19.5">
      <c r="A121" s="21"/>
      <c r="B121" s="24" t="s">
        <v>114</v>
      </c>
      <c r="C121" s="23" t="s">
        <v>111</v>
      </c>
      <c r="D121" s="9">
        <v>-19049</v>
      </c>
      <c r="E121" s="9">
        <v>-5454</v>
      </c>
      <c r="F121" s="9">
        <v>5949</v>
      </c>
      <c r="G121" s="9">
        <f t="shared" si="8"/>
        <v>11403</v>
      </c>
      <c r="H121" s="20" t="str">
        <f t="shared" si="9"/>
        <v>轉絀為餘</v>
      </c>
      <c r="I121" s="8">
        <f t="shared" si="10"/>
        <v>-31.22998582602761</v>
      </c>
    </row>
    <row r="122" spans="1:9" s="5" customFormat="1" ht="19.5">
      <c r="A122" s="33" t="s">
        <v>112</v>
      </c>
      <c r="B122" s="34"/>
      <c r="C122" s="35"/>
      <c r="D122" s="10">
        <f>D123</f>
        <v>640</v>
      </c>
      <c r="E122" s="10">
        <f>E123</f>
        <v>326</v>
      </c>
      <c r="F122" s="10">
        <f>F123</f>
        <v>3183</v>
      </c>
      <c r="G122" s="10">
        <f t="shared" si="8"/>
        <v>2857</v>
      </c>
      <c r="H122" s="16">
        <f t="shared" si="9"/>
        <v>876.3803680981596</v>
      </c>
      <c r="I122" s="15">
        <f t="shared" si="10"/>
        <v>497.34375</v>
      </c>
    </row>
    <row r="123" spans="1:9" s="2" customFormat="1" ht="19.5">
      <c r="A123" s="21"/>
      <c r="B123" s="24" t="s">
        <v>115</v>
      </c>
      <c r="C123" s="23" t="s">
        <v>29</v>
      </c>
      <c r="D123" s="9">
        <v>640</v>
      </c>
      <c r="E123" s="9">
        <v>326</v>
      </c>
      <c r="F123" s="9">
        <v>3183</v>
      </c>
      <c r="G123" s="9">
        <f t="shared" si="8"/>
        <v>2857</v>
      </c>
      <c r="H123" s="20">
        <f t="shared" si="9"/>
        <v>876.3803680981596</v>
      </c>
      <c r="I123" s="8">
        <f t="shared" si="10"/>
        <v>497.34375</v>
      </c>
    </row>
    <row r="124" spans="1:9" s="5" customFormat="1" ht="19.5">
      <c r="A124" s="33" t="s">
        <v>116</v>
      </c>
      <c r="B124" s="34"/>
      <c r="C124" s="35"/>
      <c r="D124" s="10">
        <f>D125</f>
        <v>747</v>
      </c>
      <c r="E124" s="10">
        <f>E125</f>
        <v>1041</v>
      </c>
      <c r="F124" s="10">
        <f>F125</f>
        <v>1642</v>
      </c>
      <c r="G124" s="10">
        <f t="shared" si="8"/>
        <v>601</v>
      </c>
      <c r="H124" s="16">
        <f t="shared" si="9"/>
        <v>57.73294908741594</v>
      </c>
      <c r="I124" s="15">
        <f t="shared" si="10"/>
        <v>219.81258366800535</v>
      </c>
    </row>
    <row r="125" spans="1:9" s="2" customFormat="1" ht="19.5">
      <c r="A125" s="21"/>
      <c r="B125" s="24" t="s">
        <v>117</v>
      </c>
      <c r="C125" s="23" t="s">
        <v>30</v>
      </c>
      <c r="D125" s="9">
        <v>747</v>
      </c>
      <c r="E125" s="9">
        <v>1041</v>
      </c>
      <c r="F125" s="9">
        <v>1642</v>
      </c>
      <c r="G125" s="9">
        <f t="shared" si="8"/>
        <v>601</v>
      </c>
      <c r="H125" s="20">
        <f t="shared" si="9"/>
        <v>57.73294908741594</v>
      </c>
      <c r="I125" s="8">
        <f t="shared" si="10"/>
        <v>219.81258366800535</v>
      </c>
    </row>
    <row r="126" spans="1:9" s="5" customFormat="1" ht="19.5">
      <c r="A126" s="33" t="s">
        <v>195</v>
      </c>
      <c r="B126" s="34"/>
      <c r="C126" s="35"/>
      <c r="D126" s="10">
        <f>D127</f>
        <v>561</v>
      </c>
      <c r="E126" s="10">
        <f>E127</f>
        <v>1372</v>
      </c>
      <c r="F126" s="10">
        <f>F127</f>
        <v>1289</v>
      </c>
      <c r="G126" s="10">
        <f t="shared" si="8"/>
        <v>-83</v>
      </c>
      <c r="H126" s="16">
        <f t="shared" si="9"/>
        <v>-6.049562682215743</v>
      </c>
      <c r="I126" s="15">
        <f t="shared" si="10"/>
        <v>229.76827094474154</v>
      </c>
    </row>
    <row r="127" spans="1:9" s="2" customFormat="1" ht="19.5">
      <c r="A127" s="21"/>
      <c r="B127" s="24" t="s">
        <v>118</v>
      </c>
      <c r="C127" s="23" t="s">
        <v>119</v>
      </c>
      <c r="D127" s="9">
        <v>561</v>
      </c>
      <c r="E127" s="9">
        <v>1372</v>
      </c>
      <c r="F127" s="9">
        <v>1289</v>
      </c>
      <c r="G127" s="9">
        <f t="shared" si="8"/>
        <v>-83</v>
      </c>
      <c r="H127" s="20">
        <f t="shared" si="9"/>
        <v>-6.049562682215743</v>
      </c>
      <c r="I127" s="8">
        <f t="shared" si="10"/>
        <v>229.76827094474154</v>
      </c>
    </row>
    <row r="128" spans="1:9" s="5" customFormat="1" ht="19.5">
      <c r="A128" s="33" t="s">
        <v>193</v>
      </c>
      <c r="B128" s="34"/>
      <c r="C128" s="35"/>
      <c r="D128" s="10">
        <f>D129</f>
        <v>-16</v>
      </c>
      <c r="E128" s="10">
        <f>E129</f>
        <v>-13</v>
      </c>
      <c r="F128" s="10">
        <f>F129</f>
        <v>8</v>
      </c>
      <c r="G128" s="10">
        <f t="shared" si="8"/>
        <v>21</v>
      </c>
      <c r="H128" s="16" t="str">
        <f t="shared" si="9"/>
        <v>轉絀為餘</v>
      </c>
      <c r="I128" s="15">
        <f t="shared" si="10"/>
        <v>-50</v>
      </c>
    </row>
    <row r="129" spans="1:9" s="2" customFormat="1" ht="19.5">
      <c r="A129" s="21"/>
      <c r="B129" s="24" t="s">
        <v>120</v>
      </c>
      <c r="C129" s="23" t="s">
        <v>23</v>
      </c>
      <c r="D129" s="9">
        <v>-16</v>
      </c>
      <c r="E129" s="9">
        <v>-13</v>
      </c>
      <c r="F129" s="9">
        <v>8</v>
      </c>
      <c r="G129" s="9">
        <f t="shared" si="8"/>
        <v>21</v>
      </c>
      <c r="H129" s="20" t="str">
        <f t="shared" si="9"/>
        <v>轉絀為餘</v>
      </c>
      <c r="I129" s="8">
        <f t="shared" si="10"/>
        <v>-50</v>
      </c>
    </row>
    <row r="130" spans="1:9" s="5" customFormat="1" ht="19.5">
      <c r="A130" s="33" t="s">
        <v>194</v>
      </c>
      <c r="B130" s="34"/>
      <c r="C130" s="35"/>
      <c r="D130" s="10">
        <f>D131</f>
        <v>-36</v>
      </c>
      <c r="E130" s="10">
        <f>E131</f>
        <v>27</v>
      </c>
      <c r="F130" s="10">
        <f>F131</f>
        <v>33</v>
      </c>
      <c r="G130" s="10">
        <f t="shared" si="8"/>
        <v>6</v>
      </c>
      <c r="H130" s="16">
        <f t="shared" si="9"/>
        <v>22.22222222222222</v>
      </c>
      <c r="I130" s="15">
        <f t="shared" si="10"/>
        <v>-91.66666666666666</v>
      </c>
    </row>
    <row r="131" spans="1:9" s="2" customFormat="1" ht="19.5">
      <c r="A131" s="21"/>
      <c r="B131" s="24" t="s">
        <v>121</v>
      </c>
      <c r="C131" s="23" t="s">
        <v>24</v>
      </c>
      <c r="D131" s="9">
        <v>-36</v>
      </c>
      <c r="E131" s="9">
        <v>27</v>
      </c>
      <c r="F131" s="9">
        <v>33</v>
      </c>
      <c r="G131" s="9">
        <f t="shared" si="8"/>
        <v>6</v>
      </c>
      <c r="H131" s="20">
        <f t="shared" si="9"/>
        <v>22.22222222222222</v>
      </c>
      <c r="I131" s="8">
        <f t="shared" si="10"/>
        <v>-91.66666666666666</v>
      </c>
    </row>
    <row r="132" spans="1:9" s="5" customFormat="1" ht="19.5">
      <c r="A132" s="33" t="s">
        <v>192</v>
      </c>
      <c r="B132" s="34"/>
      <c r="C132" s="35"/>
      <c r="D132" s="10">
        <f>D133</f>
        <v>32</v>
      </c>
      <c r="E132" s="10">
        <f>E133</f>
        <v>85</v>
      </c>
      <c r="F132" s="10">
        <f>F133</f>
        <v>76</v>
      </c>
      <c r="G132" s="10">
        <f t="shared" si="8"/>
        <v>-9</v>
      </c>
      <c r="H132" s="16">
        <f t="shared" si="9"/>
        <v>-10.588235294117647</v>
      </c>
      <c r="I132" s="15">
        <f t="shared" si="10"/>
        <v>237.5</v>
      </c>
    </row>
    <row r="133" spans="1:9" s="2" customFormat="1" ht="19.5">
      <c r="A133" s="21"/>
      <c r="B133" s="24" t="s">
        <v>122</v>
      </c>
      <c r="C133" s="23" t="s">
        <v>25</v>
      </c>
      <c r="D133" s="9">
        <v>32</v>
      </c>
      <c r="E133" s="9">
        <v>85</v>
      </c>
      <c r="F133" s="9">
        <v>76</v>
      </c>
      <c r="G133" s="9">
        <f t="shared" si="8"/>
        <v>-9</v>
      </c>
      <c r="H133" s="20">
        <f t="shared" si="9"/>
        <v>-10.588235294117647</v>
      </c>
      <c r="I133" s="8">
        <f t="shared" si="10"/>
        <v>237.5</v>
      </c>
    </row>
    <row r="134" spans="1:9" s="2" customFormat="1" ht="19.5">
      <c r="A134" s="21"/>
      <c r="B134" s="24"/>
      <c r="C134" s="23"/>
      <c r="D134" s="9"/>
      <c r="E134" s="9"/>
      <c r="F134" s="9"/>
      <c r="G134" s="9"/>
      <c r="H134" s="20"/>
      <c r="I134" s="8"/>
    </row>
    <row r="135" spans="1:9" s="5" customFormat="1" ht="21">
      <c r="A135" s="30" t="s">
        <v>196</v>
      </c>
      <c r="B135" s="31"/>
      <c r="C135" s="32"/>
      <c r="D135" s="10">
        <f aca="true" t="shared" si="11" ref="D135:F136">D136</f>
        <v>-1121</v>
      </c>
      <c r="E135" s="10">
        <f t="shared" si="11"/>
        <v>1068</v>
      </c>
      <c r="F135" s="10">
        <f t="shared" si="11"/>
        <v>1224</v>
      </c>
      <c r="G135" s="10">
        <f>F135-E135</f>
        <v>156</v>
      </c>
      <c r="H135" s="16">
        <f>IF(F135*E135&gt;0,(+G135/ABS(E135)*100),IF(F135&gt;E135,"轉絀為餘","反餘為絀"))</f>
        <v>14.606741573033707</v>
      </c>
      <c r="I135" s="15">
        <f>(F135/D135)*100</f>
        <v>-109.18822479928636</v>
      </c>
    </row>
    <row r="136" spans="1:9" s="5" customFormat="1" ht="19.5">
      <c r="A136" s="33" t="s">
        <v>89</v>
      </c>
      <c r="B136" s="34"/>
      <c r="C136" s="35"/>
      <c r="D136" s="10">
        <f t="shared" si="11"/>
        <v>-1121</v>
      </c>
      <c r="E136" s="10">
        <f t="shared" si="11"/>
        <v>1068</v>
      </c>
      <c r="F136" s="10">
        <f t="shared" si="11"/>
        <v>1224</v>
      </c>
      <c r="G136" s="10">
        <f>F136-E136</f>
        <v>156</v>
      </c>
      <c r="H136" s="16">
        <f>IF(F136*E136&gt;0,(+G136/ABS(E136)*100),IF(F136&gt;E136,"轉絀為餘","反餘為絀"))</f>
        <v>14.606741573033707</v>
      </c>
      <c r="I136" s="15">
        <f>(F136/D136)*100</f>
        <v>-109.18822479928636</v>
      </c>
    </row>
    <row r="137" spans="1:9" ht="19.5">
      <c r="A137" s="21"/>
      <c r="B137" s="24" t="s">
        <v>104</v>
      </c>
      <c r="C137" s="23" t="s">
        <v>12</v>
      </c>
      <c r="D137" s="9">
        <v>-1121</v>
      </c>
      <c r="E137" s="9">
        <v>1068</v>
      </c>
      <c r="F137" s="9">
        <v>1224</v>
      </c>
      <c r="G137" s="9">
        <f>F137-E137</f>
        <v>156</v>
      </c>
      <c r="H137" s="20">
        <f>IF(F137*E137&gt;0,(+G137/ABS(E137)*100),IF(F137&gt;E137,"轉絀為餘","反餘為絀"))</f>
        <v>14.606741573033707</v>
      </c>
      <c r="I137" s="8">
        <f>(F137/D137)*100</f>
        <v>-109.18822479928636</v>
      </c>
    </row>
    <row r="138" spans="1:9" s="5" customFormat="1" ht="20.25" thickBot="1">
      <c r="A138" s="36" t="s">
        <v>188</v>
      </c>
      <c r="B138" s="37"/>
      <c r="C138" s="38"/>
      <c r="D138" s="14">
        <f>D4+D98+D102+D135</f>
        <v>-719</v>
      </c>
      <c r="E138" s="14">
        <f>E4+E98+E102+E135</f>
        <v>46837</v>
      </c>
      <c r="F138" s="14">
        <f>F4+F98+F102+F135</f>
        <v>80348</v>
      </c>
      <c r="G138" s="14">
        <f>F138-E138</f>
        <v>33511</v>
      </c>
      <c r="H138" s="18">
        <f>IF(F138*E138&gt;0,(+G138/ABS(E138)*100),IF(F138&gt;E138,"轉絀為餘","反餘為絀"))</f>
        <v>71.5481350214574</v>
      </c>
      <c r="I138" s="19">
        <f>(F138/D138)*100</f>
        <v>-11174.965229485397</v>
      </c>
    </row>
  </sheetData>
  <mergeCells count="39">
    <mergeCell ref="A2:C3"/>
    <mergeCell ref="D2:D3"/>
    <mergeCell ref="E2:I2"/>
    <mergeCell ref="A4:C4"/>
    <mergeCell ref="A5:C5"/>
    <mergeCell ref="A7:C7"/>
    <mergeCell ref="A10:C10"/>
    <mergeCell ref="A14:C14"/>
    <mergeCell ref="A17:C17"/>
    <mergeCell ref="A74:C74"/>
    <mergeCell ref="A76:C76"/>
    <mergeCell ref="A79:C79"/>
    <mergeCell ref="A81:C81"/>
    <mergeCell ref="A84:C84"/>
    <mergeCell ref="A86:C86"/>
    <mergeCell ref="A88:C88"/>
    <mergeCell ref="A91:C91"/>
    <mergeCell ref="A93:C93"/>
    <mergeCell ref="A95:C95"/>
    <mergeCell ref="A98:C98"/>
    <mergeCell ref="A99:C99"/>
    <mergeCell ref="A102:C102"/>
    <mergeCell ref="A103:C103"/>
    <mergeCell ref="A122:C122"/>
    <mergeCell ref="A124:C124"/>
    <mergeCell ref="A109:C109"/>
    <mergeCell ref="A111:C111"/>
    <mergeCell ref="A113:C113"/>
    <mergeCell ref="A115:C115"/>
    <mergeCell ref="A135:C135"/>
    <mergeCell ref="A136:C136"/>
    <mergeCell ref="A138:C138"/>
    <mergeCell ref="A1:I1"/>
    <mergeCell ref="A126:C126"/>
    <mergeCell ref="A128:C128"/>
    <mergeCell ref="A130:C130"/>
    <mergeCell ref="A132:C132"/>
    <mergeCell ref="A118:C118"/>
    <mergeCell ref="A120:C120"/>
  </mergeCells>
  <printOptions/>
  <pageMargins left="0.9448818897637796" right="0.7480314960629921" top="0.7874015748031497" bottom="0.7874015748031497" header="0.5118110236220472" footer="0.5118110236220472"/>
  <pageSetup horizontalDpi="1200" verticalDpi="1200" orientation="landscape" paperSize="9" scale="80" r:id="rId2"/>
  <headerFooter alignWithMargins="0">
    <oddFooter>&amp;C&amp;"Times New Roman,標準"&amp;P+18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</dc:title>
  <dc:subject>7</dc:subject>
  <dc:creator>行政院主計處</dc:creator>
  <cp:keywords/>
  <dc:description> </dc:description>
  <cp:lastModifiedBy>會計決算處基金會計科吳昌益</cp:lastModifiedBy>
  <cp:lastPrinted>2017-03-22T01:52:24Z</cp:lastPrinted>
  <dcterms:created xsi:type="dcterms:W3CDTF">2002-05-01T01:00:29Z</dcterms:created>
  <dcterms:modified xsi:type="dcterms:W3CDTF">2017-03-22T02:40:19Z</dcterms:modified>
  <cp:category>I14</cp:category>
  <cp:version/>
  <cp:contentType/>
  <cp:contentStatus/>
</cp:coreProperties>
</file>