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2 歲出" sheetId="1" r:id="rId1"/>
  </sheets>
  <externalReferences>
    <externalReference r:id="rId4"/>
  </externalReferences>
  <definedNames>
    <definedName name="_xlnm.Print_Titles" localSheetId="0">'表2 歲出'!$1:$6</definedName>
  </definedNames>
  <calcPr fullCalcOnLoad="1"/>
</workbook>
</file>

<file path=xl/sharedStrings.xml><?xml version="1.0" encoding="utf-8"?>
<sst xmlns="http://schemas.openxmlformats.org/spreadsheetml/2006/main" count="74" uniqueCount="70">
  <si>
    <t>附表二</t>
  </si>
  <si>
    <t>單位：百萬元</t>
  </si>
  <si>
    <t>機關名稱</t>
  </si>
  <si>
    <t>預 算 數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</si>
  <si>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</si>
  <si>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</si>
  <si>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</si>
  <si>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</si>
  <si>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</si>
  <si>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</si>
  <si>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</si>
  <si>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</si>
  <si>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國民大會主管</t>
  </si>
  <si>
    <t>總統府主管</t>
  </si>
  <si>
    <t>行政院主管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</si>
  <si>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</si>
  <si>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</si>
  <si>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</si>
  <si>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</si>
  <si>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</si>
  <si>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</si>
  <si>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</si>
  <si>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國立故宮博物院</t>
  </si>
  <si>
    <t xml:space="preserve">  經濟建設委員會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</si>
  <si>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</si>
  <si>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</si>
  <si>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</si>
  <si>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研究發展考核委員會及所屬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</si>
  <si>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</si>
  <si>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</si>
  <si>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</si>
  <si>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</si>
  <si>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</si>
  <si>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</si>
  <si>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</si>
  <si>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</si>
  <si>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</si>
  <si>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</si>
  <si>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</si>
  <si>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</si>
  <si>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</si>
  <si>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</si>
  <si>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</si>
  <si>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</si>
  <si>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</si>
  <si>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</si>
  <si>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</si>
  <si>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</si>
  <si>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</si>
  <si>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退輔會主管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</si>
  <si>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</si>
  <si>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</si>
  <si>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</si>
  <si>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</si>
  <si>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</si>
  <si>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</si>
  <si>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海岸巡防署主管</t>
  </si>
  <si>
    <t>省市地方政府</t>
  </si>
  <si>
    <t>臺灣省政府及所屬</t>
  </si>
  <si>
    <t>臺灣諮議會</t>
  </si>
  <si>
    <t>補助臺灣省各縣市政府</t>
  </si>
  <si>
    <t>福建省政府</t>
  </si>
  <si>
    <t>補助高雄市政府</t>
  </si>
  <si>
    <t>災害準備金</t>
  </si>
  <si>
    <t>第二預備金</t>
  </si>
  <si>
    <t>合          計</t>
  </si>
  <si>
    <t xml:space="preserve"> 註：1.表列各金額欄係以百萬元及經四捨五入處理後計列；另占預算％部分，係以實際執行數（即以元）核算之比率計列。</t>
  </si>
  <si>
    <t xml:space="preserve">     2.第二預備金原列78億元，表列未動支數2.17億元，動支數為75.83億元，包括國民大會主管0.19億元、總統府主管0.40億元、行政
      院主管4.29億元、司法院主管1.34億元、考試院主管0.97億元、內政部主管4.98億元、外交部主管3.91億元、國防部主管16.04億
      元、財政部主管0.75億元、法務部主管2.07億元、經濟部主管39.00億元、交通部主管0.39億元、國科會主管0.27億元、勞委會主
      管0.46億元、衛生署主管0.70億元、環保署主管</t>
  </si>
  <si>
    <r>
      <t>九十二年度中央政府各機關預算截至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</si>
  <si>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 xml:space="preserve"> </t>
    </r>
    <r>
      <rPr>
        <sz val="14"/>
        <rFont val="標楷體"/>
        <family val="4"/>
      </rPr>
      <t>累計執行數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含保留數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</si>
</sst>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16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sz val="15"/>
      <name val="華康楷書體W6"/>
      <family val="3"/>
    </font>
    <font>
      <sz val="14"/>
      <name val="華康楷書體W6"/>
      <family val="3"/>
    </font>
    <font>
      <sz val="14"/>
      <name val="Times New Roman"/>
      <family val="1"/>
    </font>
    <font>
      <b/>
      <sz val="12"/>
      <name val="華康細圓體"/>
      <family val="3"/>
    </font>
    <font>
      <b/>
      <sz val="12"/>
      <name val="華康楷書體W6"/>
      <family val="3"/>
    </font>
    <font>
      <sz val="12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37" fontId="9" fillId="0" borderId="0" xfId="15" applyFont="1" applyAlignment="1" applyProtection="1">
      <alignment horizontal="centerContinuous" vertical="center"/>
      <protection locked="0"/>
    </xf>
    <xf numFmtId="37" fontId="10" fillId="0" borderId="0" xfId="15" applyFont="1" applyAlignment="1" applyProtection="1">
      <alignment horizontal="centerContinuous" vertical="center"/>
      <protection locked="0"/>
    </xf>
    <xf numFmtId="37" fontId="10" fillId="0" borderId="0" xfId="15" applyFont="1" applyAlignment="1" applyProtection="1">
      <alignment horizontal="centerContinuous" vertical="center"/>
      <protection/>
    </xf>
    <xf numFmtId="37" fontId="5" fillId="0" borderId="0" xfId="15" applyFont="1" applyAlignment="1" applyProtection="1" quotePrefix="1">
      <alignment horizontal="right" vertical="center"/>
      <protection locked="0"/>
    </xf>
    <xf numFmtId="37" fontId="5" fillId="0" borderId="1" xfId="15" applyFont="1" applyBorder="1" applyAlignment="1" applyProtection="1">
      <alignment horizontal="centerContinuous" vertical="center"/>
      <protection locked="0"/>
    </xf>
    <xf numFmtId="37" fontId="5" fillId="0" borderId="1" xfId="15" applyFont="1" applyBorder="1" applyAlignment="1" applyProtection="1">
      <alignment horizontal="centerContinuous" vertical="center"/>
      <protection/>
    </xf>
    <xf numFmtId="37" fontId="5" fillId="0" borderId="1" xfId="15" applyFont="1" applyBorder="1" applyAlignment="1" applyProtection="1">
      <alignment horizontal="center" vertical="center"/>
      <protection locked="0"/>
    </xf>
    <xf numFmtId="37" fontId="5" fillId="0" borderId="1" xfId="15" applyFont="1" applyBorder="1" applyAlignment="1" applyProtection="1">
      <alignment horizontal="center" vertical="center"/>
      <protection/>
    </xf>
    <xf numFmtId="37" fontId="12" fillId="0" borderId="2" xfId="15" applyFont="1" applyBorder="1" applyAlignment="1" applyProtection="1">
      <alignment horizontal="left" vertical="center"/>
      <protection locked="0"/>
    </xf>
    <xf numFmtId="178" fontId="2" fillId="0" borderId="3" xfId="15" applyNumberFormat="1" applyFont="1" applyBorder="1" applyAlignment="1" applyProtection="1">
      <alignment vertical="center"/>
      <protection locked="0"/>
    </xf>
    <xf numFmtId="177" fontId="2" fillId="0" borderId="4" xfId="15" applyNumberFormat="1" applyFont="1" applyBorder="1" applyAlignment="1" applyProtection="1">
      <alignment vertical="center"/>
      <protection locked="0"/>
    </xf>
    <xf numFmtId="177" fontId="2" fillId="0" borderId="5" xfId="15" applyNumberFormat="1" applyFont="1" applyBorder="1" applyAlignment="1" applyProtection="1">
      <alignment vertical="center"/>
      <protection/>
    </xf>
    <xf numFmtId="177" fontId="2" fillId="0" borderId="6" xfId="15" applyNumberFormat="1" applyFont="1" applyBorder="1" applyAlignment="1" applyProtection="1">
      <alignment vertical="center"/>
      <protection locked="0"/>
    </xf>
    <xf numFmtId="178" fontId="2" fillId="0" borderId="7" xfId="15" applyNumberFormat="1" applyFont="1" applyBorder="1" applyAlignment="1" applyProtection="1">
      <alignment vertical="center"/>
      <protection locked="0"/>
    </xf>
    <xf numFmtId="177" fontId="2" fillId="0" borderId="3" xfId="15" applyNumberFormat="1" applyFont="1" applyBorder="1" applyAlignment="1" applyProtection="1">
      <alignment vertical="center"/>
      <protection locked="0"/>
    </xf>
    <xf numFmtId="178" fontId="2" fillId="0" borderId="8" xfId="15" applyNumberFormat="1" applyFont="1" applyBorder="1" applyAlignment="1" applyProtection="1">
      <alignment vertical="center"/>
      <protection locked="0"/>
    </xf>
    <xf numFmtId="177" fontId="2" fillId="0" borderId="6" xfId="15" applyNumberFormat="1" applyFont="1" applyBorder="1" applyAlignment="1" applyProtection="1">
      <alignment vertical="center"/>
      <protection/>
    </xf>
    <xf numFmtId="37" fontId="12" fillId="0" borderId="9" xfId="15" applyFont="1" applyBorder="1" applyAlignment="1" applyProtection="1">
      <alignment horizontal="left" vertical="center"/>
      <protection locked="0"/>
    </xf>
    <xf numFmtId="178" fontId="2" fillId="0" borderId="10" xfId="15" applyNumberFormat="1" applyFont="1" applyBorder="1" applyAlignment="1" applyProtection="1">
      <alignment vertical="center"/>
      <protection locked="0"/>
    </xf>
    <xf numFmtId="178" fontId="2" fillId="0" borderId="11" xfId="15" applyNumberFormat="1" applyFont="1" applyBorder="1" applyAlignment="1" applyProtection="1">
      <alignment vertical="center"/>
      <protection locked="0"/>
    </xf>
    <xf numFmtId="178" fontId="2" fillId="0" borderId="12" xfId="15" applyNumberFormat="1" applyFont="1" applyBorder="1" applyAlignment="1" applyProtection="1">
      <alignment vertical="center"/>
      <protection locked="0"/>
    </xf>
    <xf numFmtId="37" fontId="0" fillId="0" borderId="9" xfId="15" applyFont="1" applyBorder="1" applyAlignment="1" applyProtection="1" quotePrefix="1">
      <alignment horizontal="left" vertical="center" indent="1"/>
      <protection locked="0"/>
    </xf>
    <xf numFmtId="178" fontId="2" fillId="0" borderId="13" xfId="15" applyNumberFormat="1" applyFont="1" applyBorder="1" applyAlignment="1" applyProtection="1">
      <alignment vertical="center"/>
      <protection locked="0"/>
    </xf>
    <xf numFmtId="178" fontId="2" fillId="0" borderId="14" xfId="15" applyNumberFormat="1" applyFont="1" applyBorder="1" applyAlignment="1" applyProtection="1">
      <alignment vertical="center"/>
      <protection locked="0"/>
    </xf>
    <xf numFmtId="178" fontId="2" fillId="0" borderId="15" xfId="15" applyNumberFormat="1" applyFont="1" applyBorder="1" applyAlignment="1" applyProtection="1">
      <alignment vertical="center"/>
      <protection locked="0"/>
    </xf>
    <xf numFmtId="178" fontId="2" fillId="0" borderId="16" xfId="15" applyNumberFormat="1" applyFont="1" applyBorder="1" applyAlignment="1" applyProtection="1">
      <alignment vertical="center"/>
      <protection locked="0"/>
    </xf>
    <xf numFmtId="177" fontId="2" fillId="0" borderId="10" xfId="15" applyNumberFormat="1" applyFont="1" applyBorder="1" applyAlignment="1" applyProtection="1">
      <alignment vertical="center"/>
      <protection locked="0"/>
    </xf>
    <xf numFmtId="177" fontId="2" fillId="0" borderId="11" xfId="15" applyNumberFormat="1" applyFont="1" applyBorder="1" applyAlignment="1" applyProtection="1">
      <alignment vertical="center"/>
      <protection locked="0"/>
    </xf>
    <xf numFmtId="177" fontId="2" fillId="0" borderId="8" xfId="15" applyNumberFormat="1" applyFont="1" applyBorder="1" applyAlignment="1" applyProtection="1">
      <alignment vertical="center"/>
      <protection locked="0"/>
    </xf>
    <xf numFmtId="178" fontId="2" fillId="0" borderId="8" xfId="15" applyNumberFormat="1" applyFont="1" applyBorder="1" applyAlignment="1" applyProtection="1">
      <alignment horizontal="right" vertical="center"/>
      <protection locked="0"/>
    </xf>
    <xf numFmtId="177" fontId="2" fillId="0" borderId="17" xfId="15" applyNumberFormat="1" applyFont="1" applyBorder="1" applyAlignment="1" applyProtection="1">
      <alignment vertical="center"/>
      <protection locked="0"/>
    </xf>
    <xf numFmtId="37" fontId="13" fillId="0" borderId="18" xfId="15" applyFont="1" applyBorder="1" applyAlignment="1" applyProtection="1" quotePrefix="1">
      <alignment horizontal="center" vertical="center"/>
      <protection locked="0"/>
    </xf>
    <xf numFmtId="178" fontId="2" fillId="0" borderId="19" xfId="15" applyNumberFormat="1" applyFont="1" applyBorder="1" applyAlignment="1" applyProtection="1">
      <alignment vertical="center"/>
      <protection locked="0"/>
    </xf>
    <xf numFmtId="178" fontId="2" fillId="0" borderId="20" xfId="15" applyNumberFormat="1" applyFont="1" applyBorder="1" applyAlignment="1" applyProtection="1">
      <alignment vertical="center"/>
      <protection locked="0"/>
    </xf>
    <xf numFmtId="178" fontId="2" fillId="0" borderId="21" xfId="15" applyNumberFormat="1" applyFont="1" applyBorder="1" applyAlignment="1" applyProtection="1">
      <alignment vertical="center"/>
      <protection locked="0"/>
    </xf>
    <xf numFmtId="178" fontId="2" fillId="0" borderId="22" xfId="15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190" fontId="14" fillId="0" borderId="0" xfId="0" applyNumberFormat="1" applyFont="1" applyAlignment="1">
      <alignment/>
    </xf>
    <xf numFmtId="37" fontId="14" fillId="0" borderId="0" xfId="15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 vertical="center"/>
    </xf>
  </cellXfs>
  <cellStyles count="10">
    <cellStyle name="Normal" xfId="0"/>
    <cellStyle name="一般_86年度11月份執行明細表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&#27770;&#31639;\92&#27770;&#31639;&#32317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全"/>
      <sheetName val="歲出(經)"/>
      <sheetName val="歲出 (資)"/>
      <sheetName val="歲出全"/>
      <sheetName val="用途"/>
      <sheetName val="各縣市(本年)"/>
      <sheetName val="各縣市(以前)"/>
      <sheetName val="九二一第二期"/>
      <sheetName val="九二一保留"/>
      <sheetName val="特別決算"/>
      <sheetName val="初步統計表(入,出)"/>
      <sheetName val="五年保留15"/>
      <sheetName val="政事代碼對照"/>
      <sheetName val="歲出全(1)"/>
    </sheetNames>
    <sheetDataSet>
      <sheetData sheetId="1">
        <row r="2">
          <cell r="J2">
            <v>66370000</v>
          </cell>
          <cell r="N2">
            <v>42511451</v>
          </cell>
        </row>
        <row r="5">
          <cell r="J5">
            <v>6908247000</v>
          </cell>
          <cell r="N5">
            <v>6533551029</v>
          </cell>
        </row>
        <row r="13">
          <cell r="J13">
            <v>726320238</v>
          </cell>
          <cell r="N13">
            <v>705580356</v>
          </cell>
        </row>
        <row r="14">
          <cell r="J14">
            <v>870993000</v>
          </cell>
          <cell r="N14">
            <v>837628938</v>
          </cell>
        </row>
        <row r="15">
          <cell r="J15">
            <v>206769000</v>
          </cell>
          <cell r="N15">
            <v>202067617</v>
          </cell>
        </row>
        <row r="16">
          <cell r="J16">
            <v>4114632467</v>
          </cell>
          <cell r="N16">
            <v>4048924744</v>
          </cell>
        </row>
        <row r="17">
          <cell r="J17">
            <v>3816331000</v>
          </cell>
          <cell r="N17">
            <v>3205379945</v>
          </cell>
        </row>
        <row r="18">
          <cell r="J18">
            <v>162407607</v>
          </cell>
          <cell r="N18">
            <v>136078873</v>
          </cell>
        </row>
        <row r="19">
          <cell r="J19">
            <v>345322000</v>
          </cell>
          <cell r="N19">
            <v>345272508</v>
          </cell>
        </row>
        <row r="20">
          <cell r="J20">
            <v>594522000</v>
          </cell>
          <cell r="N20">
            <v>581792207</v>
          </cell>
        </row>
        <row r="21">
          <cell r="J21">
            <v>645905000</v>
          </cell>
          <cell r="N21">
            <v>617502100</v>
          </cell>
        </row>
        <row r="22">
          <cell r="J22">
            <v>898937000</v>
          </cell>
          <cell r="N22">
            <v>880217616</v>
          </cell>
        </row>
        <row r="23">
          <cell r="J23">
            <v>3565972400</v>
          </cell>
          <cell r="N23">
            <v>3409861879</v>
          </cell>
        </row>
        <row r="24">
          <cell r="J24">
            <v>431266000</v>
          </cell>
          <cell r="N24">
            <v>404929526</v>
          </cell>
        </row>
        <row r="25">
          <cell r="J25">
            <v>1558742097</v>
          </cell>
          <cell r="N25">
            <v>1513883922</v>
          </cell>
        </row>
        <row r="26">
          <cell r="J26">
            <v>626284000</v>
          </cell>
          <cell r="N26">
            <v>605326348</v>
          </cell>
        </row>
        <row r="27">
          <cell r="J27">
            <v>348451000</v>
          </cell>
          <cell r="N27">
            <v>344194534</v>
          </cell>
        </row>
        <row r="28">
          <cell r="J28">
            <v>53866000</v>
          </cell>
          <cell r="N28">
            <v>52239511</v>
          </cell>
        </row>
        <row r="29">
          <cell r="J29">
            <v>568378000</v>
          </cell>
          <cell r="N29">
            <v>541950047</v>
          </cell>
        </row>
        <row r="30">
          <cell r="J30">
            <v>3980925000</v>
          </cell>
          <cell r="N30">
            <v>3632638053</v>
          </cell>
        </row>
        <row r="31">
          <cell r="J31">
            <v>1529517000</v>
          </cell>
          <cell r="N31">
            <v>1415336015</v>
          </cell>
        </row>
        <row r="32">
          <cell r="J32">
            <v>708080000</v>
          </cell>
          <cell r="N32">
            <v>699100645</v>
          </cell>
        </row>
        <row r="34">
          <cell r="J34">
            <v>3882367120</v>
          </cell>
          <cell r="N34">
            <v>3762879025</v>
          </cell>
        </row>
        <row r="37">
          <cell r="J37">
            <v>13997671750</v>
          </cell>
          <cell r="N37">
            <v>12941808402</v>
          </cell>
        </row>
        <row r="74">
          <cell r="J74">
            <v>16890112215</v>
          </cell>
          <cell r="N74">
            <v>14720651541</v>
          </cell>
        </row>
        <row r="81">
          <cell r="J81">
            <v>1829513100</v>
          </cell>
          <cell r="N81">
            <v>1819671541</v>
          </cell>
        </row>
        <row r="87">
          <cell r="J87">
            <v>101994340058</v>
          </cell>
          <cell r="N87">
            <v>95388669332</v>
          </cell>
        </row>
        <row r="108">
          <cell r="J108">
            <v>27604300576</v>
          </cell>
          <cell r="N108">
            <v>26872282482</v>
          </cell>
        </row>
        <row r="112">
          <cell r="J112">
            <v>250046730000</v>
          </cell>
          <cell r="N112">
            <v>248102092927</v>
          </cell>
        </row>
        <row r="116">
          <cell r="J116">
            <v>214147448503</v>
          </cell>
          <cell r="N116">
            <v>212366942872</v>
          </cell>
        </row>
        <row r="133">
          <cell r="J133">
            <v>117253911371</v>
          </cell>
          <cell r="N133">
            <v>115815334020</v>
          </cell>
        </row>
        <row r="152">
          <cell r="J152">
            <v>21307195654</v>
          </cell>
          <cell r="N152">
            <v>20822497103</v>
          </cell>
        </row>
        <row r="187">
          <cell r="J187">
            <v>39211122214</v>
          </cell>
          <cell r="N187">
            <v>38487355193</v>
          </cell>
        </row>
        <row r="201">
          <cell r="J201">
            <v>14306036344</v>
          </cell>
          <cell r="N201">
            <v>13368924471</v>
          </cell>
        </row>
        <row r="210">
          <cell r="J210">
            <v>152900000</v>
          </cell>
          <cell r="N210">
            <v>146857162</v>
          </cell>
        </row>
        <row r="213">
          <cell r="J213">
            <v>1441328267</v>
          </cell>
          <cell r="N213">
            <v>1366127800</v>
          </cell>
        </row>
        <row r="216">
          <cell r="J216">
            <v>142157019000</v>
          </cell>
          <cell r="N216">
            <v>139244284581</v>
          </cell>
        </row>
        <row r="219">
          <cell r="J219">
            <v>5848783618</v>
          </cell>
          <cell r="N219">
            <v>5656917658</v>
          </cell>
        </row>
        <row r="223">
          <cell r="J223">
            <v>2328992147</v>
          </cell>
          <cell r="N223">
            <v>2289329091</v>
          </cell>
        </row>
        <row r="229">
          <cell r="J229">
            <v>48393602265</v>
          </cell>
          <cell r="N229">
            <v>47893158402</v>
          </cell>
        </row>
        <row r="234">
          <cell r="J234">
            <v>57639437000</v>
          </cell>
          <cell r="N234">
            <v>55962910186</v>
          </cell>
        </row>
        <row r="239">
          <cell r="J239">
            <v>38337488660</v>
          </cell>
          <cell r="N239">
            <v>37801813737</v>
          </cell>
        </row>
        <row r="247">
          <cell r="J247">
            <v>6480871181</v>
          </cell>
          <cell r="N247">
            <v>6356261803</v>
          </cell>
        </row>
        <row r="252">
          <cell r="J252">
            <v>10331802931</v>
          </cell>
          <cell r="N252">
            <v>9952567827</v>
          </cell>
        </row>
        <row r="259">
          <cell r="J259">
            <v>808094000</v>
          </cell>
          <cell r="N259">
            <v>756569560</v>
          </cell>
        </row>
        <row r="260">
          <cell r="J260">
            <v>142322000</v>
          </cell>
          <cell r="N260">
            <v>127793684</v>
          </cell>
        </row>
        <row r="261">
          <cell r="J261">
            <v>87947284000</v>
          </cell>
          <cell r="N261">
            <v>86847499799</v>
          </cell>
        </row>
        <row r="262">
          <cell r="J262">
            <v>1414518000</v>
          </cell>
          <cell r="N262">
            <v>1409796790</v>
          </cell>
        </row>
        <row r="264">
          <cell r="J264">
            <v>500000000</v>
          </cell>
        </row>
        <row r="274">
          <cell r="J274">
            <v>216529000</v>
          </cell>
          <cell r="N274">
            <v>0</v>
          </cell>
        </row>
      </sheetData>
      <sheetData sheetId="2">
        <row r="2">
          <cell r="J2">
            <v>8098000</v>
          </cell>
          <cell r="N2">
            <v>8080000</v>
          </cell>
        </row>
        <row r="5">
          <cell r="J5">
            <v>1987618000</v>
          </cell>
          <cell r="N5">
            <v>1914249166</v>
          </cell>
        </row>
        <row r="13">
          <cell r="J13">
            <v>71866762</v>
          </cell>
          <cell r="N13">
            <v>70736290</v>
          </cell>
        </row>
        <row r="14">
          <cell r="J14">
            <v>21353000</v>
          </cell>
          <cell r="N14">
            <v>21089325</v>
          </cell>
        </row>
        <row r="15">
          <cell r="J15">
            <v>308701000</v>
          </cell>
          <cell r="N15">
            <v>308631192</v>
          </cell>
        </row>
        <row r="16">
          <cell r="J16">
            <v>456028533</v>
          </cell>
          <cell r="N16">
            <v>455752781</v>
          </cell>
        </row>
        <row r="17">
          <cell r="J17">
            <v>54376000</v>
          </cell>
          <cell r="N17">
            <v>54072357</v>
          </cell>
        </row>
        <row r="18">
          <cell r="J18">
            <v>20609393</v>
          </cell>
          <cell r="N18">
            <v>20205293</v>
          </cell>
        </row>
        <row r="19">
          <cell r="J19">
            <v>1187441000</v>
          </cell>
          <cell r="N19">
            <v>1187439750</v>
          </cell>
        </row>
        <row r="20">
          <cell r="J20">
            <v>848947000</v>
          </cell>
          <cell r="N20">
            <v>838521944</v>
          </cell>
        </row>
        <row r="21">
          <cell r="J21">
            <v>4295000</v>
          </cell>
          <cell r="N21">
            <v>4294622</v>
          </cell>
        </row>
        <row r="22">
          <cell r="J22">
            <v>97506000</v>
          </cell>
          <cell r="N22">
            <v>97459590</v>
          </cell>
        </row>
        <row r="23">
          <cell r="J23">
            <v>3593838600</v>
          </cell>
          <cell r="N23">
            <v>3217710451</v>
          </cell>
        </row>
        <row r="24">
          <cell r="J24">
            <v>11493000</v>
          </cell>
          <cell r="N24">
            <v>10670932</v>
          </cell>
        </row>
        <row r="25">
          <cell r="J25">
            <v>1880069903</v>
          </cell>
          <cell r="N25">
            <v>1872552751</v>
          </cell>
        </row>
        <row r="26">
          <cell r="J26">
            <v>43549000</v>
          </cell>
          <cell r="N26">
            <v>43282928</v>
          </cell>
        </row>
        <row r="27">
          <cell r="J27">
            <v>6271000</v>
          </cell>
          <cell r="N27">
            <v>6265850</v>
          </cell>
        </row>
        <row r="28">
          <cell r="J28">
            <v>590000</v>
          </cell>
          <cell r="N28">
            <v>560696</v>
          </cell>
        </row>
        <row r="29">
          <cell r="J29">
            <v>69710000</v>
          </cell>
          <cell r="N29">
            <v>69349395</v>
          </cell>
        </row>
        <row r="30">
          <cell r="J30">
            <v>4480965000</v>
          </cell>
          <cell r="N30">
            <v>4396868383</v>
          </cell>
        </row>
        <row r="31">
          <cell r="J31">
            <v>1993832000</v>
          </cell>
          <cell r="N31">
            <v>1908389180</v>
          </cell>
        </row>
        <row r="32">
          <cell r="J32">
            <v>251300000</v>
          </cell>
          <cell r="N32">
            <v>251113378</v>
          </cell>
        </row>
        <row r="34">
          <cell r="J34">
            <v>343218880</v>
          </cell>
          <cell r="N34">
            <v>342339055</v>
          </cell>
        </row>
        <row r="37">
          <cell r="J37">
            <v>1611675250</v>
          </cell>
          <cell r="N37">
            <v>1461272080</v>
          </cell>
        </row>
        <row r="74">
          <cell r="J74">
            <v>155320785</v>
          </cell>
          <cell r="N74">
            <v>154284987</v>
          </cell>
        </row>
        <row r="81">
          <cell r="J81">
            <v>87377900</v>
          </cell>
          <cell r="N81">
            <v>87312093</v>
          </cell>
        </row>
        <row r="87">
          <cell r="J87">
            <v>40110879942</v>
          </cell>
          <cell r="N87">
            <v>39479237244</v>
          </cell>
        </row>
        <row r="108">
          <cell r="J108">
            <v>671246424</v>
          </cell>
          <cell r="N108">
            <v>669889213</v>
          </cell>
        </row>
        <row r="112">
          <cell r="J112">
            <v>8751278000</v>
          </cell>
          <cell r="N112">
            <v>8638932007</v>
          </cell>
        </row>
        <row r="116">
          <cell r="J116">
            <v>24145995497</v>
          </cell>
          <cell r="N116">
            <v>20675867699</v>
          </cell>
        </row>
        <row r="133">
          <cell r="J133">
            <v>36190104629</v>
          </cell>
          <cell r="N133">
            <v>35878403325</v>
          </cell>
        </row>
        <row r="152">
          <cell r="J152">
            <v>1518441346</v>
          </cell>
          <cell r="N152">
            <v>1503440167</v>
          </cell>
        </row>
        <row r="187">
          <cell r="J187">
            <v>29136458786</v>
          </cell>
          <cell r="N187">
            <v>28551445815</v>
          </cell>
        </row>
        <row r="201">
          <cell r="J201">
            <v>86826077656</v>
          </cell>
          <cell r="N201">
            <v>84957813864</v>
          </cell>
        </row>
        <row r="210">
          <cell r="J210">
            <v>2558000</v>
          </cell>
          <cell r="N210">
            <v>2512315</v>
          </cell>
        </row>
        <row r="213">
          <cell r="J213">
            <v>105068733</v>
          </cell>
          <cell r="N213">
            <v>104006872</v>
          </cell>
        </row>
        <row r="216">
          <cell r="J216">
            <v>1758426000</v>
          </cell>
          <cell r="N216">
            <v>1736331655</v>
          </cell>
        </row>
        <row r="219">
          <cell r="J219">
            <v>29214850382</v>
          </cell>
          <cell r="N219">
            <v>29213887938</v>
          </cell>
        </row>
        <row r="223">
          <cell r="J223">
            <v>467297853</v>
          </cell>
          <cell r="N223">
            <v>460644770</v>
          </cell>
        </row>
        <row r="229">
          <cell r="J229">
            <v>71688729735</v>
          </cell>
          <cell r="N229">
            <v>71194784620</v>
          </cell>
        </row>
        <row r="234">
          <cell r="J234">
            <v>105811000</v>
          </cell>
          <cell r="N234">
            <v>104342785</v>
          </cell>
        </row>
        <row r="239">
          <cell r="J239">
            <v>4694171340</v>
          </cell>
          <cell r="N239">
            <v>4645127111</v>
          </cell>
        </row>
        <row r="247">
          <cell r="J247">
            <v>5259438819</v>
          </cell>
          <cell r="N247">
            <v>5250091324</v>
          </cell>
        </row>
        <row r="252">
          <cell r="J252">
            <v>2645458069</v>
          </cell>
          <cell r="N252">
            <v>2571150423</v>
          </cell>
        </row>
        <row r="259">
          <cell r="J259">
            <v>10404000</v>
          </cell>
          <cell r="N259">
            <v>10185943</v>
          </cell>
        </row>
        <row r="260">
          <cell r="J260">
            <v>3868000</v>
          </cell>
          <cell r="N260">
            <v>3713685</v>
          </cell>
        </row>
        <row r="261">
          <cell r="J261">
            <v>31600000000</v>
          </cell>
          <cell r="N261">
            <v>31600000000</v>
          </cell>
        </row>
        <row r="262">
          <cell r="J262">
            <v>507575000</v>
          </cell>
          <cell r="N262">
            <v>507563720</v>
          </cell>
        </row>
        <row r="263">
          <cell r="J263">
            <v>910000000</v>
          </cell>
          <cell r="N263">
            <v>910000000</v>
          </cell>
        </row>
        <row r="264">
          <cell r="J264">
            <v>1500000000</v>
          </cell>
          <cell r="N264">
            <v>404409308</v>
          </cell>
        </row>
        <row r="274">
          <cell r="J274">
            <v>0</v>
          </cell>
          <cell r="N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5" zoomScaleNormal="75" workbookViewId="0" topLeftCell="A1">
      <selection activeCell="E4" sqref="E4:J4"/>
    </sheetView>
  </sheetViews>
  <sheetFormatPr defaultColWidth="9.00390625" defaultRowHeight="16.5"/>
  <cols>
    <col min="1" max="1" width="33.875" style="0" customWidth="1"/>
    <col min="2" max="8" width="10.625" style="0" customWidth="1"/>
    <col min="9" max="10" width="10.625" style="2" customWidth="1"/>
  </cols>
  <sheetData>
    <row r="1" ht="19.5">
      <c r="A1" s="1" t="s">
        <v>0</v>
      </c>
    </row>
    <row r="2" spans="1:10" ht="25.5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>
      <c r="A3" s="3"/>
      <c r="B3" s="4"/>
      <c r="C3" s="4"/>
      <c r="D3" s="5"/>
      <c r="E3" s="4"/>
      <c r="F3" s="4"/>
      <c r="G3" s="4"/>
      <c r="H3" s="4"/>
      <c r="I3" s="5"/>
      <c r="J3" s="6" t="s">
        <v>1</v>
      </c>
    </row>
    <row r="4" spans="1:10" ht="23.25" customHeight="1">
      <c r="A4" s="44" t="s">
        <v>2</v>
      </c>
      <c r="B4" s="44" t="s">
        <v>3</v>
      </c>
      <c r="C4" s="46"/>
      <c r="D4" s="46"/>
      <c r="E4" s="48" t="s">
        <v>69</v>
      </c>
      <c r="F4" s="46"/>
      <c r="G4" s="46"/>
      <c r="H4" s="46"/>
      <c r="I4" s="46"/>
      <c r="J4" s="46"/>
    </row>
    <row r="5" spans="1:10" ht="23.25" customHeight="1">
      <c r="A5" s="44"/>
      <c r="B5" s="44" t="s">
        <v>4</v>
      </c>
      <c r="C5" s="44" t="s">
        <v>5</v>
      </c>
      <c r="D5" s="44" t="s">
        <v>6</v>
      </c>
      <c r="E5" s="7" t="s">
        <v>7</v>
      </c>
      <c r="F5" s="7"/>
      <c r="G5" s="7" t="s">
        <v>8</v>
      </c>
      <c r="H5" s="7"/>
      <c r="I5" s="8" t="s">
        <v>9</v>
      </c>
      <c r="J5" s="8"/>
    </row>
    <row r="6" spans="1:10" ht="22.5" customHeight="1">
      <c r="A6" s="45"/>
      <c r="B6" s="47"/>
      <c r="C6" s="47"/>
      <c r="D6" s="47"/>
      <c r="E6" s="9" t="s">
        <v>10</v>
      </c>
      <c r="F6" s="10" t="s">
        <v>11</v>
      </c>
      <c r="G6" s="9" t="s">
        <v>10</v>
      </c>
      <c r="H6" s="10" t="s">
        <v>11</v>
      </c>
      <c r="I6" s="9" t="s">
        <v>10</v>
      </c>
      <c r="J6" s="10" t="s">
        <v>11</v>
      </c>
    </row>
    <row r="7" spans="1:10" ht="18" customHeight="1">
      <c r="A7" s="11" t="s">
        <v>12</v>
      </c>
      <c r="B7" s="12">
        <f>'[1]歲出(經)'!$J$2/1000000</f>
        <v>66.37</v>
      </c>
      <c r="C7" s="13">
        <f>'[1]歲出 (資)'!$J$2/1000000</f>
        <v>8.098</v>
      </c>
      <c r="D7" s="14">
        <f aca="true" t="shared" si="0" ref="D7:D38">B7+C7</f>
        <v>74.468</v>
      </c>
      <c r="E7" s="15">
        <f>'[1]歲出(經)'!$N$2/1000000</f>
        <v>42.511451</v>
      </c>
      <c r="F7" s="16">
        <f aca="true" t="shared" si="1" ref="F7:F46">IF(OR(E7=0,B7=0),"  ",E7/B7*100)</f>
        <v>64.05220882929034</v>
      </c>
      <c r="G7" s="17">
        <f>'[1]歲出 (資)'!$N$2/1000000</f>
        <v>8.08</v>
      </c>
      <c r="H7" s="18">
        <f aca="true" t="shared" si="2" ref="H7:H18">IF(OR(G7=0,C7=0),"  -",G7/C7*100)</f>
        <v>99.77772289454185</v>
      </c>
      <c r="I7" s="19">
        <f aca="true" t="shared" si="3" ref="I7:I46">IF(G7+E7=0,"  ",G7+E7)</f>
        <v>50.591451</v>
      </c>
      <c r="J7" s="18">
        <f aca="true" t="shared" si="4" ref="J7:J46">IF(OR(I7=0,D7=0),"  ",I7/D7*100)</f>
        <v>67.93716898533599</v>
      </c>
    </row>
    <row r="8" spans="1:10" ht="18" customHeight="1">
      <c r="A8" s="20" t="s">
        <v>13</v>
      </c>
      <c r="B8" s="21">
        <f>'[1]歲出(經)'!$J$5/1000000</f>
        <v>6908.247</v>
      </c>
      <c r="C8" s="22">
        <f>'[1]歲出 (資)'!$J$5/1000000</f>
        <v>1987.618</v>
      </c>
      <c r="D8" s="18">
        <f t="shared" si="0"/>
        <v>8895.865</v>
      </c>
      <c r="E8" s="23">
        <f>'[1]歲出(經)'!$N$5/1000000</f>
        <v>6533.551029</v>
      </c>
      <c r="F8" s="16">
        <f t="shared" si="1"/>
        <v>94.5761063407258</v>
      </c>
      <c r="G8" s="21">
        <f>'[1]歲出 (資)'!$N$5/1000000</f>
        <v>1914.249166</v>
      </c>
      <c r="H8" s="18">
        <f t="shared" si="2"/>
        <v>96.30870549572404</v>
      </c>
      <c r="I8" s="23">
        <f t="shared" si="3"/>
        <v>8447.800195</v>
      </c>
      <c r="J8" s="18">
        <f t="shared" si="4"/>
        <v>94.9632238686176</v>
      </c>
    </row>
    <row r="9" spans="1:10" ht="18" customHeight="1">
      <c r="A9" s="20" t="s">
        <v>14</v>
      </c>
      <c r="B9" s="21">
        <f>SUM(B10:B29)</f>
        <v>25753.620809000004</v>
      </c>
      <c r="C9" s="22">
        <f>SUM(C10:C29)</f>
        <v>15402.742191000001</v>
      </c>
      <c r="D9" s="18">
        <f t="shared" si="0"/>
        <v>41156.363000000005</v>
      </c>
      <c r="E9" s="23">
        <f>SUM(E10:E29)</f>
        <v>24179.905383999994</v>
      </c>
      <c r="F9" s="16">
        <f t="shared" si="1"/>
        <v>93.88934302997095</v>
      </c>
      <c r="G9" s="21">
        <f>SUM(G10:G29)</f>
        <v>14834.967088000001</v>
      </c>
      <c r="H9" s="18">
        <f t="shared" si="2"/>
        <v>96.31380506172623</v>
      </c>
      <c r="I9" s="23">
        <f t="shared" si="3"/>
        <v>39014.872471999995</v>
      </c>
      <c r="J9" s="18">
        <f t="shared" si="4"/>
        <v>94.7966963747501</v>
      </c>
    </row>
    <row r="10" spans="1:10" ht="18" customHeight="1">
      <c r="A10" s="24" t="s">
        <v>15</v>
      </c>
      <c r="B10" s="21">
        <f>'[1]歲出(經)'!$J13/1000000</f>
        <v>726.320238</v>
      </c>
      <c r="C10" s="22">
        <f>'[1]歲出 (資)'!$J13/1000000</f>
        <v>71.866762</v>
      </c>
      <c r="D10" s="18">
        <f t="shared" si="0"/>
        <v>798.187</v>
      </c>
      <c r="E10" s="23">
        <f>'[1]歲出(經)'!$N13/1000000</f>
        <v>705.580356</v>
      </c>
      <c r="F10" s="16">
        <f t="shared" si="1"/>
        <v>97.1445264891545</v>
      </c>
      <c r="G10" s="21">
        <f>'[1]歲出 (資)'!$N13/1000000</f>
        <v>70.73629</v>
      </c>
      <c r="H10" s="18">
        <f t="shared" si="2"/>
        <v>98.42698909963413</v>
      </c>
      <c r="I10" s="23">
        <f t="shared" si="3"/>
        <v>776.316646</v>
      </c>
      <c r="J10" s="18">
        <f t="shared" si="4"/>
        <v>97.25999621642546</v>
      </c>
    </row>
    <row r="11" spans="1:10" ht="18" customHeight="1">
      <c r="A11" s="24" t="s">
        <v>16</v>
      </c>
      <c r="B11" s="21">
        <f>'[1]歲出(經)'!$J14/1000000</f>
        <v>870.993</v>
      </c>
      <c r="C11" s="22">
        <f>'[1]歲出 (資)'!$J14/1000000</f>
        <v>21.353</v>
      </c>
      <c r="D11" s="18">
        <f t="shared" si="0"/>
        <v>892.346</v>
      </c>
      <c r="E11" s="23">
        <f>'[1]歲出(經)'!$N14/1000000</f>
        <v>837.628938</v>
      </c>
      <c r="F11" s="16">
        <f t="shared" si="1"/>
        <v>96.16942248674786</v>
      </c>
      <c r="G11" s="21">
        <f>'[1]歲出 (資)'!$N14/1000000</f>
        <v>21.089325</v>
      </c>
      <c r="H11" s="18">
        <f t="shared" si="2"/>
        <v>98.76516180396196</v>
      </c>
      <c r="I11" s="23">
        <f t="shared" si="3"/>
        <v>858.718263</v>
      </c>
      <c r="J11" s="18">
        <f t="shared" si="4"/>
        <v>96.23153608577837</v>
      </c>
    </row>
    <row r="12" spans="1:10" ht="18" customHeight="1">
      <c r="A12" s="24" t="s">
        <v>17</v>
      </c>
      <c r="B12" s="21">
        <f>'[1]歲出(經)'!$J15/1000000</f>
        <v>206.769</v>
      </c>
      <c r="C12" s="22">
        <f>'[1]歲出 (資)'!$J15/1000000</f>
        <v>308.701</v>
      </c>
      <c r="D12" s="18">
        <f t="shared" si="0"/>
        <v>515.47</v>
      </c>
      <c r="E12" s="23">
        <f>'[1]歲出(經)'!$N15/1000000</f>
        <v>202.067617</v>
      </c>
      <c r="F12" s="16">
        <f t="shared" si="1"/>
        <v>97.72626312454962</v>
      </c>
      <c r="G12" s="21">
        <f>'[1]歲出 (資)'!$N15/1000000</f>
        <v>308.631192</v>
      </c>
      <c r="H12" s="18">
        <f t="shared" si="2"/>
        <v>99.9773865325995</v>
      </c>
      <c r="I12" s="23">
        <f t="shared" si="3"/>
        <v>510.698809</v>
      </c>
      <c r="J12" s="18">
        <f t="shared" si="4"/>
        <v>99.07439986808156</v>
      </c>
    </row>
    <row r="13" spans="1:10" ht="18" customHeight="1">
      <c r="A13" s="24" t="s">
        <v>18</v>
      </c>
      <c r="B13" s="21">
        <f>'[1]歲出(經)'!$J16/1000000</f>
        <v>4114.632467</v>
      </c>
      <c r="C13" s="22">
        <f>'[1]歲出 (資)'!$J16/1000000</f>
        <v>456.028533</v>
      </c>
      <c r="D13" s="18">
        <f t="shared" si="0"/>
        <v>4570.661</v>
      </c>
      <c r="E13" s="23">
        <f>'[1]歲出(經)'!$N16/1000000</f>
        <v>4048.924744</v>
      </c>
      <c r="F13" s="16">
        <f t="shared" si="1"/>
        <v>98.40307187757384</v>
      </c>
      <c r="G13" s="21">
        <f>'[1]歲出 (資)'!$N16/1000000</f>
        <v>455.752781</v>
      </c>
      <c r="H13" s="18">
        <f t="shared" si="2"/>
        <v>99.93953185381056</v>
      </c>
      <c r="I13" s="23">
        <f t="shared" si="3"/>
        <v>4504.677525</v>
      </c>
      <c r="J13" s="18">
        <f t="shared" si="4"/>
        <v>98.55636908972247</v>
      </c>
    </row>
    <row r="14" spans="1:10" ht="18" customHeight="1">
      <c r="A14" s="24" t="s">
        <v>19</v>
      </c>
      <c r="B14" s="21">
        <f>'[1]歲出(經)'!$J17/1000000</f>
        <v>3816.331</v>
      </c>
      <c r="C14" s="22">
        <f>'[1]歲出 (資)'!$J17/1000000</f>
        <v>54.376</v>
      </c>
      <c r="D14" s="18">
        <f t="shared" si="0"/>
        <v>3870.7070000000003</v>
      </c>
      <c r="E14" s="23">
        <f>'[1]歲出(經)'!$N17/1000000</f>
        <v>3205.379945</v>
      </c>
      <c r="F14" s="16">
        <f t="shared" si="1"/>
        <v>83.99114083657838</v>
      </c>
      <c r="G14" s="21">
        <f>'[1]歲出 (資)'!$N17/1000000</f>
        <v>54.072357</v>
      </c>
      <c r="H14" s="18">
        <f t="shared" si="2"/>
        <v>99.44158636163013</v>
      </c>
      <c r="I14" s="23">
        <f t="shared" si="3"/>
        <v>3259.452302</v>
      </c>
      <c r="J14" s="18">
        <f t="shared" si="4"/>
        <v>84.20818992499302</v>
      </c>
    </row>
    <row r="15" spans="1:10" ht="18" customHeight="1">
      <c r="A15" s="24" t="s">
        <v>20</v>
      </c>
      <c r="B15" s="21">
        <f>'[1]歲出(經)'!$J18/1000000</f>
        <v>162.407607</v>
      </c>
      <c r="C15" s="22">
        <f>'[1]歲出 (資)'!$J18/1000000</f>
        <v>20.609393</v>
      </c>
      <c r="D15" s="18">
        <f t="shared" si="0"/>
        <v>183.01700000000002</v>
      </c>
      <c r="E15" s="23">
        <f>'[1]歲出(經)'!$N18/1000000</f>
        <v>136.078873</v>
      </c>
      <c r="F15" s="16">
        <f t="shared" si="1"/>
        <v>83.78848473520084</v>
      </c>
      <c r="G15" s="21">
        <f>'[1]歲出 (資)'!$N18/1000000</f>
        <v>20.205293</v>
      </c>
      <c r="H15" s="18">
        <f t="shared" si="2"/>
        <v>98.03924356238925</v>
      </c>
      <c r="I15" s="23">
        <f t="shared" si="3"/>
        <v>156.284166</v>
      </c>
      <c r="J15" s="18">
        <f t="shared" si="4"/>
        <v>85.39325090018959</v>
      </c>
    </row>
    <row r="16" spans="1:10" ht="18" customHeight="1">
      <c r="A16" s="24" t="s">
        <v>21</v>
      </c>
      <c r="B16" s="21">
        <f>'[1]歲出(經)'!$J19/1000000</f>
        <v>345.322</v>
      </c>
      <c r="C16" s="22">
        <f>'[1]歲出 (資)'!$J19/1000000</f>
        <v>1187.441</v>
      </c>
      <c r="D16" s="18">
        <f t="shared" si="0"/>
        <v>1532.763</v>
      </c>
      <c r="E16" s="23">
        <f>'[1]歲出(經)'!$N19/1000000</f>
        <v>345.272508</v>
      </c>
      <c r="F16" s="16">
        <f t="shared" si="1"/>
        <v>99.98566786940884</v>
      </c>
      <c r="G16" s="21">
        <f>'[1]歲出 (資)'!$N19/1000000</f>
        <v>1187.43975</v>
      </c>
      <c r="H16" s="18">
        <f t="shared" si="2"/>
        <v>99.99989473161193</v>
      </c>
      <c r="I16" s="23">
        <f t="shared" si="3"/>
        <v>1532.712258</v>
      </c>
      <c r="J16" s="18">
        <f t="shared" si="4"/>
        <v>99.99668950777126</v>
      </c>
    </row>
    <row r="17" spans="1:10" ht="18" customHeight="1">
      <c r="A17" s="24" t="s">
        <v>22</v>
      </c>
      <c r="B17" s="21">
        <f>'[1]歲出(經)'!$J20/1000000</f>
        <v>594.522</v>
      </c>
      <c r="C17" s="22">
        <f>'[1]歲出 (資)'!$J20/1000000</f>
        <v>848.947</v>
      </c>
      <c r="D17" s="18">
        <f t="shared" si="0"/>
        <v>1443.469</v>
      </c>
      <c r="E17" s="23">
        <f>'[1]歲出(經)'!$N20/1000000</f>
        <v>581.792207</v>
      </c>
      <c r="F17" s="16">
        <f t="shared" si="1"/>
        <v>97.8588188494286</v>
      </c>
      <c r="G17" s="21">
        <f>'[1]歲出 (資)'!$N20/1000000</f>
        <v>838.521944</v>
      </c>
      <c r="H17" s="18">
        <f t="shared" si="2"/>
        <v>98.77200155015566</v>
      </c>
      <c r="I17" s="23">
        <f t="shared" si="3"/>
        <v>1420.314151</v>
      </c>
      <c r="J17" s="18">
        <f t="shared" si="4"/>
        <v>98.39588872362344</v>
      </c>
    </row>
    <row r="18" spans="1:10" ht="18" customHeight="1">
      <c r="A18" s="24" t="s">
        <v>23</v>
      </c>
      <c r="B18" s="21">
        <f>'[1]歲出(經)'!$J21/1000000</f>
        <v>645.905</v>
      </c>
      <c r="C18" s="22">
        <f>'[1]歲出 (資)'!$J21/1000000</f>
        <v>4.295</v>
      </c>
      <c r="D18" s="18">
        <f t="shared" si="0"/>
        <v>650.1999999999999</v>
      </c>
      <c r="E18" s="23">
        <f>'[1]歲出(經)'!$N21/1000000</f>
        <v>617.5021</v>
      </c>
      <c r="F18" s="16">
        <f t="shared" si="1"/>
        <v>95.60261958027884</v>
      </c>
      <c r="G18" s="21">
        <f>'[1]歲出 (資)'!$N21/1000000</f>
        <v>4.294622</v>
      </c>
      <c r="H18" s="18">
        <f t="shared" si="2"/>
        <v>99.99119906868452</v>
      </c>
      <c r="I18" s="23">
        <f t="shared" si="3"/>
        <v>621.796722</v>
      </c>
      <c r="J18" s="18">
        <f t="shared" si="4"/>
        <v>95.63160904337128</v>
      </c>
    </row>
    <row r="19" spans="1:10" ht="18" customHeight="1">
      <c r="A19" s="24" t="s">
        <v>24</v>
      </c>
      <c r="B19" s="21">
        <f>'[1]歲出(經)'!$J22/1000000</f>
        <v>898.937</v>
      </c>
      <c r="C19" s="22">
        <f>'[1]歲出 (資)'!$J22/1000000</f>
        <v>97.506</v>
      </c>
      <c r="D19" s="18">
        <f t="shared" si="0"/>
        <v>996.443</v>
      </c>
      <c r="E19" s="23">
        <f>'[1]歲出(經)'!$N22/1000000</f>
        <v>880.217616</v>
      </c>
      <c r="F19" s="16">
        <f t="shared" si="1"/>
        <v>97.91760890918941</v>
      </c>
      <c r="G19" s="21">
        <f>'[1]歲出 (資)'!$N22/1000000</f>
        <v>97.45959</v>
      </c>
      <c r="H19" s="18">
        <v>99</v>
      </c>
      <c r="I19" s="23">
        <f t="shared" si="3"/>
        <v>977.6772060000001</v>
      </c>
      <c r="J19" s="18">
        <f t="shared" si="4"/>
        <v>98.11672177936921</v>
      </c>
    </row>
    <row r="20" spans="1:10" ht="18" customHeight="1">
      <c r="A20" s="24" t="s">
        <v>25</v>
      </c>
      <c r="B20" s="21">
        <f>'[1]歲出(經)'!$J23/1000000</f>
        <v>3565.9724</v>
      </c>
      <c r="C20" s="22">
        <f>'[1]歲出 (資)'!$J23/1000000</f>
        <v>3593.8386</v>
      </c>
      <c r="D20" s="18">
        <f t="shared" si="0"/>
        <v>7159.811</v>
      </c>
      <c r="E20" s="23">
        <f>'[1]歲出(經)'!$N23/1000000</f>
        <v>3409.861879</v>
      </c>
      <c r="F20" s="16">
        <f t="shared" si="1"/>
        <v>95.62221735086901</v>
      </c>
      <c r="G20" s="21">
        <f>'[1]歲出 (資)'!$N23/1000000</f>
        <v>3217.710451</v>
      </c>
      <c r="H20" s="18">
        <f aca="true" t="shared" si="5" ref="H20:H41">IF(OR(G20=0,C20=0),"  -",G20/C20*100)</f>
        <v>89.5340834449271</v>
      </c>
      <c r="I20" s="23">
        <f t="shared" si="3"/>
        <v>6627.57233</v>
      </c>
      <c r="J20" s="18">
        <f t="shared" si="4"/>
        <v>92.56630279765766</v>
      </c>
    </row>
    <row r="21" spans="1:10" ht="18" customHeight="1">
      <c r="A21" s="24" t="s">
        <v>26</v>
      </c>
      <c r="B21" s="21">
        <f>'[1]歲出(經)'!$J24/1000000</f>
        <v>431.266</v>
      </c>
      <c r="C21" s="22">
        <f>'[1]歲出 (資)'!$J24/1000000</f>
        <v>11.493</v>
      </c>
      <c r="D21" s="18">
        <f t="shared" si="0"/>
        <v>442.759</v>
      </c>
      <c r="E21" s="23">
        <f>'[1]歲出(經)'!$N24/1000000</f>
        <v>404.929526</v>
      </c>
      <c r="F21" s="16">
        <f t="shared" si="1"/>
        <v>93.89321810669054</v>
      </c>
      <c r="G21" s="21">
        <f>'[1]歲出 (資)'!$N24/1000000</f>
        <v>10.670932</v>
      </c>
      <c r="H21" s="18">
        <f t="shared" si="5"/>
        <v>92.84722874793353</v>
      </c>
      <c r="I21" s="23">
        <f t="shared" si="3"/>
        <v>415.600458</v>
      </c>
      <c r="J21" s="18">
        <f t="shared" si="4"/>
        <v>93.86606664122017</v>
      </c>
    </row>
    <row r="22" spans="1:10" ht="18" customHeight="1">
      <c r="A22" s="24" t="s">
        <v>27</v>
      </c>
      <c r="B22" s="21">
        <f>'[1]歲出(經)'!$J25/1000000</f>
        <v>1558.742097</v>
      </c>
      <c r="C22" s="22">
        <f>'[1]歲出 (資)'!$J25/1000000</f>
        <v>1880.069903</v>
      </c>
      <c r="D22" s="18">
        <f t="shared" si="0"/>
        <v>3438.812</v>
      </c>
      <c r="E22" s="23">
        <f>'[1]歲出(經)'!$N25/1000000</f>
        <v>1513.883922</v>
      </c>
      <c r="F22" s="16">
        <f t="shared" si="1"/>
        <v>97.12215541709335</v>
      </c>
      <c r="G22" s="21">
        <f>'[1]歲出 (資)'!$N25/1000000</f>
        <v>1872.552751</v>
      </c>
      <c r="H22" s="18">
        <f t="shared" si="5"/>
        <v>99.6001663561549</v>
      </c>
      <c r="I22" s="23">
        <f t="shared" si="3"/>
        <v>3386.436673</v>
      </c>
      <c r="J22" s="18">
        <f t="shared" si="4"/>
        <v>98.47693543584238</v>
      </c>
    </row>
    <row r="23" spans="1:10" ht="18" customHeight="1">
      <c r="A23" s="24" t="s">
        <v>28</v>
      </c>
      <c r="B23" s="21">
        <f>'[1]歲出(經)'!$J26/1000000</f>
        <v>626.284</v>
      </c>
      <c r="C23" s="22">
        <f>'[1]歲出 (資)'!$J26/1000000</f>
        <v>43.549</v>
      </c>
      <c r="D23" s="18">
        <f t="shared" si="0"/>
        <v>669.833</v>
      </c>
      <c r="E23" s="23">
        <f>'[1]歲出(經)'!$N26/1000000</f>
        <v>605.326348</v>
      </c>
      <c r="F23" s="16">
        <f t="shared" si="1"/>
        <v>96.65365042057597</v>
      </c>
      <c r="G23" s="21">
        <f>'[1]歲出 (資)'!$N26/1000000</f>
        <v>43.282928</v>
      </c>
      <c r="H23" s="18">
        <f t="shared" si="5"/>
        <v>99.3890284507107</v>
      </c>
      <c r="I23" s="23">
        <f t="shared" si="3"/>
        <v>648.609276</v>
      </c>
      <c r="J23" s="18">
        <f t="shared" si="4"/>
        <v>96.83149023711881</v>
      </c>
    </row>
    <row r="24" spans="1:10" ht="18" customHeight="1">
      <c r="A24" s="24" t="s">
        <v>29</v>
      </c>
      <c r="B24" s="21">
        <f>'[1]歲出(經)'!$J27/1000000</f>
        <v>348.451</v>
      </c>
      <c r="C24" s="22">
        <f>'[1]歲出 (資)'!$J27/1000000</f>
        <v>6.271</v>
      </c>
      <c r="D24" s="18">
        <f t="shared" si="0"/>
        <v>354.72200000000004</v>
      </c>
      <c r="E24" s="23">
        <f>'[1]歲出(經)'!$N27/1000000</f>
        <v>344.194534</v>
      </c>
      <c r="F24" s="16">
        <f t="shared" si="1"/>
        <v>98.77846067309319</v>
      </c>
      <c r="G24" s="21">
        <f>'[1]歲出 (資)'!$N27/1000000</f>
        <v>6.26585</v>
      </c>
      <c r="H24" s="18">
        <f t="shared" si="5"/>
        <v>99.91787593685218</v>
      </c>
      <c r="I24" s="23">
        <f t="shared" si="3"/>
        <v>350.460384</v>
      </c>
      <c r="J24" s="18">
        <f t="shared" si="4"/>
        <v>98.79860397719902</v>
      </c>
    </row>
    <row r="25" spans="1:10" ht="18" customHeight="1">
      <c r="A25" s="24" t="s">
        <v>30</v>
      </c>
      <c r="B25" s="21">
        <f>'[1]歲出(經)'!$J28/1000000</f>
        <v>53.866</v>
      </c>
      <c r="C25" s="22">
        <f>'[1]歲出 (資)'!$J28/1000000</f>
        <v>0.59</v>
      </c>
      <c r="D25" s="18">
        <f t="shared" si="0"/>
        <v>54.456</v>
      </c>
      <c r="E25" s="23">
        <f>'[1]歲出(經)'!$N28/1000000</f>
        <v>52.239511</v>
      </c>
      <c r="F25" s="16">
        <f t="shared" si="1"/>
        <v>96.9804904763673</v>
      </c>
      <c r="G25" s="21">
        <f>'[1]歲出 (資)'!$N28/1000000</f>
        <v>0.560696</v>
      </c>
      <c r="H25" s="18">
        <f t="shared" si="5"/>
        <v>95.03322033898304</v>
      </c>
      <c r="I25" s="23">
        <f t="shared" si="3"/>
        <v>52.800207</v>
      </c>
      <c r="J25" s="18">
        <f t="shared" si="4"/>
        <v>96.95939290436316</v>
      </c>
    </row>
    <row r="26" spans="1:10" ht="18" customHeight="1">
      <c r="A26" s="24" t="s">
        <v>31</v>
      </c>
      <c r="B26" s="21">
        <f>'[1]歲出(經)'!$J29/1000000</f>
        <v>568.378</v>
      </c>
      <c r="C26" s="22">
        <f>'[1]歲出 (資)'!$J29/1000000</f>
        <v>69.71</v>
      </c>
      <c r="D26" s="18">
        <f t="shared" si="0"/>
        <v>638.0880000000001</v>
      </c>
      <c r="E26" s="23">
        <f>'[1]歲出(經)'!$N29/1000000</f>
        <v>541.950047</v>
      </c>
      <c r="F26" s="16">
        <f t="shared" si="1"/>
        <v>95.35028572534475</v>
      </c>
      <c r="G26" s="21">
        <f>'[1]歲出 (資)'!$N29/1000000</f>
        <v>69.349395</v>
      </c>
      <c r="H26" s="18">
        <f t="shared" si="5"/>
        <v>99.48270692870464</v>
      </c>
      <c r="I26" s="23">
        <f t="shared" si="3"/>
        <v>611.299442</v>
      </c>
      <c r="J26" s="18">
        <f t="shared" si="4"/>
        <v>95.80174552726268</v>
      </c>
    </row>
    <row r="27" spans="1:10" ht="18" customHeight="1">
      <c r="A27" s="24" t="s">
        <v>32</v>
      </c>
      <c r="B27" s="21">
        <f>'[1]歲出(經)'!$J30/1000000</f>
        <v>3980.925</v>
      </c>
      <c r="C27" s="22">
        <f>'[1]歲出 (資)'!$J30/1000000</f>
        <v>4480.965</v>
      </c>
      <c r="D27" s="18">
        <f t="shared" si="0"/>
        <v>8461.89</v>
      </c>
      <c r="E27" s="23">
        <f>'[1]歲出(經)'!$N30/1000000</f>
        <v>3632.638053</v>
      </c>
      <c r="F27" s="16">
        <f t="shared" si="1"/>
        <v>91.25110503212193</v>
      </c>
      <c r="G27" s="21">
        <f>'[1]歲出 (資)'!$N30/1000000</f>
        <v>4396.868383</v>
      </c>
      <c r="H27" s="18">
        <f t="shared" si="5"/>
        <v>98.12324762634834</v>
      </c>
      <c r="I27" s="23">
        <f t="shared" si="3"/>
        <v>8029.506436</v>
      </c>
      <c r="J27" s="18">
        <f t="shared" si="4"/>
        <v>94.89022471339146</v>
      </c>
    </row>
    <row r="28" spans="1:10" ht="18" customHeight="1">
      <c r="A28" s="24" t="s">
        <v>33</v>
      </c>
      <c r="B28" s="21">
        <f>'[1]歲出(經)'!$J31/1000000</f>
        <v>1529.517</v>
      </c>
      <c r="C28" s="22">
        <f>'[1]歲出 (資)'!$J31/1000000</f>
        <v>1993.832</v>
      </c>
      <c r="D28" s="18">
        <f t="shared" si="0"/>
        <v>3523.349</v>
      </c>
      <c r="E28" s="23">
        <f>'[1]歲出(經)'!$N31/1000000</f>
        <v>1415.336015</v>
      </c>
      <c r="F28" s="16">
        <f t="shared" si="1"/>
        <v>92.5348338723924</v>
      </c>
      <c r="G28" s="21">
        <f>'[1]歲出 (資)'!$N31/1000000</f>
        <v>1908.38918</v>
      </c>
      <c r="H28" s="18">
        <f t="shared" si="5"/>
        <v>95.7146429588852</v>
      </c>
      <c r="I28" s="23">
        <f t="shared" si="3"/>
        <v>3323.725195</v>
      </c>
      <c r="J28" s="18">
        <f t="shared" si="4"/>
        <v>94.33425967736945</v>
      </c>
    </row>
    <row r="29" spans="1:10" ht="18" customHeight="1">
      <c r="A29" s="24" t="s">
        <v>34</v>
      </c>
      <c r="B29" s="21">
        <f>'[1]歲出(經)'!$J32/1000000</f>
        <v>708.08</v>
      </c>
      <c r="C29" s="22">
        <f>'[1]歲出 (資)'!$J32/1000000</f>
        <v>251.3</v>
      </c>
      <c r="D29" s="18">
        <f t="shared" si="0"/>
        <v>959.3800000000001</v>
      </c>
      <c r="E29" s="23">
        <f>'[1]歲出(經)'!$N32/1000000</f>
        <v>699.100645</v>
      </c>
      <c r="F29" s="16">
        <f t="shared" si="1"/>
        <v>98.7318728109818</v>
      </c>
      <c r="G29" s="21">
        <f>'[1]歲出 (資)'!$N32/1000000</f>
        <v>251.113378</v>
      </c>
      <c r="H29" s="18">
        <f t="shared" si="5"/>
        <v>99.92573736569837</v>
      </c>
      <c r="I29" s="23">
        <f t="shared" si="3"/>
        <v>950.214023</v>
      </c>
      <c r="J29" s="18">
        <f t="shared" si="4"/>
        <v>99.04459369592861</v>
      </c>
    </row>
    <row r="30" spans="1:10" ht="18" customHeight="1">
      <c r="A30" s="20" t="s">
        <v>35</v>
      </c>
      <c r="B30" s="21">
        <f>'[1]歲出(經)'!$J$34/1000000</f>
        <v>3882.36712</v>
      </c>
      <c r="C30" s="22">
        <f>'[1]歲出 (資)'!$J$34/1000000</f>
        <v>343.21888</v>
      </c>
      <c r="D30" s="18">
        <f t="shared" si="0"/>
        <v>4225.586</v>
      </c>
      <c r="E30" s="23">
        <f>'[1]歲出(經)'!$N$34/1000000</f>
        <v>3762.879025</v>
      </c>
      <c r="F30" s="16">
        <f t="shared" si="1"/>
        <v>96.9222875810879</v>
      </c>
      <c r="G30" s="21">
        <f>'[1]歲出 (資)'!$N$34/1000000</f>
        <v>342.339055</v>
      </c>
      <c r="H30" s="18">
        <f t="shared" si="5"/>
        <v>99.74365483623744</v>
      </c>
      <c r="I30" s="23">
        <f t="shared" si="3"/>
        <v>4105.218080000001</v>
      </c>
      <c r="J30" s="18">
        <f t="shared" si="4"/>
        <v>97.15145023672457</v>
      </c>
    </row>
    <row r="31" spans="1:10" ht="18" customHeight="1">
      <c r="A31" s="20" t="s">
        <v>36</v>
      </c>
      <c r="B31" s="21">
        <f>'[1]歲出(經)'!$J$37/1000000</f>
        <v>13997.67175</v>
      </c>
      <c r="C31" s="22">
        <f>'[1]歲出 (資)'!$J$37/1000000</f>
        <v>1611.67525</v>
      </c>
      <c r="D31" s="18">
        <f t="shared" si="0"/>
        <v>15609.347</v>
      </c>
      <c r="E31" s="23">
        <f>'[1]歲出(經)'!$N$37/1000000</f>
        <v>12941.808402</v>
      </c>
      <c r="F31" s="16">
        <f t="shared" si="1"/>
        <v>92.45686449248248</v>
      </c>
      <c r="G31" s="21">
        <f>'[1]歲出 (資)'!$N$37/1000000</f>
        <v>1461.27208</v>
      </c>
      <c r="H31" s="18">
        <f t="shared" si="5"/>
        <v>90.667898511192</v>
      </c>
      <c r="I31" s="23">
        <f t="shared" si="3"/>
        <v>14403.080482000001</v>
      </c>
      <c r="J31" s="18">
        <f t="shared" si="4"/>
        <v>92.27215258908653</v>
      </c>
    </row>
    <row r="32" spans="1:10" ht="18" customHeight="1">
      <c r="A32" s="20" t="s">
        <v>37</v>
      </c>
      <c r="B32" s="21">
        <f>'[1]歲出(經)'!$J$74/1000000</f>
        <v>16890.112215</v>
      </c>
      <c r="C32" s="22">
        <f>'[1]歲出 (資)'!$J$74/1000000</f>
        <v>155.320785</v>
      </c>
      <c r="D32" s="18">
        <f t="shared" si="0"/>
        <v>17045.433</v>
      </c>
      <c r="E32" s="23">
        <f>'[1]歲出(經)'!$N$74/1000000</f>
        <v>14720.651541</v>
      </c>
      <c r="F32" s="16">
        <f t="shared" si="1"/>
        <v>87.15543954720847</v>
      </c>
      <c r="G32" s="21">
        <f>'[1]歲出 (資)'!$N$74/1000000</f>
        <v>154.284987</v>
      </c>
      <c r="H32" s="18">
        <f t="shared" si="5"/>
        <v>99.33312338075037</v>
      </c>
      <c r="I32" s="23">
        <f t="shared" si="3"/>
        <v>14874.936527999998</v>
      </c>
      <c r="J32" s="18">
        <f t="shared" si="4"/>
        <v>87.2664046023354</v>
      </c>
    </row>
    <row r="33" spans="1:10" ht="18" customHeight="1">
      <c r="A33" s="20" t="s">
        <v>38</v>
      </c>
      <c r="B33" s="21">
        <f>'[1]歲出(經)'!$J$81/1000000</f>
        <v>1829.5131</v>
      </c>
      <c r="C33" s="22">
        <f>'[1]歲出 (資)'!$J$81/1000000</f>
        <v>87.3779</v>
      </c>
      <c r="D33" s="18">
        <f t="shared" si="0"/>
        <v>1916.8909999999998</v>
      </c>
      <c r="E33" s="23">
        <f>'[1]歲出(經)'!$N$81/1000000</f>
        <v>1819.671541</v>
      </c>
      <c r="F33" s="16">
        <f t="shared" si="1"/>
        <v>99.46206676519562</v>
      </c>
      <c r="G33" s="21">
        <f>'[1]歲出 (資)'!$N$81/1000000</f>
        <v>87.312093</v>
      </c>
      <c r="H33" s="18">
        <f t="shared" si="5"/>
        <v>99.92468690595679</v>
      </c>
      <c r="I33" s="23">
        <f t="shared" si="3"/>
        <v>1906.983634</v>
      </c>
      <c r="J33" s="18">
        <f t="shared" si="4"/>
        <v>99.48315444122801</v>
      </c>
    </row>
    <row r="34" spans="1:10" ht="18" customHeight="1">
      <c r="A34" s="20" t="s">
        <v>39</v>
      </c>
      <c r="B34" s="21">
        <f>'[1]歲出(經)'!$J$87/1000000</f>
        <v>101994.340058</v>
      </c>
      <c r="C34" s="22">
        <f>'[1]歲出 (資)'!$J$87/1000000</f>
        <v>40110.879942</v>
      </c>
      <c r="D34" s="18">
        <f t="shared" si="0"/>
        <v>142105.22</v>
      </c>
      <c r="E34" s="23">
        <f>'[1]歲出(經)'!$N$87/1000000</f>
        <v>95388.669332</v>
      </c>
      <c r="F34" s="16">
        <f t="shared" si="1"/>
        <v>93.52349285044286</v>
      </c>
      <c r="G34" s="21">
        <f>'[1]歲出 (資)'!$N$87/1000000</f>
        <v>39479.237244</v>
      </c>
      <c r="H34" s="18">
        <f t="shared" si="5"/>
        <v>98.42525843633112</v>
      </c>
      <c r="I34" s="23">
        <f t="shared" si="3"/>
        <v>134867.906576</v>
      </c>
      <c r="J34" s="18">
        <f t="shared" si="4"/>
        <v>94.90707419192624</v>
      </c>
    </row>
    <row r="35" spans="1:10" ht="18" customHeight="1">
      <c r="A35" s="20" t="s">
        <v>40</v>
      </c>
      <c r="B35" s="21">
        <f>'[1]歲出(經)'!$J$108/1000000</f>
        <v>27604.300576</v>
      </c>
      <c r="C35" s="22">
        <f>'[1]歲出 (資)'!$J$108/1000000</f>
        <v>671.246424</v>
      </c>
      <c r="D35" s="18">
        <f t="shared" si="0"/>
        <v>28275.547000000002</v>
      </c>
      <c r="E35" s="23">
        <f>'[1]歲出(經)'!$N$108/1000000</f>
        <v>26872.282482</v>
      </c>
      <c r="F35" s="16">
        <f t="shared" si="1"/>
        <v>97.3481737311742</v>
      </c>
      <c r="G35" s="21">
        <f>'[1]歲出 (資)'!$N$108/1000000</f>
        <v>669.889213</v>
      </c>
      <c r="H35" s="18">
        <f t="shared" si="5"/>
        <v>99.79780733997623</v>
      </c>
      <c r="I35" s="23">
        <f t="shared" si="3"/>
        <v>27542.171694999997</v>
      </c>
      <c r="J35" s="18">
        <f t="shared" si="4"/>
        <v>97.40632672817964</v>
      </c>
    </row>
    <row r="36" spans="1:10" ht="18" customHeight="1">
      <c r="A36" s="20" t="s">
        <v>41</v>
      </c>
      <c r="B36" s="21">
        <f>'[1]歲出(經)'!$J$112/1000000</f>
        <v>250046.73</v>
      </c>
      <c r="C36" s="22">
        <f>'[1]歲出 (資)'!$J$112/1000000</f>
        <v>8751.278</v>
      </c>
      <c r="D36" s="18">
        <f t="shared" si="0"/>
        <v>258798.008</v>
      </c>
      <c r="E36" s="23">
        <f>'[1]歲出(經)'!$N$112/1000000</f>
        <v>248102.092927</v>
      </c>
      <c r="F36" s="16">
        <f t="shared" si="1"/>
        <v>99.22229054025222</v>
      </c>
      <c r="G36" s="21">
        <f>'[1]歲出 (資)'!$N$112/1000000</f>
        <v>8638.932007</v>
      </c>
      <c r="H36" s="18">
        <f t="shared" si="5"/>
        <v>98.71623329758236</v>
      </c>
      <c r="I36" s="23">
        <f t="shared" si="3"/>
        <v>256741.024934</v>
      </c>
      <c r="J36" s="18">
        <f t="shared" si="4"/>
        <v>99.20517816891387</v>
      </c>
    </row>
    <row r="37" spans="1:10" ht="18" customHeight="1">
      <c r="A37" s="20" t="s">
        <v>42</v>
      </c>
      <c r="B37" s="21">
        <f>'[1]歲出(經)'!$J$116/1000000</f>
        <v>214147.448503</v>
      </c>
      <c r="C37" s="22">
        <f>'[1]歲出 (資)'!$J$116/1000000</f>
        <v>24145.995497</v>
      </c>
      <c r="D37" s="18">
        <f t="shared" si="0"/>
        <v>238293.444</v>
      </c>
      <c r="E37" s="23">
        <f>'[1]歲出(經)'!$N$116/1000000</f>
        <v>212366.942872</v>
      </c>
      <c r="F37" s="16">
        <f t="shared" si="1"/>
        <v>99.16856089416586</v>
      </c>
      <c r="G37" s="21">
        <f>'[1]歲出 (資)'!$N$116/1000000</f>
        <v>20675.867699</v>
      </c>
      <c r="H37" s="18">
        <f t="shared" si="5"/>
        <v>85.62855775223206</v>
      </c>
      <c r="I37" s="23">
        <f t="shared" si="3"/>
        <v>233042.810571</v>
      </c>
      <c r="J37" s="18">
        <f t="shared" si="4"/>
        <v>97.79656823920007</v>
      </c>
    </row>
    <row r="38" spans="1:10" ht="18" customHeight="1">
      <c r="A38" s="20" t="s">
        <v>43</v>
      </c>
      <c r="B38" s="21">
        <f>'[1]歲出(經)'!$J$133/1000000</f>
        <v>117253.911371</v>
      </c>
      <c r="C38" s="22">
        <f>'[1]歲出 (資)'!$J$133/1000000</f>
        <v>36190.104629</v>
      </c>
      <c r="D38" s="18">
        <f t="shared" si="0"/>
        <v>153444.016</v>
      </c>
      <c r="E38" s="23">
        <f>'[1]歲出(經)'!$N$133/1000000</f>
        <v>115815.33402</v>
      </c>
      <c r="F38" s="16">
        <f t="shared" si="1"/>
        <v>98.77310928549903</v>
      </c>
      <c r="G38" s="21">
        <f>'[1]歲出 (資)'!$N$133/1000000</f>
        <v>35878.403325</v>
      </c>
      <c r="H38" s="18">
        <f t="shared" si="5"/>
        <v>99.1387112383471</v>
      </c>
      <c r="I38" s="23">
        <f t="shared" si="3"/>
        <v>151693.737345</v>
      </c>
      <c r="J38" s="18">
        <f t="shared" si="4"/>
        <v>98.85933730058264</v>
      </c>
    </row>
    <row r="39" spans="1:10" ht="18" customHeight="1">
      <c r="A39" s="20" t="s">
        <v>44</v>
      </c>
      <c r="B39" s="21">
        <f>'[1]歲出(經)'!$J$152/1000000</f>
        <v>21307.195654</v>
      </c>
      <c r="C39" s="22">
        <f>'[1]歲出 (資)'!$J$152/1000000</f>
        <v>1518.441346</v>
      </c>
      <c r="D39" s="18">
        <f aca="true" t="shared" si="6" ref="D39:D59">B39+C39</f>
        <v>22825.637</v>
      </c>
      <c r="E39" s="23">
        <f>'[1]歲出(經)'!$N$152/1000000</f>
        <v>20822.497103</v>
      </c>
      <c r="F39" s="16">
        <f t="shared" si="1"/>
        <v>97.72518843459812</v>
      </c>
      <c r="G39" s="21">
        <f>'[1]歲出 (資)'!$N$152/1000000</f>
        <v>1503.440167</v>
      </c>
      <c r="H39" s="18">
        <f t="shared" si="5"/>
        <v>99.01206727283096</v>
      </c>
      <c r="I39" s="23">
        <f t="shared" si="3"/>
        <v>22325.937270000002</v>
      </c>
      <c r="J39" s="18">
        <f t="shared" si="4"/>
        <v>97.81079612367446</v>
      </c>
    </row>
    <row r="40" spans="1:10" ht="18" customHeight="1">
      <c r="A40" s="20" t="s">
        <v>45</v>
      </c>
      <c r="B40" s="21">
        <f>'[1]歲出(經)'!$J$187/1000000</f>
        <v>39211.122214</v>
      </c>
      <c r="C40" s="22">
        <f>'[1]歲出 (資)'!$J$187/1000000</f>
        <v>29136.458786</v>
      </c>
      <c r="D40" s="18">
        <f t="shared" si="6"/>
        <v>68347.581</v>
      </c>
      <c r="E40" s="23">
        <f>'[1]歲出(經)'!$N$187/1000000</f>
        <v>38487.355193</v>
      </c>
      <c r="F40" s="16">
        <f t="shared" si="1"/>
        <v>98.15417927329409</v>
      </c>
      <c r="G40" s="21">
        <f>'[1]歲出 (資)'!$N$187/1000000</f>
        <v>28551.445815</v>
      </c>
      <c r="H40" s="18">
        <f t="shared" si="5"/>
        <v>97.99216172666426</v>
      </c>
      <c r="I40" s="23">
        <f t="shared" si="3"/>
        <v>67038.80100800001</v>
      </c>
      <c r="J40" s="18">
        <f t="shared" si="4"/>
        <v>98.08511146575913</v>
      </c>
    </row>
    <row r="41" spans="1:10" ht="18" customHeight="1">
      <c r="A41" s="20" t="s">
        <v>46</v>
      </c>
      <c r="B41" s="21">
        <f>'[1]歲出(經)'!$J$201/1000000</f>
        <v>14306.036344</v>
      </c>
      <c r="C41" s="22">
        <f>'[1]歲出 (資)'!$J$201/1000000</f>
        <v>86826.077656</v>
      </c>
      <c r="D41" s="18">
        <f t="shared" si="6"/>
        <v>101132.114</v>
      </c>
      <c r="E41" s="23">
        <f>'[1]歲出(經)'!$N$201/1000000</f>
        <v>13368.924471</v>
      </c>
      <c r="F41" s="16">
        <f t="shared" si="1"/>
        <v>93.4495352139027</v>
      </c>
      <c r="G41" s="21">
        <f>'[1]歲出 (資)'!$N$201/1000000</f>
        <v>84957.813864</v>
      </c>
      <c r="H41" s="18">
        <f t="shared" si="5"/>
        <v>97.84826881227787</v>
      </c>
      <c r="I41" s="23">
        <f t="shared" si="3"/>
        <v>98326.738335</v>
      </c>
      <c r="J41" s="18">
        <f t="shared" si="4"/>
        <v>97.22602885073677</v>
      </c>
    </row>
    <row r="42" spans="1:10" ht="18" customHeight="1">
      <c r="A42" s="20" t="s">
        <v>47</v>
      </c>
      <c r="B42" s="21">
        <f>'[1]歲出(經)'!$J$210/1000000</f>
        <v>152.9</v>
      </c>
      <c r="C42" s="22">
        <f>'[1]歲出 (資)'!$J$210/1000000</f>
        <v>2.558</v>
      </c>
      <c r="D42" s="18">
        <f t="shared" si="6"/>
        <v>155.458</v>
      </c>
      <c r="E42" s="23">
        <f>'[1]歲出(經)'!$N$210/1000000</f>
        <v>146.857162</v>
      </c>
      <c r="F42" s="16">
        <f t="shared" si="1"/>
        <v>96.04784957488553</v>
      </c>
      <c r="G42" s="21">
        <f>'[1]歲出 (資)'!$N$210/1000000</f>
        <v>2.512315</v>
      </c>
      <c r="H42" s="18">
        <f>IF(OR(G42=0,C42=0)," -",G42/C42*100)</f>
        <v>98.21403440187648</v>
      </c>
      <c r="I42" s="23">
        <f t="shared" si="3"/>
        <v>149.369477</v>
      </c>
      <c r="J42" s="18">
        <f t="shared" si="4"/>
        <v>96.08349329079236</v>
      </c>
    </row>
    <row r="43" spans="1:10" ht="18" customHeight="1">
      <c r="A43" s="20" t="s">
        <v>48</v>
      </c>
      <c r="B43" s="21">
        <f>'[1]歲出(經)'!$J$213/1000000</f>
        <v>1441.328267</v>
      </c>
      <c r="C43" s="22">
        <f>'[1]歲出 (資)'!$J$213/1000000</f>
        <v>105.068733</v>
      </c>
      <c r="D43" s="18">
        <f t="shared" si="6"/>
        <v>1546.3970000000002</v>
      </c>
      <c r="E43" s="23">
        <f>'[1]歲出(經)'!$N$213/1000000</f>
        <v>1366.1278</v>
      </c>
      <c r="F43" s="16">
        <f t="shared" si="1"/>
        <v>94.78255795561941</v>
      </c>
      <c r="G43" s="21">
        <f>'[1]歲出 (資)'!$N$213/1000000</f>
        <v>104.006872</v>
      </c>
      <c r="H43" s="18">
        <f aca="true" t="shared" si="7" ref="H43:H57">IF(OR(G43=0,C43=0),"  -",G43/C43*100)</f>
        <v>98.98936537095199</v>
      </c>
      <c r="I43" s="23">
        <f t="shared" si="3"/>
        <v>1470.134672</v>
      </c>
      <c r="J43" s="18">
        <f t="shared" si="4"/>
        <v>95.06838619060952</v>
      </c>
    </row>
    <row r="44" spans="1:10" ht="18" customHeight="1">
      <c r="A44" s="20" t="s">
        <v>49</v>
      </c>
      <c r="B44" s="21">
        <f>'[1]歲出(經)'!$J$216/1000000</f>
        <v>142157.019</v>
      </c>
      <c r="C44" s="22">
        <f>'[1]歲出 (資)'!$J$216/1000000</f>
        <v>1758.426</v>
      </c>
      <c r="D44" s="18">
        <f t="shared" si="6"/>
        <v>143915.445</v>
      </c>
      <c r="E44" s="23">
        <f>'[1]歲出(經)'!$N$216/1000000</f>
        <v>139244.284581</v>
      </c>
      <c r="F44" s="16">
        <f t="shared" si="1"/>
        <v>97.951044247066</v>
      </c>
      <c r="G44" s="21">
        <f>'[1]歲出 (資)'!$N$216/1000000</f>
        <v>1736.331655</v>
      </c>
      <c r="H44" s="18">
        <f t="shared" si="7"/>
        <v>98.74351579196396</v>
      </c>
      <c r="I44" s="23">
        <f t="shared" si="3"/>
        <v>140980.616236</v>
      </c>
      <c r="J44" s="18">
        <f t="shared" si="4"/>
        <v>97.96072703384962</v>
      </c>
    </row>
    <row r="45" spans="1:10" ht="18" customHeight="1">
      <c r="A45" s="20" t="s">
        <v>50</v>
      </c>
      <c r="B45" s="21">
        <f>'[1]歲出(經)'!$J$219/1000000</f>
        <v>5848.783618</v>
      </c>
      <c r="C45" s="22">
        <f>'[1]歲出 (資)'!$J$219/1000000</f>
        <v>29214.850382</v>
      </c>
      <c r="D45" s="18">
        <f t="shared" si="6"/>
        <v>35063.634</v>
      </c>
      <c r="E45" s="23">
        <f>'[1]歲出(經)'!$N$219/1000000</f>
        <v>5656.917658</v>
      </c>
      <c r="F45" s="16">
        <f t="shared" si="1"/>
        <v>96.71955790244111</v>
      </c>
      <c r="G45" s="21">
        <f>'[1]歲出 (資)'!$N$219/1000000</f>
        <v>29213.887938</v>
      </c>
      <c r="H45" s="18">
        <f t="shared" si="7"/>
        <v>99.99670563433523</v>
      </c>
      <c r="I45" s="23">
        <f t="shared" si="3"/>
        <v>34870.805596</v>
      </c>
      <c r="J45" s="18">
        <f t="shared" si="4"/>
        <v>99.45006155380244</v>
      </c>
    </row>
    <row r="46" spans="1:10" ht="18" customHeight="1">
      <c r="A46" s="20" t="s">
        <v>51</v>
      </c>
      <c r="B46" s="21">
        <f>'[1]歲出(經)'!$J$223/1000000</f>
        <v>2328.992147</v>
      </c>
      <c r="C46" s="22">
        <f>'[1]歲出 (資)'!$J$223/1000000</f>
        <v>467.297853</v>
      </c>
      <c r="D46" s="18">
        <f t="shared" si="6"/>
        <v>2796.29</v>
      </c>
      <c r="E46" s="23">
        <f>'[1]歲出(經)'!$N$223/1000000</f>
        <v>2289.329091</v>
      </c>
      <c r="F46" s="16">
        <f t="shared" si="1"/>
        <v>98.29698627146122</v>
      </c>
      <c r="G46" s="21">
        <f>'[1]歲出 (資)'!$N$223/1000000</f>
        <v>460.64477</v>
      </c>
      <c r="H46" s="18">
        <f t="shared" si="7"/>
        <v>98.57626501870533</v>
      </c>
      <c r="I46" s="23">
        <f t="shared" si="3"/>
        <v>2749.973861</v>
      </c>
      <c r="J46" s="18">
        <f t="shared" si="4"/>
        <v>98.34365752479177</v>
      </c>
    </row>
    <row r="47" spans="1:10" ht="18" customHeight="1">
      <c r="A47" s="20" t="s">
        <v>52</v>
      </c>
      <c r="B47" s="21">
        <f>'[1]歲出(經)'!$J$229/1000000</f>
        <v>48393.602265</v>
      </c>
      <c r="C47" s="22">
        <f>'[1]歲出 (資)'!$J$229/1000000</f>
        <v>71688.729735</v>
      </c>
      <c r="D47" s="18">
        <f t="shared" si="6"/>
        <v>120082.332</v>
      </c>
      <c r="E47" s="23">
        <f>'[1]歲出(經)'!$N$229/1000000</f>
        <v>47893.158402</v>
      </c>
      <c r="F47" s="16">
        <f>IF(OR(E47=0,B47=0)," -",E47/B47*100)</f>
        <v>98.9658883828081</v>
      </c>
      <c r="G47" s="21">
        <f>'[1]歲出 (資)'!$N$229/1000000</f>
        <v>71194.78462</v>
      </c>
      <c r="H47" s="18">
        <f t="shared" si="7"/>
        <v>99.31098637564666</v>
      </c>
      <c r="I47" s="23">
        <f>IF(G47+E47=0," - ",G47+E47)</f>
        <v>119087.943022</v>
      </c>
      <c r="J47" s="18">
        <f>IF(OR(I47=0,D47=0),"  -",I47/D47*100)</f>
        <v>99.17191067042236</v>
      </c>
    </row>
    <row r="48" spans="1:10" ht="18" customHeight="1">
      <c r="A48" s="20" t="s">
        <v>53</v>
      </c>
      <c r="B48" s="21">
        <f>'[1]歲出(經)'!$J$234/1000000</f>
        <v>57639.437</v>
      </c>
      <c r="C48" s="22">
        <f>'[1]歲出 (資)'!$J$234/1000000</f>
        <v>105.811</v>
      </c>
      <c r="D48" s="18">
        <f t="shared" si="6"/>
        <v>57745.248</v>
      </c>
      <c r="E48" s="23">
        <f>'[1]歲出(經)'!$N$234/1000000</f>
        <v>55962.910186</v>
      </c>
      <c r="F48" s="16">
        <f>IF(OR(E48=0,B48=0),"  ",E48/B48*100)</f>
        <v>97.09135463276645</v>
      </c>
      <c r="G48" s="21">
        <f>'[1]歲出 (資)'!$N$234/1000000</f>
        <v>104.342785</v>
      </c>
      <c r="H48" s="18">
        <f t="shared" si="7"/>
        <v>98.61241742351929</v>
      </c>
      <c r="I48" s="23">
        <f>IF(G48+E48=0,"  ",G48+E48)</f>
        <v>56067.252971</v>
      </c>
      <c r="J48" s="18">
        <f>IF(OR(I48=0,D48=0),"  ",I48/D48*100)</f>
        <v>97.0941417915462</v>
      </c>
    </row>
    <row r="49" spans="1:10" ht="18" customHeight="1">
      <c r="A49" s="20" t="s">
        <v>54</v>
      </c>
      <c r="B49" s="21">
        <f>'[1]歲出(經)'!$J$239/1000000</f>
        <v>38337.48866</v>
      </c>
      <c r="C49" s="22">
        <f>'[1]歲出 (資)'!$J$239/1000000</f>
        <v>4694.17134</v>
      </c>
      <c r="D49" s="18">
        <f t="shared" si="6"/>
        <v>43031.66</v>
      </c>
      <c r="E49" s="23">
        <f>'[1]歲出(經)'!$N$239/1000000</f>
        <v>37801.813737</v>
      </c>
      <c r="F49" s="16">
        <f>IF(OR(E49=0,B49=0),"  ",E49/B49*100)</f>
        <v>98.60273862028185</v>
      </c>
      <c r="G49" s="21">
        <f>'[1]歲出 (資)'!$N$239/1000000</f>
        <v>4645.127111</v>
      </c>
      <c r="H49" s="18">
        <f t="shared" si="7"/>
        <v>98.95521007974114</v>
      </c>
      <c r="I49" s="23">
        <f>IF(G49+E49=0,"  ",G49+E49)</f>
        <v>42446.940848</v>
      </c>
      <c r="J49" s="18">
        <f>IF(OR(I49=0,D49=0),"  ",I49/D49*100)</f>
        <v>98.6411884830843</v>
      </c>
    </row>
    <row r="50" spans="1:10" ht="18" customHeight="1">
      <c r="A50" s="20" t="s">
        <v>55</v>
      </c>
      <c r="B50" s="21">
        <f>'[1]歲出(經)'!$J$247/1000000</f>
        <v>6480.871181</v>
      </c>
      <c r="C50" s="22">
        <f>'[1]歲出 (資)'!$J$247/1000000</f>
        <v>5259.438819</v>
      </c>
      <c r="D50" s="18">
        <f t="shared" si="6"/>
        <v>11740.310000000001</v>
      </c>
      <c r="E50" s="23">
        <f>'[1]歲出(經)'!$N$247/1000000</f>
        <v>6356.261803</v>
      </c>
      <c r="F50" s="16">
        <f>IF(OR(E50=0,B50=0),"  ",E50/B50*100)</f>
        <v>98.07727426576048</v>
      </c>
      <c r="G50" s="21">
        <f>'[1]歲出 (資)'!$N$247/1000000</f>
        <v>5250.091324</v>
      </c>
      <c r="H50" s="18">
        <f t="shared" si="7"/>
        <v>99.82227200806612</v>
      </c>
      <c r="I50" s="23">
        <f>IF(G50+E50=0,"  ",G50+E50)</f>
        <v>11606.353127</v>
      </c>
      <c r="J50" s="18">
        <f>IF(OR(I50=0,D50=0),"  ",I50/D50*100)</f>
        <v>98.85900054598217</v>
      </c>
    </row>
    <row r="51" spans="1:10" ht="18" customHeight="1">
      <c r="A51" s="20" t="s">
        <v>56</v>
      </c>
      <c r="B51" s="21">
        <f>'[1]歲出(經)'!$J$252/1000000</f>
        <v>10331.802931</v>
      </c>
      <c r="C51" s="22">
        <f>'[1]歲出 (資)'!$J$252/1000000</f>
        <v>2645.458069</v>
      </c>
      <c r="D51" s="18">
        <f t="shared" si="6"/>
        <v>12977.261</v>
      </c>
      <c r="E51" s="23">
        <f>'[1]歲出(經)'!$N$252/1000000</f>
        <v>9952.567827</v>
      </c>
      <c r="F51" s="16">
        <f aca="true" t="shared" si="8" ref="F51:F56">IF(OR(E51=0,B51=0),"  -",E51/B51*100)</f>
        <v>96.32943924179848</v>
      </c>
      <c r="G51" s="21">
        <f>'[1]歲出 (資)'!$N$252/1000000</f>
        <v>2571.150423</v>
      </c>
      <c r="H51" s="18">
        <f t="shared" si="7"/>
        <v>97.19112365186388</v>
      </c>
      <c r="I51" s="23">
        <f>IF(G51+E51=0," - ",G51+E51)</f>
        <v>12523.718250000002</v>
      </c>
      <c r="J51" s="18">
        <f>IF(OR(I51=0,D51=0)," - ",I51/D51*100)</f>
        <v>96.50509649147074</v>
      </c>
    </row>
    <row r="52" spans="1:10" ht="18" customHeight="1">
      <c r="A52" s="20" t="s">
        <v>57</v>
      </c>
      <c r="B52" s="21">
        <f>SUM(B53:B57)</f>
        <v>90312.218</v>
      </c>
      <c r="C52" s="22">
        <f>SUM(C53:C57)</f>
        <v>33031.847</v>
      </c>
      <c r="D52" s="18">
        <f t="shared" si="6"/>
        <v>123344.065</v>
      </c>
      <c r="E52" s="21">
        <f>SUM(E53:E57)</f>
        <v>89141.65983299998</v>
      </c>
      <c r="F52" s="16">
        <f t="shared" si="8"/>
        <v>98.70387618317599</v>
      </c>
      <c r="G52" s="21">
        <f>SUM(G53:G57)</f>
        <v>33031.463348</v>
      </c>
      <c r="H52" s="18">
        <f t="shared" si="7"/>
        <v>99.998838539062</v>
      </c>
      <c r="I52" s="23">
        <f aca="true" t="shared" si="9" ref="I52:I58">IF(G52+E52=0,"  ",G52+E52)</f>
        <v>122173.12318099997</v>
      </c>
      <c r="J52" s="18">
        <f aca="true" t="shared" si="10" ref="J52:J58">IF(OR(I52=0,D52=0),"  ",I52/D52*100)</f>
        <v>99.05067031883534</v>
      </c>
    </row>
    <row r="53" spans="1:15" ht="18" customHeight="1">
      <c r="A53" s="24" t="s">
        <v>58</v>
      </c>
      <c r="B53" s="25">
        <f>'[1]歲出(經)'!$J$259/1000000</f>
        <v>808.094</v>
      </c>
      <c r="C53" s="26">
        <f>'[1]歲出 (資)'!$J$259/1000000</f>
        <v>10.404</v>
      </c>
      <c r="D53" s="18">
        <f t="shared" si="6"/>
        <v>818.498</v>
      </c>
      <c r="E53" s="27">
        <f>'[1]歲出(經)'!$N$259/1000000</f>
        <v>756.56956</v>
      </c>
      <c r="F53" s="16">
        <f t="shared" si="8"/>
        <v>93.62395463894052</v>
      </c>
      <c r="G53" s="28">
        <f>'[1]歲出 (資)'!$N$259/1000000</f>
        <v>10.185943</v>
      </c>
      <c r="H53" s="18">
        <f t="shared" si="7"/>
        <v>97.90410419069589</v>
      </c>
      <c r="I53" s="23">
        <f t="shared" si="9"/>
        <v>766.755503</v>
      </c>
      <c r="J53" s="18">
        <f t="shared" si="10"/>
        <v>93.67835999599265</v>
      </c>
      <c r="K53" s="2"/>
      <c r="L53" s="2"/>
      <c r="N53" s="2"/>
      <c r="O53" s="2"/>
    </row>
    <row r="54" spans="1:15" ht="18" customHeight="1">
      <c r="A54" s="24" t="s">
        <v>59</v>
      </c>
      <c r="B54" s="25">
        <f>'[1]歲出(經)'!$J$260/1000000</f>
        <v>142.322</v>
      </c>
      <c r="C54" s="26">
        <f>'[1]歲出 (資)'!$J$260/1000000</f>
        <v>3.868</v>
      </c>
      <c r="D54" s="18">
        <f t="shared" si="6"/>
        <v>146.19</v>
      </c>
      <c r="E54" s="27">
        <f>'[1]歲出(經)'!$N$260/1000000</f>
        <v>127.793684</v>
      </c>
      <c r="F54" s="16">
        <f t="shared" si="8"/>
        <v>89.79193940501116</v>
      </c>
      <c r="G54" s="28">
        <f>'[1]歲出 (資)'!$N$260/1000000</f>
        <v>3.713685</v>
      </c>
      <c r="H54" s="18">
        <f t="shared" si="7"/>
        <v>96.01047052740435</v>
      </c>
      <c r="I54" s="23">
        <f t="shared" si="9"/>
        <v>131.507369</v>
      </c>
      <c r="J54" s="18">
        <f t="shared" si="10"/>
        <v>89.95647376701554</v>
      </c>
      <c r="K54" s="2"/>
      <c r="L54" s="2"/>
      <c r="N54" s="2"/>
      <c r="O54" s="2"/>
    </row>
    <row r="55" spans="1:15" ht="18" customHeight="1">
      <c r="A55" s="24" t="s">
        <v>60</v>
      </c>
      <c r="B55" s="25">
        <f>'[1]歲出(經)'!$J$261/1000000</f>
        <v>87947.284</v>
      </c>
      <c r="C55" s="26">
        <f>'[1]歲出 (資)'!$J$261/1000000</f>
        <v>31600</v>
      </c>
      <c r="D55" s="18">
        <f t="shared" si="6"/>
        <v>119547.284</v>
      </c>
      <c r="E55" s="27">
        <f>'[1]歲出(經)'!$N$261/1000000</f>
        <v>86847.499799</v>
      </c>
      <c r="F55" s="16">
        <f t="shared" si="8"/>
        <v>98.74949611746963</v>
      </c>
      <c r="G55" s="28">
        <f>'[1]歲出 (資)'!$N$261/1000000</f>
        <v>31600</v>
      </c>
      <c r="H55" s="18">
        <f t="shared" si="7"/>
        <v>100</v>
      </c>
      <c r="I55" s="23">
        <f t="shared" si="9"/>
        <v>118447.499799</v>
      </c>
      <c r="J55" s="18">
        <f t="shared" si="10"/>
        <v>99.08004250351685</v>
      </c>
      <c r="K55" s="2"/>
      <c r="L55" s="2"/>
      <c r="N55" s="2"/>
      <c r="O55" s="2"/>
    </row>
    <row r="56" spans="1:15" ht="18" customHeight="1">
      <c r="A56" s="24" t="s">
        <v>61</v>
      </c>
      <c r="B56" s="25">
        <f>'[1]歲出(經)'!$J$262/1000000</f>
        <v>1414.518</v>
      </c>
      <c r="C56" s="26">
        <f>'[1]歲出 (資)'!$J$262/1000000</f>
        <v>507.575</v>
      </c>
      <c r="D56" s="18">
        <f t="shared" si="6"/>
        <v>1922.093</v>
      </c>
      <c r="E56" s="21">
        <f>'[1]歲出(經)'!$N$262/1000000</f>
        <v>1409.79679</v>
      </c>
      <c r="F56" s="18">
        <f t="shared" si="8"/>
        <v>99.66623188959066</v>
      </c>
      <c r="G56" s="28">
        <f>'[1]歲出 (資)'!$N$262/1000000</f>
        <v>507.56372</v>
      </c>
      <c r="H56" s="18">
        <f t="shared" si="7"/>
        <v>99.99777766832489</v>
      </c>
      <c r="I56" s="23">
        <f t="shared" si="9"/>
        <v>1917.36051</v>
      </c>
      <c r="J56" s="18">
        <f t="shared" si="10"/>
        <v>99.75378454632528</v>
      </c>
      <c r="K56" s="2"/>
      <c r="L56" s="2"/>
      <c r="N56" s="2"/>
      <c r="O56" s="2"/>
    </row>
    <row r="57" spans="1:15" ht="18" customHeight="1">
      <c r="A57" s="24" t="s">
        <v>62</v>
      </c>
      <c r="B57" s="29">
        <v>0</v>
      </c>
      <c r="C57" s="26">
        <f>'[1]歲出 (資)'!$J$263/1000000</f>
        <v>910</v>
      </c>
      <c r="D57" s="18">
        <f t="shared" si="6"/>
        <v>910</v>
      </c>
      <c r="E57" s="29">
        <v>0</v>
      </c>
      <c r="F57" s="18" t="str">
        <f>IF(OR(E57=0,B57=0),"                -",E57/B57*100)</f>
        <v>                -</v>
      </c>
      <c r="G57" s="28">
        <f>'[1]歲出 (資)'!$N$263/1000000</f>
        <v>910</v>
      </c>
      <c r="H57" s="18">
        <f t="shared" si="7"/>
        <v>100</v>
      </c>
      <c r="I57" s="23">
        <f t="shared" si="9"/>
        <v>910</v>
      </c>
      <c r="J57" s="18">
        <f t="shared" si="10"/>
        <v>100</v>
      </c>
      <c r="K57" s="2"/>
      <c r="L57" s="2"/>
      <c r="N57" s="2"/>
      <c r="O57" s="2"/>
    </row>
    <row r="58" spans="1:10" ht="18" customHeight="1">
      <c r="A58" s="20" t="s">
        <v>63</v>
      </c>
      <c r="B58" s="25">
        <f>'[1]歲出(經)'!$J$264/1000000</f>
        <v>500</v>
      </c>
      <c r="C58" s="30">
        <f>'[1]歲出 (資)'!$J$264/1000000</f>
        <v>1500</v>
      </c>
      <c r="D58" s="18">
        <f t="shared" si="6"/>
        <v>2000</v>
      </c>
      <c r="E58" s="29">
        <v>0</v>
      </c>
      <c r="F58" s="31">
        <v>0</v>
      </c>
      <c r="G58" s="29">
        <f>'[1]歲出 (資)'!$N$264/1000000</f>
        <v>404.409308</v>
      </c>
      <c r="H58" s="32">
        <v>27</v>
      </c>
      <c r="I58" s="23">
        <f t="shared" si="9"/>
        <v>404.409308</v>
      </c>
      <c r="J58" s="18">
        <f t="shared" si="10"/>
        <v>20.220465400000002</v>
      </c>
    </row>
    <row r="59" spans="1:10" ht="18" customHeight="1">
      <c r="A59" s="20" t="s">
        <v>64</v>
      </c>
      <c r="B59" s="21">
        <f>'[1]歲出(經)'!$J$274/1000000</f>
        <v>216.529</v>
      </c>
      <c r="C59" s="22">
        <f>'[1]歲出 (資)'!$J$274/1000000</f>
        <v>0</v>
      </c>
      <c r="D59" s="18">
        <f t="shared" si="6"/>
        <v>216.529</v>
      </c>
      <c r="E59" s="29">
        <f>'[1]歲出(經)'!$N$274/1000000</f>
        <v>0</v>
      </c>
      <c r="F59" s="31">
        <v>0</v>
      </c>
      <c r="G59" s="29">
        <f>'[1]歲出 (資)'!$N$274/1000000</f>
        <v>0</v>
      </c>
      <c r="H59" s="31">
        <v>0</v>
      </c>
      <c r="I59" s="33">
        <v>0</v>
      </c>
      <c r="J59" s="32"/>
    </row>
    <row r="60" spans="1:10" ht="18" customHeight="1">
      <c r="A60" s="34" t="s">
        <v>65</v>
      </c>
      <c r="B60" s="35">
        <f>SUM(B7:B9)+SUM(B30:B52)+B58+B59</f>
        <v>1259339.9587830002</v>
      </c>
      <c r="C60" s="36">
        <f>SUM(C7:C9)+SUM(C30:C52)+C58+C59</f>
        <v>397420.1902169999</v>
      </c>
      <c r="D60" s="37">
        <f>SUM(D7:D9)+SUM(D30:D52)+D58+D59</f>
        <v>1656760.1490000002</v>
      </c>
      <c r="E60" s="35">
        <f>SUM(E7:E9)+SUM(E30:E52)+E58+E59</f>
        <v>1231036.9648530001</v>
      </c>
      <c r="F60" s="38">
        <f>IF(OR(E60=0,B60=0),"  ",E60/B60*100)</f>
        <v>97.75255333298949</v>
      </c>
      <c r="G60" s="35">
        <f>SUM(G7:G9)+SUM(G30:G52)+G58+G59</f>
        <v>387876.28627199994</v>
      </c>
      <c r="H60" s="37">
        <f>IF(OR(G60=0,C60=0),"  ",G60/C60*100)</f>
        <v>97.59853571108484</v>
      </c>
      <c r="I60" s="35">
        <f>SUM(I7:I9)+SUM(I30:I52)+I58+I59</f>
        <v>1618913.2511249995</v>
      </c>
      <c r="J60" s="37">
        <f>IF(OR(I60=0,D60=0),"  ",I60/D60*100)</f>
        <v>97.7156079051126</v>
      </c>
    </row>
    <row r="61" spans="1:10" s="39" customFormat="1" ht="16.5">
      <c r="A61" s="39" t="s">
        <v>66</v>
      </c>
      <c r="I61" s="40"/>
      <c r="J61" s="40"/>
    </row>
    <row r="62" spans="1:10" ht="73.5" customHeight="1">
      <c r="A62" s="41" t="s">
        <v>67</v>
      </c>
      <c r="B62" s="42"/>
      <c r="C62" s="42"/>
      <c r="D62" s="42"/>
      <c r="E62" s="42"/>
      <c r="F62" s="42"/>
      <c r="G62" s="42"/>
      <c r="H62" s="42"/>
      <c r="I62" s="42"/>
      <c r="J62" s="42"/>
    </row>
  </sheetData>
  <mergeCells count="8">
    <mergeCell ref="A62:J62"/>
    <mergeCell ref="A2:J2"/>
    <mergeCell ref="A4:A6"/>
    <mergeCell ref="B4:D4"/>
    <mergeCell ref="B5:B6"/>
    <mergeCell ref="C5:C6"/>
    <mergeCell ref="D5:D6"/>
    <mergeCell ref="E4:J4"/>
  </mergeCells>
  <printOptions horizontalCentered="1"/>
  <pageMargins left="0.3937007874015748" right="0.3937007874015748" top="0.5905511811023623" bottom="0.7480314960629921" header="0.35433070866141736" footer="0.4330708661417323"/>
  <pageSetup horizontalDpi="600" verticalDpi="600" orientation="landscape" paperSize="9" r:id="rId1"/>
  <headerFooter alignWithMargins="0">
    <oddFooter>&amp;C&amp;"Times New Roman,標準"&amp;P+9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2004-06-28T08:34:59Z</dcterms:created>
  <dcterms:modified xsi:type="dcterms:W3CDTF">2008-11-13T10:07:58Z</dcterms:modified>
  <cp:category>I14</cp:category>
  <cp:version/>
  <cp:contentType/>
  <cp:contentStatus/>
</cp:coreProperties>
</file>