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0665" windowHeight="5880" activeTab="2"/>
  </bookViews>
  <sheets>
    <sheet name="收支預算表" sheetId="1" r:id="rId1"/>
    <sheet name="餘絀撥補表" sheetId="2" r:id="rId2"/>
    <sheet name="現金流量表" sheetId="3" r:id="rId3"/>
  </sheets>
  <definedNames>
    <definedName name="HTML_CodePage" hidden="1">950</definedName>
    <definedName name="HTML_Control" localSheetId="0" hidden="1">{"'公教'!$A$1:$J$39"}</definedName>
    <definedName name="HTML_Control" localSheetId="2" hidden="1">{"'公教'!$A$1:$J$39"}</definedName>
    <definedName name="HTML_Control" localSheetId="1" hidden="1">{"'公教'!$A$1:$J$39"}</definedName>
    <definedName name="HTML_Control" hidden="1">{"'公教'!$A$1:$J$39"}</definedName>
    <definedName name="HTML_Description" hidden="1">""</definedName>
    <definedName name="HTML_Email" hidden="1">""</definedName>
    <definedName name="HTML_Header" hidden="1">""</definedName>
    <definedName name="HTML_LastUpdate" hidden="1">"2000/9/2"</definedName>
    <definedName name="HTML_LineAfter" hidden="1">FALSE</definedName>
    <definedName name="HTML_LineBefore" hidden="1">FALSE</definedName>
    <definedName name="HTML_Name" hidden="1">"張育珍"</definedName>
    <definedName name="HTML_OBDlg2" hidden="1">TRUE</definedName>
    <definedName name="HTML_OBDlg4" hidden="1">TRUE</definedName>
    <definedName name="HTML_OS" hidden="1">0</definedName>
    <definedName name="HTML_PathFile" hidden="1">"C:\NET-90\43IN.htm"</definedName>
    <definedName name="HTML_Title" hidden="1">"中央公教"</definedName>
  </definedNames>
  <calcPr calcMode="manual" fullCalcOnLoad="1"/>
</workbook>
</file>

<file path=xl/sharedStrings.xml><?xml version="1.0" encoding="utf-8"?>
<sst xmlns="http://schemas.openxmlformats.org/spreadsheetml/2006/main" count="120" uniqueCount="101">
  <si>
    <t>中 美 經 濟 社 會 發 展</t>
  </si>
  <si>
    <t>基 金 收 支 餘 絀 表</t>
  </si>
  <si>
    <t>中　華　民　國</t>
  </si>
  <si>
    <t>九　十　一　年　度</t>
  </si>
  <si>
    <t>單位：新臺幣千元</t>
  </si>
  <si>
    <t>科目</t>
  </si>
  <si>
    <t>本年度預算數</t>
  </si>
  <si>
    <t>上年度預算數</t>
  </si>
  <si>
    <t>前次決算數</t>
  </si>
  <si>
    <t>備註</t>
  </si>
  <si>
    <t>金額</t>
  </si>
  <si>
    <t>％</t>
  </si>
  <si>
    <t>業務收入</t>
  </si>
  <si>
    <t>　勞務收入</t>
  </si>
  <si>
    <t>　銷貨收入</t>
  </si>
  <si>
    <t>　教學收入</t>
  </si>
  <si>
    <t>　租金及權利金收入</t>
  </si>
  <si>
    <t>　投融資業務收入</t>
  </si>
  <si>
    <t>　醫療收入</t>
  </si>
  <si>
    <t>　徵收收入</t>
  </si>
  <si>
    <t>　福利收入</t>
  </si>
  <si>
    <t>　債務及撥入收入</t>
  </si>
  <si>
    <t>　其他業務收入</t>
  </si>
  <si>
    <t>業務成本與費用</t>
  </si>
  <si>
    <t>　勞務成本</t>
  </si>
  <si>
    <t>　銷貨成本</t>
  </si>
  <si>
    <t>　教學成本</t>
  </si>
  <si>
    <t>　出租資產成本</t>
  </si>
  <si>
    <t>　投融資業務成本</t>
  </si>
  <si>
    <t>　醫療成本</t>
  </si>
  <si>
    <t>　福利成本</t>
  </si>
  <si>
    <t>　其他業務成本</t>
  </si>
  <si>
    <t>　行銷及業務費用</t>
  </si>
  <si>
    <t>　管理及總務費用</t>
  </si>
  <si>
    <t>　研究發展及訓練費用</t>
  </si>
  <si>
    <t>　債務支出</t>
  </si>
  <si>
    <t>　其他業務費用</t>
  </si>
  <si>
    <t>業務賸餘（短絀－）</t>
  </si>
  <si>
    <t>業務外收入</t>
  </si>
  <si>
    <t>　財務收入</t>
  </si>
  <si>
    <t>　其他業務外收入</t>
  </si>
  <si>
    <t>業務外費用</t>
  </si>
  <si>
    <t>　財務費用</t>
  </si>
  <si>
    <t>　其他業務外費用</t>
  </si>
  <si>
    <t>業務外賸餘（短絀－）</t>
  </si>
  <si>
    <t>非常賸餘（短絀－）</t>
  </si>
  <si>
    <t>本期賸餘（短絀－）</t>
  </si>
  <si>
    <r>
      <t>本年度與上年度預算數比較增(+)減</t>
    </r>
    <r>
      <rPr>
        <b/>
        <sz val="11"/>
        <rFont val="細明體"/>
        <family val="3"/>
      </rPr>
      <t></t>
    </r>
  </si>
  <si>
    <t>中 美 經 濟 社 會 發 展 基 金 餘 絀 撥 補 表</t>
  </si>
  <si>
    <t>比較增(+)減(-)</t>
  </si>
  <si>
    <t>賸餘之部</t>
  </si>
  <si>
    <t>　本期賸餘</t>
  </si>
  <si>
    <t>　前期未分配賸餘</t>
  </si>
  <si>
    <t>分配之部</t>
  </si>
  <si>
    <t>　填補累積短絀</t>
  </si>
  <si>
    <t>　提存公積</t>
  </si>
  <si>
    <t>　賸餘撥充基金數</t>
  </si>
  <si>
    <t>　解繳國庫淨額</t>
  </si>
  <si>
    <t>　其他依法分配數</t>
  </si>
  <si>
    <t>未分配賸餘</t>
  </si>
  <si>
    <t>短絀之部</t>
  </si>
  <si>
    <t>　本期短絀</t>
  </si>
  <si>
    <t>　前期待填補之短絀</t>
  </si>
  <si>
    <t>填補之部</t>
  </si>
  <si>
    <t>　撥用賸餘</t>
  </si>
  <si>
    <t>　撥用公積</t>
  </si>
  <si>
    <t>　折減基金</t>
  </si>
  <si>
    <t>　國庫撥款</t>
  </si>
  <si>
    <t>待填補之短絀</t>
  </si>
  <si>
    <r>
      <t>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九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十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一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</si>
  <si>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t>　　　　　中 美 經 濟 社 會 發 展 基 金 現 金 流 量 表</t>
  </si>
  <si>
    <t>業務活動之現金流量</t>
  </si>
  <si>
    <t>　本期賸餘（短絀－）</t>
  </si>
  <si>
    <t>　調整非現金項目</t>
  </si>
  <si>
    <t>　　業務活動之淨現金流入（流出－）</t>
  </si>
  <si>
    <t>投資活動之現金流量</t>
  </si>
  <si>
    <t>　減少短期投資及短期貸墊款</t>
  </si>
  <si>
    <t>　減少長期投資、應收款、貸墊款及準備金</t>
  </si>
  <si>
    <t>　減少固定資產及遞耗資產</t>
  </si>
  <si>
    <t>　減少無形資產、遞延借項及其他資產</t>
  </si>
  <si>
    <t>　增加短期投資及短期貸墊款</t>
  </si>
  <si>
    <t>　增加長期投資、應收款、貸墊款及準備金</t>
  </si>
  <si>
    <t>　增加固定資產及遞耗資產</t>
  </si>
  <si>
    <t>　增加無形資產、遞延借項及其他資產</t>
  </si>
  <si>
    <t>　　投資活動之淨現金流入（流出－）</t>
  </si>
  <si>
    <t>融資活動之現金流量</t>
  </si>
  <si>
    <t>　增加短期債務及其他負債</t>
  </si>
  <si>
    <t>　增加長期負債</t>
  </si>
  <si>
    <t>　增加基金、公積及填補短絀</t>
  </si>
  <si>
    <t>　減少短期債務及其他負債</t>
  </si>
  <si>
    <t>　減少長期負債</t>
  </si>
  <si>
    <t>　減少基金及公積</t>
  </si>
  <si>
    <t>　賸餘分配款</t>
  </si>
  <si>
    <t>　　融資活動之淨現金流入（流出－）</t>
  </si>
  <si>
    <t>匯率變動影響數</t>
  </si>
  <si>
    <t>現金及約當現金之淨增（淨減－）</t>
  </si>
  <si>
    <t>期初現金及約當現金</t>
  </si>
  <si>
    <t>期末現金及約當現金</t>
  </si>
  <si>
    <r>
      <t>　　　　　　　　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九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十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一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</si>
  <si>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r>
      <t>註：</t>
    </r>
    <r>
      <rPr>
        <sz val="12"/>
        <rFont val="細明體"/>
        <family val="3"/>
      </rPr>
      <t></t>
    </r>
    <r>
      <rPr>
        <sz val="12"/>
        <rFont val="華康中明體"/>
        <family val="3"/>
      </rPr>
      <t>本表係採現金及約當現金基礎，包括現金及自投資日起三個月內到期或清償之短期投資。</t>
    </r>
  </si>
  <si>
    <r>
      <t>　　</t>
    </r>
    <r>
      <rPr>
        <sz val="12"/>
        <rFont val="細明體"/>
        <family val="3"/>
      </rPr>
      <t></t>
    </r>
    <r>
      <rPr>
        <sz val="12"/>
        <rFont val="華康中明體"/>
        <family val="3"/>
      </rPr>
      <t>本表「調整非現金項目」欄所列，包括提存呆帳醫療折讓及短絀、折舊及折耗、攤銷、兌換短
　　　絀（賸餘－）、處理資產短絀（賸餘－）、債務整理短絀（賸餘－）、其他、流動資產淨減（
　　　淨增－）及流動負債淨增（淨減－）。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</si>
</sst>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-;\-#,##0.00_-;_-* &quot;-&quot;??_-;_-@_-"/>
    <numFmt numFmtId="177" formatCode="#,##0_-;\-#,##0_-;_-* &quot;-&quot;??_-;_-@_-"/>
    <numFmt numFmtId="178" formatCode="_-* #,##0_-;\-* #,##0_-;_-* &quot;-&quot;??_-;_-@_-"/>
    <numFmt numFmtId="179" formatCode="#,##0_-;\-#,##0_-;&quot;-&quot;??_-;_-@_-"/>
    <numFmt numFmtId="180" formatCode="#,##0.00_-;\-#,##0.00_-;&quot;-&quot;??_-;_-@_-"/>
    <numFmt numFmtId="181" formatCode="\+#,##0_-;\-#,##0_-;_-* &quot;-&quot;??_-;_-@_-"/>
    <numFmt numFmtId="182" formatCode="\+#,##0_-;\-#,##0_-;&quot;-&quot;??_-;_-@_-"/>
    <numFmt numFmtId="183" formatCode="_-&quot;NT$&quot;* #,##0_-;&quot;\&quot;&quot;\&quot;\-&quot;NT$&quot;* #,##0_-;_-&quot;NT$&quot;* &quot;-&quot;_-;_-@_-"/>
    <numFmt numFmtId="184" formatCode="_-&quot;NT$&quot;* #,##0.00_-;&quot;\&quot;&quot;\&quot;\-&quot;NT$&quot;* #,##0.00_-;_-&quot;NT$&quot;* &quot;-&quot;??_-;_-@_-"/>
    <numFmt numFmtId="185" formatCode="_-* #,##0.00_-;&quot;\&quot;&quot;\&quot;\-* #,##0.00_-;_-* &quot;-&quot;??_-;_-@_-"/>
    <numFmt numFmtId="186" formatCode="_ &quot;\&quot;* #,##0_ ;_ &quot;\&quot;* &quot;\&quot;&quot;\&quot;&quot;\&quot;\-#,##0_ ;_ &quot;\&quot;* &quot;-&quot;_ ;_ @_ "/>
    <numFmt numFmtId="187" formatCode="_ * #,##0_ ;_ * &quot;\&quot;&quot;\&quot;&quot;\&quot;\-#,##0_ ;_ * &quot;-&quot;_ ;_ @_ "/>
    <numFmt numFmtId="188" formatCode="_ &quot;\&quot;* #,##0.00_ ;_ &quot;\&quot;* &quot;\&quot;&quot;\&quot;&quot;\&quot;\-#,##0.00_ ;_ &quot;\&quot;* &quot;-&quot;??_ ;_ @_ "/>
    <numFmt numFmtId="189" formatCode="_ * #,##0.00_ ;_ * &quot;\&quot;&quot;\&quot;&quot;\&quot;\-#,##0.00_ ;_ * &quot;-&quot;??_ ;_ @_ "/>
  </numFmts>
  <fonts count="22">
    <font>
      <sz val="12"/>
      <name val="新細明體"/>
      <family val="1"/>
    </font>
    <font>
      <sz val="10"/>
      <name val="Arial"/>
      <family val="2"/>
    </font>
    <font>
      <sz val="12"/>
      <name val="夥鰻羹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掉葡羹"/>
      <family val="1"/>
    </font>
    <font>
      <sz val="20"/>
      <name val="華康中黑體"/>
      <family val="3"/>
    </font>
    <font>
      <b/>
      <sz val="16"/>
      <name val="華康粗明體"/>
      <family val="3"/>
    </font>
    <font>
      <b/>
      <sz val="12"/>
      <name val="華康粗明體"/>
      <family val="3"/>
    </font>
    <font>
      <b/>
      <sz val="11"/>
      <name val="細明體"/>
      <family val="3"/>
    </font>
    <font>
      <b/>
      <sz val="11"/>
      <name val="華康粗明體"/>
      <family val="3"/>
    </font>
    <font>
      <sz val="9"/>
      <name val="新細明體"/>
      <family val="1"/>
    </font>
    <font>
      <sz val="12"/>
      <name val="華康中黑體"/>
      <family val="3"/>
    </font>
    <font>
      <b/>
      <sz val="12"/>
      <name val="Times New Roman"/>
      <family val="1"/>
    </font>
    <font>
      <sz val="12"/>
      <name val="華康中明體"/>
      <family val="3"/>
    </font>
    <font>
      <sz val="11"/>
      <name val="華康中明體"/>
      <family val="3"/>
    </font>
    <font>
      <b/>
      <sz val="12"/>
      <name val="新細明體"/>
      <family val="1"/>
    </font>
    <font>
      <sz val="18"/>
      <name val="華康中黑體"/>
      <family val="3"/>
    </font>
    <font>
      <sz val="16"/>
      <name val="華康中黑體"/>
      <family val="3"/>
    </font>
    <font>
      <b/>
      <sz val="14"/>
      <name val="Times New Roman"/>
      <family val="1"/>
    </font>
    <font>
      <b/>
      <sz val="14"/>
      <name val="華康粗明體"/>
      <family val="3"/>
    </font>
    <font>
      <sz val="12"/>
      <name val="細明體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5" fillId="0" borderId="0">
      <alignment/>
      <protection/>
    </xf>
  </cellStyleXfs>
  <cellXfs count="85">
    <xf numFmtId="0" fontId="0" fillId="0" borderId="0" xfId="0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43" fontId="0" fillId="0" borderId="0" xfId="17" applyAlignment="1">
      <alignment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right"/>
    </xf>
    <xf numFmtId="0" fontId="8" fillId="0" borderId="1" xfId="0" applyFont="1" applyBorder="1" applyAlignment="1">
      <alignment horizontal="distributed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12" fillId="0" borderId="4" xfId="0" applyFont="1" applyBorder="1" applyAlignment="1">
      <alignment vertical="center"/>
    </xf>
    <xf numFmtId="177" fontId="13" fillId="0" borderId="5" xfId="0" applyNumberFormat="1" applyFont="1" applyBorder="1" applyAlignment="1">
      <alignment vertical="center"/>
    </xf>
    <xf numFmtId="176" fontId="13" fillId="0" borderId="5" xfId="0" applyNumberFormat="1" applyFont="1" applyBorder="1" applyAlignment="1">
      <alignment vertical="center"/>
    </xf>
    <xf numFmtId="177" fontId="13" fillId="0" borderId="4" xfId="0" applyNumberFormat="1" applyFont="1" applyBorder="1" applyAlignment="1">
      <alignment vertical="center"/>
    </xf>
    <xf numFmtId="181" fontId="13" fillId="0" borderId="5" xfId="0" applyNumberFormat="1" applyFont="1" applyBorder="1" applyAlignment="1">
      <alignment vertical="center"/>
    </xf>
    <xf numFmtId="180" fontId="13" fillId="0" borderId="5" xfId="0" applyNumberFormat="1" applyFont="1" applyBorder="1" applyAlignment="1">
      <alignment vertical="center"/>
    </xf>
    <xf numFmtId="0" fontId="0" fillId="0" borderId="6" xfId="0" applyBorder="1" applyAlignment="1">
      <alignment/>
    </xf>
    <xf numFmtId="0" fontId="14" fillId="0" borderId="4" xfId="0" applyFont="1" applyBorder="1" applyAlignment="1">
      <alignment vertical="center"/>
    </xf>
    <xf numFmtId="177" fontId="4" fillId="0" borderId="5" xfId="0" applyNumberFormat="1" applyFont="1" applyBorder="1" applyAlignment="1" applyProtection="1">
      <alignment vertical="center"/>
      <protection locked="0"/>
    </xf>
    <xf numFmtId="176" fontId="4" fillId="0" borderId="5" xfId="0" applyNumberFormat="1" applyFont="1" applyBorder="1" applyAlignment="1">
      <alignment vertical="center"/>
    </xf>
    <xf numFmtId="177" fontId="4" fillId="0" borderId="4" xfId="0" applyNumberFormat="1" applyFont="1" applyBorder="1" applyAlignment="1" applyProtection="1">
      <alignment vertical="center"/>
      <protection locked="0"/>
    </xf>
    <xf numFmtId="181" fontId="4" fillId="0" borderId="5" xfId="0" applyNumberFormat="1" applyFont="1" applyBorder="1" applyAlignment="1">
      <alignment vertical="center"/>
    </xf>
    <xf numFmtId="180" fontId="4" fillId="0" borderId="5" xfId="0" applyNumberFormat="1" applyFont="1" applyBorder="1" applyAlignment="1">
      <alignment vertical="center"/>
    </xf>
    <xf numFmtId="177" fontId="13" fillId="0" borderId="5" xfId="0" applyNumberFormat="1" applyFont="1" applyBorder="1" applyAlignment="1" applyProtection="1">
      <alignment vertical="center"/>
      <protection locked="0"/>
    </xf>
    <xf numFmtId="177" fontId="13" fillId="0" borderId="4" xfId="0" applyNumberFormat="1" applyFont="1" applyBorder="1" applyAlignment="1" applyProtection="1">
      <alignment vertical="center"/>
      <protection locked="0"/>
    </xf>
    <xf numFmtId="0" fontId="12" fillId="0" borderId="7" xfId="0" applyFont="1" applyBorder="1" applyAlignment="1">
      <alignment vertical="center"/>
    </xf>
    <xf numFmtId="177" fontId="13" fillId="0" borderId="8" xfId="0" applyNumberFormat="1" applyFont="1" applyBorder="1" applyAlignment="1">
      <alignment vertical="center"/>
    </xf>
    <xf numFmtId="176" fontId="13" fillId="0" borderId="8" xfId="0" applyNumberFormat="1" applyFont="1" applyBorder="1" applyAlignment="1">
      <alignment vertical="center"/>
    </xf>
    <xf numFmtId="177" fontId="13" fillId="0" borderId="7" xfId="0" applyNumberFormat="1" applyFont="1" applyBorder="1" applyAlignment="1">
      <alignment vertical="center"/>
    </xf>
    <xf numFmtId="181" fontId="13" fillId="0" borderId="8" xfId="0" applyNumberFormat="1" applyFont="1" applyBorder="1" applyAlignment="1">
      <alignment vertical="center"/>
    </xf>
    <xf numFmtId="180" fontId="13" fillId="0" borderId="8" xfId="0" applyNumberFormat="1" applyFont="1" applyBorder="1" applyAlignment="1">
      <alignment vertical="center"/>
    </xf>
    <xf numFmtId="0" fontId="0" fillId="0" borderId="9" xfId="0" applyBorder="1" applyAlignment="1">
      <alignment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178" fontId="13" fillId="0" borderId="5" xfId="0" applyNumberFormat="1" applyFont="1" applyBorder="1" applyAlignment="1">
      <alignment vertical="center"/>
    </xf>
    <xf numFmtId="179" fontId="13" fillId="0" borderId="5" xfId="0" applyNumberFormat="1" applyFont="1" applyBorder="1" applyAlignment="1">
      <alignment vertical="center"/>
    </xf>
    <xf numFmtId="182" fontId="13" fillId="0" borderId="5" xfId="0" applyNumberFormat="1" applyFont="1" applyBorder="1" applyAlignment="1">
      <alignment vertical="center"/>
    </xf>
    <xf numFmtId="176" fontId="13" fillId="0" borderId="6" xfId="0" applyNumberFormat="1" applyFont="1" applyBorder="1" applyAlignment="1">
      <alignment vertical="center"/>
    </xf>
    <xf numFmtId="178" fontId="4" fillId="0" borderId="5" xfId="0" applyNumberFormat="1" applyFont="1" applyBorder="1" applyAlignment="1" applyProtection="1">
      <alignment vertical="center"/>
      <protection locked="0"/>
    </xf>
    <xf numFmtId="179" fontId="4" fillId="0" borderId="5" xfId="0" applyNumberFormat="1" applyFont="1" applyBorder="1" applyAlignment="1" applyProtection="1">
      <alignment vertical="center"/>
      <protection locked="0"/>
    </xf>
    <xf numFmtId="182" fontId="4" fillId="0" borderId="5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178" fontId="13" fillId="0" borderId="8" xfId="0" applyNumberFormat="1" applyFont="1" applyBorder="1" applyAlignment="1">
      <alignment vertical="center"/>
    </xf>
    <xf numFmtId="179" fontId="13" fillId="0" borderId="8" xfId="0" applyNumberFormat="1" applyFont="1" applyBorder="1" applyAlignment="1">
      <alignment vertical="center"/>
    </xf>
    <xf numFmtId="182" fontId="13" fillId="0" borderId="8" xfId="0" applyNumberFormat="1" applyFont="1" applyBorder="1" applyAlignment="1">
      <alignment vertical="center"/>
    </xf>
    <xf numFmtId="176" fontId="13" fillId="0" borderId="9" xfId="0" applyNumberFormat="1" applyFont="1" applyBorder="1" applyAlignment="1">
      <alignment vertical="center"/>
    </xf>
    <xf numFmtId="0" fontId="8" fillId="0" borderId="10" xfId="0" applyFont="1" applyBorder="1" applyAlignment="1">
      <alignment horizontal="right" vertical="center"/>
    </xf>
    <xf numFmtId="0" fontId="12" fillId="0" borderId="11" xfId="0" applyFont="1" applyBorder="1" applyAlignment="1">
      <alignment vertical="center"/>
    </xf>
    <xf numFmtId="179" fontId="4" fillId="0" borderId="11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179" fontId="4" fillId="0" borderId="0" xfId="0" applyNumberFormat="1" applyFont="1" applyBorder="1" applyAlignment="1" applyProtection="1">
      <alignment vertical="center"/>
      <protection locked="0"/>
    </xf>
    <xf numFmtId="179" fontId="4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79" fontId="13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9" fontId="13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>
      <alignment/>
    </xf>
    <xf numFmtId="179" fontId="13" fillId="0" borderId="0" xfId="0" applyNumberFormat="1" applyFont="1" applyBorder="1" applyAlignment="1" applyProtection="1">
      <alignment vertical="center"/>
      <protection/>
    </xf>
    <xf numFmtId="0" fontId="12" fillId="0" borderId="10" xfId="0" applyFont="1" applyBorder="1" applyAlignment="1">
      <alignment vertical="center"/>
    </xf>
    <xf numFmtId="179" fontId="13" fillId="0" borderId="10" xfId="0" applyNumberFormat="1" applyFont="1" applyBorder="1" applyAlignment="1">
      <alignment vertical="center"/>
    </xf>
    <xf numFmtId="0" fontId="8" fillId="0" borderId="12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10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0" fontId="17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distributed" vertical="center"/>
    </xf>
    <xf numFmtId="0" fontId="20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4" fillId="0" borderId="17" xfId="0" applyFont="1" applyBorder="1" applyAlignment="1">
      <alignment horizontal="justify"/>
    </xf>
    <xf numFmtId="0" fontId="14" fillId="0" borderId="0" xfId="0" applyFont="1" applyAlignment="1">
      <alignment horizontal="justify" vertical="top" wrapText="1"/>
    </xf>
    <xf numFmtId="0" fontId="8" fillId="0" borderId="18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8" fillId="0" borderId="19" xfId="0" applyFont="1" applyBorder="1" applyAlignment="1">
      <alignment horizontal="distributed" vertical="center"/>
    </xf>
    <xf numFmtId="0" fontId="8" fillId="0" borderId="20" xfId="0" applyFont="1" applyBorder="1" applyAlignment="1">
      <alignment horizontal="distributed" vertical="center"/>
    </xf>
    <xf numFmtId="0" fontId="20" fillId="0" borderId="10" xfId="0" applyFont="1" applyBorder="1" applyAlignment="1">
      <alignment horizontal="center" vertical="center"/>
    </xf>
  </cellXfs>
  <cellStyles count="13">
    <cellStyle name="Normal" xfId="0"/>
    <cellStyle name="Normal_Certs Q2" xfId="15"/>
    <cellStyle name="sheet" xfId="16"/>
    <cellStyle name="Comma" xfId="17"/>
    <cellStyle name="Comma [0]" xfId="18"/>
    <cellStyle name="Percent" xfId="19"/>
    <cellStyle name="Currency" xfId="20"/>
    <cellStyle name="Currency [0]" xfId="21"/>
    <cellStyle name="巍葆 [0]_laroux" xfId="22"/>
    <cellStyle name="巍葆_laroux" xfId="23"/>
    <cellStyle name="鱔 [0]_laroux" xfId="24"/>
    <cellStyle name="鱔_laroux" xfId="25"/>
    <cellStyle name="遽_laroux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J40"/>
  <sheetViews>
    <sheetView zoomScale="60" zoomScaleNormal="60" workbookViewId="0" topLeftCell="A1">
      <selection activeCell="C9" sqref="C9"/>
    </sheetView>
  </sheetViews>
  <sheetFormatPr defaultColWidth="9.00390625" defaultRowHeight="16.5"/>
  <cols>
    <col min="1" max="1" width="31.00390625" style="0" customWidth="1"/>
    <col min="2" max="2" width="18.375" style="0" customWidth="1"/>
    <col min="3" max="3" width="13.625" style="0" customWidth="1"/>
    <col min="4" max="4" width="18.625" style="0" customWidth="1"/>
    <col min="5" max="5" width="13.625" style="0" customWidth="1"/>
    <col min="6" max="6" width="18.75390625" style="0" customWidth="1"/>
    <col min="7" max="7" width="14.75390625" style="0" customWidth="1"/>
    <col min="8" max="8" width="22.125" style="0" customWidth="1"/>
    <col min="9" max="9" width="14.125" style="0" customWidth="1"/>
    <col min="10" max="10" width="25.625" style="0" customWidth="1"/>
  </cols>
  <sheetData>
    <row r="1" spans="5:7" ht="27.75" customHeight="1">
      <c r="E1" s="1" t="s">
        <v>0</v>
      </c>
      <c r="F1" s="2" t="s">
        <v>1</v>
      </c>
      <c r="G1" s="3"/>
    </row>
    <row r="2" spans="5:10" ht="21.75" customHeight="1" thickBot="1">
      <c r="E2" s="4" t="s">
        <v>2</v>
      </c>
      <c r="F2" s="5" t="s">
        <v>3</v>
      </c>
      <c r="J2" s="6" t="s">
        <v>4</v>
      </c>
    </row>
    <row r="3" spans="1:10" ht="19.5" customHeight="1">
      <c r="A3" s="69" t="s">
        <v>5</v>
      </c>
      <c r="B3" s="72" t="s">
        <v>6</v>
      </c>
      <c r="C3" s="72"/>
      <c r="D3" s="72" t="s">
        <v>7</v>
      </c>
      <c r="E3" s="72"/>
      <c r="F3" s="73" t="s">
        <v>8</v>
      </c>
      <c r="G3" s="72"/>
      <c r="H3" s="71" t="s">
        <v>47</v>
      </c>
      <c r="I3" s="71"/>
      <c r="J3" s="67" t="s">
        <v>9</v>
      </c>
    </row>
    <row r="4" spans="1:10" ht="19.5" customHeight="1">
      <c r="A4" s="70"/>
      <c r="B4" s="7" t="s">
        <v>10</v>
      </c>
      <c r="C4" s="8" t="s">
        <v>11</v>
      </c>
      <c r="D4" s="7" t="s">
        <v>10</v>
      </c>
      <c r="E4" s="8" t="s">
        <v>11</v>
      </c>
      <c r="F4" s="9" t="s">
        <v>10</v>
      </c>
      <c r="G4" s="8" t="s">
        <v>11</v>
      </c>
      <c r="H4" s="7" t="s">
        <v>10</v>
      </c>
      <c r="I4" s="8" t="s">
        <v>11</v>
      </c>
      <c r="J4" s="68"/>
    </row>
    <row r="5" spans="1:10" ht="19.5" customHeight="1">
      <c r="A5" s="11" t="s">
        <v>12</v>
      </c>
      <c r="B5" s="12">
        <f>IF(SUM(B6:B15)=0,0,SUM(B6:B15))</f>
        <v>1004916</v>
      </c>
      <c r="C5" s="13">
        <f aca="true" t="shared" si="0" ref="C5:C39">IF(OR($B$5=0,B5=0),0,IF(ROUND((B5/$B$5*10000),0)=0,0,ROUND((B5/$B$5)*100,2)))</f>
        <v>100</v>
      </c>
      <c r="D5" s="12">
        <f>IF(SUM(D6:D15)=0,0,SUM(D6:D15))</f>
        <v>1060595</v>
      </c>
      <c r="E5" s="13">
        <f aca="true" t="shared" si="1" ref="E5:E39">IF(OR($D$5=0,D5=0),0,IF(ROUND((D5/$D$5*10000),0)=0,0,ROUND((D5/$D$5)*100,2)))</f>
        <v>100</v>
      </c>
      <c r="F5" s="14">
        <f>IF(SUM(F6:F15)=0,0,SUM(F6:F15))</f>
        <v>1644838</v>
      </c>
      <c r="G5" s="13">
        <f aca="true" t="shared" si="2" ref="G5:G39">IF(OR($F$5=0,F5=0),0,IF(ROUND((F5/$F$5*10000),0)=0,0,ROUND((F5/$F$5)*100,2)))</f>
        <v>100</v>
      </c>
      <c r="H5" s="15">
        <f aca="true" t="shared" si="3" ref="H5:H29">B5-D5</f>
        <v>-55679</v>
      </c>
      <c r="I5" s="16">
        <f aca="true" t="shared" si="4" ref="I5:I39">IF(OR(D5=0,H5=0),0,IF(ROUND((H5/D5*10000),0)=0,0,ABS(ROUND((H5/D5)*100,2))))</f>
        <v>5.25</v>
      </c>
      <c r="J5" s="17"/>
    </row>
    <row r="6" spans="1:10" ht="18.75" customHeight="1">
      <c r="A6" s="18" t="s">
        <v>13</v>
      </c>
      <c r="B6" s="19">
        <v>0</v>
      </c>
      <c r="C6" s="20">
        <f t="shared" si="0"/>
        <v>0</v>
      </c>
      <c r="D6" s="19">
        <v>0</v>
      </c>
      <c r="E6" s="20">
        <f t="shared" si="1"/>
        <v>0</v>
      </c>
      <c r="F6" s="21">
        <v>0</v>
      </c>
      <c r="G6" s="20">
        <f t="shared" si="2"/>
        <v>0</v>
      </c>
      <c r="H6" s="22">
        <f t="shared" si="3"/>
        <v>0</v>
      </c>
      <c r="I6" s="23">
        <f t="shared" si="4"/>
        <v>0</v>
      </c>
      <c r="J6" s="17"/>
    </row>
    <row r="7" spans="1:10" ht="18.75" customHeight="1">
      <c r="A7" s="18" t="s">
        <v>14</v>
      </c>
      <c r="B7" s="19">
        <v>0</v>
      </c>
      <c r="C7" s="20">
        <f t="shared" si="0"/>
        <v>0</v>
      </c>
      <c r="D7" s="19">
        <v>0</v>
      </c>
      <c r="E7" s="20">
        <f t="shared" si="1"/>
        <v>0</v>
      </c>
      <c r="F7" s="21">
        <v>0</v>
      </c>
      <c r="G7" s="20">
        <f t="shared" si="2"/>
        <v>0</v>
      </c>
      <c r="H7" s="22">
        <f t="shared" si="3"/>
        <v>0</v>
      </c>
      <c r="I7" s="23">
        <f t="shared" si="4"/>
        <v>0</v>
      </c>
      <c r="J7" s="17"/>
    </row>
    <row r="8" spans="1:10" ht="18.75" customHeight="1">
      <c r="A8" s="18" t="s">
        <v>15</v>
      </c>
      <c r="B8" s="19">
        <v>0</v>
      </c>
      <c r="C8" s="20">
        <f t="shared" si="0"/>
        <v>0</v>
      </c>
      <c r="D8" s="19">
        <v>0</v>
      </c>
      <c r="E8" s="20">
        <f t="shared" si="1"/>
        <v>0</v>
      </c>
      <c r="F8" s="21">
        <v>0</v>
      </c>
      <c r="G8" s="20">
        <f t="shared" si="2"/>
        <v>0</v>
      </c>
      <c r="H8" s="22">
        <f t="shared" si="3"/>
        <v>0</v>
      </c>
      <c r="I8" s="23">
        <f t="shared" si="4"/>
        <v>0</v>
      </c>
      <c r="J8" s="17"/>
    </row>
    <row r="9" spans="1:10" ht="18.75" customHeight="1">
      <c r="A9" s="18" t="s">
        <v>16</v>
      </c>
      <c r="B9" s="19">
        <v>0</v>
      </c>
      <c r="C9" s="20">
        <f t="shared" si="0"/>
        <v>0</v>
      </c>
      <c r="D9" s="19">
        <v>0</v>
      </c>
      <c r="E9" s="20">
        <f t="shared" si="1"/>
        <v>0</v>
      </c>
      <c r="F9" s="21">
        <v>0</v>
      </c>
      <c r="G9" s="20">
        <f t="shared" si="2"/>
        <v>0</v>
      </c>
      <c r="H9" s="22">
        <f t="shared" si="3"/>
        <v>0</v>
      </c>
      <c r="I9" s="23">
        <f t="shared" si="4"/>
        <v>0</v>
      </c>
      <c r="J9" s="17"/>
    </row>
    <row r="10" spans="1:10" ht="18.75" customHeight="1">
      <c r="A10" s="18" t="s">
        <v>17</v>
      </c>
      <c r="B10" s="19">
        <v>1004916</v>
      </c>
      <c r="C10" s="20">
        <f t="shared" si="0"/>
        <v>100</v>
      </c>
      <c r="D10" s="19">
        <v>1060595</v>
      </c>
      <c r="E10" s="20">
        <f t="shared" si="1"/>
        <v>100</v>
      </c>
      <c r="F10" s="21">
        <v>1644838</v>
      </c>
      <c r="G10" s="20">
        <f t="shared" si="2"/>
        <v>100</v>
      </c>
      <c r="H10" s="22">
        <f t="shared" si="3"/>
        <v>-55679</v>
      </c>
      <c r="I10" s="23">
        <f t="shared" si="4"/>
        <v>5.25</v>
      </c>
      <c r="J10" s="17"/>
    </row>
    <row r="11" spans="1:10" ht="18.75" customHeight="1">
      <c r="A11" s="18" t="s">
        <v>18</v>
      </c>
      <c r="B11" s="19">
        <v>0</v>
      </c>
      <c r="C11" s="20">
        <f t="shared" si="0"/>
        <v>0</v>
      </c>
      <c r="D11" s="19">
        <v>0</v>
      </c>
      <c r="E11" s="20">
        <f t="shared" si="1"/>
        <v>0</v>
      </c>
      <c r="F11" s="21">
        <v>0</v>
      </c>
      <c r="G11" s="20">
        <f t="shared" si="2"/>
        <v>0</v>
      </c>
      <c r="H11" s="22">
        <f t="shared" si="3"/>
        <v>0</v>
      </c>
      <c r="I11" s="23">
        <f t="shared" si="4"/>
        <v>0</v>
      </c>
      <c r="J11" s="17"/>
    </row>
    <row r="12" spans="1:10" ht="18.75" customHeight="1">
      <c r="A12" s="18" t="s">
        <v>19</v>
      </c>
      <c r="B12" s="19">
        <v>0</v>
      </c>
      <c r="C12" s="20">
        <f t="shared" si="0"/>
        <v>0</v>
      </c>
      <c r="D12" s="19">
        <v>0</v>
      </c>
      <c r="E12" s="20">
        <f t="shared" si="1"/>
        <v>0</v>
      </c>
      <c r="F12" s="21">
        <v>0</v>
      </c>
      <c r="G12" s="20">
        <f t="shared" si="2"/>
        <v>0</v>
      </c>
      <c r="H12" s="22">
        <f t="shared" si="3"/>
        <v>0</v>
      </c>
      <c r="I12" s="23">
        <f t="shared" si="4"/>
        <v>0</v>
      </c>
      <c r="J12" s="17"/>
    </row>
    <row r="13" spans="1:10" ht="18.75" customHeight="1">
      <c r="A13" s="18" t="s">
        <v>20</v>
      </c>
      <c r="B13" s="19">
        <v>0</v>
      </c>
      <c r="C13" s="20">
        <f t="shared" si="0"/>
        <v>0</v>
      </c>
      <c r="D13" s="19">
        <v>0</v>
      </c>
      <c r="E13" s="20">
        <f t="shared" si="1"/>
        <v>0</v>
      </c>
      <c r="F13" s="21">
        <v>0</v>
      </c>
      <c r="G13" s="20">
        <f t="shared" si="2"/>
        <v>0</v>
      </c>
      <c r="H13" s="22">
        <f t="shared" si="3"/>
        <v>0</v>
      </c>
      <c r="I13" s="23">
        <f t="shared" si="4"/>
        <v>0</v>
      </c>
      <c r="J13" s="17"/>
    </row>
    <row r="14" spans="1:10" ht="18.75" customHeight="1">
      <c r="A14" s="18" t="s">
        <v>21</v>
      </c>
      <c r="B14" s="19">
        <v>0</v>
      </c>
      <c r="C14" s="20">
        <f t="shared" si="0"/>
        <v>0</v>
      </c>
      <c r="D14" s="19">
        <v>0</v>
      </c>
      <c r="E14" s="20">
        <f t="shared" si="1"/>
        <v>0</v>
      </c>
      <c r="F14" s="21">
        <v>0</v>
      </c>
      <c r="G14" s="20">
        <f t="shared" si="2"/>
        <v>0</v>
      </c>
      <c r="H14" s="22">
        <f t="shared" si="3"/>
        <v>0</v>
      </c>
      <c r="I14" s="23">
        <f t="shared" si="4"/>
        <v>0</v>
      </c>
      <c r="J14" s="17"/>
    </row>
    <row r="15" spans="1:10" ht="18.75" customHeight="1">
      <c r="A15" s="18" t="s">
        <v>22</v>
      </c>
      <c r="B15" s="19">
        <v>0</v>
      </c>
      <c r="C15" s="20">
        <f t="shared" si="0"/>
        <v>0</v>
      </c>
      <c r="D15" s="19">
        <v>0</v>
      </c>
      <c r="E15" s="20">
        <f t="shared" si="1"/>
        <v>0</v>
      </c>
      <c r="F15" s="21">
        <v>0</v>
      </c>
      <c r="G15" s="20">
        <f t="shared" si="2"/>
        <v>0</v>
      </c>
      <c r="H15" s="22">
        <f t="shared" si="3"/>
        <v>0</v>
      </c>
      <c r="I15" s="23">
        <f t="shared" si="4"/>
        <v>0</v>
      </c>
      <c r="J15" s="17"/>
    </row>
    <row r="16" spans="1:10" ht="19.5" customHeight="1">
      <c r="A16" s="11" t="s">
        <v>23</v>
      </c>
      <c r="B16" s="12">
        <f>IF(SUM(B17:B29)=0,0,SUM(B17:B29))</f>
        <v>411823</v>
      </c>
      <c r="C16" s="13">
        <f t="shared" si="0"/>
        <v>40.98</v>
      </c>
      <c r="D16" s="12">
        <f>IF(SUM(D17:D29)=0,0,SUM(D17:D29))</f>
        <v>463548</v>
      </c>
      <c r="E16" s="13">
        <f t="shared" si="1"/>
        <v>43.71</v>
      </c>
      <c r="F16" s="14">
        <f>IF(SUM(F17:F29)=0,0,SUM(F17:F29))</f>
        <v>1057779</v>
      </c>
      <c r="G16" s="13">
        <f t="shared" si="2"/>
        <v>64.31</v>
      </c>
      <c r="H16" s="15">
        <f t="shared" si="3"/>
        <v>-51725</v>
      </c>
      <c r="I16" s="16">
        <f t="shared" si="4"/>
        <v>11.16</v>
      </c>
      <c r="J16" s="17"/>
    </row>
    <row r="17" spans="1:10" ht="18.75" customHeight="1">
      <c r="A17" s="18" t="s">
        <v>24</v>
      </c>
      <c r="B17" s="19">
        <v>0</v>
      </c>
      <c r="C17" s="20">
        <f t="shared" si="0"/>
        <v>0</v>
      </c>
      <c r="D17" s="19">
        <v>0</v>
      </c>
      <c r="E17" s="20">
        <f t="shared" si="1"/>
        <v>0</v>
      </c>
      <c r="F17" s="21">
        <v>0</v>
      </c>
      <c r="G17" s="20">
        <f t="shared" si="2"/>
        <v>0</v>
      </c>
      <c r="H17" s="22">
        <f t="shared" si="3"/>
        <v>0</v>
      </c>
      <c r="I17" s="23">
        <f t="shared" si="4"/>
        <v>0</v>
      </c>
      <c r="J17" s="17"/>
    </row>
    <row r="18" spans="1:10" ht="18.75" customHeight="1">
      <c r="A18" s="18" t="s">
        <v>25</v>
      </c>
      <c r="B18" s="19">
        <v>0</v>
      </c>
      <c r="C18" s="20">
        <f t="shared" si="0"/>
        <v>0</v>
      </c>
      <c r="D18" s="19">
        <v>0</v>
      </c>
      <c r="E18" s="20">
        <f t="shared" si="1"/>
        <v>0</v>
      </c>
      <c r="F18" s="21">
        <v>0</v>
      </c>
      <c r="G18" s="20">
        <f t="shared" si="2"/>
        <v>0</v>
      </c>
      <c r="H18" s="22">
        <f t="shared" si="3"/>
        <v>0</v>
      </c>
      <c r="I18" s="23">
        <f t="shared" si="4"/>
        <v>0</v>
      </c>
      <c r="J18" s="17"/>
    </row>
    <row r="19" spans="1:10" ht="18.75" customHeight="1">
      <c r="A19" s="18" t="s">
        <v>26</v>
      </c>
      <c r="B19" s="19">
        <v>0</v>
      </c>
      <c r="C19" s="20">
        <f t="shared" si="0"/>
        <v>0</v>
      </c>
      <c r="D19" s="19">
        <v>0</v>
      </c>
      <c r="E19" s="20">
        <f t="shared" si="1"/>
        <v>0</v>
      </c>
      <c r="F19" s="21">
        <v>0</v>
      </c>
      <c r="G19" s="20">
        <f t="shared" si="2"/>
        <v>0</v>
      </c>
      <c r="H19" s="22">
        <f t="shared" si="3"/>
        <v>0</v>
      </c>
      <c r="I19" s="23">
        <f t="shared" si="4"/>
        <v>0</v>
      </c>
      <c r="J19" s="17"/>
    </row>
    <row r="20" spans="1:10" ht="18.75" customHeight="1">
      <c r="A20" s="18" t="s">
        <v>27</v>
      </c>
      <c r="B20" s="19">
        <v>0</v>
      </c>
      <c r="C20" s="20">
        <f t="shared" si="0"/>
        <v>0</v>
      </c>
      <c r="D20" s="19">
        <v>0</v>
      </c>
      <c r="E20" s="20">
        <f t="shared" si="1"/>
        <v>0</v>
      </c>
      <c r="F20" s="21">
        <v>0</v>
      </c>
      <c r="G20" s="20">
        <f t="shared" si="2"/>
        <v>0</v>
      </c>
      <c r="H20" s="22">
        <f t="shared" si="3"/>
        <v>0</v>
      </c>
      <c r="I20" s="23">
        <f t="shared" si="4"/>
        <v>0</v>
      </c>
      <c r="J20" s="17"/>
    </row>
    <row r="21" spans="1:10" ht="18.75" customHeight="1">
      <c r="A21" s="18" t="s">
        <v>28</v>
      </c>
      <c r="B21" s="19">
        <v>24582</v>
      </c>
      <c r="C21" s="20">
        <f t="shared" si="0"/>
        <v>2.45</v>
      </c>
      <c r="D21" s="19">
        <v>34618</v>
      </c>
      <c r="E21" s="20">
        <f t="shared" si="1"/>
        <v>3.26</v>
      </c>
      <c r="F21" s="21">
        <v>54400</v>
      </c>
      <c r="G21" s="20">
        <f t="shared" si="2"/>
        <v>3.31</v>
      </c>
      <c r="H21" s="22">
        <f t="shared" si="3"/>
        <v>-10036</v>
      </c>
      <c r="I21" s="23">
        <f t="shared" si="4"/>
        <v>28.99</v>
      </c>
      <c r="J21" s="17"/>
    </row>
    <row r="22" spans="1:10" ht="18.75" customHeight="1">
      <c r="A22" s="18" t="s">
        <v>29</v>
      </c>
      <c r="B22" s="19">
        <v>0</v>
      </c>
      <c r="C22" s="20">
        <f t="shared" si="0"/>
        <v>0</v>
      </c>
      <c r="D22" s="19">
        <v>0</v>
      </c>
      <c r="E22" s="20">
        <f t="shared" si="1"/>
        <v>0</v>
      </c>
      <c r="F22" s="21">
        <v>0</v>
      </c>
      <c r="G22" s="20">
        <f t="shared" si="2"/>
        <v>0</v>
      </c>
      <c r="H22" s="22">
        <f t="shared" si="3"/>
        <v>0</v>
      </c>
      <c r="I22" s="23">
        <f t="shared" si="4"/>
        <v>0</v>
      </c>
      <c r="J22" s="17"/>
    </row>
    <row r="23" spans="1:10" ht="18.75" customHeight="1">
      <c r="A23" s="18" t="s">
        <v>30</v>
      </c>
      <c r="B23" s="19">
        <v>0</v>
      </c>
      <c r="C23" s="20">
        <f t="shared" si="0"/>
        <v>0</v>
      </c>
      <c r="D23" s="19">
        <v>0</v>
      </c>
      <c r="E23" s="20">
        <f t="shared" si="1"/>
        <v>0</v>
      </c>
      <c r="F23" s="21">
        <v>0</v>
      </c>
      <c r="G23" s="20">
        <f t="shared" si="2"/>
        <v>0</v>
      </c>
      <c r="H23" s="22">
        <f t="shared" si="3"/>
        <v>0</v>
      </c>
      <c r="I23" s="23">
        <f t="shared" si="4"/>
        <v>0</v>
      </c>
      <c r="J23" s="17"/>
    </row>
    <row r="24" spans="1:10" ht="18.75" customHeight="1">
      <c r="A24" s="18" t="s">
        <v>31</v>
      </c>
      <c r="B24" s="19">
        <v>0</v>
      </c>
      <c r="C24" s="20">
        <f t="shared" si="0"/>
        <v>0</v>
      </c>
      <c r="D24" s="19">
        <v>0</v>
      </c>
      <c r="E24" s="20">
        <f t="shared" si="1"/>
        <v>0</v>
      </c>
      <c r="F24" s="21">
        <v>0</v>
      </c>
      <c r="G24" s="20">
        <f t="shared" si="2"/>
        <v>0</v>
      </c>
      <c r="H24" s="22">
        <f t="shared" si="3"/>
        <v>0</v>
      </c>
      <c r="I24" s="23">
        <f t="shared" si="4"/>
        <v>0</v>
      </c>
      <c r="J24" s="17"/>
    </row>
    <row r="25" spans="1:10" ht="18.75" customHeight="1">
      <c r="A25" s="18" t="s">
        <v>32</v>
      </c>
      <c r="B25" s="19">
        <v>353065</v>
      </c>
      <c r="C25" s="20">
        <f t="shared" si="0"/>
        <v>35.13</v>
      </c>
      <c r="D25" s="19">
        <v>391857</v>
      </c>
      <c r="E25" s="20">
        <f t="shared" si="1"/>
        <v>36.95</v>
      </c>
      <c r="F25" s="21">
        <v>946322</v>
      </c>
      <c r="G25" s="20">
        <f t="shared" si="2"/>
        <v>57.53</v>
      </c>
      <c r="H25" s="22">
        <f t="shared" si="3"/>
        <v>-38792</v>
      </c>
      <c r="I25" s="23">
        <f t="shared" si="4"/>
        <v>9.9</v>
      </c>
      <c r="J25" s="17"/>
    </row>
    <row r="26" spans="1:10" ht="18.75" customHeight="1">
      <c r="A26" s="18" t="s">
        <v>33</v>
      </c>
      <c r="B26" s="19">
        <v>34176</v>
      </c>
      <c r="C26" s="20">
        <f t="shared" si="0"/>
        <v>3.4</v>
      </c>
      <c r="D26" s="19">
        <v>37073</v>
      </c>
      <c r="E26" s="20">
        <f t="shared" si="1"/>
        <v>3.5</v>
      </c>
      <c r="F26" s="21">
        <v>57057</v>
      </c>
      <c r="G26" s="20">
        <f t="shared" si="2"/>
        <v>3.47</v>
      </c>
      <c r="H26" s="22">
        <f t="shared" si="3"/>
        <v>-2897</v>
      </c>
      <c r="I26" s="23">
        <f t="shared" si="4"/>
        <v>7.81</v>
      </c>
      <c r="J26" s="17"/>
    </row>
    <row r="27" spans="1:10" ht="18.75" customHeight="1">
      <c r="A27" s="18" t="s">
        <v>34</v>
      </c>
      <c r="B27" s="19">
        <v>0</v>
      </c>
      <c r="C27" s="20">
        <f t="shared" si="0"/>
        <v>0</v>
      </c>
      <c r="D27" s="19">
        <v>0</v>
      </c>
      <c r="E27" s="20">
        <f t="shared" si="1"/>
        <v>0</v>
      </c>
      <c r="F27" s="21">
        <v>0</v>
      </c>
      <c r="G27" s="20">
        <f t="shared" si="2"/>
        <v>0</v>
      </c>
      <c r="H27" s="22">
        <f t="shared" si="3"/>
        <v>0</v>
      </c>
      <c r="I27" s="23">
        <f t="shared" si="4"/>
        <v>0</v>
      </c>
      <c r="J27" s="17"/>
    </row>
    <row r="28" spans="1:10" ht="18.75" customHeight="1">
      <c r="A28" s="18" t="s">
        <v>35</v>
      </c>
      <c r="B28" s="19">
        <v>0</v>
      </c>
      <c r="C28" s="20">
        <f t="shared" si="0"/>
        <v>0</v>
      </c>
      <c r="D28" s="19">
        <v>0</v>
      </c>
      <c r="E28" s="20">
        <f t="shared" si="1"/>
        <v>0</v>
      </c>
      <c r="F28" s="21"/>
      <c r="G28" s="20">
        <f t="shared" si="2"/>
        <v>0</v>
      </c>
      <c r="H28" s="22">
        <f t="shared" si="3"/>
        <v>0</v>
      </c>
      <c r="I28" s="23">
        <f t="shared" si="4"/>
        <v>0</v>
      </c>
      <c r="J28" s="17"/>
    </row>
    <row r="29" spans="1:10" ht="18.75" customHeight="1">
      <c r="A29" s="18" t="s">
        <v>36</v>
      </c>
      <c r="B29" s="19">
        <v>0</v>
      </c>
      <c r="C29" s="20">
        <f t="shared" si="0"/>
        <v>0</v>
      </c>
      <c r="D29" s="19">
        <v>0</v>
      </c>
      <c r="E29" s="20">
        <f t="shared" si="1"/>
        <v>0</v>
      </c>
      <c r="F29" s="21">
        <v>0</v>
      </c>
      <c r="G29" s="20">
        <f t="shared" si="2"/>
        <v>0</v>
      </c>
      <c r="H29" s="22">
        <f t="shared" si="3"/>
        <v>0</v>
      </c>
      <c r="I29" s="23">
        <f t="shared" si="4"/>
        <v>0</v>
      </c>
      <c r="J29" s="17"/>
    </row>
    <row r="30" spans="1:10" ht="19.5" customHeight="1">
      <c r="A30" s="11" t="s">
        <v>37</v>
      </c>
      <c r="B30" s="12">
        <f>IF((B5-B16)=0,0,B5-B16)</f>
        <v>593093</v>
      </c>
      <c r="C30" s="13">
        <f t="shared" si="0"/>
        <v>59.02</v>
      </c>
      <c r="D30" s="12">
        <f>IF((D5-D16)=0,0,D5-D16)</f>
        <v>597047</v>
      </c>
      <c r="E30" s="13">
        <f t="shared" si="1"/>
        <v>56.29</v>
      </c>
      <c r="F30" s="14">
        <f>IF((F5-F16)=0,0,F5-F16)</f>
        <v>587059</v>
      </c>
      <c r="G30" s="13">
        <f t="shared" si="2"/>
        <v>35.69</v>
      </c>
      <c r="H30" s="15">
        <f>IF(OR(AND(D30&lt;0,B30&gt;=0),AND(D30&gt;0,B30&lt;=0)),0,B30-D30)</f>
        <v>-3954</v>
      </c>
      <c r="I30" s="16">
        <f t="shared" si="4"/>
        <v>0.66</v>
      </c>
      <c r="J30" s="17"/>
    </row>
    <row r="31" spans="1:10" ht="19.5" customHeight="1">
      <c r="A31" s="11" t="s">
        <v>38</v>
      </c>
      <c r="B31" s="12">
        <f>IF(SUM(B32:B33)=0,0,SUM(B32:B33))</f>
        <v>96977</v>
      </c>
      <c r="C31" s="13">
        <f t="shared" si="0"/>
        <v>9.65</v>
      </c>
      <c r="D31" s="12">
        <f>IF(SUM(D32:D33)=0,0,SUM(D32:D33))</f>
        <v>137234</v>
      </c>
      <c r="E31" s="13">
        <f t="shared" si="1"/>
        <v>12.94</v>
      </c>
      <c r="F31" s="14">
        <f>IF(SUM(F32:F33)=0,0,SUM(F32:F33))</f>
        <v>290088</v>
      </c>
      <c r="G31" s="13">
        <f t="shared" si="2"/>
        <v>17.64</v>
      </c>
      <c r="H31" s="15">
        <f aca="true" t="shared" si="5" ref="H31:H36">B31-D31</f>
        <v>-40257</v>
      </c>
      <c r="I31" s="16">
        <f t="shared" si="4"/>
        <v>29.33</v>
      </c>
      <c r="J31" s="17"/>
    </row>
    <row r="32" spans="1:10" ht="18.75" customHeight="1">
      <c r="A32" s="18" t="s">
        <v>39</v>
      </c>
      <c r="B32" s="19">
        <v>96977</v>
      </c>
      <c r="C32" s="20">
        <f t="shared" si="0"/>
        <v>9.65</v>
      </c>
      <c r="D32" s="19">
        <v>119234</v>
      </c>
      <c r="E32" s="20">
        <f t="shared" si="1"/>
        <v>11.24</v>
      </c>
      <c r="F32" s="21">
        <v>219980</v>
      </c>
      <c r="G32" s="20">
        <f t="shared" si="2"/>
        <v>13.37</v>
      </c>
      <c r="H32" s="22">
        <f t="shared" si="5"/>
        <v>-22257</v>
      </c>
      <c r="I32" s="23">
        <f t="shared" si="4"/>
        <v>18.67</v>
      </c>
      <c r="J32" s="17"/>
    </row>
    <row r="33" spans="1:10" ht="18.75" customHeight="1">
      <c r="A33" s="18" t="s">
        <v>40</v>
      </c>
      <c r="B33" s="19"/>
      <c r="C33" s="20">
        <f t="shared" si="0"/>
        <v>0</v>
      </c>
      <c r="D33" s="19">
        <v>18000</v>
      </c>
      <c r="E33" s="20">
        <f t="shared" si="1"/>
        <v>1.7</v>
      </c>
      <c r="F33" s="21">
        <v>70108</v>
      </c>
      <c r="G33" s="20">
        <f t="shared" si="2"/>
        <v>4.26</v>
      </c>
      <c r="H33" s="22">
        <f t="shared" si="5"/>
        <v>-18000</v>
      </c>
      <c r="I33" s="23">
        <f t="shared" si="4"/>
        <v>100</v>
      </c>
      <c r="J33" s="17"/>
    </row>
    <row r="34" spans="1:10" ht="21.75" customHeight="1">
      <c r="A34" s="11" t="s">
        <v>41</v>
      </c>
      <c r="B34" s="12">
        <f>IF(SUM(B35:B36)=0,0,SUM(B35:B36))</f>
        <v>677</v>
      </c>
      <c r="C34" s="13">
        <f t="shared" si="0"/>
        <v>0.07</v>
      </c>
      <c r="D34" s="12">
        <f>IF(SUM(D35:D36)=0,0,SUM(D35:D36))</f>
        <v>214</v>
      </c>
      <c r="E34" s="13">
        <f t="shared" si="1"/>
        <v>0.02</v>
      </c>
      <c r="F34" s="14">
        <f>IF(SUM(F35:F36)=0,0,SUM(F35:F36))</f>
        <v>576</v>
      </c>
      <c r="G34" s="13">
        <f t="shared" si="2"/>
        <v>0.04</v>
      </c>
      <c r="H34" s="15">
        <f t="shared" si="5"/>
        <v>463</v>
      </c>
      <c r="I34" s="16">
        <f t="shared" si="4"/>
        <v>216.36</v>
      </c>
      <c r="J34" s="17"/>
    </row>
    <row r="35" spans="1:10" ht="18.75" customHeight="1">
      <c r="A35" s="18" t="s">
        <v>42</v>
      </c>
      <c r="B35" s="19">
        <v>0</v>
      </c>
      <c r="C35" s="20">
        <f t="shared" si="0"/>
        <v>0</v>
      </c>
      <c r="D35" s="19">
        <v>0</v>
      </c>
      <c r="E35" s="20">
        <f t="shared" si="1"/>
        <v>0</v>
      </c>
      <c r="F35" s="21">
        <v>0</v>
      </c>
      <c r="G35" s="20">
        <f t="shared" si="2"/>
        <v>0</v>
      </c>
      <c r="H35" s="22">
        <f t="shared" si="5"/>
        <v>0</v>
      </c>
      <c r="I35" s="23">
        <f t="shared" si="4"/>
        <v>0</v>
      </c>
      <c r="J35" s="17"/>
    </row>
    <row r="36" spans="1:10" ht="18.75" customHeight="1">
      <c r="A36" s="18" t="s">
        <v>43</v>
      </c>
      <c r="B36" s="19">
        <v>677</v>
      </c>
      <c r="C36" s="20">
        <f t="shared" si="0"/>
        <v>0.07</v>
      </c>
      <c r="D36" s="19">
        <v>214</v>
      </c>
      <c r="E36" s="20">
        <f t="shared" si="1"/>
        <v>0.02</v>
      </c>
      <c r="F36" s="21">
        <v>576</v>
      </c>
      <c r="G36" s="20">
        <f t="shared" si="2"/>
        <v>0.04</v>
      </c>
      <c r="H36" s="22">
        <f t="shared" si="5"/>
        <v>463</v>
      </c>
      <c r="I36" s="23">
        <f t="shared" si="4"/>
        <v>216.36</v>
      </c>
      <c r="J36" s="17"/>
    </row>
    <row r="37" spans="1:10" ht="21.75" customHeight="1">
      <c r="A37" s="11" t="s">
        <v>44</v>
      </c>
      <c r="B37" s="12">
        <f>IF((B31-B34)=0,0,B31-B34)</f>
        <v>96300</v>
      </c>
      <c r="C37" s="13">
        <f t="shared" si="0"/>
        <v>9.58</v>
      </c>
      <c r="D37" s="12">
        <f>IF((D31-D34)=0,0,D31-D34)</f>
        <v>137020</v>
      </c>
      <c r="E37" s="13">
        <f t="shared" si="1"/>
        <v>12.92</v>
      </c>
      <c r="F37" s="14">
        <f>IF((F31-F34)=0,0,F31-F34)</f>
        <v>289512</v>
      </c>
      <c r="G37" s="13">
        <f t="shared" si="2"/>
        <v>17.6</v>
      </c>
      <c r="H37" s="15">
        <f>IF(OR(AND(D37&lt;0,B37&gt;=0),AND(D37&gt;0,B37&lt;=0)),0,B37-D37)</f>
        <v>-40720</v>
      </c>
      <c r="I37" s="16">
        <f t="shared" si="4"/>
        <v>29.72</v>
      </c>
      <c r="J37" s="17"/>
    </row>
    <row r="38" spans="1:10" ht="21.75" customHeight="1">
      <c r="A38" s="11" t="s">
        <v>45</v>
      </c>
      <c r="B38" s="24">
        <v>0</v>
      </c>
      <c r="C38" s="13">
        <f t="shared" si="0"/>
        <v>0</v>
      </c>
      <c r="D38" s="24">
        <v>0</v>
      </c>
      <c r="E38" s="13">
        <f t="shared" si="1"/>
        <v>0</v>
      </c>
      <c r="F38" s="25">
        <v>0</v>
      </c>
      <c r="G38" s="13">
        <f t="shared" si="2"/>
        <v>0</v>
      </c>
      <c r="H38" s="15">
        <f>IF(OR(AND(D38&lt;0,B38&gt;=0),AND(D38&gt;0,B38&lt;=0)),0,B38-D38)</f>
        <v>0</v>
      </c>
      <c r="I38" s="16">
        <f t="shared" si="4"/>
        <v>0</v>
      </c>
      <c r="J38" s="17"/>
    </row>
    <row r="39" spans="1:10" ht="21.75" customHeight="1" thickBot="1">
      <c r="A39" s="26" t="s">
        <v>46</v>
      </c>
      <c r="B39" s="27">
        <f>IF(B30+B37+B38=0,0,B30+B37+B38)</f>
        <v>689393</v>
      </c>
      <c r="C39" s="28">
        <f t="shared" si="0"/>
        <v>68.6</v>
      </c>
      <c r="D39" s="27">
        <f>IF(D30+D37+D38=0,0,D30+D37+D38)</f>
        <v>734067</v>
      </c>
      <c r="E39" s="28">
        <f t="shared" si="1"/>
        <v>69.21</v>
      </c>
      <c r="F39" s="29">
        <f>IF(F30+F37+F38=0,0,F30+F37+F38)</f>
        <v>876571</v>
      </c>
      <c r="G39" s="28">
        <f t="shared" si="2"/>
        <v>53.29</v>
      </c>
      <c r="H39" s="30">
        <f>IF(OR(AND(D39&lt;0,B39&gt;=0),AND(D39&gt;0,B39&lt;=0)),0,B39-D39)</f>
        <v>-44674</v>
      </c>
      <c r="I39" s="31">
        <f t="shared" si="4"/>
        <v>6.09</v>
      </c>
      <c r="J39" s="32"/>
    </row>
    <row r="40" spans="1:10" ht="16.5">
      <c r="A40" s="33"/>
      <c r="B40" s="34"/>
      <c r="C40" s="34"/>
      <c r="D40" s="35"/>
      <c r="E40" s="35"/>
      <c r="F40" s="35"/>
      <c r="G40" s="35"/>
      <c r="H40" s="35"/>
      <c r="I40" s="35"/>
      <c r="J40" s="35"/>
    </row>
  </sheetData>
  <mergeCells count="6">
    <mergeCell ref="J3:J4"/>
    <mergeCell ref="A3:A4"/>
    <mergeCell ref="H3:I3"/>
    <mergeCell ref="B3:C3"/>
    <mergeCell ref="D3:E3"/>
    <mergeCell ref="F3:G3"/>
  </mergeCells>
  <printOptions/>
  <pageMargins left="0.3937007874015748" right="0.3937007874015748" top="0.7874015748031497" bottom="0.7874015748031497" header="0.31496062992125984" footer="0.5118110236220472"/>
  <pageSetup horizontalDpi="600" verticalDpi="600" orientation="portrait" paperSize="9" r:id="rId1"/>
  <headerFooter alignWithMargins="0">
    <oddHeader>&amp;L&amp;"Times New Roman,標準"&amp;10-&amp;R&amp;"Times New Roman,標準"&amp;10-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"/>
  <dimension ref="A1:H23"/>
  <sheetViews>
    <sheetView zoomScale="75" zoomScaleNormal="75" workbookViewId="0" topLeftCell="A1">
      <pane xSplit="1" ySplit="4" topLeftCell="B5" activePane="bottomRight" state="frozen"/>
      <selection pane="topLeft" activeCell="G18" sqref="G18"/>
      <selection pane="topRight" activeCell="G18" sqref="G18"/>
      <selection pane="bottomLeft" activeCell="G18" sqref="G18"/>
      <selection pane="bottomRight" activeCell="B5" sqref="B5"/>
    </sheetView>
  </sheetViews>
  <sheetFormatPr defaultColWidth="9.00390625" defaultRowHeight="16.5"/>
  <cols>
    <col min="1" max="1" width="24.75390625" style="0" customWidth="1"/>
    <col min="2" max="2" width="13.625" style="0" customWidth="1"/>
    <col min="3" max="3" width="9.625" style="0" customWidth="1"/>
    <col min="4" max="4" width="13.625" style="0" customWidth="1"/>
    <col min="5" max="5" width="9.625" style="0" customWidth="1"/>
    <col min="6" max="6" width="13.125" style="0" customWidth="1"/>
    <col min="7" max="7" width="10.75390625" style="0" customWidth="1"/>
  </cols>
  <sheetData>
    <row r="1" spans="1:8" ht="30" customHeight="1">
      <c r="A1" s="74" t="s">
        <v>48</v>
      </c>
      <c r="B1" s="74"/>
      <c r="C1" s="74"/>
      <c r="D1" s="74"/>
      <c r="E1" s="74"/>
      <c r="F1" s="74"/>
      <c r="G1" s="74"/>
      <c r="H1" s="37"/>
    </row>
    <row r="2" spans="1:7" ht="18" customHeight="1" thickBot="1">
      <c r="A2" s="38"/>
      <c r="B2" s="76" t="s">
        <v>69</v>
      </c>
      <c r="C2" s="76"/>
      <c r="D2" s="76"/>
      <c r="E2" s="76"/>
      <c r="F2" s="40"/>
      <c r="G2" s="6" t="s">
        <v>4</v>
      </c>
    </row>
    <row r="3" spans="1:7" ht="19.5" customHeight="1">
      <c r="A3" s="73" t="s">
        <v>5</v>
      </c>
      <c r="B3" s="72" t="s">
        <v>6</v>
      </c>
      <c r="C3" s="72"/>
      <c r="D3" s="72" t="s">
        <v>7</v>
      </c>
      <c r="E3" s="72"/>
      <c r="F3" s="72" t="s">
        <v>49</v>
      </c>
      <c r="G3" s="67"/>
    </row>
    <row r="4" spans="1:7" ht="19.5" customHeight="1">
      <c r="A4" s="75"/>
      <c r="B4" s="7" t="s">
        <v>10</v>
      </c>
      <c r="C4" s="7" t="s">
        <v>11</v>
      </c>
      <c r="D4" s="7" t="s">
        <v>10</v>
      </c>
      <c r="E4" s="7" t="s">
        <v>11</v>
      </c>
      <c r="F4" s="7" t="s">
        <v>10</v>
      </c>
      <c r="G4" s="10" t="s">
        <v>11</v>
      </c>
    </row>
    <row r="5" spans="1:7" ht="45" customHeight="1">
      <c r="A5" s="11" t="s">
        <v>50</v>
      </c>
      <c r="B5" s="41">
        <f>IF(SUM(B6:B7)=0,0,SUM(B6:B7))</f>
        <v>3293604</v>
      </c>
      <c r="C5" s="16">
        <f aca="true" t="shared" si="0" ref="C5:C14">IF(OR(B5=0,$B$5=0),0,IF(ROUND(B5/$B$5*10000,0)=0,0,ROUND(B5/$B$5*100,2)))</f>
        <v>100</v>
      </c>
      <c r="D5" s="42">
        <f>IF(SUM(D6:D7)=0,0,SUM(D6:D7))</f>
        <v>3460991</v>
      </c>
      <c r="E5" s="16">
        <f aca="true" t="shared" si="1" ref="E5:E14">IF(OR(D5=0,$D$5=0),0,IF(ROUND(D5/$D$5*10000,0)=0,0,ROUND(D5/$D$5*100,2)))</f>
        <v>100</v>
      </c>
      <c r="F5" s="43">
        <f>IF(SUM(F6:F7)=0,0,SUM(F6:F7))</f>
        <v>-167387</v>
      </c>
      <c r="G5" s="44">
        <f aca="true" t="shared" si="2" ref="G5:G23">IF(OR(D5=0,F5=0),0,IF(ROUND(F5/D5*10000,0)=0,0,ABS(ROUND(F5/D5*100,2))))</f>
        <v>4.84</v>
      </c>
    </row>
    <row r="6" spans="1:7" ht="30.75" customHeight="1">
      <c r="A6" s="18" t="s">
        <v>51</v>
      </c>
      <c r="B6" s="45">
        <v>689393</v>
      </c>
      <c r="C6" s="23">
        <f t="shared" si="0"/>
        <v>20.93</v>
      </c>
      <c r="D6" s="46">
        <v>734067</v>
      </c>
      <c r="E6" s="23">
        <f t="shared" si="1"/>
        <v>21.21</v>
      </c>
      <c r="F6" s="47">
        <f>IF((B6-D6)=0,0,(B6-D6))</f>
        <v>-44674</v>
      </c>
      <c r="G6" s="48">
        <f t="shared" si="2"/>
        <v>6.09</v>
      </c>
    </row>
    <row r="7" spans="1:7" ht="30.75" customHeight="1">
      <c r="A7" s="18" t="s">
        <v>52</v>
      </c>
      <c r="B7" s="45">
        <v>2604211</v>
      </c>
      <c r="C7" s="23">
        <f t="shared" si="0"/>
        <v>79.07</v>
      </c>
      <c r="D7" s="46">
        <v>2726924</v>
      </c>
      <c r="E7" s="23">
        <f t="shared" si="1"/>
        <v>78.79</v>
      </c>
      <c r="F7" s="47">
        <f>IF((B7-D7)=0,0,(B7-D7))</f>
        <v>-122713</v>
      </c>
      <c r="G7" s="48">
        <f t="shared" si="2"/>
        <v>4.5</v>
      </c>
    </row>
    <row r="8" spans="1:7" ht="45" customHeight="1">
      <c r="A8" s="11" t="s">
        <v>53</v>
      </c>
      <c r="B8" s="41">
        <f>IF(SUM(B9:B13)=0,0,SUM(B9:B13))</f>
        <v>400000</v>
      </c>
      <c r="C8" s="16">
        <f t="shared" si="0"/>
        <v>12.14</v>
      </c>
      <c r="D8" s="42">
        <f>IF(SUM(D9:D13)=0,0,SUM(D9:D13))</f>
        <v>400009</v>
      </c>
      <c r="E8" s="16">
        <f t="shared" si="1"/>
        <v>11.56</v>
      </c>
      <c r="F8" s="43">
        <f>IF(SUM(F9:F13)=0,0,SUM(F9:F13))</f>
        <v>-9</v>
      </c>
      <c r="G8" s="44">
        <f t="shared" si="2"/>
        <v>0</v>
      </c>
    </row>
    <row r="9" spans="1:7" ht="30.75" customHeight="1">
      <c r="A9" s="18" t="s">
        <v>54</v>
      </c>
      <c r="B9" s="45">
        <v>0</v>
      </c>
      <c r="C9" s="23">
        <f t="shared" si="0"/>
        <v>0</v>
      </c>
      <c r="D9" s="46">
        <v>0</v>
      </c>
      <c r="E9" s="23">
        <f t="shared" si="1"/>
        <v>0</v>
      </c>
      <c r="F9" s="47">
        <f>IF((B9-D9)=0,0,(B9-D9))</f>
        <v>0</v>
      </c>
      <c r="G9" s="48">
        <f t="shared" si="2"/>
        <v>0</v>
      </c>
    </row>
    <row r="10" spans="1:7" ht="30.75" customHeight="1">
      <c r="A10" s="18" t="s">
        <v>55</v>
      </c>
      <c r="B10" s="45">
        <v>0</v>
      </c>
      <c r="C10" s="23">
        <f t="shared" si="0"/>
        <v>0</v>
      </c>
      <c r="D10" s="46">
        <v>0</v>
      </c>
      <c r="E10" s="23">
        <f t="shared" si="1"/>
        <v>0</v>
      </c>
      <c r="F10" s="47">
        <f>IF((B10-D10)=0,0,(B10-D10))</f>
        <v>0</v>
      </c>
      <c r="G10" s="48">
        <f t="shared" si="2"/>
        <v>0</v>
      </c>
    </row>
    <row r="11" spans="1:7" ht="30.75" customHeight="1">
      <c r="A11" s="18" t="s">
        <v>56</v>
      </c>
      <c r="B11" s="45">
        <v>0</v>
      </c>
      <c r="C11" s="23">
        <f t="shared" si="0"/>
        <v>0</v>
      </c>
      <c r="D11" s="46">
        <v>0</v>
      </c>
      <c r="E11" s="23">
        <f t="shared" si="1"/>
        <v>0</v>
      </c>
      <c r="F11" s="47">
        <f>IF((B11-D11)=0,0,(B11-D11))</f>
        <v>0</v>
      </c>
      <c r="G11" s="48">
        <f t="shared" si="2"/>
        <v>0</v>
      </c>
    </row>
    <row r="12" spans="1:7" ht="30.75" customHeight="1">
      <c r="A12" s="18" t="s">
        <v>57</v>
      </c>
      <c r="B12" s="45">
        <v>400000</v>
      </c>
      <c r="C12" s="23">
        <f t="shared" si="0"/>
        <v>12.14</v>
      </c>
      <c r="D12" s="46">
        <v>400009</v>
      </c>
      <c r="E12" s="23">
        <f t="shared" si="1"/>
        <v>11.56</v>
      </c>
      <c r="F12" s="47">
        <f>IF((B12-D12)=0,0,(B12-D12))</f>
        <v>-9</v>
      </c>
      <c r="G12" s="48">
        <f t="shared" si="2"/>
        <v>0</v>
      </c>
    </row>
    <row r="13" spans="1:7" ht="30.75" customHeight="1">
      <c r="A13" s="18" t="s">
        <v>58</v>
      </c>
      <c r="B13" s="45">
        <v>0</v>
      </c>
      <c r="C13" s="23">
        <f t="shared" si="0"/>
        <v>0</v>
      </c>
      <c r="D13" s="46">
        <v>0</v>
      </c>
      <c r="E13" s="23">
        <f t="shared" si="1"/>
        <v>0</v>
      </c>
      <c r="F13" s="47">
        <f>IF((B13-D13)=0,0,(B13-D13))</f>
        <v>0</v>
      </c>
      <c r="G13" s="48">
        <f t="shared" si="2"/>
        <v>0</v>
      </c>
    </row>
    <row r="14" spans="1:7" ht="45" customHeight="1">
      <c r="A14" s="11" t="s">
        <v>59</v>
      </c>
      <c r="B14" s="41">
        <f>IF((B5-B8)=0,0,(B5-B8))</f>
        <v>2893604</v>
      </c>
      <c r="C14" s="16">
        <f t="shared" si="0"/>
        <v>87.86</v>
      </c>
      <c r="D14" s="42">
        <f>IF((D5-D8)=0,0,(D5-D8))</f>
        <v>3060982</v>
      </c>
      <c r="E14" s="16">
        <f t="shared" si="1"/>
        <v>88.44</v>
      </c>
      <c r="F14" s="43">
        <f>IF((F5-F8)=0,0,(F5-F8))</f>
        <v>-167378</v>
      </c>
      <c r="G14" s="44">
        <f t="shared" si="2"/>
        <v>5.47</v>
      </c>
    </row>
    <row r="15" spans="1:7" ht="45" customHeight="1">
      <c r="A15" s="11" t="s">
        <v>60</v>
      </c>
      <c r="B15" s="41">
        <f>IF(SUM(B16:B17)=0,0,SUM(B16:B17))</f>
        <v>0</v>
      </c>
      <c r="C15" s="16">
        <f aca="true" t="shared" si="3" ref="C15:C23">IF(OR(B15=0,$B$15=0),0,IF(ROUND(B15/$B$15*10000,0)=0,0,ROUND(B15/$B$15*100,2)))</f>
        <v>0</v>
      </c>
      <c r="D15" s="42">
        <f>IF(SUM(D16:D17)=0,0,SUM(D16:D17))</f>
        <v>0</v>
      </c>
      <c r="E15" s="16">
        <f aca="true" t="shared" si="4" ref="E15:E23">IF(OR(D15=0,$D$15=0),0,IF(ROUND(D15/$D$15*10000,0)=0,0,ROUND(D15/$D$15*100,2)))</f>
        <v>0</v>
      </c>
      <c r="F15" s="43">
        <f>IF(SUM(F16:F17)=0,0,SUM(F16:F17))</f>
        <v>0</v>
      </c>
      <c r="G15" s="44">
        <f t="shared" si="2"/>
        <v>0</v>
      </c>
    </row>
    <row r="16" spans="1:7" ht="30" customHeight="1">
      <c r="A16" s="18" t="s">
        <v>61</v>
      </c>
      <c r="B16" s="45">
        <v>0</v>
      </c>
      <c r="C16" s="23">
        <f t="shared" si="3"/>
        <v>0</v>
      </c>
      <c r="D16" s="46">
        <v>0</v>
      </c>
      <c r="E16" s="23">
        <f t="shared" si="4"/>
        <v>0</v>
      </c>
      <c r="F16" s="47">
        <f>IF((B16-D16)=0,0,(B16-D16))</f>
        <v>0</v>
      </c>
      <c r="G16" s="48">
        <f t="shared" si="2"/>
        <v>0</v>
      </c>
    </row>
    <row r="17" spans="1:7" ht="30" customHeight="1">
      <c r="A17" s="18" t="s">
        <v>62</v>
      </c>
      <c r="B17" s="45">
        <v>0</v>
      </c>
      <c r="C17" s="23">
        <f t="shared" si="3"/>
        <v>0</v>
      </c>
      <c r="D17" s="46">
        <v>0</v>
      </c>
      <c r="E17" s="23">
        <f t="shared" si="4"/>
        <v>0</v>
      </c>
      <c r="F17" s="47">
        <f>IF((B17-D17)=0,0,(B17-D17))</f>
        <v>0</v>
      </c>
      <c r="G17" s="48">
        <f t="shared" si="2"/>
        <v>0</v>
      </c>
    </row>
    <row r="18" spans="1:7" ht="45" customHeight="1">
      <c r="A18" s="11" t="s">
        <v>63</v>
      </c>
      <c r="B18" s="41">
        <f>IF(SUM(B19:B22)=0,0,SUM(B19:B22))</f>
        <v>0</v>
      </c>
      <c r="C18" s="16">
        <f t="shared" si="3"/>
        <v>0</v>
      </c>
      <c r="D18" s="42">
        <f>IF(SUM(D19:D22)=0,0,SUM(D19:D22))</f>
        <v>0</v>
      </c>
      <c r="E18" s="16">
        <f t="shared" si="4"/>
        <v>0</v>
      </c>
      <c r="F18" s="43">
        <f>IF(SUM(F19:F22)=0,0,SUM(F19:F22))</f>
        <v>0</v>
      </c>
      <c r="G18" s="44">
        <f t="shared" si="2"/>
        <v>0</v>
      </c>
    </row>
    <row r="19" spans="1:7" ht="30" customHeight="1">
      <c r="A19" s="18" t="s">
        <v>64</v>
      </c>
      <c r="B19" s="45">
        <v>0</v>
      </c>
      <c r="C19" s="23">
        <f t="shared" si="3"/>
        <v>0</v>
      </c>
      <c r="D19" s="46">
        <v>0</v>
      </c>
      <c r="E19" s="23">
        <f t="shared" si="4"/>
        <v>0</v>
      </c>
      <c r="F19" s="47">
        <f>IF((B19-D19)=0,0,(B19-D19))</f>
        <v>0</v>
      </c>
      <c r="G19" s="48">
        <f t="shared" si="2"/>
        <v>0</v>
      </c>
    </row>
    <row r="20" spans="1:7" ht="30" customHeight="1">
      <c r="A20" s="18" t="s">
        <v>65</v>
      </c>
      <c r="B20" s="45">
        <v>0</v>
      </c>
      <c r="C20" s="23">
        <f t="shared" si="3"/>
        <v>0</v>
      </c>
      <c r="D20" s="46">
        <v>0</v>
      </c>
      <c r="E20" s="23">
        <f t="shared" si="4"/>
        <v>0</v>
      </c>
      <c r="F20" s="47">
        <f>IF((B20-D20)=0,0,(B20-D20))</f>
        <v>0</v>
      </c>
      <c r="G20" s="48">
        <f t="shared" si="2"/>
        <v>0</v>
      </c>
    </row>
    <row r="21" spans="1:7" ht="30" customHeight="1">
      <c r="A21" s="18" t="s">
        <v>66</v>
      </c>
      <c r="B21" s="45">
        <v>0</v>
      </c>
      <c r="C21" s="23">
        <f t="shared" si="3"/>
        <v>0</v>
      </c>
      <c r="D21" s="46">
        <v>0</v>
      </c>
      <c r="E21" s="23">
        <f t="shared" si="4"/>
        <v>0</v>
      </c>
      <c r="F21" s="47">
        <f>IF((B21-D21)=0,0,(B21-D21))</f>
        <v>0</v>
      </c>
      <c r="G21" s="48">
        <f t="shared" si="2"/>
        <v>0</v>
      </c>
    </row>
    <row r="22" spans="1:7" ht="30" customHeight="1">
      <c r="A22" s="18" t="s">
        <v>67</v>
      </c>
      <c r="B22" s="45">
        <v>0</v>
      </c>
      <c r="C22" s="23">
        <f t="shared" si="3"/>
        <v>0</v>
      </c>
      <c r="D22" s="46">
        <v>0</v>
      </c>
      <c r="E22" s="23">
        <f t="shared" si="4"/>
        <v>0</v>
      </c>
      <c r="F22" s="47">
        <f>IF((B22-D22)=0,0,(B22-D22))</f>
        <v>0</v>
      </c>
      <c r="G22" s="48">
        <f t="shared" si="2"/>
        <v>0</v>
      </c>
    </row>
    <row r="23" spans="1:7" ht="45" customHeight="1" thickBot="1">
      <c r="A23" s="26" t="s">
        <v>68</v>
      </c>
      <c r="B23" s="49">
        <f>IF((B15-B18)=0,0,(B15-B18))</f>
        <v>0</v>
      </c>
      <c r="C23" s="31">
        <f t="shared" si="3"/>
        <v>0</v>
      </c>
      <c r="D23" s="50">
        <f>IF((D15-D18)=0,0,(D15-D18))</f>
        <v>0</v>
      </c>
      <c r="E23" s="31">
        <f t="shared" si="4"/>
        <v>0</v>
      </c>
      <c r="F23" s="51">
        <f>IF((F15-F18)=0,0,(F15-F18))</f>
        <v>0</v>
      </c>
      <c r="G23" s="52">
        <f t="shared" si="2"/>
        <v>0</v>
      </c>
    </row>
  </sheetData>
  <mergeCells count="6">
    <mergeCell ref="A1:G1"/>
    <mergeCell ref="A3:A4"/>
    <mergeCell ref="B3:C3"/>
    <mergeCell ref="D3:E3"/>
    <mergeCell ref="F3:G3"/>
    <mergeCell ref="B2:E2"/>
  </mergeCells>
  <printOptions/>
  <pageMargins left="0.3937007874015748" right="0.3937007874015748" top="0.7874015748031497" bottom="0.7874015748031497" header="0.3937007874015748" footer="0.5118110236220472"/>
  <pageSetup horizontalDpi="600" verticalDpi="600" orientation="portrait" paperSize="9" r:id="rId1"/>
  <headerFooter alignWithMargins="0">
    <oddHeader>&amp;L&amp;"Times New Roman,標準"&amp;10-&amp;R&amp;"Times New Roman,標準"&amp;10-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1:H34"/>
  <sheetViews>
    <sheetView tabSelected="1" zoomScale="75" zoomScaleNormal="75" workbookViewId="0" topLeftCell="A1">
      <selection activeCell="A6" sqref="A6"/>
    </sheetView>
  </sheetViews>
  <sheetFormatPr defaultColWidth="9.00390625" defaultRowHeight="16.5"/>
  <cols>
    <col min="1" max="1" width="44.375" style="0" customWidth="1"/>
    <col min="2" max="3" width="25.125" style="0" customWidth="1"/>
    <col min="4" max="4" width="13.75390625" style="0" customWidth="1"/>
    <col min="5" max="5" width="10.75390625" style="0" customWidth="1"/>
    <col min="6" max="6" width="13.75390625" style="0" customWidth="1"/>
    <col min="7" max="7" width="10.75390625" style="0" customWidth="1"/>
  </cols>
  <sheetData>
    <row r="1" spans="1:8" ht="30" customHeight="1">
      <c r="A1" s="77" t="s">
        <v>70</v>
      </c>
      <c r="B1" s="77"/>
      <c r="C1" s="77"/>
      <c r="D1" s="36"/>
      <c r="E1" s="36"/>
      <c r="F1" s="36"/>
      <c r="G1" s="36"/>
      <c r="H1" s="37"/>
    </row>
    <row r="2" spans="1:6" ht="18" customHeight="1" thickBot="1">
      <c r="A2" s="84" t="s">
        <v>98</v>
      </c>
      <c r="B2" s="84"/>
      <c r="C2" s="53" t="s">
        <v>4</v>
      </c>
      <c r="D2" s="39"/>
      <c r="E2" s="39"/>
      <c r="F2" s="40"/>
    </row>
    <row r="3" spans="1:3" ht="18.75" customHeight="1">
      <c r="A3" s="69" t="s">
        <v>5</v>
      </c>
      <c r="B3" s="80" t="s">
        <v>6</v>
      </c>
      <c r="C3" s="81"/>
    </row>
    <row r="4" spans="1:3" ht="19.5" customHeight="1">
      <c r="A4" s="70"/>
      <c r="B4" s="82"/>
      <c r="C4" s="83"/>
    </row>
    <row r="5" spans="1:3" ht="22.5" customHeight="1">
      <c r="A5" s="54" t="s">
        <v>71</v>
      </c>
      <c r="B5" s="55"/>
      <c r="C5" s="55"/>
    </row>
    <row r="6" spans="1:3" ht="21.75" customHeight="1">
      <c r="A6" s="56" t="s">
        <v>72</v>
      </c>
      <c r="B6" s="57">
        <v>689393</v>
      </c>
      <c r="C6" s="58"/>
    </row>
    <row r="7" spans="1:3" ht="21.75" customHeight="1">
      <c r="A7" s="56" t="s">
        <v>73</v>
      </c>
      <c r="B7" s="57">
        <v>33525</v>
      </c>
      <c r="C7" s="58"/>
    </row>
    <row r="8" spans="1:3" ht="22.5" customHeight="1">
      <c r="A8" s="59" t="s">
        <v>74</v>
      </c>
      <c r="B8" s="60"/>
      <c r="C8" s="60">
        <f>IF(SUM(B6:B7)=0,0,SUM(B6:B7))</f>
        <v>722918</v>
      </c>
    </row>
    <row r="9" spans="1:3" ht="22.5" customHeight="1">
      <c r="A9" s="61" t="s">
        <v>75</v>
      </c>
      <c r="B9" s="58"/>
      <c r="C9" s="58"/>
    </row>
    <row r="10" spans="1:3" ht="21" customHeight="1">
      <c r="A10" s="56" t="s">
        <v>76</v>
      </c>
      <c r="B10" s="57">
        <v>0</v>
      </c>
      <c r="C10" s="58"/>
    </row>
    <row r="11" spans="1:3" ht="21" customHeight="1">
      <c r="A11" s="56" t="s">
        <v>77</v>
      </c>
      <c r="B11" s="57">
        <v>1860359</v>
      </c>
      <c r="C11" s="58"/>
    </row>
    <row r="12" spans="1:3" ht="21" customHeight="1">
      <c r="A12" s="56" t="s">
        <v>78</v>
      </c>
      <c r="B12" s="57">
        <v>0</v>
      </c>
      <c r="C12" s="58"/>
    </row>
    <row r="13" spans="1:3" ht="21" customHeight="1">
      <c r="A13" s="56" t="s">
        <v>79</v>
      </c>
      <c r="B13" s="57">
        <v>0</v>
      </c>
      <c r="C13" s="58"/>
    </row>
    <row r="14" spans="1:3" ht="21" customHeight="1">
      <c r="A14" s="56" t="s">
        <v>80</v>
      </c>
      <c r="B14" s="57">
        <v>0</v>
      </c>
      <c r="C14" s="58"/>
    </row>
    <row r="15" spans="1:3" ht="21" customHeight="1">
      <c r="A15" s="56" t="s">
        <v>81</v>
      </c>
      <c r="B15" s="57">
        <v>-1813000</v>
      </c>
      <c r="C15" s="58"/>
    </row>
    <row r="16" spans="1:3" ht="21" customHeight="1">
      <c r="A16" s="56" t="s">
        <v>82</v>
      </c>
      <c r="B16" s="57">
        <v>-400</v>
      </c>
      <c r="C16" s="58"/>
    </row>
    <row r="17" spans="1:3" ht="21" customHeight="1">
      <c r="A17" s="56" t="s">
        <v>83</v>
      </c>
      <c r="B17" s="57">
        <v>0</v>
      </c>
      <c r="C17" s="58"/>
    </row>
    <row r="18" spans="1:3" ht="22.5" customHeight="1">
      <c r="A18" s="59" t="s">
        <v>84</v>
      </c>
      <c r="B18" s="60"/>
      <c r="C18" s="60">
        <f>IF(SUM(B10:B17)=0,0,SUM(B10:B17))</f>
        <v>46959</v>
      </c>
    </row>
    <row r="19" spans="1:3" ht="22.5" customHeight="1">
      <c r="A19" s="61" t="s">
        <v>85</v>
      </c>
      <c r="B19" s="58"/>
      <c r="C19" s="58"/>
    </row>
    <row r="20" spans="1:3" ht="21" customHeight="1">
      <c r="A20" s="56" t="s">
        <v>86</v>
      </c>
      <c r="B20" s="57">
        <v>0</v>
      </c>
      <c r="C20" s="58"/>
    </row>
    <row r="21" spans="1:3" ht="21" customHeight="1">
      <c r="A21" s="56" t="s">
        <v>87</v>
      </c>
      <c r="B21" s="57">
        <v>0</v>
      </c>
      <c r="C21" s="58"/>
    </row>
    <row r="22" spans="1:3" ht="21.75" customHeight="1">
      <c r="A22" s="56" t="s">
        <v>88</v>
      </c>
      <c r="B22" s="57">
        <v>0</v>
      </c>
      <c r="C22" s="58"/>
    </row>
    <row r="23" spans="1:3" ht="21.75" customHeight="1">
      <c r="A23" s="56" t="s">
        <v>89</v>
      </c>
      <c r="B23" s="57">
        <v>-38364</v>
      </c>
      <c r="C23" s="58"/>
    </row>
    <row r="24" spans="1:3" ht="21.75" customHeight="1">
      <c r="A24" s="56" t="s">
        <v>90</v>
      </c>
      <c r="B24" s="57">
        <v>0</v>
      </c>
      <c r="C24" s="58"/>
    </row>
    <row r="25" spans="1:3" ht="21.75" customHeight="1">
      <c r="A25" s="56" t="s">
        <v>91</v>
      </c>
      <c r="B25" s="57">
        <v>0</v>
      </c>
      <c r="C25" s="58"/>
    </row>
    <row r="26" spans="1:3" ht="21.75" customHeight="1">
      <c r="A26" s="56" t="s">
        <v>92</v>
      </c>
      <c r="B26" s="57">
        <v>-400000</v>
      </c>
      <c r="C26" s="58"/>
    </row>
    <row r="27" spans="1:3" ht="22.5" customHeight="1">
      <c r="A27" s="59" t="s">
        <v>93</v>
      </c>
      <c r="B27" s="60"/>
      <c r="C27" s="60">
        <f>IF(SUM(B20:B26)=0,0,(SUM(B20:B26)))</f>
        <v>-438364</v>
      </c>
    </row>
    <row r="28" spans="1:3" ht="22.5" customHeight="1">
      <c r="A28" s="61" t="s">
        <v>94</v>
      </c>
      <c r="B28" s="60"/>
      <c r="C28" s="62">
        <v>0</v>
      </c>
    </row>
    <row r="29" spans="1:3" ht="21.75" customHeight="1">
      <c r="A29" s="61" t="s">
        <v>95</v>
      </c>
      <c r="B29" s="60"/>
      <c r="C29" s="60">
        <f>IF(SUM(C8,C18,C27,C28)=0,0,SUM(C8,C18,C27,C28))</f>
        <v>331513</v>
      </c>
    </row>
    <row r="30" spans="1:4" ht="21.75" customHeight="1">
      <c r="A30" s="61" t="s">
        <v>96</v>
      </c>
      <c r="B30" s="60"/>
      <c r="C30" s="62">
        <v>14500</v>
      </c>
      <c r="D30" s="63"/>
    </row>
    <row r="31" spans="1:3" ht="21.75" customHeight="1">
      <c r="A31" s="61" t="s">
        <v>97</v>
      </c>
      <c r="B31" s="64"/>
      <c r="C31" s="64">
        <f>C30+C29</f>
        <v>346013</v>
      </c>
    </row>
    <row r="32" spans="1:3" ht="12" customHeight="1" thickBot="1">
      <c r="A32" s="65"/>
      <c r="B32" s="66"/>
      <c r="C32" s="66"/>
    </row>
    <row r="33" spans="1:3" ht="16.5" customHeight="1">
      <c r="A33" s="78" t="s">
        <v>99</v>
      </c>
      <c r="B33" s="78"/>
      <c r="C33" s="78"/>
    </row>
    <row r="34" spans="1:3" ht="48" customHeight="1">
      <c r="A34" s="79" t="s">
        <v>100</v>
      </c>
      <c r="B34" s="79"/>
      <c r="C34" s="79"/>
    </row>
  </sheetData>
  <mergeCells count="6">
    <mergeCell ref="A1:C1"/>
    <mergeCell ref="A33:C33"/>
    <mergeCell ref="A34:C34"/>
    <mergeCell ref="A3:A4"/>
    <mergeCell ref="B3:C4"/>
    <mergeCell ref="A2:B2"/>
  </mergeCells>
  <printOptions horizontalCentered="1"/>
  <pageMargins left="0.3937007874015748" right="0.3937007874015748" top="0.7874015748031497" bottom="0.7874015748031497" header="0.3937007874015748" footer="0.35433070866141736"/>
  <pageSetup horizontalDpi="600" verticalDpi="600" orientation="portrait" paperSize="9" r:id="rId1"/>
  <headerFooter alignWithMargins="0">
    <oddHeader>&amp;L&amp;"Times New Roman,標準"&amp;10-&amp;R&amp;"Times New Roman,標準"&amp;10-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01</dc:title>
  <dc:subject>01</dc:subject>
  <dc:creator>行政院主計處</dc:creator>
  <cp:keywords/>
  <dc:description> </dc:description>
  <cp:lastModifiedBy>Administrator</cp:lastModifiedBy>
  <dcterms:created xsi:type="dcterms:W3CDTF">2001-09-04T02:01:11Z</dcterms:created>
  <dcterms:modified xsi:type="dcterms:W3CDTF">2008-11-11T04:06:23Z</dcterms:modified>
  <cp:category>I13</cp:category>
  <cp:version/>
  <cp:contentType/>
  <cp:contentStatus/>
</cp:coreProperties>
</file>