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<sst xmlns="http://schemas.openxmlformats.org/spreadsheetml/2006/main" count="120" uniqueCount="101">
  <si>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離　　島　　建　　設　　基　　 金</t>
  </si>
  <si>
    <t>收　　支　　餘　　絀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</si>
  <si>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</si>
  <si>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</si>
  <si>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</si>
  <si>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</si>
  <si>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</si>
  <si>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</si>
  <si>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</si>
  <si>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</si>
  <si>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</si>
  <si>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</si>
  <si>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</si>
  <si>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</si>
  <si>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</si>
  <si>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</si>
  <si>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</si>
  <si>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</si>
  <si>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</si>
  <si>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</si>
  <si>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</si>
  <si>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</si>
  <si>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</si>
  <si>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</si>
  <si>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</si>
  <si>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</si>
  <si>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</si>
  <si>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</si>
  <si>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</si>
  <si>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</si>
  <si>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</si>
  <si>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</si>
  <si>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</si>
  <si>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</si>
  <si>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</si>
  <si>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</si>
  <si>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</si>
  <si>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</si>
  <si>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</si>
  <si>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</si>
  <si>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</si>
  <si>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</si>
  <si>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</si>
  <si>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</si>
  <si>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</si>
  <si>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</si>
  <si>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</si>
  <si>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</si>
  <si>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離  島  建  設  基  金  餘  絀  撥  補 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</si>
  <si>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</si>
  <si>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</si>
  <si>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</si>
  <si>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</si>
  <si>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</si>
  <si>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</si>
  <si>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</si>
  <si>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</si>
  <si>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</si>
  <si>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</si>
  <si>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</si>
  <si>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</si>
  <si>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</si>
  <si>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</si>
  <si>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</si>
  <si>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</si>
  <si>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</si>
  <si>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</si>
  <si>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</si>
  <si>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</si>
  <si>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</si>
  <si>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離  島  建  設  基  金  現  金  流  量 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</si>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</sst>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01"/>
  <dimension ref="A1:J40"/>
  <sheetViews>
    <sheetView zoomScale="60" zoomScaleNormal="60" workbookViewId="0" topLeftCell="A1">
      <pane xSplit="1" ySplit="4" topLeftCell="G2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0.125" style="0" customWidth="1"/>
    <col min="9" max="9" width="15.87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0</v>
      </c>
      <c r="C5" s="12">
        <f aca="true" t="shared" si="0" ref="C5:C39">IF(OR($B$5=0,B5=0),0,IF(ROUND((B5/$B$5*10000),0)=0,0,ROUND((B5/$B$5)*100,2)))</f>
        <v>0</v>
      </c>
      <c r="D5" s="11">
        <f>IF(SUM(D6:D15)=0,0,SUM(D6:D15))</f>
        <v>0</v>
      </c>
      <c r="E5" s="12">
        <f aca="true" t="shared" si="1" ref="E5:E39">IF(OR($D$5=0,D5=0),0,IF(ROUND((D5/$D$5*10000),0)=0,0,ROUND((D5/$D$5)*100,2)))</f>
        <v>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0</v>
      </c>
      <c r="I5" s="15">
        <f aca="true" t="shared" si="4" ref="I5:I39">IF(OR(D5=0,H5=0),0,IF(ROUND((H5/D5*10000),0)=0,0,ABS(ROUND((H5/D5)*100,2))))</f>
        <v>0</v>
      </c>
      <c r="J5" s="16"/>
    </row>
    <row r="6" spans="1:10" ht="18.75" customHeight="1">
      <c r="A6" s="17" t="s">
        <v>13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23</v>
      </c>
      <c r="B16" s="11">
        <f>IF(SUM(B17:B29)=0,0,SUM(B17:B29))</f>
        <v>3074445</v>
      </c>
      <c r="C16" s="12">
        <f t="shared" si="0"/>
        <v>0</v>
      </c>
      <c r="D16" s="11">
        <f>IF(SUM(D17:D29)=0,0,SUM(D17:D29))</f>
        <v>2891823</v>
      </c>
      <c r="E16" s="12">
        <f t="shared" si="1"/>
        <v>0</v>
      </c>
      <c r="F16" s="13">
        <f>IF(SUM(F17:F29)=0,0,SUM(F17:F29))</f>
        <v>0</v>
      </c>
      <c r="G16" s="12">
        <f t="shared" si="2"/>
        <v>0</v>
      </c>
      <c r="H16" s="14">
        <f t="shared" si="3"/>
        <v>182622</v>
      </c>
      <c r="I16" s="15">
        <f t="shared" si="4"/>
        <v>6.32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33</v>
      </c>
      <c r="B26" s="18">
        <v>3745</v>
      </c>
      <c r="C26" s="19">
        <f t="shared" si="0"/>
        <v>0</v>
      </c>
      <c r="D26" s="18">
        <v>2539</v>
      </c>
      <c r="E26" s="19">
        <f t="shared" si="1"/>
        <v>0</v>
      </c>
      <c r="F26" s="20">
        <v>0</v>
      </c>
      <c r="G26" s="19">
        <f t="shared" si="2"/>
        <v>0</v>
      </c>
      <c r="H26" s="21">
        <f t="shared" si="3"/>
        <v>1206</v>
      </c>
      <c r="I26" s="22">
        <f t="shared" si="4"/>
        <v>47.5</v>
      </c>
      <c r="J26" s="16"/>
    </row>
    <row r="27" spans="1:10" ht="18.75" customHeight="1">
      <c r="A27" s="17" t="s">
        <v>34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3070700</v>
      </c>
      <c r="C29" s="19">
        <f t="shared" si="0"/>
        <v>0</v>
      </c>
      <c r="D29" s="18">
        <v>2889284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181416</v>
      </c>
      <c r="I29" s="22">
        <f t="shared" si="4"/>
        <v>6.28</v>
      </c>
      <c r="J29" s="16"/>
    </row>
    <row r="30" spans="1:10" ht="19.5" customHeight="1">
      <c r="A30" s="10" t="s">
        <v>37</v>
      </c>
      <c r="B30" s="11">
        <f>IF((B5-B16)=0,0,B5-B16)</f>
        <v>-3074445</v>
      </c>
      <c r="C30" s="12">
        <f t="shared" si="0"/>
        <v>0</v>
      </c>
      <c r="D30" s="11">
        <f>IF((D5-D16)=0,0,D5-D16)</f>
        <v>-2891823</v>
      </c>
      <c r="E30" s="12">
        <f t="shared" si="1"/>
        <v>0</v>
      </c>
      <c r="F30" s="13">
        <f>IF((F5-F16)=0,0,F5-F16)</f>
        <v>0</v>
      </c>
      <c r="G30" s="12">
        <f t="shared" si="2"/>
        <v>0</v>
      </c>
      <c r="H30" s="14">
        <f>IF(OR(AND(D30&lt;0,B30&gt;=0),AND(D30&gt;0,B30&lt;=0)),0,B30-D30)</f>
        <v>-182622</v>
      </c>
      <c r="I30" s="15">
        <f t="shared" si="4"/>
        <v>6.32</v>
      </c>
      <c r="J30" s="16"/>
    </row>
    <row r="31" spans="1:10" ht="19.5" customHeight="1">
      <c r="A31" s="10" t="s">
        <v>38</v>
      </c>
      <c r="B31" s="11">
        <f>IF(SUM(B32:B33)=0,0,SUM(B32:B33))</f>
        <v>7500</v>
      </c>
      <c r="C31" s="12">
        <f t="shared" si="0"/>
        <v>0</v>
      </c>
      <c r="D31" s="11">
        <f>IF(SUM(D32:D33)=0,0,SUM(D32:D33))</f>
        <v>32000</v>
      </c>
      <c r="E31" s="12">
        <f t="shared" si="1"/>
        <v>0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-24500</v>
      </c>
      <c r="I31" s="15">
        <f t="shared" si="4"/>
        <v>76.56</v>
      </c>
      <c r="J31" s="16"/>
    </row>
    <row r="32" spans="1:10" ht="18.75" customHeight="1">
      <c r="A32" s="17" t="s">
        <v>39</v>
      </c>
      <c r="B32" s="18">
        <v>7500</v>
      </c>
      <c r="C32" s="19">
        <f t="shared" si="0"/>
        <v>0</v>
      </c>
      <c r="D32" s="18">
        <v>32000</v>
      </c>
      <c r="E32" s="19">
        <f t="shared" si="1"/>
        <v>0</v>
      </c>
      <c r="F32" s="20">
        <v>0</v>
      </c>
      <c r="G32" s="19">
        <f t="shared" si="2"/>
        <v>0</v>
      </c>
      <c r="H32" s="21">
        <f t="shared" si="5"/>
        <v>-24500</v>
      </c>
      <c r="I32" s="22">
        <f t="shared" si="4"/>
        <v>76.56</v>
      </c>
      <c r="J32" s="16"/>
    </row>
    <row r="33" spans="1:10" ht="18.75" customHeight="1">
      <c r="A33" s="17" t="s">
        <v>40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0</v>
      </c>
      <c r="I33" s="22">
        <f t="shared" si="4"/>
        <v>0</v>
      </c>
      <c r="J33" s="16"/>
    </row>
    <row r="34" spans="1:10" ht="21.75" customHeight="1">
      <c r="A34" s="10" t="s">
        <v>41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44</v>
      </c>
      <c r="B37" s="11">
        <f>IF((B31-B34)=0,0,B31-B34)</f>
        <v>7500</v>
      </c>
      <c r="C37" s="12">
        <f t="shared" si="0"/>
        <v>0</v>
      </c>
      <c r="D37" s="11">
        <f>IF((D31-D34)=0,0,D31-D34)</f>
        <v>32000</v>
      </c>
      <c r="E37" s="12">
        <f t="shared" si="1"/>
        <v>0</v>
      </c>
      <c r="F37" s="13">
        <f>IF((F31-F34)=0,0,F31-F34)</f>
        <v>0</v>
      </c>
      <c r="G37" s="12">
        <f t="shared" si="2"/>
        <v>0</v>
      </c>
      <c r="H37" s="14">
        <f>IF(OR(AND(D37&lt;0,B37&gt;=0),AND(D37&gt;0,B37&lt;=0)),0,B37-D37)</f>
        <v>-24500</v>
      </c>
      <c r="I37" s="15">
        <f t="shared" si="4"/>
        <v>76.56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-3066945</v>
      </c>
      <c r="C39" s="27">
        <f t="shared" si="0"/>
        <v>0</v>
      </c>
      <c r="D39" s="26">
        <f>IF(D30+D37+D38=0,0,D30+D37+D38)</f>
        <v>-2859823</v>
      </c>
      <c r="E39" s="27">
        <f t="shared" si="1"/>
        <v>0</v>
      </c>
      <c r="F39" s="28">
        <f>IF(F30+F37+F38=0,0,F30+F37+F38)</f>
        <v>0</v>
      </c>
      <c r="G39" s="27">
        <f t="shared" si="2"/>
        <v>0</v>
      </c>
      <c r="H39" s="29">
        <f>IF(OR(AND(D39&lt;0,B39&gt;=0),AND(D39&gt;0,B39&lt;=0)),0,B39-D39)</f>
        <v>-207122</v>
      </c>
      <c r="I39" s="30">
        <f t="shared" si="4"/>
        <v>7.24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1"/>
  <dimension ref="A1:H23"/>
  <sheetViews>
    <sheetView zoomScale="75" zoomScaleNormal="75" workbookViewId="0" topLeftCell="A1">
      <pane xSplit="1" ySplit="4" topLeftCell="B2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49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40">
        <f>IF(SUM(B6:B7)=0,0,SUM(B6:B7))</f>
        <v>0</v>
      </c>
      <c r="C5" s="15">
        <f aca="true" t="shared" si="0" ref="C5:C14">IF(OR(B5=0,$B$5=0),0,IF(ROUND(B5/$B$5*10000,0)=0,0,ROUND(B5/$B$5*100,2)))</f>
        <v>0</v>
      </c>
      <c r="D5" s="41">
        <f>IF(SUM(D6:D7)=0,0,SUM(D6:D7))</f>
        <v>0</v>
      </c>
      <c r="E5" s="15">
        <f aca="true" t="shared" si="1" ref="E5:E14">IF(OR(D5=0,$D$5=0),0,IF(ROUND(D5/$D$5*10000,0)=0,0,ROUND(D5/$D$5*100,2)))</f>
        <v>0</v>
      </c>
      <c r="F5" s="42">
        <f>IF(SUM(F6:F7)=0,0,SUM(F6:F7))</f>
        <v>0</v>
      </c>
      <c r="G5" s="43">
        <f aca="true" t="shared" si="2" ref="G5:G23">IF(OR(D5=0,F5=0),0,IF(ROUND(F5/D5*10000,0)=0,0,ABS(ROUND(F5/D5*100,2))))</f>
        <v>0</v>
      </c>
    </row>
    <row r="6" spans="1:7" ht="30.75" customHeight="1">
      <c r="A6" s="17" t="s">
        <v>51</v>
      </c>
      <c r="B6" s="44">
        <v>0</v>
      </c>
      <c r="C6" s="22">
        <f t="shared" si="0"/>
        <v>0</v>
      </c>
      <c r="D6" s="45">
        <v>0</v>
      </c>
      <c r="E6" s="22">
        <f t="shared" si="1"/>
        <v>0</v>
      </c>
      <c r="F6" s="46">
        <f>IF((B6-D6)=0,0,(B6-D6))</f>
        <v>0</v>
      </c>
      <c r="G6" s="47">
        <f t="shared" si="2"/>
        <v>0</v>
      </c>
    </row>
    <row r="7" spans="1:7" ht="30.75" customHeight="1">
      <c r="A7" s="17" t="s">
        <v>52</v>
      </c>
      <c r="B7" s="44">
        <v>0</v>
      </c>
      <c r="C7" s="22">
        <f t="shared" si="0"/>
        <v>0</v>
      </c>
      <c r="D7" s="45">
        <v>0</v>
      </c>
      <c r="E7" s="22">
        <f t="shared" si="1"/>
        <v>0</v>
      </c>
      <c r="F7" s="46">
        <f>IF((B7-D7)=0,0,(B7-D7))</f>
        <v>0</v>
      </c>
      <c r="G7" s="47">
        <f t="shared" si="2"/>
        <v>0</v>
      </c>
    </row>
    <row r="8" spans="1:7" ht="45" customHeight="1">
      <c r="A8" s="10" t="s">
        <v>53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0</v>
      </c>
      <c r="G8" s="43">
        <f t="shared" si="2"/>
        <v>0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55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57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0</v>
      </c>
      <c r="C14" s="15">
        <f t="shared" si="0"/>
        <v>0</v>
      </c>
      <c r="D14" s="41">
        <f>IF((D5-D8)=0,0,(D5-D8))</f>
        <v>0</v>
      </c>
      <c r="E14" s="15">
        <f t="shared" si="1"/>
        <v>0</v>
      </c>
      <c r="F14" s="42">
        <f>IF((F5-F8)=0,0,(F5-F8))</f>
        <v>0</v>
      </c>
      <c r="G14" s="43">
        <f t="shared" si="2"/>
        <v>0</v>
      </c>
    </row>
    <row r="15" spans="1:7" ht="45" customHeight="1">
      <c r="A15" s="10" t="s">
        <v>60</v>
      </c>
      <c r="B15" s="40">
        <f>IF(SUM(B16:B17)=0,0,SUM(B16:B17))</f>
        <v>5926768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2859823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3066945</v>
      </c>
      <c r="G15" s="43">
        <f t="shared" si="2"/>
        <v>107.24</v>
      </c>
    </row>
    <row r="16" spans="1:7" ht="30" customHeight="1">
      <c r="A16" s="17" t="s">
        <v>61</v>
      </c>
      <c r="B16" s="44">
        <v>3066945</v>
      </c>
      <c r="C16" s="22">
        <f t="shared" si="3"/>
        <v>51.75</v>
      </c>
      <c r="D16" s="45">
        <v>2859823</v>
      </c>
      <c r="E16" s="22">
        <f t="shared" si="4"/>
        <v>100</v>
      </c>
      <c r="F16" s="46">
        <f>IF((B16-D16)=0,0,(B16-D16))</f>
        <v>207122</v>
      </c>
      <c r="G16" s="47">
        <f t="shared" si="2"/>
        <v>7.24</v>
      </c>
    </row>
    <row r="17" spans="1:7" ht="30" customHeight="1">
      <c r="A17" s="17" t="s">
        <v>62</v>
      </c>
      <c r="B17" s="44">
        <v>2859823</v>
      </c>
      <c r="C17" s="22">
        <f t="shared" si="3"/>
        <v>48.25</v>
      </c>
      <c r="D17" s="45">
        <v>0</v>
      </c>
      <c r="E17" s="22">
        <f t="shared" si="4"/>
        <v>0</v>
      </c>
      <c r="F17" s="46">
        <f>IF((B17-D17)=0,0,(B17-D17))</f>
        <v>2859823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5926768</v>
      </c>
      <c r="C23" s="30">
        <f t="shared" si="3"/>
        <v>100</v>
      </c>
      <c r="D23" s="49">
        <f>IF((D15-D18)=0,0,(D15-D18))</f>
        <v>2859823</v>
      </c>
      <c r="E23" s="30">
        <f t="shared" si="4"/>
        <v>100</v>
      </c>
      <c r="F23" s="50">
        <f>IF((F15-F18)=0,0,(F15-F18))</f>
        <v>3066945</v>
      </c>
      <c r="G23" s="51">
        <f t="shared" si="2"/>
        <v>107.24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1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-3066945</v>
      </c>
      <c r="C6" s="57"/>
    </row>
    <row r="7" spans="1:3" ht="21.75" customHeight="1">
      <c r="A7" s="55" t="s">
        <v>73</v>
      </c>
      <c r="B7" s="56">
        <v>0</v>
      </c>
      <c r="C7" s="57"/>
    </row>
    <row r="8" spans="1:3" ht="22.5" customHeight="1">
      <c r="A8" s="58" t="s">
        <v>74</v>
      </c>
      <c r="B8" s="59"/>
      <c r="C8" s="59">
        <f>IF(SUM(B6:B7)=0,0,SUM(B6:B7))</f>
        <v>-3066945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0</v>
      </c>
      <c r="C10" s="57"/>
    </row>
    <row r="11" spans="1:3" ht="21" customHeight="1">
      <c r="A11" s="55" t="s">
        <v>77</v>
      </c>
      <c r="B11" s="56">
        <v>0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0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0</v>
      </c>
      <c r="C16" s="57"/>
    </row>
    <row r="17" spans="1:3" ht="21" customHeight="1">
      <c r="A17" s="55" t="s">
        <v>83</v>
      </c>
      <c r="B17" s="56">
        <v>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0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0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3200000</v>
      </c>
      <c r="C22" s="57"/>
    </row>
    <row r="23" spans="1:3" ht="21.75" customHeight="1">
      <c r="A23" s="55" t="s">
        <v>89</v>
      </c>
      <c r="B23" s="56">
        <v>0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3200000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133055</v>
      </c>
    </row>
    <row r="30" spans="1:4" ht="21.75" customHeight="1">
      <c r="A30" s="60" t="s">
        <v>96</v>
      </c>
      <c r="B30" s="59"/>
      <c r="C30" s="61">
        <v>340177</v>
      </c>
      <c r="D30" s="62"/>
    </row>
    <row r="31" spans="1:3" ht="21.75" customHeight="1">
      <c r="A31" s="60" t="s">
        <v>97</v>
      </c>
      <c r="B31" s="63"/>
      <c r="C31" s="63">
        <f>C30+C29</f>
        <v>473232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>04</dc:subject>
  <dc:creator>行政院主計處</dc:creator>
  <cp:keywords/>
  <dc:description> </dc:description>
  <cp:lastModifiedBy>Administrator</cp:lastModifiedBy>
  <dcterms:created xsi:type="dcterms:W3CDTF">2001-09-04T02:01:14Z</dcterms:created>
  <dcterms:modified xsi:type="dcterms:W3CDTF">2008-11-11T04:16:34Z</dcterms:modified>
  <cp:category>I13</cp:category>
  <cp:version/>
  <cp:contentType/>
  <cp:contentStatus/>
</cp:coreProperties>
</file>