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<sst xmlns="http://schemas.openxmlformats.org/spreadsheetml/2006/main" count="120" uniqueCount="101">
  <si>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行 政 院 開 發 基</t>
  </si>
  <si>
    <t>金 收 支 餘 絀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</si>
  <si>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</si>
  <si>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</si>
  <si>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</si>
  <si>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</si>
  <si>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</si>
  <si>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</si>
  <si>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</si>
  <si>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</si>
  <si>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</si>
  <si>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</si>
  <si>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</si>
  <si>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</si>
  <si>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</si>
  <si>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</si>
  <si>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</si>
  <si>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</si>
  <si>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</si>
  <si>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</si>
  <si>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</si>
  <si>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</si>
  <si>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</si>
  <si>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</si>
  <si>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</si>
  <si>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</si>
  <si>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</si>
  <si>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</si>
  <si>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</si>
  <si>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</si>
  <si>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</si>
  <si>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</si>
  <si>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</si>
  <si>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</si>
  <si>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</si>
  <si>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</si>
  <si>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</si>
  <si>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</si>
  <si>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</si>
  <si>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</si>
  <si>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</si>
  <si>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</si>
  <si>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</si>
  <si>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</si>
  <si>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</si>
  <si>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</si>
  <si>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</si>
  <si>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</si>
  <si>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行 政 院 開 發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</si>
  <si>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</si>
  <si>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</si>
  <si>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</si>
  <si>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</si>
  <si>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</si>
  <si>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</si>
  <si>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</si>
  <si>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</si>
  <si>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</si>
  <si>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</si>
  <si>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</si>
  <si>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</si>
  <si>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</si>
  <si>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</si>
  <si>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</si>
  <si>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</si>
  <si>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</si>
  <si>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</si>
  <si>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</si>
  <si>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</si>
  <si>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</si>
  <si>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行 政 院 開 發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</si>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</sst>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40"/>
  <sheetViews>
    <sheetView zoomScale="60" zoomScaleNormal="60" workbookViewId="0" topLeftCell="A1">
      <pane xSplit="1" ySplit="4" topLeftCell="C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18985684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36926884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26342610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-17941200</v>
      </c>
      <c r="I5" s="15">
        <f aca="true" t="shared" si="4" ref="I5:I39">IF(OR(D5=0,H5=0),0,IF(ROUND((H5/D5*10000),0)=0,0,ABS(ROUND((H5/D5)*100,2))))</f>
        <v>48.59</v>
      </c>
      <c r="J5" s="16"/>
    </row>
    <row r="6" spans="1:10" ht="18.75" customHeight="1">
      <c r="A6" s="17" t="s">
        <v>13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18985684</v>
      </c>
      <c r="C10" s="19">
        <f t="shared" si="0"/>
        <v>100</v>
      </c>
      <c r="D10" s="18">
        <v>36926884</v>
      </c>
      <c r="E10" s="19">
        <f t="shared" si="1"/>
        <v>100</v>
      </c>
      <c r="F10" s="20">
        <v>26342610</v>
      </c>
      <c r="G10" s="19">
        <f t="shared" si="2"/>
        <v>100</v>
      </c>
      <c r="H10" s="21">
        <f t="shared" si="3"/>
        <v>-17941200</v>
      </c>
      <c r="I10" s="22">
        <f t="shared" si="4"/>
        <v>48.59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23</v>
      </c>
      <c r="B16" s="11">
        <f>IF(SUM(B17:B29)=0,0,SUM(B17:B29))</f>
        <v>3839263</v>
      </c>
      <c r="C16" s="12">
        <f t="shared" si="0"/>
        <v>20.22</v>
      </c>
      <c r="D16" s="11">
        <f>IF(SUM(D17:D29)=0,0,SUM(D17:D29))</f>
        <v>1961133</v>
      </c>
      <c r="E16" s="12">
        <f t="shared" si="1"/>
        <v>5.31</v>
      </c>
      <c r="F16" s="13">
        <f>IF(SUM(F17:F29)=0,0,SUM(F17:F29))</f>
        <v>2059557</v>
      </c>
      <c r="G16" s="12">
        <f t="shared" si="2"/>
        <v>7.82</v>
      </c>
      <c r="H16" s="14">
        <f t="shared" si="3"/>
        <v>1878130</v>
      </c>
      <c r="I16" s="15">
        <f t="shared" si="4"/>
        <v>95.77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3818148</v>
      </c>
      <c r="C21" s="19">
        <f t="shared" si="0"/>
        <v>20.11</v>
      </c>
      <c r="D21" s="18">
        <v>1940818</v>
      </c>
      <c r="E21" s="19">
        <f t="shared" si="1"/>
        <v>5.26</v>
      </c>
      <c r="F21" s="20">
        <v>2038406</v>
      </c>
      <c r="G21" s="19">
        <f t="shared" si="2"/>
        <v>7.74</v>
      </c>
      <c r="H21" s="21">
        <f t="shared" si="3"/>
        <v>1877330</v>
      </c>
      <c r="I21" s="22">
        <f t="shared" si="4"/>
        <v>96.73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4895</v>
      </c>
      <c r="C25" s="19">
        <f t="shared" si="0"/>
        <v>0.03</v>
      </c>
      <c r="D25" s="18">
        <v>4665</v>
      </c>
      <c r="E25" s="19">
        <f t="shared" si="1"/>
        <v>0.01</v>
      </c>
      <c r="F25" s="20">
        <v>1993</v>
      </c>
      <c r="G25" s="19">
        <f t="shared" si="2"/>
        <v>0.01</v>
      </c>
      <c r="H25" s="21">
        <f t="shared" si="3"/>
        <v>230</v>
      </c>
      <c r="I25" s="22">
        <f t="shared" si="4"/>
        <v>4.93</v>
      </c>
      <c r="J25" s="16"/>
    </row>
    <row r="26" spans="1:10" ht="18.75" customHeight="1">
      <c r="A26" s="17" t="s">
        <v>33</v>
      </c>
      <c r="B26" s="18">
        <v>15970</v>
      </c>
      <c r="C26" s="19">
        <f t="shared" si="0"/>
        <v>0.08</v>
      </c>
      <c r="D26" s="18">
        <v>15450</v>
      </c>
      <c r="E26" s="19">
        <f t="shared" si="1"/>
        <v>0.04</v>
      </c>
      <c r="F26" s="20">
        <v>18918</v>
      </c>
      <c r="G26" s="19">
        <f t="shared" si="2"/>
        <v>0.07</v>
      </c>
      <c r="H26" s="21">
        <f t="shared" si="3"/>
        <v>520</v>
      </c>
      <c r="I26" s="22">
        <f t="shared" si="4"/>
        <v>3.37</v>
      </c>
      <c r="J26" s="16"/>
    </row>
    <row r="27" spans="1:10" ht="18.75" customHeight="1">
      <c r="A27" s="17" t="s">
        <v>34</v>
      </c>
      <c r="B27" s="18">
        <v>250</v>
      </c>
      <c r="C27" s="19">
        <f t="shared" si="0"/>
        <v>0</v>
      </c>
      <c r="D27" s="18">
        <v>200</v>
      </c>
      <c r="E27" s="19">
        <f t="shared" si="1"/>
        <v>0</v>
      </c>
      <c r="F27" s="20">
        <v>240</v>
      </c>
      <c r="G27" s="19">
        <f t="shared" si="2"/>
        <v>0</v>
      </c>
      <c r="H27" s="21">
        <f t="shared" si="3"/>
        <v>50</v>
      </c>
      <c r="I27" s="22">
        <f t="shared" si="4"/>
        <v>25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15146421</v>
      </c>
      <c r="C30" s="12">
        <f t="shared" si="0"/>
        <v>79.78</v>
      </c>
      <c r="D30" s="11">
        <f>IF((D5-D16)=0,0,D5-D16)</f>
        <v>34965751</v>
      </c>
      <c r="E30" s="12">
        <f t="shared" si="1"/>
        <v>94.69</v>
      </c>
      <c r="F30" s="13">
        <f>IF((F5-F16)=0,0,F5-F16)</f>
        <v>24283053</v>
      </c>
      <c r="G30" s="12">
        <f t="shared" si="2"/>
        <v>92.18</v>
      </c>
      <c r="H30" s="14">
        <f>IF(OR(AND(D30&lt;0,B30&gt;=0),AND(D30&gt;0,B30&lt;=0)),0,B30-D30)</f>
        <v>-19819330</v>
      </c>
      <c r="I30" s="15">
        <f t="shared" si="4"/>
        <v>56.68</v>
      </c>
      <c r="J30" s="16"/>
    </row>
    <row r="31" spans="1:10" ht="19.5" customHeight="1">
      <c r="A31" s="10" t="s">
        <v>38</v>
      </c>
      <c r="B31" s="11">
        <f>IF(SUM(B32:B33)=0,0,SUM(B32:B33))</f>
        <v>137500</v>
      </c>
      <c r="C31" s="12">
        <f t="shared" si="0"/>
        <v>0.72</v>
      </c>
      <c r="D31" s="11">
        <f>IF(SUM(D32:D33)=0,0,SUM(D32:D33))</f>
        <v>543500</v>
      </c>
      <c r="E31" s="12">
        <f t="shared" si="1"/>
        <v>1.47</v>
      </c>
      <c r="F31" s="13">
        <f>IF(SUM(F32:F33)=0,0,SUM(F32:F33))</f>
        <v>13486137</v>
      </c>
      <c r="G31" s="12">
        <f t="shared" si="2"/>
        <v>51.2</v>
      </c>
      <c r="H31" s="14">
        <f aca="true" t="shared" si="5" ref="H31:H36">B31-D31</f>
        <v>-406000</v>
      </c>
      <c r="I31" s="15">
        <f t="shared" si="4"/>
        <v>74.7</v>
      </c>
      <c r="J31" s="16"/>
    </row>
    <row r="32" spans="1:10" ht="18.75" customHeight="1">
      <c r="A32" s="17" t="s">
        <v>39</v>
      </c>
      <c r="B32" s="18">
        <v>134000</v>
      </c>
      <c r="C32" s="19">
        <f t="shared" si="0"/>
        <v>0.71</v>
      </c>
      <c r="D32" s="18">
        <v>540000</v>
      </c>
      <c r="E32" s="19">
        <f t="shared" si="1"/>
        <v>1.46</v>
      </c>
      <c r="F32" s="20">
        <v>973843</v>
      </c>
      <c r="G32" s="19">
        <f t="shared" si="2"/>
        <v>3.7</v>
      </c>
      <c r="H32" s="21">
        <f t="shared" si="5"/>
        <v>-406000</v>
      </c>
      <c r="I32" s="22">
        <f t="shared" si="4"/>
        <v>75.19</v>
      </c>
      <c r="J32" s="16"/>
    </row>
    <row r="33" spans="1:10" ht="18.75" customHeight="1">
      <c r="A33" s="17" t="s">
        <v>40</v>
      </c>
      <c r="B33" s="18">
        <v>3500</v>
      </c>
      <c r="C33" s="19">
        <f t="shared" si="0"/>
        <v>0.02</v>
      </c>
      <c r="D33" s="18">
        <v>3500</v>
      </c>
      <c r="E33" s="19">
        <f t="shared" si="1"/>
        <v>0.01</v>
      </c>
      <c r="F33" s="20">
        <v>12512294</v>
      </c>
      <c r="G33" s="19">
        <f t="shared" si="2"/>
        <v>47.5</v>
      </c>
      <c r="H33" s="21">
        <f t="shared" si="5"/>
        <v>0</v>
      </c>
      <c r="I33" s="22">
        <f t="shared" si="4"/>
        <v>0</v>
      </c>
      <c r="J33" s="16"/>
    </row>
    <row r="34" spans="1:10" ht="21.75" customHeight="1">
      <c r="A34" s="10" t="s">
        <v>41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3481768</v>
      </c>
      <c r="G34" s="12">
        <f t="shared" si="2"/>
        <v>13.22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3481768</v>
      </c>
      <c r="G36" s="19">
        <f t="shared" si="2"/>
        <v>13.22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44</v>
      </c>
      <c r="B37" s="11">
        <f>IF((B31-B34)=0,0,B31-B34)</f>
        <v>137500</v>
      </c>
      <c r="C37" s="12">
        <f t="shared" si="0"/>
        <v>0.72</v>
      </c>
      <c r="D37" s="11">
        <f>IF((D31-D34)=0,0,D31-D34)</f>
        <v>543500</v>
      </c>
      <c r="E37" s="12">
        <f t="shared" si="1"/>
        <v>1.47</v>
      </c>
      <c r="F37" s="13">
        <f>IF((F31-F34)=0,0,F31-F34)</f>
        <v>10004369</v>
      </c>
      <c r="G37" s="12">
        <f t="shared" si="2"/>
        <v>37.98</v>
      </c>
      <c r="H37" s="14">
        <f>IF(OR(AND(D37&lt;0,B37&gt;=0),AND(D37&gt;0,B37&lt;=0)),0,B37-D37)</f>
        <v>-406000</v>
      </c>
      <c r="I37" s="15">
        <f t="shared" si="4"/>
        <v>74.7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15283921</v>
      </c>
      <c r="C39" s="27">
        <f t="shared" si="0"/>
        <v>80.5</v>
      </c>
      <c r="D39" s="26">
        <f>IF(D30+D37+D38=0,0,D30+D37+D38)</f>
        <v>35509251</v>
      </c>
      <c r="E39" s="27">
        <f t="shared" si="1"/>
        <v>96.16</v>
      </c>
      <c r="F39" s="28">
        <f>IF(F30+F37+F38=0,0,F30+F37+F38)</f>
        <v>34287422</v>
      </c>
      <c r="G39" s="27">
        <f t="shared" si="2"/>
        <v>130.16</v>
      </c>
      <c r="H39" s="29">
        <f>IF(OR(AND(D39&lt;0,B39&gt;=0),AND(D39&gt;0,B39&lt;=0)),0,B39-D39)</f>
        <v>-20225330</v>
      </c>
      <c r="I39" s="30">
        <f t="shared" si="4"/>
        <v>56.96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A1:H23"/>
  <sheetViews>
    <sheetView zoomScale="75" zoomScaleNormal="75" workbookViewId="0" topLeftCell="A1">
      <pane xSplit="1" ySplit="4" topLeftCell="B1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49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40">
        <f>IF(SUM(B6:B7)=0,0,SUM(B6:B7))</f>
        <v>21142335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35509251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-14366916</v>
      </c>
      <c r="G5" s="43">
        <f aca="true" t="shared" si="2" ref="G5:G23">IF(OR(D5=0,F5=0),0,IF(ROUND(F5/D5*10000,0)=0,0,ABS(ROUND(F5/D5*100,2))))</f>
        <v>40.46</v>
      </c>
    </row>
    <row r="6" spans="1:7" ht="30.75" customHeight="1">
      <c r="A6" s="17" t="s">
        <v>51</v>
      </c>
      <c r="B6" s="44">
        <v>15283921</v>
      </c>
      <c r="C6" s="22">
        <f t="shared" si="0"/>
        <v>72.29</v>
      </c>
      <c r="D6" s="45">
        <v>35509251</v>
      </c>
      <c r="E6" s="22">
        <f t="shared" si="1"/>
        <v>100</v>
      </c>
      <c r="F6" s="46">
        <f>IF((B6-D6)=0,0,(B6-D6))</f>
        <v>-20225330</v>
      </c>
      <c r="G6" s="47">
        <f t="shared" si="2"/>
        <v>56.96</v>
      </c>
    </row>
    <row r="7" spans="1:7" ht="30.75" customHeight="1">
      <c r="A7" s="17" t="s">
        <v>52</v>
      </c>
      <c r="B7" s="44">
        <v>5858414</v>
      </c>
      <c r="C7" s="22">
        <f t="shared" si="0"/>
        <v>27.71</v>
      </c>
      <c r="D7" s="45">
        <v>0</v>
      </c>
      <c r="E7" s="22">
        <f t="shared" si="1"/>
        <v>0</v>
      </c>
      <c r="F7" s="46">
        <f>IF((B7-D7)=0,0,(B7-D7))</f>
        <v>5858414</v>
      </c>
      <c r="G7" s="47">
        <f t="shared" si="2"/>
        <v>0</v>
      </c>
    </row>
    <row r="8" spans="1:7" ht="45" customHeight="1">
      <c r="A8" s="10" t="s">
        <v>53</v>
      </c>
      <c r="B8" s="40">
        <f>IF(SUM(B9:B13)=0,0,SUM(B9:B13))</f>
        <v>21142335</v>
      </c>
      <c r="C8" s="15">
        <f t="shared" si="0"/>
        <v>100</v>
      </c>
      <c r="D8" s="41">
        <f>IF(SUM(D9:D13)=0,0,SUM(D9:D13))</f>
        <v>35319052</v>
      </c>
      <c r="E8" s="15">
        <f t="shared" si="1"/>
        <v>99.46</v>
      </c>
      <c r="F8" s="42">
        <f>IF(SUM(F9:F13)=0,0,SUM(F9:F13))</f>
        <v>-14176717</v>
      </c>
      <c r="G8" s="43">
        <f t="shared" si="2"/>
        <v>40.14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55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57</v>
      </c>
      <c r="B12" s="44">
        <v>21142335</v>
      </c>
      <c r="C12" s="22">
        <f t="shared" si="0"/>
        <v>100</v>
      </c>
      <c r="D12" s="45">
        <v>35319052</v>
      </c>
      <c r="E12" s="22">
        <f t="shared" si="1"/>
        <v>99.46</v>
      </c>
      <c r="F12" s="46">
        <f>IF((B12-D12)=0,0,(B12-D12))</f>
        <v>-14176717</v>
      </c>
      <c r="G12" s="47">
        <f t="shared" si="2"/>
        <v>40.14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0</v>
      </c>
      <c r="C14" s="15">
        <f t="shared" si="0"/>
        <v>0</v>
      </c>
      <c r="D14" s="41">
        <f>IF((D5-D8)=0,0,(D5-D8))</f>
        <v>190199</v>
      </c>
      <c r="E14" s="15">
        <f t="shared" si="1"/>
        <v>0.54</v>
      </c>
      <c r="F14" s="42">
        <f>IF((F5-F8)=0,0,(F5-F8))</f>
        <v>-190199</v>
      </c>
      <c r="G14" s="43">
        <f t="shared" si="2"/>
        <v>100</v>
      </c>
    </row>
    <row r="15" spans="1:7" ht="45" customHeight="1">
      <c r="A15" s="10" t="s">
        <v>60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61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15283921</v>
      </c>
      <c r="C6" s="57"/>
    </row>
    <row r="7" spans="1:3" ht="21.75" customHeight="1">
      <c r="A7" s="55" t="s">
        <v>73</v>
      </c>
      <c r="B7" s="56">
        <v>-17553522</v>
      </c>
      <c r="C7" s="57"/>
    </row>
    <row r="8" spans="1:3" ht="22.5" customHeight="1">
      <c r="A8" s="58" t="s">
        <v>74</v>
      </c>
      <c r="B8" s="59"/>
      <c r="C8" s="59">
        <f>IF(SUM(B6:B7)=0,0,SUM(B6:B7))</f>
        <v>-2269601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802282</v>
      </c>
      <c r="C10" s="57"/>
    </row>
    <row r="11" spans="1:3" ht="21" customHeight="1">
      <c r="A11" s="55" t="s">
        <v>77</v>
      </c>
      <c r="B11" s="56">
        <v>27120799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0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-12349000</v>
      </c>
      <c r="C15" s="57"/>
    </row>
    <row r="16" spans="1:3" ht="21" customHeight="1">
      <c r="A16" s="55" t="s">
        <v>82</v>
      </c>
      <c r="B16" s="56">
        <v>-175</v>
      </c>
      <c r="C16" s="57"/>
    </row>
    <row r="17" spans="1:3" ht="21" customHeight="1">
      <c r="A17" s="55" t="s">
        <v>83</v>
      </c>
      <c r="B17" s="56">
        <v>-100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15573806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0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0</v>
      </c>
      <c r="C22" s="57"/>
    </row>
    <row r="23" spans="1:3" ht="21.75" customHeight="1">
      <c r="A23" s="55" t="s">
        <v>89</v>
      </c>
      <c r="B23" s="56">
        <v>-16140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-534850</v>
      </c>
      <c r="C25" s="57"/>
    </row>
    <row r="26" spans="1:3" ht="21.75" customHeight="1">
      <c r="A26" s="55" t="s">
        <v>92</v>
      </c>
      <c r="B26" s="56">
        <v>-21142335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-21693325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-8389120</v>
      </c>
    </row>
    <row r="30" spans="1:4" ht="21.75" customHeight="1">
      <c r="A30" s="60" t="s">
        <v>96</v>
      </c>
      <c r="B30" s="59"/>
      <c r="C30" s="61">
        <v>8839457</v>
      </c>
      <c r="D30" s="62"/>
    </row>
    <row r="31" spans="1:3" ht="21.75" customHeight="1">
      <c r="A31" s="60" t="s">
        <v>97</v>
      </c>
      <c r="B31" s="63"/>
      <c r="C31" s="63">
        <f>C30+C29</f>
        <v>450337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</dc:title>
  <dc:subject>14</dc:subject>
  <dc:creator>行政院主計處</dc:creator>
  <cp:keywords/>
  <dc:description> </dc:description>
  <cp:lastModifiedBy>Administrator</cp:lastModifiedBy>
  <dcterms:created xsi:type="dcterms:W3CDTF">2001-09-04T02:01:23Z</dcterms:created>
  <dcterms:modified xsi:type="dcterms:W3CDTF">2008-11-11T04:43:43Z</dcterms:modified>
  <cp:category>I13</cp:category>
  <cp:version/>
  <cp:contentType/>
  <cp:contentStatus/>
</cp:coreProperties>
</file>