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{"'資金運用表'!$A$1:$C$34"}</definedName>
    <definedName name="HTML_Control" localSheetId="2" hidden="1">{"'資金運用表'!$A$1:$C$34"}</definedName>
    <definedName name="HTML_Control" localSheetId="1" hidden="1">{"'資金運用表'!$A$1:$C$34"}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localSheetId="0" hidden="1">"2000/10/23"</definedName>
    <definedName name="HTML_LastUpdate" localSheetId="2" hidden="1">"2000/10/23"</definedName>
    <definedName name="HTML_LastUpdate" localSheetId="1" hidden="1">"2000/10/23"</definedName>
    <definedName name="HTML_LastUpdate" hidden="1">"2000/9/2"</definedName>
    <definedName name="HTML_LineAfter" hidden="1">FALSE</definedName>
    <definedName name="HTML_LineBefore" hidden="1">FALSE</definedName>
    <definedName name="HTML_Name" localSheetId="0" hidden="1">"行政院主計處"</definedName>
    <definedName name="HTML_Name" localSheetId="2" hidden="1">"行政院主計處"</definedName>
    <definedName name="HTML_Name" localSheetId="1" hidden="1">"行政院主計處"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localSheetId="0" hidden="1">"F:\USER\B\SB2\net-90\24cf.htm"</definedName>
    <definedName name="HTML_PathFile" localSheetId="2" hidden="1">"F:\USER\B\SB2\net-90\24cf.htm"</definedName>
    <definedName name="HTML_PathFile" localSheetId="1" hidden="1">"F:\USER\B\SB2\net-90\24cf.htm"</definedName>
    <definedName name="HTML_PathFile" hidden="1">"C:\NET-90\43IN.htm"</definedName>
    <definedName name="HTML_Title" localSheetId="0" hidden="1">"資金運用表"</definedName>
    <definedName name="HTML_Title" localSheetId="2" hidden="1">"資金運用表"</definedName>
    <definedName name="HTML_Title" localSheetId="1" hidden="1">"資金運用表"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<sst xmlns="http://schemas.openxmlformats.org/spreadsheetml/2006/main" count="120" uniqueCount="101">
  <si>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經　濟　發　展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</si>
  <si>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</si>
  <si>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</si>
  <si>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</si>
  <si>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</si>
  <si>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</si>
  <si>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</si>
  <si>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</si>
  <si>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</si>
  <si>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</si>
  <si>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</si>
  <si>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</si>
  <si>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</si>
  <si>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</si>
  <si>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</si>
  <si>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</si>
  <si>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</si>
  <si>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</si>
  <si>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</si>
  <si>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</si>
  <si>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</si>
  <si>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</si>
  <si>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</si>
  <si>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</si>
  <si>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</si>
  <si>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</si>
  <si>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</si>
  <si>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</si>
  <si>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</si>
  <si>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</si>
  <si>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</si>
  <si>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</si>
  <si>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</si>
  <si>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</si>
  <si>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</si>
  <si>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</si>
  <si>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</si>
  <si>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</si>
  <si>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</si>
  <si>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</si>
  <si>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</si>
  <si>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</si>
  <si>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</si>
  <si>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</si>
  <si>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</si>
  <si>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</si>
  <si>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</si>
  <si>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</si>
  <si>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經 濟 發 展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</si>
  <si>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</si>
  <si>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</si>
  <si>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</si>
  <si>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</si>
  <si>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</si>
  <si>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</si>
  <si>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</si>
  <si>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</si>
  <si>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</si>
  <si>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</si>
  <si>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</si>
  <si>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</si>
  <si>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</si>
  <si>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</si>
  <si>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</si>
  <si>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</si>
  <si>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</si>
  <si>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</si>
  <si>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</si>
  <si>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</si>
  <si>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</si>
  <si>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</si>
  <si>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</si>
  <si>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</si>
  <si>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</si>
  <si>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</si>
  <si>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</si>
  <si>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</si>
  <si>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</si>
  <si>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</si>
  <si>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</si>
  <si>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</si>
  <si>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</si>
  <si>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</si>
  <si>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</si>
  <si>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</si>
  <si>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</si>
  <si>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</si>
  <si>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</si>
  <si>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</si>
  <si>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</si>
  <si>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</si>
  <si>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</si>
  <si>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</si>
  <si>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</si>
  <si>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</si>
  <si>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</si>
  <si>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</si>
  <si>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經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 xml:space="preserve"> 濟  發  展  基  金  現  金  流  量  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</si>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</sst>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8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40"/>
  <sheetViews>
    <sheetView zoomScale="60" zoomScaleNormal="60" workbookViewId="0" topLeftCell="A1">
      <pane xSplit="1" ySplit="4" topLeftCell="E34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12888487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12396587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22699252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491900</v>
      </c>
      <c r="I5" s="15">
        <f aca="true" t="shared" si="4" ref="I5:I39">IF(OR(D5=0,H5=0),0,IF(ROUND((H5/D5*10000),0)=0,0,ABS(ROUND((H5/D5)*100,2))))</f>
        <v>3.97</v>
      </c>
      <c r="J5" s="16"/>
    </row>
    <row r="6" spans="1:10" ht="18.75" customHeight="1">
      <c r="A6" s="17" t="s">
        <v>13</v>
      </c>
      <c r="B6" s="18">
        <v>7829435</v>
      </c>
      <c r="C6" s="19">
        <f t="shared" si="0"/>
        <v>60.75</v>
      </c>
      <c r="D6" s="18">
        <v>7992984</v>
      </c>
      <c r="E6" s="19">
        <f t="shared" si="1"/>
        <v>64.48</v>
      </c>
      <c r="F6" s="20">
        <v>11381874</v>
      </c>
      <c r="G6" s="19">
        <f t="shared" si="2"/>
        <v>50.14</v>
      </c>
      <c r="H6" s="21">
        <f t="shared" si="3"/>
        <v>-163549</v>
      </c>
      <c r="I6" s="22">
        <f t="shared" si="4"/>
        <v>2.05</v>
      </c>
      <c r="J6" s="16"/>
    </row>
    <row r="7" spans="1:10" ht="18.75" customHeight="1">
      <c r="A7" s="17" t="s">
        <v>14</v>
      </c>
      <c r="B7" s="18">
        <v>67217</v>
      </c>
      <c r="C7" s="19">
        <f t="shared" si="0"/>
        <v>0.52</v>
      </c>
      <c r="D7" s="18">
        <v>65685</v>
      </c>
      <c r="E7" s="19">
        <f t="shared" si="1"/>
        <v>0.53</v>
      </c>
      <c r="F7" s="20">
        <v>1345952</v>
      </c>
      <c r="G7" s="19">
        <f t="shared" si="2"/>
        <v>5.93</v>
      </c>
      <c r="H7" s="21">
        <f t="shared" si="3"/>
        <v>1532</v>
      </c>
      <c r="I7" s="22">
        <f t="shared" si="4"/>
        <v>2.33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266327</v>
      </c>
      <c r="C9" s="19">
        <f t="shared" si="0"/>
        <v>2.07</v>
      </c>
      <c r="D9" s="18">
        <v>167943</v>
      </c>
      <c r="E9" s="19">
        <f t="shared" si="1"/>
        <v>1.35</v>
      </c>
      <c r="F9" s="20">
        <v>267106</v>
      </c>
      <c r="G9" s="19">
        <f t="shared" si="2"/>
        <v>1.18</v>
      </c>
      <c r="H9" s="21">
        <f t="shared" si="3"/>
        <v>98384</v>
      </c>
      <c r="I9" s="22">
        <f t="shared" si="4"/>
        <v>58.58</v>
      </c>
      <c r="J9" s="16"/>
    </row>
    <row r="10" spans="1:10" ht="18.75" customHeight="1">
      <c r="A10" s="17" t="s">
        <v>17</v>
      </c>
      <c r="B10" s="18">
        <v>728307</v>
      </c>
      <c r="C10" s="19">
        <f t="shared" si="0"/>
        <v>5.65</v>
      </c>
      <c r="D10" s="18">
        <v>650284</v>
      </c>
      <c r="E10" s="19">
        <f t="shared" si="1"/>
        <v>5.25</v>
      </c>
      <c r="F10" s="20">
        <v>723194</v>
      </c>
      <c r="G10" s="19">
        <f t="shared" si="2"/>
        <v>3.19</v>
      </c>
      <c r="H10" s="21">
        <f t="shared" si="3"/>
        <v>78023</v>
      </c>
      <c r="I10" s="22">
        <f t="shared" si="4"/>
        <v>12</v>
      </c>
      <c r="J10" s="16"/>
    </row>
    <row r="11" spans="1:10" ht="18.75" customHeight="1">
      <c r="A11" s="17" t="s">
        <v>18</v>
      </c>
      <c r="B11" s="18">
        <v>46460</v>
      </c>
      <c r="C11" s="19">
        <f t="shared" si="0"/>
        <v>0.36</v>
      </c>
      <c r="D11" s="18">
        <v>44012</v>
      </c>
      <c r="E11" s="19">
        <f t="shared" si="1"/>
        <v>0.36</v>
      </c>
      <c r="F11" s="20">
        <v>70583</v>
      </c>
      <c r="G11" s="19">
        <f t="shared" si="2"/>
        <v>0.31</v>
      </c>
      <c r="H11" s="21">
        <f t="shared" si="3"/>
        <v>2448</v>
      </c>
      <c r="I11" s="22">
        <f t="shared" si="4"/>
        <v>5.56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3950741</v>
      </c>
      <c r="C15" s="19">
        <f t="shared" si="0"/>
        <v>30.65</v>
      </c>
      <c r="D15" s="18">
        <v>3475679</v>
      </c>
      <c r="E15" s="19">
        <f t="shared" si="1"/>
        <v>28.04</v>
      </c>
      <c r="F15" s="20">
        <v>8910543</v>
      </c>
      <c r="G15" s="19">
        <f t="shared" si="2"/>
        <v>39.25</v>
      </c>
      <c r="H15" s="21">
        <f t="shared" si="3"/>
        <v>475062</v>
      </c>
      <c r="I15" s="22">
        <f t="shared" si="4"/>
        <v>13.67</v>
      </c>
      <c r="J15" s="16"/>
    </row>
    <row r="16" spans="1:10" ht="19.5" customHeight="1">
      <c r="A16" s="10" t="s">
        <v>23</v>
      </c>
      <c r="B16" s="11">
        <f>IF(SUM(B17:B29)=0,0,SUM(B17:B29))</f>
        <v>13682622</v>
      </c>
      <c r="C16" s="12">
        <f t="shared" si="0"/>
        <v>106.16</v>
      </c>
      <c r="D16" s="11">
        <f>IF(SUM(D17:D29)=0,0,SUM(D17:D29))</f>
        <v>13271432</v>
      </c>
      <c r="E16" s="12">
        <f t="shared" si="1"/>
        <v>107.06</v>
      </c>
      <c r="F16" s="13">
        <f>IF(SUM(F17:F29)=0,0,SUM(F17:F29))</f>
        <v>17427767</v>
      </c>
      <c r="G16" s="12">
        <f t="shared" si="2"/>
        <v>76.78</v>
      </c>
      <c r="H16" s="14">
        <f t="shared" si="3"/>
        <v>411190</v>
      </c>
      <c r="I16" s="15">
        <f t="shared" si="4"/>
        <v>3.1</v>
      </c>
      <c r="J16" s="16"/>
    </row>
    <row r="17" spans="1:10" ht="18.75" customHeight="1">
      <c r="A17" s="17" t="s">
        <v>24</v>
      </c>
      <c r="B17" s="18">
        <v>8609198</v>
      </c>
      <c r="C17" s="19">
        <f t="shared" si="0"/>
        <v>66.8</v>
      </c>
      <c r="D17" s="18">
        <v>8755445</v>
      </c>
      <c r="E17" s="19">
        <f t="shared" si="1"/>
        <v>70.63</v>
      </c>
      <c r="F17" s="20">
        <v>10023979</v>
      </c>
      <c r="G17" s="19">
        <f t="shared" si="2"/>
        <v>44.16</v>
      </c>
      <c r="H17" s="21">
        <f t="shared" si="3"/>
        <v>-146247</v>
      </c>
      <c r="I17" s="22">
        <f t="shared" si="4"/>
        <v>1.67</v>
      </c>
      <c r="J17" s="16"/>
    </row>
    <row r="18" spans="1:10" ht="18.75" customHeight="1">
      <c r="A18" s="17" t="s">
        <v>25</v>
      </c>
      <c r="B18" s="18">
        <v>45890</v>
      </c>
      <c r="C18" s="19">
        <f t="shared" si="0"/>
        <v>0.36</v>
      </c>
      <c r="D18" s="18">
        <v>45835</v>
      </c>
      <c r="E18" s="19">
        <f t="shared" si="1"/>
        <v>0.37</v>
      </c>
      <c r="F18" s="20">
        <v>996221</v>
      </c>
      <c r="G18" s="19">
        <f t="shared" si="2"/>
        <v>4.39</v>
      </c>
      <c r="H18" s="21">
        <f t="shared" si="3"/>
        <v>55</v>
      </c>
      <c r="I18" s="22">
        <f t="shared" si="4"/>
        <v>0.12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42419</v>
      </c>
      <c r="C20" s="19">
        <f t="shared" si="0"/>
        <v>0.33</v>
      </c>
      <c r="D20" s="18">
        <v>38991</v>
      </c>
      <c r="E20" s="19">
        <f t="shared" si="1"/>
        <v>0.31</v>
      </c>
      <c r="F20" s="20">
        <v>73146</v>
      </c>
      <c r="G20" s="19">
        <f t="shared" si="2"/>
        <v>0.32</v>
      </c>
      <c r="H20" s="21">
        <f t="shared" si="3"/>
        <v>3428</v>
      </c>
      <c r="I20" s="22">
        <f t="shared" si="4"/>
        <v>8.79</v>
      </c>
      <c r="J20" s="16"/>
    </row>
    <row r="21" spans="1:10" ht="18.75" customHeight="1">
      <c r="A21" s="17" t="s">
        <v>28</v>
      </c>
      <c r="B21" s="18">
        <v>100558</v>
      </c>
      <c r="C21" s="19">
        <f t="shared" si="0"/>
        <v>0.78</v>
      </c>
      <c r="D21" s="18">
        <v>106297</v>
      </c>
      <c r="E21" s="19">
        <f t="shared" si="1"/>
        <v>0.86</v>
      </c>
      <c r="F21" s="20">
        <v>106984</v>
      </c>
      <c r="G21" s="19">
        <f t="shared" si="2"/>
        <v>0.47</v>
      </c>
      <c r="H21" s="21">
        <f t="shared" si="3"/>
        <v>-5739</v>
      </c>
      <c r="I21" s="22">
        <f t="shared" si="4"/>
        <v>5.4</v>
      </c>
      <c r="J21" s="16"/>
    </row>
    <row r="22" spans="1:10" ht="18.75" customHeight="1">
      <c r="A22" s="17" t="s">
        <v>29</v>
      </c>
      <c r="B22" s="18">
        <v>62476</v>
      </c>
      <c r="C22" s="19">
        <f t="shared" si="0"/>
        <v>0.48</v>
      </c>
      <c r="D22" s="18">
        <v>61679</v>
      </c>
      <c r="E22" s="19">
        <f t="shared" si="1"/>
        <v>0.5</v>
      </c>
      <c r="F22" s="20">
        <v>81883</v>
      </c>
      <c r="G22" s="19">
        <f t="shared" si="2"/>
        <v>0.36</v>
      </c>
      <c r="H22" s="21">
        <f t="shared" si="3"/>
        <v>797</v>
      </c>
      <c r="I22" s="22">
        <f t="shared" si="4"/>
        <v>1.29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3777178</v>
      </c>
      <c r="C24" s="19">
        <f t="shared" si="0"/>
        <v>29.31</v>
      </c>
      <c r="D24" s="18">
        <v>3253470</v>
      </c>
      <c r="E24" s="19">
        <f t="shared" si="1"/>
        <v>26.24</v>
      </c>
      <c r="F24" s="20">
        <v>4921418</v>
      </c>
      <c r="G24" s="19">
        <f t="shared" si="2"/>
        <v>21.68</v>
      </c>
      <c r="H24" s="21">
        <f t="shared" si="3"/>
        <v>523708</v>
      </c>
      <c r="I24" s="22">
        <f t="shared" si="4"/>
        <v>16.1</v>
      </c>
      <c r="J24" s="16"/>
    </row>
    <row r="25" spans="1:10" ht="18.75" customHeight="1">
      <c r="A25" s="17" t="s">
        <v>32</v>
      </c>
      <c r="B25" s="18">
        <v>396703</v>
      </c>
      <c r="C25" s="19">
        <f t="shared" si="0"/>
        <v>3.08</v>
      </c>
      <c r="D25" s="18">
        <v>327829</v>
      </c>
      <c r="E25" s="19">
        <f t="shared" si="1"/>
        <v>2.64</v>
      </c>
      <c r="F25" s="20">
        <v>455883</v>
      </c>
      <c r="G25" s="19">
        <f t="shared" si="2"/>
        <v>2.01</v>
      </c>
      <c r="H25" s="21">
        <f t="shared" si="3"/>
        <v>68874</v>
      </c>
      <c r="I25" s="22">
        <f t="shared" si="4"/>
        <v>21.01</v>
      </c>
      <c r="J25" s="16"/>
    </row>
    <row r="26" spans="1:10" ht="18.75" customHeight="1">
      <c r="A26" s="17" t="s">
        <v>33</v>
      </c>
      <c r="B26" s="18">
        <v>397807</v>
      </c>
      <c r="C26" s="19">
        <f t="shared" si="0"/>
        <v>3.09</v>
      </c>
      <c r="D26" s="18">
        <v>421344</v>
      </c>
      <c r="E26" s="19">
        <f t="shared" si="1"/>
        <v>3.4</v>
      </c>
      <c r="F26" s="20">
        <v>476839</v>
      </c>
      <c r="G26" s="19">
        <f t="shared" si="2"/>
        <v>2.1</v>
      </c>
      <c r="H26" s="21">
        <f t="shared" si="3"/>
        <v>-23537</v>
      </c>
      <c r="I26" s="22">
        <f t="shared" si="4"/>
        <v>5.59</v>
      </c>
      <c r="J26" s="16"/>
    </row>
    <row r="27" spans="1:10" ht="18.75" customHeight="1">
      <c r="A27" s="17" t="s">
        <v>34</v>
      </c>
      <c r="B27" s="18">
        <v>242927</v>
      </c>
      <c r="C27" s="19">
        <f t="shared" si="0"/>
        <v>1.88</v>
      </c>
      <c r="D27" s="18">
        <v>253076</v>
      </c>
      <c r="E27" s="19">
        <f t="shared" si="1"/>
        <v>2.04</v>
      </c>
      <c r="F27" s="20">
        <v>278134</v>
      </c>
      <c r="G27" s="19">
        <f t="shared" si="2"/>
        <v>1.23</v>
      </c>
      <c r="H27" s="21">
        <f t="shared" si="3"/>
        <v>-10149</v>
      </c>
      <c r="I27" s="22">
        <f t="shared" si="4"/>
        <v>4.01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7466</v>
      </c>
      <c r="C29" s="19">
        <f t="shared" si="0"/>
        <v>0.06</v>
      </c>
      <c r="D29" s="18">
        <v>7466</v>
      </c>
      <c r="E29" s="19">
        <f t="shared" si="1"/>
        <v>0.06</v>
      </c>
      <c r="F29" s="20">
        <v>13280</v>
      </c>
      <c r="G29" s="19">
        <f t="shared" si="2"/>
        <v>0.06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-794135</v>
      </c>
      <c r="C30" s="12">
        <f t="shared" si="0"/>
        <v>-6.16</v>
      </c>
      <c r="D30" s="11">
        <f>IF((D5-D16)=0,0,D5-D16)</f>
        <v>-874845</v>
      </c>
      <c r="E30" s="12">
        <f t="shared" si="1"/>
        <v>-7.06</v>
      </c>
      <c r="F30" s="13">
        <f>IF((F5-F16)=0,0,F5-F16)</f>
        <v>5271485</v>
      </c>
      <c r="G30" s="12">
        <f t="shared" si="2"/>
        <v>23.22</v>
      </c>
      <c r="H30" s="14">
        <f>IF(OR(AND(D30&lt;0,B30&gt;=0),AND(D30&gt;0,B30&lt;=0)),0,B30-D30)</f>
        <v>80710</v>
      </c>
      <c r="I30" s="15">
        <f t="shared" si="4"/>
        <v>9.23</v>
      </c>
      <c r="J30" s="16"/>
    </row>
    <row r="31" spans="1:10" ht="19.5" customHeight="1">
      <c r="A31" s="10" t="s">
        <v>38</v>
      </c>
      <c r="B31" s="11">
        <f>IF(SUM(B32:B33)=0,0,SUM(B32:B33))</f>
        <v>2086307</v>
      </c>
      <c r="C31" s="12">
        <f t="shared" si="0"/>
        <v>16.19</v>
      </c>
      <c r="D31" s="11">
        <f>IF(SUM(D32:D33)=0,0,SUM(D32:D33))</f>
        <v>2201903</v>
      </c>
      <c r="E31" s="12">
        <f t="shared" si="1"/>
        <v>17.76</v>
      </c>
      <c r="F31" s="13">
        <f>IF(SUM(F32:F33)=0,0,SUM(F32:F33))</f>
        <v>4619964</v>
      </c>
      <c r="G31" s="12">
        <f t="shared" si="2"/>
        <v>20.35</v>
      </c>
      <c r="H31" s="14">
        <f aca="true" t="shared" si="5" ref="H31:H36">B31-D31</f>
        <v>-115596</v>
      </c>
      <c r="I31" s="15">
        <f t="shared" si="4"/>
        <v>5.25</v>
      </c>
      <c r="J31" s="16"/>
    </row>
    <row r="32" spans="1:10" ht="18.75" customHeight="1">
      <c r="A32" s="17" t="s">
        <v>39</v>
      </c>
      <c r="B32" s="18">
        <v>414755</v>
      </c>
      <c r="C32" s="19">
        <f t="shared" si="0"/>
        <v>3.22</v>
      </c>
      <c r="D32" s="18">
        <v>429349</v>
      </c>
      <c r="E32" s="19">
        <f t="shared" si="1"/>
        <v>3.46</v>
      </c>
      <c r="F32" s="20">
        <v>883581</v>
      </c>
      <c r="G32" s="19">
        <f t="shared" si="2"/>
        <v>3.89</v>
      </c>
      <c r="H32" s="21">
        <f t="shared" si="5"/>
        <v>-14594</v>
      </c>
      <c r="I32" s="22">
        <f t="shared" si="4"/>
        <v>3.4</v>
      </c>
      <c r="J32" s="16"/>
    </row>
    <row r="33" spans="1:10" ht="18.75" customHeight="1">
      <c r="A33" s="17" t="s">
        <v>40</v>
      </c>
      <c r="B33" s="18">
        <v>1671552</v>
      </c>
      <c r="C33" s="19">
        <f t="shared" si="0"/>
        <v>12.97</v>
      </c>
      <c r="D33" s="18">
        <v>1772554</v>
      </c>
      <c r="E33" s="19">
        <f t="shared" si="1"/>
        <v>14.3</v>
      </c>
      <c r="F33" s="20">
        <v>3736383</v>
      </c>
      <c r="G33" s="19">
        <f t="shared" si="2"/>
        <v>16.46</v>
      </c>
      <c r="H33" s="21">
        <f t="shared" si="5"/>
        <v>-101002</v>
      </c>
      <c r="I33" s="22">
        <f t="shared" si="4"/>
        <v>5.7</v>
      </c>
      <c r="J33" s="16"/>
    </row>
    <row r="34" spans="1:10" ht="21.75" customHeight="1">
      <c r="A34" s="10" t="s">
        <v>41</v>
      </c>
      <c r="B34" s="11">
        <f>IF(SUM(B35:B36)=0,0,SUM(B35:B36))</f>
        <v>843376</v>
      </c>
      <c r="C34" s="12">
        <f t="shared" si="0"/>
        <v>6.54</v>
      </c>
      <c r="D34" s="11">
        <f>IF(SUM(D35:D36)=0,0,SUM(D35:D36))</f>
        <v>797164</v>
      </c>
      <c r="E34" s="12">
        <f t="shared" si="1"/>
        <v>6.43</v>
      </c>
      <c r="F34" s="13">
        <f>IF(SUM(F35:F36)=0,0,SUM(F35:F36))</f>
        <v>938541</v>
      </c>
      <c r="G34" s="12">
        <f t="shared" si="2"/>
        <v>4.13</v>
      </c>
      <c r="H34" s="14">
        <f t="shared" si="5"/>
        <v>46212</v>
      </c>
      <c r="I34" s="15">
        <f t="shared" si="4"/>
        <v>5.8</v>
      </c>
      <c r="J34" s="16"/>
    </row>
    <row r="35" spans="1:10" ht="18.75" customHeight="1">
      <c r="A35" s="17" t="s">
        <v>42</v>
      </c>
      <c r="B35" s="18">
        <v>776449</v>
      </c>
      <c r="C35" s="19">
        <f t="shared" si="0"/>
        <v>6.02</v>
      </c>
      <c r="D35" s="18">
        <v>725340</v>
      </c>
      <c r="E35" s="19">
        <f t="shared" si="1"/>
        <v>5.85</v>
      </c>
      <c r="F35" s="20">
        <v>613854</v>
      </c>
      <c r="G35" s="19">
        <f t="shared" si="2"/>
        <v>2.7</v>
      </c>
      <c r="H35" s="21">
        <f t="shared" si="5"/>
        <v>51109</v>
      </c>
      <c r="I35" s="22">
        <f t="shared" si="4"/>
        <v>7.05</v>
      </c>
      <c r="J35" s="16"/>
    </row>
    <row r="36" spans="1:10" ht="18.75" customHeight="1">
      <c r="A36" s="17" t="s">
        <v>43</v>
      </c>
      <c r="B36" s="18">
        <v>66927</v>
      </c>
      <c r="C36" s="19">
        <f t="shared" si="0"/>
        <v>0.52</v>
      </c>
      <c r="D36" s="18">
        <v>71824</v>
      </c>
      <c r="E36" s="19">
        <f t="shared" si="1"/>
        <v>0.58</v>
      </c>
      <c r="F36" s="20">
        <v>324687</v>
      </c>
      <c r="G36" s="19">
        <f t="shared" si="2"/>
        <v>1.43</v>
      </c>
      <c r="H36" s="21">
        <f t="shared" si="5"/>
        <v>-4897</v>
      </c>
      <c r="I36" s="22">
        <f t="shared" si="4"/>
        <v>6.82</v>
      </c>
      <c r="J36" s="16"/>
    </row>
    <row r="37" spans="1:10" ht="21.75" customHeight="1">
      <c r="A37" s="10" t="s">
        <v>44</v>
      </c>
      <c r="B37" s="11">
        <f>IF((B31-B34)=0,0,B31-B34)</f>
        <v>1242931</v>
      </c>
      <c r="C37" s="12">
        <f t="shared" si="0"/>
        <v>9.64</v>
      </c>
      <c r="D37" s="11">
        <f>IF((D31-D34)=0,0,D31-D34)</f>
        <v>1404739</v>
      </c>
      <c r="E37" s="12">
        <f t="shared" si="1"/>
        <v>11.33</v>
      </c>
      <c r="F37" s="13">
        <f>IF((F31-F34)=0,0,F31-F34)</f>
        <v>3681423</v>
      </c>
      <c r="G37" s="12">
        <f t="shared" si="2"/>
        <v>16.22</v>
      </c>
      <c r="H37" s="14">
        <f>IF(OR(AND(D37&lt;0,B37&gt;=0),AND(D37&gt;0,B37&lt;=0)),0,B37-D37)</f>
        <v>-161808</v>
      </c>
      <c r="I37" s="15">
        <f t="shared" si="4"/>
        <v>11.52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448796</v>
      </c>
      <c r="C39" s="27">
        <f t="shared" si="0"/>
        <v>3.48</v>
      </c>
      <c r="D39" s="26">
        <f>IF(D30+D37+D38=0,0,D30+D37+D38)</f>
        <v>529894</v>
      </c>
      <c r="E39" s="27">
        <f t="shared" si="1"/>
        <v>4.27</v>
      </c>
      <c r="F39" s="28">
        <f>IF(F30+F37+F38=0,0,F30+F37+F38)</f>
        <v>8952908</v>
      </c>
      <c r="G39" s="27">
        <f t="shared" si="2"/>
        <v>39.44</v>
      </c>
      <c r="H39" s="29">
        <f>IF(OR(AND(D39&lt;0,B39&gt;=0),AND(D39&gt;0,B39&lt;=0)),0,B39-D39)</f>
        <v>-81098</v>
      </c>
      <c r="I39" s="30">
        <f t="shared" si="4"/>
        <v>15.3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1"/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10342441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12169644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-1827203</v>
      </c>
      <c r="G5" s="43">
        <f aca="true" t="shared" si="2" ref="G5:G23">IF(OR(D5=0,F5=0),0,IF(ROUND(F5/D5*10000,0)=0,0,ABS(ROUND(F5/D5*100,2))))</f>
        <v>15.01</v>
      </c>
    </row>
    <row r="6" spans="1:7" ht="30.75" customHeight="1">
      <c r="A6" s="17" t="s">
        <v>51</v>
      </c>
      <c r="B6" s="44">
        <v>1065099</v>
      </c>
      <c r="C6" s="22">
        <f t="shared" si="0"/>
        <v>10.3</v>
      </c>
      <c r="D6" s="45">
        <v>713762</v>
      </c>
      <c r="E6" s="22">
        <f t="shared" si="1"/>
        <v>5.87</v>
      </c>
      <c r="F6" s="46">
        <f>IF((B6-D6)=0,0,(B6-D6))</f>
        <v>351337</v>
      </c>
      <c r="G6" s="47">
        <f t="shared" si="2"/>
        <v>49.22</v>
      </c>
    </row>
    <row r="7" spans="1:7" ht="30.75" customHeight="1">
      <c r="A7" s="17" t="s">
        <v>52</v>
      </c>
      <c r="B7" s="44">
        <v>9277342</v>
      </c>
      <c r="C7" s="22">
        <f t="shared" si="0"/>
        <v>89.7</v>
      </c>
      <c r="D7" s="45">
        <v>11455882</v>
      </c>
      <c r="E7" s="22">
        <f t="shared" si="1"/>
        <v>94.13</v>
      </c>
      <c r="F7" s="46">
        <f>IF((B7-D7)=0,0,(B7-D7))</f>
        <v>-2178540</v>
      </c>
      <c r="G7" s="47">
        <f t="shared" si="2"/>
        <v>19.02</v>
      </c>
    </row>
    <row r="8" spans="1:7" ht="45" customHeight="1">
      <c r="A8" s="10" t="s">
        <v>53</v>
      </c>
      <c r="B8" s="40">
        <f>IF(SUM(B9:B13)=0,0,SUM(B9:B13))</f>
        <v>4341064</v>
      </c>
      <c r="C8" s="15">
        <f t="shared" si="0"/>
        <v>41.97</v>
      </c>
      <c r="D8" s="41">
        <f>IF(SUM(D9:D13)=0,0,SUM(D9:D13))</f>
        <v>6494635</v>
      </c>
      <c r="E8" s="15">
        <f t="shared" si="1"/>
        <v>53.37</v>
      </c>
      <c r="F8" s="42">
        <f>IF(SUM(F9:F13)=0,0,SUM(F9:F13))</f>
        <v>-2153571</v>
      </c>
      <c r="G8" s="43">
        <f t="shared" si="2"/>
        <v>33.16</v>
      </c>
    </row>
    <row r="9" spans="1:7" ht="30.75" customHeight="1">
      <c r="A9" s="17" t="s">
        <v>54</v>
      </c>
      <c r="B9" s="44">
        <v>557181</v>
      </c>
      <c r="C9" s="22">
        <f t="shared" si="0"/>
        <v>5.39</v>
      </c>
      <c r="D9" s="45">
        <v>183868</v>
      </c>
      <c r="E9" s="22">
        <f t="shared" si="1"/>
        <v>1.51</v>
      </c>
      <c r="F9" s="46">
        <f>IF((B9-D9)=0,0,(B9-D9))</f>
        <v>373313</v>
      </c>
      <c r="G9" s="47">
        <f t="shared" si="2"/>
        <v>203.03</v>
      </c>
    </row>
    <row r="10" spans="1:7" ht="30.75" customHeight="1">
      <c r="A10" s="17" t="s">
        <v>55</v>
      </c>
      <c r="B10" s="44">
        <v>3783883</v>
      </c>
      <c r="C10" s="22">
        <f t="shared" si="0"/>
        <v>36.59</v>
      </c>
      <c r="D10" s="45">
        <v>6296310</v>
      </c>
      <c r="E10" s="22">
        <f t="shared" si="1"/>
        <v>51.74</v>
      </c>
      <c r="F10" s="46">
        <f>IF((B10-D10)=0,0,(B10-D10))</f>
        <v>-2512427</v>
      </c>
      <c r="G10" s="47">
        <f t="shared" si="2"/>
        <v>39.9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5">
        <v>14457</v>
      </c>
      <c r="E12" s="22">
        <f t="shared" si="1"/>
        <v>0.12</v>
      </c>
      <c r="F12" s="46">
        <f>IF((B12-D12)=0,0,(B12-D12))</f>
        <v>-14457</v>
      </c>
      <c r="G12" s="47">
        <f t="shared" si="2"/>
        <v>100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6001377</v>
      </c>
      <c r="C14" s="15">
        <f t="shared" si="0"/>
        <v>58.03</v>
      </c>
      <c r="D14" s="41">
        <f>IF((D5-D8)=0,0,(D5-D8))</f>
        <v>5675009</v>
      </c>
      <c r="E14" s="15">
        <f t="shared" si="1"/>
        <v>46.63</v>
      </c>
      <c r="F14" s="42">
        <f>IF((F5-F8)=0,0,(F5-F8))</f>
        <v>326368</v>
      </c>
      <c r="G14" s="43">
        <f t="shared" si="2"/>
        <v>5.75</v>
      </c>
    </row>
    <row r="15" spans="1:7" ht="45" customHeight="1">
      <c r="A15" s="10" t="s">
        <v>60</v>
      </c>
      <c r="B15" s="40">
        <f>IF(SUM(B16:B17)=0,0,SUM(B16:B17))</f>
        <v>616303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183868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432435</v>
      </c>
      <c r="G15" s="43">
        <f t="shared" si="2"/>
        <v>235.19</v>
      </c>
    </row>
    <row r="16" spans="1:7" ht="30" customHeight="1">
      <c r="A16" s="17" t="s">
        <v>61</v>
      </c>
      <c r="B16" s="44">
        <v>616303</v>
      </c>
      <c r="C16" s="22">
        <f t="shared" si="3"/>
        <v>100</v>
      </c>
      <c r="D16" s="45">
        <v>183868</v>
      </c>
      <c r="E16" s="22">
        <f t="shared" si="4"/>
        <v>100</v>
      </c>
      <c r="F16" s="46">
        <f>IF((B16-D16)=0,0,(B16-D16))</f>
        <v>432435</v>
      </c>
      <c r="G16" s="47">
        <f t="shared" si="2"/>
        <v>235.19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557181</v>
      </c>
      <c r="C18" s="15">
        <f t="shared" si="3"/>
        <v>90.41</v>
      </c>
      <c r="D18" s="41">
        <f>IF(SUM(D19:D22)=0,0,SUM(D19:D22))</f>
        <v>183868</v>
      </c>
      <c r="E18" s="15">
        <f t="shared" si="4"/>
        <v>100</v>
      </c>
      <c r="F18" s="42">
        <f>IF(SUM(F19:F22)=0,0,SUM(F19:F22))</f>
        <v>373313</v>
      </c>
      <c r="G18" s="43">
        <f t="shared" si="2"/>
        <v>203.03</v>
      </c>
    </row>
    <row r="19" spans="1:7" ht="30" customHeight="1">
      <c r="A19" s="17" t="s">
        <v>64</v>
      </c>
      <c r="B19" s="44">
        <v>557181</v>
      </c>
      <c r="C19" s="22">
        <f t="shared" si="3"/>
        <v>90.41</v>
      </c>
      <c r="D19" s="45">
        <v>183868</v>
      </c>
      <c r="E19" s="22">
        <f t="shared" si="4"/>
        <v>100</v>
      </c>
      <c r="F19" s="46">
        <f>IF((B19-D19)=0,0,(B19-D19))</f>
        <v>373313</v>
      </c>
      <c r="G19" s="47">
        <f t="shared" si="2"/>
        <v>203.03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59122</v>
      </c>
      <c r="C23" s="30">
        <f t="shared" si="3"/>
        <v>9.59</v>
      </c>
      <c r="D23" s="49">
        <f>IF((D15-D18)=0,0,(D15-D18))</f>
        <v>0</v>
      </c>
      <c r="E23" s="30">
        <f t="shared" si="4"/>
        <v>0</v>
      </c>
      <c r="F23" s="50">
        <f>IF((F15-F18)=0,0,(F15-F18))</f>
        <v>59122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448796</v>
      </c>
      <c r="C6" s="57"/>
    </row>
    <row r="7" spans="1:3" ht="21.75" customHeight="1">
      <c r="A7" s="55" t="s">
        <v>72</v>
      </c>
      <c r="B7" s="56">
        <v>1730672</v>
      </c>
      <c r="C7" s="57"/>
    </row>
    <row r="8" spans="1:3" ht="22.5" customHeight="1">
      <c r="A8" s="58" t="s">
        <v>73</v>
      </c>
      <c r="B8" s="59"/>
      <c r="C8" s="59">
        <f>IF(SUM(B6:B7)=0,0,SUM(B6:B7))</f>
        <v>2179468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940588</v>
      </c>
      <c r="C11" s="57"/>
    </row>
    <row r="12" spans="1:3" ht="21" customHeight="1">
      <c r="A12" s="55" t="s">
        <v>77</v>
      </c>
      <c r="B12" s="56">
        <v>180</v>
      </c>
      <c r="C12" s="57"/>
    </row>
    <row r="13" spans="1:3" ht="21" customHeight="1">
      <c r="A13" s="55" t="s">
        <v>78</v>
      </c>
      <c r="B13" s="56">
        <v>5117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-5157543</v>
      </c>
      <c r="C15" s="57"/>
    </row>
    <row r="16" spans="1:3" ht="21" customHeight="1">
      <c r="A16" s="55" t="s">
        <v>81</v>
      </c>
      <c r="B16" s="56">
        <v>-476632</v>
      </c>
      <c r="C16" s="57"/>
    </row>
    <row r="17" spans="1:3" ht="21" customHeight="1">
      <c r="A17" s="55" t="s">
        <v>82</v>
      </c>
      <c r="B17" s="56">
        <v>-84678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-4772968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147926</v>
      </c>
      <c r="C20" s="57"/>
    </row>
    <row r="21" spans="1:3" ht="21" customHeight="1">
      <c r="A21" s="55" t="s">
        <v>86</v>
      </c>
      <c r="B21" s="56">
        <v>3500000</v>
      </c>
      <c r="C21" s="57"/>
    </row>
    <row r="22" spans="1:3" ht="21.75" customHeight="1">
      <c r="A22" s="55" t="s">
        <v>87</v>
      </c>
      <c r="B22" s="56">
        <v>149669</v>
      </c>
      <c r="C22" s="57"/>
    </row>
    <row r="23" spans="1:3" ht="21.75" customHeight="1">
      <c r="A23" s="55" t="s">
        <v>88</v>
      </c>
      <c r="B23" s="56">
        <v>-703350</v>
      </c>
      <c r="C23" s="57"/>
    </row>
    <row r="24" spans="1:3" ht="21.75" customHeight="1">
      <c r="A24" s="55" t="s">
        <v>89</v>
      </c>
      <c r="B24" s="56">
        <v>-600000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2494245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-99255</v>
      </c>
    </row>
    <row r="30" spans="1:4" ht="21.75" customHeight="1">
      <c r="A30" s="60" t="s">
        <v>95</v>
      </c>
      <c r="B30" s="59"/>
      <c r="C30" s="61">
        <v>18664390</v>
      </c>
      <c r="D30" s="62"/>
    </row>
    <row r="31" spans="1:3" ht="21.75" customHeight="1">
      <c r="A31" s="60" t="s">
        <v>96</v>
      </c>
      <c r="B31" s="63"/>
      <c r="C31" s="63">
        <f>C30+C29</f>
        <v>18565135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</dc:title>
  <dc:subject>25</dc:subject>
  <dc:creator>行政院主計處</dc:creator>
  <cp:keywords/>
  <dc:description> </dc:description>
  <cp:lastModifiedBy>Administrator</cp:lastModifiedBy>
  <dcterms:created xsi:type="dcterms:W3CDTF">2001-09-04T02:01:32Z</dcterms:created>
  <dcterms:modified xsi:type="dcterms:W3CDTF">2008-11-11T05:33:31Z</dcterms:modified>
  <cp:category>I13</cp:category>
  <cp:version/>
  <cp:contentType/>
  <cp:contentStatus/>
</cp:coreProperties>
</file>