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<sst xmlns="http://schemas.openxmlformats.org/spreadsheetml/2006/main" count="120" uniqueCount="101">
  <si>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中 央 政 府 債 務 基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</si>
  <si>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</si>
  <si>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</si>
  <si>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</si>
  <si>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</si>
  <si>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</si>
  <si>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</si>
  <si>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</si>
  <si>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</si>
  <si>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</si>
  <si>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</si>
  <si>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</si>
  <si>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</si>
  <si>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</si>
  <si>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</si>
  <si>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</si>
  <si>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</si>
  <si>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</si>
  <si>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</si>
  <si>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</si>
  <si>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</si>
  <si>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</si>
  <si>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</si>
  <si>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</si>
  <si>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</si>
  <si>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</si>
  <si>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</si>
  <si>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</si>
  <si>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</si>
  <si>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</si>
  <si>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</si>
  <si>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</si>
  <si>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</si>
  <si>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</si>
  <si>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</si>
  <si>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</si>
  <si>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</si>
  <si>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</si>
  <si>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</si>
  <si>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</si>
  <si>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</si>
  <si>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</si>
  <si>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</si>
  <si>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</si>
  <si>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</si>
  <si>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</si>
  <si>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金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</si>
  <si>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</si>
  <si>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 xml:space="preserve">中 央 政 府 債 務 基 金 餘 絀 撥 補 表  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</si>
  <si>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</si>
  <si>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</si>
  <si>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</si>
  <si>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</si>
  <si>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</si>
  <si>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</si>
  <si>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</si>
  <si>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</si>
  <si>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</si>
  <si>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</si>
  <si>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</si>
  <si>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</si>
  <si>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</si>
  <si>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</si>
  <si>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</si>
  <si>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</si>
  <si>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</si>
  <si>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</si>
  <si>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</si>
  <si>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</si>
  <si>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</si>
  <si>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中 央 政 府 債 務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</si>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</sst>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9" fontId="4" fillId="0" borderId="5" xfId="0" applyNumberFormat="1" applyFont="1" applyBorder="1" applyAlignment="1" applyProtection="1">
      <alignment vertical="center"/>
      <protection locked="0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J40"/>
  <sheetViews>
    <sheetView zoomScale="60" zoomScaleNormal="60" workbookViewId="0" topLeftCell="A24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420577051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415071481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30004779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5505570</v>
      </c>
      <c r="I5" s="15">
        <f aca="true" t="shared" si="4" ref="I5:I39">IF(OR(D5=0,H5=0),0,IF(ROUND((H5/D5*10000),0)=0,0,ABS(ROUND((H5/D5)*100,2))))</f>
        <v>1.33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420577051</v>
      </c>
      <c r="C14" s="19">
        <f t="shared" si="0"/>
        <v>100</v>
      </c>
      <c r="D14" s="18">
        <v>415071481</v>
      </c>
      <c r="E14" s="19">
        <f t="shared" si="1"/>
        <v>100</v>
      </c>
      <c r="F14" s="20">
        <v>30004779</v>
      </c>
      <c r="G14" s="19">
        <f t="shared" si="2"/>
        <v>100</v>
      </c>
      <c r="H14" s="21">
        <f t="shared" si="3"/>
        <v>5505570</v>
      </c>
      <c r="I14" s="22">
        <f t="shared" si="4"/>
        <v>1.33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420577731</v>
      </c>
      <c r="C16" s="12">
        <f t="shared" si="0"/>
        <v>100</v>
      </c>
      <c r="D16" s="11">
        <f>IF(SUM(D17:D29)=0,0,SUM(D17:D29))</f>
        <v>415072161</v>
      </c>
      <c r="E16" s="12">
        <f t="shared" si="1"/>
        <v>100</v>
      </c>
      <c r="F16" s="13">
        <f>IF(SUM(F17:F29)=0,0,SUM(F17:F29))</f>
        <v>30004872</v>
      </c>
      <c r="G16" s="12">
        <f t="shared" si="2"/>
        <v>100</v>
      </c>
      <c r="H16" s="14">
        <f t="shared" si="3"/>
        <v>5505570</v>
      </c>
      <c r="I16" s="15">
        <f t="shared" si="4"/>
        <v>1.33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32</v>
      </c>
      <c r="B26" s="18">
        <v>680</v>
      </c>
      <c r="C26" s="19">
        <f t="shared" si="0"/>
        <v>0</v>
      </c>
      <c r="D26" s="18">
        <v>680</v>
      </c>
      <c r="E26" s="19">
        <f t="shared" si="1"/>
        <v>0</v>
      </c>
      <c r="F26" s="20">
        <v>93</v>
      </c>
      <c r="G26" s="19">
        <f t="shared" si="2"/>
        <v>0</v>
      </c>
      <c r="H26" s="21">
        <f t="shared" si="3"/>
        <v>0</v>
      </c>
      <c r="I26" s="22">
        <f t="shared" si="4"/>
        <v>0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420577051</v>
      </c>
      <c r="C28" s="19">
        <f t="shared" si="0"/>
        <v>100</v>
      </c>
      <c r="D28" s="18">
        <v>415071481</v>
      </c>
      <c r="E28" s="19">
        <f t="shared" si="1"/>
        <v>100</v>
      </c>
      <c r="F28" s="20">
        <v>30004779</v>
      </c>
      <c r="G28" s="19">
        <f t="shared" si="2"/>
        <v>100</v>
      </c>
      <c r="H28" s="21">
        <f t="shared" si="3"/>
        <v>5505570</v>
      </c>
      <c r="I28" s="22">
        <f t="shared" si="4"/>
        <v>1.33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-680</v>
      </c>
      <c r="C30" s="12">
        <f t="shared" si="0"/>
        <v>0</v>
      </c>
      <c r="D30" s="11">
        <f>IF((D5-D16)=0,0,D5-D16)</f>
        <v>-680</v>
      </c>
      <c r="E30" s="12">
        <f t="shared" si="1"/>
        <v>0</v>
      </c>
      <c r="F30" s="13">
        <f>IF((F5-F16)=0,0,F5-F16)</f>
        <v>-93</v>
      </c>
      <c r="G30" s="12">
        <f t="shared" si="2"/>
        <v>0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37</v>
      </c>
      <c r="B31" s="11">
        <f>IF(SUM(B32:B33)=0,0,SUM(B32:B33))</f>
        <v>9412</v>
      </c>
      <c r="C31" s="12">
        <f t="shared" si="0"/>
        <v>0</v>
      </c>
      <c r="D31" s="11">
        <f>IF(SUM(D32:D33)=0,0,SUM(D32:D33))</f>
        <v>5350</v>
      </c>
      <c r="E31" s="12">
        <f t="shared" si="1"/>
        <v>0</v>
      </c>
      <c r="F31" s="13">
        <f>IF(SUM(F32:F33)=0,0,SUM(F32:F33))</f>
        <v>104583</v>
      </c>
      <c r="G31" s="12">
        <f t="shared" si="2"/>
        <v>0.35</v>
      </c>
      <c r="H31" s="14">
        <f aca="true" t="shared" si="5" ref="H31:H36">B31-D31</f>
        <v>4062</v>
      </c>
      <c r="I31" s="15">
        <f t="shared" si="4"/>
        <v>75.93</v>
      </c>
      <c r="J31" s="16"/>
    </row>
    <row r="32" spans="1:10" ht="18.75" customHeight="1">
      <c r="A32" s="17" t="s">
        <v>38</v>
      </c>
      <c r="B32" s="18">
        <v>9412</v>
      </c>
      <c r="C32" s="19">
        <f t="shared" si="0"/>
        <v>0</v>
      </c>
      <c r="D32" s="18">
        <v>5350</v>
      </c>
      <c r="E32" s="19">
        <f t="shared" si="1"/>
        <v>0</v>
      </c>
      <c r="F32" s="20">
        <v>16548</v>
      </c>
      <c r="G32" s="19">
        <f t="shared" si="2"/>
        <v>0.06</v>
      </c>
      <c r="H32" s="21">
        <f t="shared" si="5"/>
        <v>4062</v>
      </c>
      <c r="I32" s="22">
        <f t="shared" si="4"/>
        <v>75.93</v>
      </c>
      <c r="J32" s="16"/>
    </row>
    <row r="33" spans="1:10" ht="18.75" customHeight="1">
      <c r="A33" s="17" t="s">
        <v>39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88035</v>
      </c>
      <c r="G33" s="19">
        <f t="shared" si="2"/>
        <v>0.29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40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43</v>
      </c>
      <c r="B37" s="11">
        <f>IF((B31-B34)=0,0,B31-B34)</f>
        <v>9412</v>
      </c>
      <c r="C37" s="12">
        <f t="shared" si="0"/>
        <v>0</v>
      </c>
      <c r="D37" s="11">
        <f>IF((D31-D34)=0,0,D31-D34)</f>
        <v>5350</v>
      </c>
      <c r="E37" s="12">
        <f t="shared" si="1"/>
        <v>0</v>
      </c>
      <c r="F37" s="13">
        <f>IF((F31-F34)=0,0,F31-F34)</f>
        <v>104583</v>
      </c>
      <c r="G37" s="12">
        <f t="shared" si="2"/>
        <v>0.35</v>
      </c>
      <c r="H37" s="14">
        <f>IF(OR(AND(D37&lt;0,B37&gt;=0),AND(D37&gt;0,B37&lt;=0)),0,B37-D37)</f>
        <v>4062</v>
      </c>
      <c r="I37" s="15">
        <f t="shared" si="4"/>
        <v>75.93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8732</v>
      </c>
      <c r="C39" s="27">
        <f t="shared" si="0"/>
        <v>0</v>
      </c>
      <c r="D39" s="26">
        <f>IF(D30+D37+D38=0,0,D30+D37+D38)</f>
        <v>4670</v>
      </c>
      <c r="E39" s="27">
        <f t="shared" si="1"/>
        <v>0</v>
      </c>
      <c r="F39" s="28">
        <f>IF(F30+F37+F38=0,0,F30+F37+F38)</f>
        <v>104490</v>
      </c>
      <c r="G39" s="27">
        <f t="shared" si="2"/>
        <v>0.35</v>
      </c>
      <c r="H39" s="29">
        <f>IF(OR(AND(D39&lt;0,B39&gt;=0),AND(D39&gt;0,B39&lt;=0)),0,B39-D39)</f>
        <v>4062</v>
      </c>
      <c r="I39" s="30">
        <f t="shared" si="4"/>
        <v>86.98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"/>
  <dimension ref="A1:H23"/>
  <sheetViews>
    <sheetView zoomScale="75" zoomScaleNormal="75" workbookViewId="0" topLeftCell="A1">
      <pane xSplit="1" ySplit="4" topLeftCell="B1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49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117892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11670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106222</v>
      </c>
      <c r="G5" s="43">
        <f aca="true" t="shared" si="2" ref="G5:G23">IF(OR(D5=0,F5=0),0,IF(ROUND(F5/D5*10000,0)=0,0,ROUND(F5/D5*100,2)))</f>
        <v>910.21</v>
      </c>
    </row>
    <row r="6" spans="1:7" ht="30.75" customHeight="1">
      <c r="A6" s="17" t="s">
        <v>51</v>
      </c>
      <c r="B6" s="44">
        <v>8732</v>
      </c>
      <c r="C6" s="22">
        <f t="shared" si="0"/>
        <v>7.41</v>
      </c>
      <c r="D6" s="44">
        <v>4670</v>
      </c>
      <c r="E6" s="22">
        <f t="shared" si="1"/>
        <v>40.02</v>
      </c>
      <c r="F6" s="45">
        <f>IF((B6-D6)=0,0,(B6-D6))</f>
        <v>4062</v>
      </c>
      <c r="G6" s="46">
        <f t="shared" si="2"/>
        <v>86.98</v>
      </c>
    </row>
    <row r="7" spans="1:7" ht="30.75" customHeight="1">
      <c r="A7" s="17" t="s">
        <v>52</v>
      </c>
      <c r="B7" s="44">
        <v>109160</v>
      </c>
      <c r="C7" s="22">
        <f t="shared" si="0"/>
        <v>92.59</v>
      </c>
      <c r="D7" s="47">
        <v>7000</v>
      </c>
      <c r="E7" s="22">
        <f t="shared" si="1"/>
        <v>59.98</v>
      </c>
      <c r="F7" s="45">
        <f>IF((B7-D7)=0,0,(B7-D7))</f>
        <v>102160</v>
      </c>
      <c r="G7" s="46">
        <f t="shared" si="2"/>
        <v>1459.43</v>
      </c>
    </row>
    <row r="8" spans="1:7" ht="45" customHeight="1">
      <c r="A8" s="10" t="s">
        <v>53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7">
        <v>0</v>
      </c>
      <c r="E9" s="22">
        <f t="shared" si="1"/>
        <v>0</v>
      </c>
      <c r="F9" s="45">
        <f>IF((B9-D9)=0,0,(B9-D9))</f>
        <v>0</v>
      </c>
      <c r="G9" s="46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7">
        <v>0</v>
      </c>
      <c r="E10" s="22">
        <f t="shared" si="1"/>
        <v>0</v>
      </c>
      <c r="F10" s="45">
        <f>IF((B10-D10)=0,0,(B10-D10))</f>
        <v>0</v>
      </c>
      <c r="G10" s="46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7">
        <v>0</v>
      </c>
      <c r="E11" s="22">
        <f t="shared" si="1"/>
        <v>0</v>
      </c>
      <c r="F11" s="45">
        <f>IF((B11-D11)=0,0,(B11-D11))</f>
        <v>0</v>
      </c>
      <c r="G11" s="46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7">
        <v>0</v>
      </c>
      <c r="E12" s="22">
        <f t="shared" si="1"/>
        <v>0</v>
      </c>
      <c r="F12" s="45">
        <f>IF((B12-D12)=0,0,(B12-D12))</f>
        <v>0</v>
      </c>
      <c r="G12" s="46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7">
        <v>0</v>
      </c>
      <c r="E13" s="22">
        <f t="shared" si="1"/>
        <v>0</v>
      </c>
      <c r="F13" s="45">
        <f>IF((B13-D13)=0,0,(B13-D13))</f>
        <v>0</v>
      </c>
      <c r="G13" s="46">
        <f t="shared" si="2"/>
        <v>0</v>
      </c>
    </row>
    <row r="14" spans="1:7" ht="45" customHeight="1">
      <c r="A14" s="10" t="s">
        <v>59</v>
      </c>
      <c r="B14" s="40">
        <f>IF((B5-B8)=0,0,(B5-B8))</f>
        <v>117892</v>
      </c>
      <c r="C14" s="15">
        <f t="shared" si="0"/>
        <v>100</v>
      </c>
      <c r="D14" s="41">
        <f>IF((D5-D8)=0,0,(D5-D8))</f>
        <v>11670</v>
      </c>
      <c r="E14" s="15">
        <f t="shared" si="1"/>
        <v>100</v>
      </c>
      <c r="F14" s="42">
        <f>IF((F5-F8)=0,0,(F5-F8))</f>
        <v>106222</v>
      </c>
      <c r="G14" s="43">
        <f t="shared" si="2"/>
        <v>910.21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7">
        <v>0</v>
      </c>
      <c r="E16" s="22">
        <f t="shared" si="4"/>
        <v>0</v>
      </c>
      <c r="F16" s="45">
        <f>IF((B16-D16)=0,0,(B16-D16))</f>
        <v>0</v>
      </c>
      <c r="G16" s="46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7">
        <v>0</v>
      </c>
      <c r="E17" s="22">
        <f t="shared" si="4"/>
        <v>0</v>
      </c>
      <c r="F17" s="45">
        <f>IF((B17-D17)=0,0,(B17-D17))</f>
        <v>0</v>
      </c>
      <c r="G17" s="46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7">
        <v>0</v>
      </c>
      <c r="E19" s="22">
        <f t="shared" si="4"/>
        <v>0</v>
      </c>
      <c r="F19" s="45">
        <f>IF((B19-D19)=0,0,(B19-D19))</f>
        <v>0</v>
      </c>
      <c r="G19" s="46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7">
        <v>0</v>
      </c>
      <c r="E20" s="22">
        <f t="shared" si="4"/>
        <v>0</v>
      </c>
      <c r="F20" s="45">
        <f>IF((B20-D20)=0,0,(B20-D20))</f>
        <v>0</v>
      </c>
      <c r="G20" s="46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7">
        <v>0</v>
      </c>
      <c r="E21" s="22">
        <f t="shared" si="4"/>
        <v>0</v>
      </c>
      <c r="F21" s="45">
        <f>IF((B21-D21)=0,0,(B21-D21))</f>
        <v>0</v>
      </c>
      <c r="G21" s="46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7">
        <v>0</v>
      </c>
      <c r="E22" s="22">
        <f t="shared" si="4"/>
        <v>0</v>
      </c>
      <c r="F22" s="45">
        <f>IF((B22-D22)=0,0,(B22-D22))</f>
        <v>0</v>
      </c>
      <c r="G22" s="46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8732</v>
      </c>
      <c r="C6" s="57"/>
    </row>
    <row r="7" spans="1:3" ht="21.75" customHeight="1">
      <c r="A7" s="55" t="s">
        <v>73</v>
      </c>
      <c r="B7" s="56">
        <v>0</v>
      </c>
      <c r="C7" s="57"/>
    </row>
    <row r="8" spans="1:3" ht="22.5" customHeight="1">
      <c r="A8" s="58" t="s">
        <v>74</v>
      </c>
      <c r="B8" s="59"/>
      <c r="C8" s="59">
        <f>IF(SUM(B6:B7)=0,0,SUM(B6:B7))</f>
        <v>8732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0</v>
      </c>
      <c r="C16" s="57"/>
    </row>
    <row r="17" spans="1:3" ht="21" customHeight="1">
      <c r="A17" s="55" t="s">
        <v>83</v>
      </c>
      <c r="B17" s="56">
        <v>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0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0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8732</v>
      </c>
    </row>
    <row r="30" spans="1:4" ht="21.75" customHeight="1">
      <c r="A30" s="60" t="s">
        <v>96</v>
      </c>
      <c r="B30" s="59"/>
      <c r="C30" s="61">
        <v>209160</v>
      </c>
      <c r="D30" s="62"/>
    </row>
    <row r="31" spans="1:3" ht="21.75" customHeight="1">
      <c r="A31" s="60" t="s">
        <v>97</v>
      </c>
      <c r="B31" s="63"/>
      <c r="C31" s="63">
        <f>C30+C29</f>
        <v>217892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</dc:title>
  <dc:subject>15</dc:subject>
  <dc:creator>行政院主計處</dc:creator>
  <cp:keywords/>
  <dc:description> </dc:description>
  <cp:lastModifiedBy>Administrator</cp:lastModifiedBy>
  <dcterms:created xsi:type="dcterms:W3CDTF">2001-09-04T02:01:24Z</dcterms:created>
  <dcterms:modified xsi:type="dcterms:W3CDTF">2008-11-11T04:44:00Z</dcterms:modified>
  <cp:category>I13</cp:category>
  <cp:version/>
  <cp:contentType/>
  <cp:contentStatus/>
</cp:coreProperties>
</file>