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<sst xmlns="http://schemas.openxmlformats.org/spreadsheetml/2006/main" count="120" uniqueCount="101">
  <si>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國 軍 退 除 役 官 兵 安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</si>
  <si>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</si>
  <si>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</si>
  <si>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</si>
  <si>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</si>
  <si>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</si>
  <si>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</si>
  <si>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</si>
  <si>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</si>
  <si>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</si>
  <si>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</si>
  <si>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</si>
  <si>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</si>
  <si>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</si>
  <si>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</si>
  <si>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</si>
  <si>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</si>
  <si>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</si>
  <si>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</si>
  <si>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</si>
  <si>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</si>
  <si>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</si>
  <si>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</si>
  <si>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</si>
  <si>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</si>
  <si>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</si>
  <si>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</si>
  <si>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</si>
  <si>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</si>
  <si>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</si>
  <si>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</si>
  <si>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</si>
  <si>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</si>
  <si>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</si>
  <si>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</si>
  <si>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</si>
  <si>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</si>
  <si>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</si>
  <si>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</si>
  <si>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</si>
  <si>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</si>
  <si>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</si>
  <si>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</si>
  <si>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</si>
  <si>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</si>
  <si>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</si>
  <si>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置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基 金 收 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</si>
  <si>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</si>
  <si>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</si>
  <si>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</si>
  <si>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</si>
  <si>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</si>
  <si>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</si>
  <si>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</si>
  <si>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</si>
  <si>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</si>
  <si>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</si>
  <si>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</si>
  <si>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</si>
  <si>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</si>
  <si>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</si>
  <si>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</si>
  <si>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</si>
  <si>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</si>
  <si>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</si>
  <si>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</si>
  <si>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</si>
  <si>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</si>
  <si>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除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役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兵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安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</si>
  <si>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</si>
  <si>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</si>
  <si>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</si>
  <si>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</si>
  <si>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</si>
  <si>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</si>
  <si>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</si>
  <si>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</si>
  <si>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</si>
  <si>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</si>
  <si>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</si>
  <si>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</si>
  <si>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</si>
  <si>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</si>
  <si>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</si>
  <si>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</si>
  <si>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</si>
  <si>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</si>
  <si>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</si>
  <si>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</si>
  <si>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</si>
  <si>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</si>
  <si>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</si>
  <si>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</si>
  <si>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</si>
  <si>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</si>
  <si>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</si>
  <si>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</si>
  <si>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除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役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兵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安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</si>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</sst>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J40"/>
  <sheetViews>
    <sheetView zoomScale="60" zoomScaleNormal="60" workbookViewId="0" topLeftCell="G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3.625" style="0" customWidth="1"/>
    <col min="8" max="8" width="20.50390625" style="0" customWidth="1"/>
    <col min="9" max="9" width="15.875" style="0" customWidth="1"/>
    <col min="10" max="10" width="25.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3929660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5427232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7991769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-1497572</v>
      </c>
      <c r="I5" s="15">
        <f aca="true" t="shared" si="4" ref="I5:I39">IF(OR(D5=0,H5=0),0,IF(ROUND((H5/D5*10000),0)=0,0,ABS(ROUND((H5/D5)*100,2))))</f>
        <v>27.59</v>
      </c>
      <c r="J5" s="16"/>
    </row>
    <row r="6" spans="1:10" ht="18.75" customHeight="1">
      <c r="A6" s="17" t="s">
        <v>12</v>
      </c>
      <c r="B6" s="18">
        <v>2075021</v>
      </c>
      <c r="C6" s="19">
        <f t="shared" si="0"/>
        <v>52.8</v>
      </c>
      <c r="D6" s="18">
        <v>1900033</v>
      </c>
      <c r="E6" s="19">
        <f t="shared" si="1"/>
        <v>35.01</v>
      </c>
      <c r="F6" s="20">
        <v>4774575</v>
      </c>
      <c r="G6" s="19">
        <f t="shared" si="2"/>
        <v>59.74</v>
      </c>
      <c r="H6" s="21">
        <f t="shared" si="3"/>
        <v>174988</v>
      </c>
      <c r="I6" s="22">
        <f t="shared" si="4"/>
        <v>9.21</v>
      </c>
      <c r="J6" s="16"/>
    </row>
    <row r="7" spans="1:10" ht="18.75" customHeight="1">
      <c r="A7" s="17" t="s">
        <v>13</v>
      </c>
      <c r="B7" s="18">
        <v>1400518</v>
      </c>
      <c r="C7" s="19">
        <f t="shared" si="0"/>
        <v>35.64</v>
      </c>
      <c r="D7" s="18">
        <v>3142058</v>
      </c>
      <c r="E7" s="19">
        <f t="shared" si="1"/>
        <v>57.89</v>
      </c>
      <c r="F7" s="20">
        <v>2945592</v>
      </c>
      <c r="G7" s="19">
        <f t="shared" si="2"/>
        <v>36.86</v>
      </c>
      <c r="H7" s="21">
        <f t="shared" si="3"/>
        <v>-1741540</v>
      </c>
      <c r="I7" s="22">
        <f t="shared" si="4"/>
        <v>55.43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16</v>
      </c>
      <c r="B10" s="18">
        <v>285000</v>
      </c>
      <c r="C10" s="19">
        <f t="shared" si="0"/>
        <v>7.25</v>
      </c>
      <c r="D10" s="18">
        <v>225814</v>
      </c>
      <c r="E10" s="19">
        <f t="shared" si="1"/>
        <v>4.16</v>
      </c>
      <c r="F10" s="20">
        <v>39031</v>
      </c>
      <c r="G10" s="19">
        <f t="shared" si="2"/>
        <v>0.49</v>
      </c>
      <c r="H10" s="21">
        <f t="shared" si="3"/>
        <v>59186</v>
      </c>
      <c r="I10" s="22">
        <f t="shared" si="4"/>
        <v>26.21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169121</v>
      </c>
      <c r="C15" s="19">
        <f t="shared" si="0"/>
        <v>4.3</v>
      </c>
      <c r="D15" s="18">
        <v>159327</v>
      </c>
      <c r="E15" s="19">
        <f t="shared" si="1"/>
        <v>2.94</v>
      </c>
      <c r="F15" s="20">
        <v>232571</v>
      </c>
      <c r="G15" s="19">
        <f t="shared" si="2"/>
        <v>2.91</v>
      </c>
      <c r="H15" s="21">
        <f t="shared" si="3"/>
        <v>9794</v>
      </c>
      <c r="I15" s="22">
        <f t="shared" si="4"/>
        <v>6.15</v>
      </c>
      <c r="J15" s="16"/>
    </row>
    <row r="16" spans="1:10" ht="19.5" customHeight="1">
      <c r="A16" s="10" t="s">
        <v>22</v>
      </c>
      <c r="B16" s="11">
        <f>IF(SUM(B17:B29)=0,0,SUM(B17:B29))</f>
        <v>3530004</v>
      </c>
      <c r="C16" s="12">
        <f t="shared" si="0"/>
        <v>89.83</v>
      </c>
      <c r="D16" s="11">
        <f>IF(SUM(D17:D29)=0,0,SUM(D17:D29))</f>
        <v>5183524</v>
      </c>
      <c r="E16" s="12">
        <f t="shared" si="1"/>
        <v>95.51</v>
      </c>
      <c r="F16" s="13">
        <f>IF(SUM(F17:F29)=0,0,SUM(F17:F29))</f>
        <v>8588150</v>
      </c>
      <c r="G16" s="12">
        <f t="shared" si="2"/>
        <v>107.46</v>
      </c>
      <c r="H16" s="14">
        <f t="shared" si="3"/>
        <v>-1653520</v>
      </c>
      <c r="I16" s="15">
        <f t="shared" si="4"/>
        <v>31.9</v>
      </c>
      <c r="J16" s="16"/>
    </row>
    <row r="17" spans="1:10" ht="18.75" customHeight="1">
      <c r="A17" s="17" t="s">
        <v>23</v>
      </c>
      <c r="B17" s="18">
        <v>1854617</v>
      </c>
      <c r="C17" s="19">
        <f t="shared" si="0"/>
        <v>47.2</v>
      </c>
      <c r="D17" s="18">
        <v>1681435</v>
      </c>
      <c r="E17" s="19">
        <f t="shared" si="1"/>
        <v>30.98</v>
      </c>
      <c r="F17" s="20">
        <v>4807286</v>
      </c>
      <c r="G17" s="19">
        <f t="shared" si="2"/>
        <v>60.15</v>
      </c>
      <c r="H17" s="21">
        <f t="shared" si="3"/>
        <v>173182</v>
      </c>
      <c r="I17" s="22">
        <f t="shared" si="4"/>
        <v>10.3</v>
      </c>
      <c r="J17" s="16"/>
    </row>
    <row r="18" spans="1:10" ht="18.75" customHeight="1">
      <c r="A18" s="17" t="s">
        <v>24</v>
      </c>
      <c r="B18" s="18">
        <f>953522-1970</f>
        <v>951552</v>
      </c>
      <c r="C18" s="19">
        <f t="shared" si="0"/>
        <v>24.21</v>
      </c>
      <c r="D18" s="18">
        <v>2708450</v>
      </c>
      <c r="E18" s="19">
        <f t="shared" si="1"/>
        <v>49.9</v>
      </c>
      <c r="F18" s="20">
        <v>2456976</v>
      </c>
      <c r="G18" s="19">
        <f t="shared" si="2"/>
        <v>30.74</v>
      </c>
      <c r="H18" s="21">
        <f t="shared" si="3"/>
        <v>-1756898</v>
      </c>
      <c r="I18" s="22">
        <f t="shared" si="4"/>
        <v>64.87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/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f>143035+601</f>
        <v>143636</v>
      </c>
      <c r="C25" s="19">
        <f t="shared" si="0"/>
        <v>3.66</v>
      </c>
      <c r="D25" s="18">
        <v>159655</v>
      </c>
      <c r="E25" s="19">
        <f t="shared" si="1"/>
        <v>2.94</v>
      </c>
      <c r="F25" s="20">
        <v>248671</v>
      </c>
      <c r="G25" s="19">
        <f t="shared" si="2"/>
        <v>3.11</v>
      </c>
      <c r="H25" s="21">
        <f t="shared" si="3"/>
        <v>-16019</v>
      </c>
      <c r="I25" s="22">
        <f t="shared" si="4"/>
        <v>10.03</v>
      </c>
      <c r="J25" s="16"/>
    </row>
    <row r="26" spans="1:10" ht="18.75" customHeight="1">
      <c r="A26" s="17" t="s">
        <v>32</v>
      </c>
      <c r="B26" s="18">
        <f>462329-375+1369</f>
        <v>463323</v>
      </c>
      <c r="C26" s="19">
        <f t="shared" si="0"/>
        <v>11.79</v>
      </c>
      <c r="D26" s="18">
        <v>492405</v>
      </c>
      <c r="E26" s="19">
        <f t="shared" si="1"/>
        <v>9.07</v>
      </c>
      <c r="F26" s="20">
        <v>911472</v>
      </c>
      <c r="G26" s="19">
        <f t="shared" si="2"/>
        <v>11.41</v>
      </c>
      <c r="H26" s="21">
        <f t="shared" si="3"/>
        <v>-29082</v>
      </c>
      <c r="I26" s="22">
        <f t="shared" si="4"/>
        <v>5.91</v>
      </c>
      <c r="J26" s="16"/>
    </row>
    <row r="27" spans="1:10" ht="18.75" customHeight="1">
      <c r="A27" s="17" t="s">
        <v>33</v>
      </c>
      <c r="B27" s="18">
        <v>55962</v>
      </c>
      <c r="C27" s="19">
        <f t="shared" si="0"/>
        <v>1.42</v>
      </c>
      <c r="D27" s="18">
        <v>82527</v>
      </c>
      <c r="E27" s="19">
        <f t="shared" si="1"/>
        <v>1.52</v>
      </c>
      <c r="F27" s="20">
        <v>72220</v>
      </c>
      <c r="G27" s="19">
        <f t="shared" si="2"/>
        <v>0.9</v>
      </c>
      <c r="H27" s="21">
        <f t="shared" si="3"/>
        <v>-26565</v>
      </c>
      <c r="I27" s="22">
        <f t="shared" si="4"/>
        <v>32.19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60914</v>
      </c>
      <c r="C29" s="19">
        <f t="shared" si="0"/>
        <v>1.55</v>
      </c>
      <c r="D29" s="18">
        <v>59052</v>
      </c>
      <c r="E29" s="19">
        <f t="shared" si="1"/>
        <v>1.09</v>
      </c>
      <c r="F29" s="20">
        <v>91525</v>
      </c>
      <c r="G29" s="19">
        <f t="shared" si="2"/>
        <v>1.15</v>
      </c>
      <c r="H29" s="21">
        <f t="shared" si="3"/>
        <v>1862</v>
      </c>
      <c r="I29" s="22">
        <f t="shared" si="4"/>
        <v>3.15</v>
      </c>
      <c r="J29" s="16"/>
    </row>
    <row r="30" spans="1:10" ht="19.5" customHeight="1">
      <c r="A30" s="10" t="s">
        <v>36</v>
      </c>
      <c r="B30" s="11">
        <f>IF((B5-B16)=0,0,B5-B16)</f>
        <v>399656</v>
      </c>
      <c r="C30" s="12">
        <f t="shared" si="0"/>
        <v>10.17</v>
      </c>
      <c r="D30" s="11">
        <f>IF((D5-D16)=0,0,D5-D16)</f>
        <v>243708</v>
      </c>
      <c r="E30" s="12">
        <f t="shared" si="1"/>
        <v>4.49</v>
      </c>
      <c r="F30" s="13">
        <f>IF((F5-F16)=0,0,F5-F16)</f>
        <v>-596381</v>
      </c>
      <c r="G30" s="12">
        <f t="shared" si="2"/>
        <v>-7.46</v>
      </c>
      <c r="H30" s="14">
        <f>IF(OR(AND(D30&lt;0,B30&gt;=0),AND(D30&gt;0,B30&lt;=0)),0,B30-D30)</f>
        <v>155948</v>
      </c>
      <c r="I30" s="15">
        <f t="shared" si="4"/>
        <v>63.99</v>
      </c>
      <c r="J30" s="16"/>
    </row>
    <row r="31" spans="1:10" ht="19.5" customHeight="1">
      <c r="A31" s="10" t="s">
        <v>37</v>
      </c>
      <c r="B31" s="11">
        <f>IF(SUM(B32:B33)=0,0,SUM(B32:B33))</f>
        <v>419146</v>
      </c>
      <c r="C31" s="12">
        <f t="shared" si="0"/>
        <v>10.67</v>
      </c>
      <c r="D31" s="11">
        <f>IF(SUM(D32:D33)=0,0,SUM(D32:D33))</f>
        <v>403667</v>
      </c>
      <c r="E31" s="12">
        <f t="shared" si="1"/>
        <v>7.44</v>
      </c>
      <c r="F31" s="13">
        <f>IF(SUM(F32:F33)=0,0,SUM(F32:F33))</f>
        <v>2127343</v>
      </c>
      <c r="G31" s="12">
        <f t="shared" si="2"/>
        <v>26.62</v>
      </c>
      <c r="H31" s="14">
        <f aca="true" t="shared" si="5" ref="H31:H36">B31-D31</f>
        <v>15479</v>
      </c>
      <c r="I31" s="15">
        <f t="shared" si="4"/>
        <v>3.83</v>
      </c>
      <c r="J31" s="16"/>
    </row>
    <row r="32" spans="1:10" ht="18.75" customHeight="1">
      <c r="A32" s="17" t="s">
        <v>38</v>
      </c>
      <c r="B32" s="18">
        <v>123611</v>
      </c>
      <c r="C32" s="19">
        <f t="shared" si="0"/>
        <v>3.15</v>
      </c>
      <c r="D32" s="18">
        <v>256157</v>
      </c>
      <c r="E32" s="19">
        <f t="shared" si="1"/>
        <v>4.72</v>
      </c>
      <c r="F32" s="20">
        <v>289683</v>
      </c>
      <c r="G32" s="19">
        <f t="shared" si="2"/>
        <v>3.62</v>
      </c>
      <c r="H32" s="21">
        <f t="shared" si="5"/>
        <v>-132546</v>
      </c>
      <c r="I32" s="22">
        <f t="shared" si="4"/>
        <v>51.74</v>
      </c>
      <c r="J32" s="16"/>
    </row>
    <row r="33" spans="1:10" ht="18.75" customHeight="1">
      <c r="A33" s="17" t="s">
        <v>39</v>
      </c>
      <c r="B33" s="18">
        <v>295535</v>
      </c>
      <c r="C33" s="19">
        <f t="shared" si="0"/>
        <v>7.52</v>
      </c>
      <c r="D33" s="18">
        <v>147510</v>
      </c>
      <c r="E33" s="19">
        <f t="shared" si="1"/>
        <v>2.72</v>
      </c>
      <c r="F33" s="20">
        <v>1837660</v>
      </c>
      <c r="G33" s="19">
        <f t="shared" si="2"/>
        <v>22.99</v>
      </c>
      <c r="H33" s="21">
        <f t="shared" si="5"/>
        <v>148025</v>
      </c>
      <c r="I33" s="22">
        <f t="shared" si="4"/>
        <v>100.35</v>
      </c>
      <c r="J33" s="16"/>
    </row>
    <row r="34" spans="1:10" ht="21.75" customHeight="1">
      <c r="A34" s="10" t="s">
        <v>40</v>
      </c>
      <c r="B34" s="11">
        <f>IF(SUM(B35:B36)=0,0,SUM(B35:B36))</f>
        <v>511956</v>
      </c>
      <c r="C34" s="12">
        <f t="shared" si="0"/>
        <v>13.03</v>
      </c>
      <c r="D34" s="11">
        <f>IF(SUM(D35:D36)=0,0,SUM(D35:D36))</f>
        <v>423445</v>
      </c>
      <c r="E34" s="12">
        <f t="shared" si="1"/>
        <v>7.8</v>
      </c>
      <c r="F34" s="13">
        <f>IF(SUM(F35:F36)=0,0,SUM(F35:F36))</f>
        <v>4966385</v>
      </c>
      <c r="G34" s="12">
        <f t="shared" si="2"/>
        <v>62.14</v>
      </c>
      <c r="H34" s="14">
        <f t="shared" si="5"/>
        <v>88511</v>
      </c>
      <c r="I34" s="15">
        <f t="shared" si="4"/>
        <v>20.9</v>
      </c>
      <c r="J34" s="16"/>
    </row>
    <row r="35" spans="1:10" ht="18.75" customHeight="1">
      <c r="A35" s="17" t="s">
        <v>41</v>
      </c>
      <c r="B35" s="18">
        <v>74405</v>
      </c>
      <c r="C35" s="19">
        <f t="shared" si="0"/>
        <v>1.89</v>
      </c>
      <c r="D35" s="18">
        <v>148468</v>
      </c>
      <c r="E35" s="19">
        <f t="shared" si="1"/>
        <v>2.74</v>
      </c>
      <c r="F35" s="20">
        <v>162656</v>
      </c>
      <c r="G35" s="19">
        <f t="shared" si="2"/>
        <v>2.04</v>
      </c>
      <c r="H35" s="21">
        <f t="shared" si="5"/>
        <v>-74063</v>
      </c>
      <c r="I35" s="22">
        <f t="shared" si="4"/>
        <v>49.88</v>
      </c>
      <c r="J35" s="16"/>
    </row>
    <row r="36" spans="1:10" ht="18.75" customHeight="1">
      <c r="A36" s="17" t="s">
        <v>42</v>
      </c>
      <c r="B36" s="18">
        <v>437551</v>
      </c>
      <c r="C36" s="19">
        <f t="shared" si="0"/>
        <v>11.13</v>
      </c>
      <c r="D36" s="18">
        <v>274977</v>
      </c>
      <c r="E36" s="19">
        <f t="shared" si="1"/>
        <v>5.07</v>
      </c>
      <c r="F36" s="20">
        <v>4803729</v>
      </c>
      <c r="G36" s="19">
        <f t="shared" si="2"/>
        <v>60.11</v>
      </c>
      <c r="H36" s="21">
        <f t="shared" si="5"/>
        <v>162574</v>
      </c>
      <c r="I36" s="22">
        <f t="shared" si="4"/>
        <v>59.12</v>
      </c>
      <c r="J36" s="16"/>
    </row>
    <row r="37" spans="1:10" ht="21.75" customHeight="1">
      <c r="A37" s="10" t="s">
        <v>43</v>
      </c>
      <c r="B37" s="11">
        <f>IF((B31-B34)=0,0,B31-B34)</f>
        <v>-92810</v>
      </c>
      <c r="C37" s="12">
        <f t="shared" si="0"/>
        <v>-2.36</v>
      </c>
      <c r="D37" s="11">
        <f>IF((D31-D34)=0,0,D31-D34)</f>
        <v>-19778</v>
      </c>
      <c r="E37" s="12">
        <f t="shared" si="1"/>
        <v>-0.36</v>
      </c>
      <c r="F37" s="13">
        <f>IF((F31-F34)=0,0,F31-F34)</f>
        <v>-2839042</v>
      </c>
      <c r="G37" s="12">
        <f t="shared" si="2"/>
        <v>-35.52</v>
      </c>
      <c r="H37" s="14">
        <f>IF(OR(AND(D37&lt;0,B37&gt;=0),AND(D37&gt;0,B37&lt;=0)),0,B37-D37)</f>
        <v>-73032</v>
      </c>
      <c r="I37" s="15">
        <f t="shared" si="4"/>
        <v>369.26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306846</v>
      </c>
      <c r="C39" s="27">
        <f t="shared" si="0"/>
        <v>7.81</v>
      </c>
      <c r="D39" s="26">
        <f>IF(D30+D37+D38=0,0,D30+D37+D38)</f>
        <v>223930</v>
      </c>
      <c r="E39" s="27">
        <f t="shared" si="1"/>
        <v>4.13</v>
      </c>
      <c r="F39" s="28">
        <f>IF(F30+F37+F38=0,0,F30+F37+F38)</f>
        <v>-3435423</v>
      </c>
      <c r="G39" s="27">
        <f t="shared" si="2"/>
        <v>-42.99</v>
      </c>
      <c r="H39" s="29">
        <f>IF(OR(AND(D39&lt;0,B39&gt;=0),AND(D39&gt;0,B39&lt;=0)),0,B39-D39)</f>
        <v>82916</v>
      </c>
      <c r="I39" s="30">
        <f t="shared" si="4"/>
        <v>37.03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1"/>
  <dimension ref="A1:H23"/>
  <sheetViews>
    <sheetView zoomScale="75" zoomScaleNormal="75" workbookViewId="0" topLeftCell="A1">
      <pane xSplit="1" ySplit="4" topLeftCell="B1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48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49</v>
      </c>
      <c r="B5" s="40">
        <f>IF(SUM(B6:B7)=0,0,SUM(B6:B7))</f>
        <v>306846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223930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82916</v>
      </c>
      <c r="G5" s="43">
        <f aca="true" t="shared" si="2" ref="G5:G23">IF(OR(D5=0,F5=0),0,IF(ROUND(F5/D5*10000,0)=0,0,ABS(ROUND(F5/D5*100,2))))</f>
        <v>37.03</v>
      </c>
    </row>
    <row r="6" spans="1:7" ht="30.75" customHeight="1">
      <c r="A6" s="17" t="s">
        <v>50</v>
      </c>
      <c r="B6" s="44">
        <f>306471+375</f>
        <v>306846</v>
      </c>
      <c r="C6" s="22">
        <f t="shared" si="0"/>
        <v>100</v>
      </c>
      <c r="D6" s="45">
        <v>223930</v>
      </c>
      <c r="E6" s="22">
        <f t="shared" si="1"/>
        <v>100</v>
      </c>
      <c r="F6" s="46">
        <f>IF((B6-D6)=0,0,(B6-D6))</f>
        <v>82916</v>
      </c>
      <c r="G6" s="47">
        <f t="shared" si="2"/>
        <v>37.03</v>
      </c>
    </row>
    <row r="7" spans="1:7" ht="30.75" customHeight="1">
      <c r="A7" s="17" t="s">
        <v>51</v>
      </c>
      <c r="B7" s="44">
        <v>0</v>
      </c>
      <c r="C7" s="22">
        <f t="shared" si="0"/>
        <v>0</v>
      </c>
      <c r="D7" s="45">
        <v>0</v>
      </c>
      <c r="E7" s="22">
        <f t="shared" si="1"/>
        <v>0</v>
      </c>
      <c r="F7" s="46">
        <f>IF((B7-D7)=0,0,(B7-D7))</f>
        <v>0</v>
      </c>
      <c r="G7" s="47">
        <f t="shared" si="2"/>
        <v>0</v>
      </c>
    </row>
    <row r="8" spans="1:7" ht="45" customHeight="1">
      <c r="A8" s="10" t="s">
        <v>52</v>
      </c>
      <c r="B8" s="40">
        <f>IF(SUM(B9:B13)=0,0,SUM(B9:B13))</f>
        <v>306846</v>
      </c>
      <c r="C8" s="15">
        <f t="shared" si="0"/>
        <v>100</v>
      </c>
      <c r="D8" s="41">
        <f>IF(SUM(D9:D13)=0,0,SUM(D9:D13))</f>
        <v>223930</v>
      </c>
      <c r="E8" s="15">
        <f t="shared" si="1"/>
        <v>100</v>
      </c>
      <c r="F8" s="42">
        <f>IF(SUM(F9:F13)=0,0,SUM(F9:F13))</f>
        <v>82916</v>
      </c>
      <c r="G8" s="43">
        <f t="shared" si="2"/>
        <v>37.03</v>
      </c>
    </row>
    <row r="9" spans="1:7" ht="30.75" customHeight="1">
      <c r="A9" s="17" t="s">
        <v>53</v>
      </c>
      <c r="B9" s="44">
        <f>306471+375</f>
        <v>306846</v>
      </c>
      <c r="C9" s="22">
        <f t="shared" si="0"/>
        <v>100</v>
      </c>
      <c r="D9" s="45">
        <v>223930</v>
      </c>
      <c r="E9" s="22">
        <f t="shared" si="1"/>
        <v>100</v>
      </c>
      <c r="F9" s="46">
        <f>IF((B9-D9)=0,0,(B9-D9))</f>
        <v>82916</v>
      </c>
      <c r="G9" s="47">
        <f t="shared" si="2"/>
        <v>37.03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0</v>
      </c>
      <c r="C14" s="15">
        <f t="shared" si="0"/>
        <v>0</v>
      </c>
      <c r="D14" s="41">
        <f>IF((D5-D8)=0,0,(D5-D8))</f>
        <v>0</v>
      </c>
      <c r="E14" s="15">
        <f t="shared" si="1"/>
        <v>0</v>
      </c>
      <c r="F14" s="42">
        <f>IF((F5-F8)=0,0,(F5-F8))</f>
        <v>0</v>
      </c>
      <c r="G14" s="43">
        <f t="shared" si="2"/>
        <v>0</v>
      </c>
    </row>
    <row r="15" spans="1:7" ht="45" customHeight="1">
      <c r="A15" s="10" t="s">
        <v>59</v>
      </c>
      <c r="B15" s="40">
        <f>IF(SUM(B16:B17)=0,0,SUM(B16:B17))</f>
        <v>5637522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3977581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1659941</v>
      </c>
      <c r="G15" s="43">
        <f t="shared" si="2"/>
        <v>41.73</v>
      </c>
    </row>
    <row r="16" spans="1:7" ht="30" customHeight="1">
      <c r="A16" s="17" t="s">
        <v>60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61</v>
      </c>
      <c r="B17" s="44">
        <v>5637522</v>
      </c>
      <c r="C17" s="22">
        <f t="shared" si="3"/>
        <v>100</v>
      </c>
      <c r="D17" s="45">
        <v>3977581</v>
      </c>
      <c r="E17" s="22">
        <f t="shared" si="4"/>
        <v>100</v>
      </c>
      <c r="F17" s="46">
        <f>IF((B17-D17)=0,0,(B17-D17))</f>
        <v>1659941</v>
      </c>
      <c r="G17" s="47">
        <f t="shared" si="2"/>
        <v>41.73</v>
      </c>
    </row>
    <row r="18" spans="1:7" ht="45" customHeight="1">
      <c r="A18" s="10" t="s">
        <v>62</v>
      </c>
      <c r="B18" s="40">
        <f>IF(SUM(B19:B22)=0,0,SUM(B19:B22))</f>
        <v>423875</v>
      </c>
      <c r="C18" s="15">
        <f t="shared" si="3"/>
        <v>7.52</v>
      </c>
      <c r="D18" s="41">
        <f>IF(SUM(D19:D22)=0,0,SUM(D19:D22))</f>
        <v>223930</v>
      </c>
      <c r="E18" s="15">
        <f t="shared" si="4"/>
        <v>5.63</v>
      </c>
      <c r="F18" s="42">
        <f>IF(SUM(F19:F22)=0,0,SUM(F19:F22))</f>
        <v>199945</v>
      </c>
      <c r="G18" s="43">
        <f t="shared" si="2"/>
        <v>89.29</v>
      </c>
    </row>
    <row r="19" spans="1:7" ht="30" customHeight="1">
      <c r="A19" s="17" t="s">
        <v>63</v>
      </c>
      <c r="B19" s="44">
        <v>306846</v>
      </c>
      <c r="C19" s="22">
        <f t="shared" si="3"/>
        <v>5.44</v>
      </c>
      <c r="D19" s="45">
        <v>223930</v>
      </c>
      <c r="E19" s="22">
        <f t="shared" si="4"/>
        <v>5.63</v>
      </c>
      <c r="F19" s="46">
        <f>IF((B19-D19)=0,0,(B19-D19))</f>
        <v>82916</v>
      </c>
      <c r="G19" s="47">
        <f t="shared" si="2"/>
        <v>37.03</v>
      </c>
    </row>
    <row r="20" spans="1:7" ht="30" customHeight="1">
      <c r="A20" s="17" t="s">
        <v>64</v>
      </c>
      <c r="B20" s="44">
        <v>117029</v>
      </c>
      <c r="C20" s="22">
        <f t="shared" si="3"/>
        <v>2.08</v>
      </c>
      <c r="D20" s="45">
        <v>0</v>
      </c>
      <c r="E20" s="22">
        <f t="shared" si="4"/>
        <v>0</v>
      </c>
      <c r="F20" s="46">
        <f>IF((B20-D20)=0,0,(B20-D20))</f>
        <v>117029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5213647</v>
      </c>
      <c r="C23" s="30">
        <f t="shared" si="3"/>
        <v>92.48</v>
      </c>
      <c r="D23" s="49">
        <f>IF((D15-D18)=0,0,(D15-D18))</f>
        <v>3753651</v>
      </c>
      <c r="E23" s="30">
        <f t="shared" si="4"/>
        <v>94.37</v>
      </c>
      <c r="F23" s="50">
        <f>IF((F15-F18)=0,0,(F15-F18))</f>
        <v>1459996</v>
      </c>
      <c r="G23" s="51">
        <f t="shared" si="2"/>
        <v>38.9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f>306471+375</f>
        <v>306846</v>
      </c>
      <c r="C6" s="57"/>
    </row>
    <row r="7" spans="1:3" ht="21.75" customHeight="1">
      <c r="A7" s="55" t="s">
        <v>72</v>
      </c>
      <c r="B7" s="56">
        <v>125369</v>
      </c>
      <c r="C7" s="57"/>
    </row>
    <row r="8" spans="1:3" ht="22.5" customHeight="1">
      <c r="A8" s="58" t="s">
        <v>73</v>
      </c>
      <c r="B8" s="59"/>
      <c r="C8" s="59">
        <f>IF(SUM(B6:B7)=0,0,SUM(B6:B7))</f>
        <v>432215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17003</v>
      </c>
      <c r="C10" s="57"/>
    </row>
    <row r="11" spans="1:3" ht="21" customHeight="1">
      <c r="A11" s="55" t="s">
        <v>76</v>
      </c>
      <c r="B11" s="56">
        <v>30000</v>
      </c>
      <c r="C11" s="57"/>
    </row>
    <row r="12" spans="1:3" ht="21" customHeight="1">
      <c r="A12" s="55" t="s">
        <v>77</v>
      </c>
      <c r="B12" s="56">
        <v>578</v>
      </c>
      <c r="C12" s="57"/>
    </row>
    <row r="13" spans="1:3" ht="21" customHeight="1">
      <c r="A13" s="55" t="s">
        <v>78</v>
      </c>
      <c r="B13" s="56">
        <v>9000</v>
      </c>
      <c r="C13" s="57"/>
    </row>
    <row r="14" spans="1:3" ht="21" customHeight="1">
      <c r="A14" s="55" t="s">
        <v>79</v>
      </c>
      <c r="B14" s="56">
        <v>-16800</v>
      </c>
      <c r="C14" s="57"/>
    </row>
    <row r="15" spans="1:3" ht="21" customHeight="1">
      <c r="A15" s="55" t="s">
        <v>80</v>
      </c>
      <c r="B15" s="56">
        <v>-80000</v>
      </c>
      <c r="C15" s="57"/>
    </row>
    <row r="16" spans="1:3" ht="21" customHeight="1">
      <c r="A16" s="55" t="s">
        <v>81</v>
      </c>
      <c r="B16" s="56">
        <v>-165764</v>
      </c>
      <c r="C16" s="57"/>
    </row>
    <row r="17" spans="1:3" ht="21" customHeight="1">
      <c r="A17" s="55" t="s">
        <v>82</v>
      </c>
      <c r="B17" s="56">
        <v>-8001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-213984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16384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0</v>
      </c>
      <c r="C22" s="57"/>
    </row>
    <row r="23" spans="1:3" ht="21.75" customHeight="1">
      <c r="A23" s="55" t="s">
        <v>88</v>
      </c>
      <c r="B23" s="56">
        <v>-25370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-8986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209245</v>
      </c>
    </row>
    <row r="30" spans="1:4" ht="21.75" customHeight="1">
      <c r="A30" s="60" t="s">
        <v>95</v>
      </c>
      <c r="B30" s="59"/>
      <c r="C30" s="61">
        <v>2938363</v>
      </c>
      <c r="D30" s="62"/>
    </row>
    <row r="31" spans="1:3" ht="21.75" customHeight="1">
      <c r="A31" s="60" t="s">
        <v>96</v>
      </c>
      <c r="B31" s="63"/>
      <c r="C31" s="63">
        <f>C30+C29</f>
        <v>3147608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</dc:title>
  <dc:subject>29</dc:subject>
  <dc:creator>行政院主計處</dc:creator>
  <cp:keywords/>
  <dc:description> </dc:description>
  <cp:lastModifiedBy>Administrator</cp:lastModifiedBy>
  <dcterms:created xsi:type="dcterms:W3CDTF">2001-09-04T02:01:35Z</dcterms:created>
  <dcterms:modified xsi:type="dcterms:W3CDTF">2008-11-11T05:36:14Z</dcterms:modified>
  <cp:category>I13</cp:category>
  <cp:version/>
  <cp:contentType/>
  <cp:contentStatus/>
</cp:coreProperties>
</file>