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<sst xmlns="http://schemas.openxmlformats.org/spreadsheetml/2006/main" count="120" uniqueCount="101">
  <si>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資 源 回 收 管 理 基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</si>
  <si>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</si>
  <si>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</si>
  <si>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</si>
  <si>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</si>
  <si>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</si>
  <si>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</si>
  <si>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</si>
  <si>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</si>
  <si>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</si>
  <si>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</si>
  <si>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</si>
  <si>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</si>
  <si>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</si>
  <si>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</si>
  <si>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</si>
  <si>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</si>
  <si>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</si>
  <si>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</si>
  <si>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</si>
  <si>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</si>
  <si>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</si>
  <si>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</si>
  <si>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</si>
  <si>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</si>
  <si>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</si>
  <si>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</si>
  <si>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</si>
  <si>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</si>
  <si>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</si>
  <si>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</si>
  <si>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</si>
  <si>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</si>
  <si>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</si>
  <si>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</si>
  <si>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</si>
  <si>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</si>
  <si>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</si>
  <si>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</si>
  <si>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</si>
  <si>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</si>
  <si>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</si>
  <si>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</si>
  <si>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</si>
  <si>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</si>
  <si>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</si>
  <si>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金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</si>
  <si>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</si>
  <si>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資 源 回 收 管 理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</si>
  <si>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</si>
  <si>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</si>
  <si>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</si>
  <si>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</si>
  <si>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</si>
  <si>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</si>
  <si>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</si>
  <si>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</si>
  <si>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</si>
  <si>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</si>
  <si>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</si>
  <si>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</si>
  <si>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</si>
  <si>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</si>
  <si>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</si>
  <si>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</si>
  <si>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</si>
  <si>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</si>
  <si>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</si>
  <si>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</si>
  <si>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</si>
  <si>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資 源 回 收 管 理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</si>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</sst>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J40"/>
  <sheetViews>
    <sheetView zoomScale="60" zoomScaleNormal="60" workbookViewId="0" topLeftCell="H33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1060437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1500446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2302021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-440009</v>
      </c>
      <c r="I5" s="15">
        <f aca="true" t="shared" si="4" ref="I5:I39">IF(OR(D5=0,H5=0),0,IF(ROUND((H5/D5*10000),0)=0,0,ABS(ROUND((H5/D5)*100,2))))</f>
        <v>29.33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1060437</v>
      </c>
      <c r="C12" s="19">
        <f t="shared" si="0"/>
        <v>100</v>
      </c>
      <c r="D12" s="18">
        <v>1500446</v>
      </c>
      <c r="E12" s="19">
        <f t="shared" si="1"/>
        <v>100</v>
      </c>
      <c r="F12" s="20">
        <v>2302021</v>
      </c>
      <c r="G12" s="19">
        <f t="shared" si="2"/>
        <v>100</v>
      </c>
      <c r="H12" s="21">
        <f t="shared" si="3"/>
        <v>-440009</v>
      </c>
      <c r="I12" s="22">
        <f t="shared" si="4"/>
        <v>29.33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1059524</v>
      </c>
      <c r="C16" s="12">
        <f t="shared" si="0"/>
        <v>99.91</v>
      </c>
      <c r="D16" s="11">
        <f>IF(SUM(D17:D29)=0,0,SUM(D17:D29))</f>
        <v>1499766</v>
      </c>
      <c r="E16" s="12">
        <f t="shared" si="1"/>
        <v>99.95</v>
      </c>
      <c r="F16" s="13">
        <f>IF(SUM(F17:F29)=0,0,SUM(F17:F29))</f>
        <v>1927467</v>
      </c>
      <c r="G16" s="12">
        <f t="shared" si="2"/>
        <v>83.73</v>
      </c>
      <c r="H16" s="14">
        <f t="shared" si="3"/>
        <v>-440242</v>
      </c>
      <c r="I16" s="15">
        <f t="shared" si="4"/>
        <v>29.35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844790</v>
      </c>
      <c r="C25" s="19">
        <f t="shared" si="0"/>
        <v>79.66</v>
      </c>
      <c r="D25" s="18">
        <v>1289602</v>
      </c>
      <c r="E25" s="19">
        <f t="shared" si="1"/>
        <v>85.95</v>
      </c>
      <c r="F25" s="20">
        <v>1663105</v>
      </c>
      <c r="G25" s="19">
        <f t="shared" si="2"/>
        <v>72.25</v>
      </c>
      <c r="H25" s="21">
        <f t="shared" si="3"/>
        <v>-444812</v>
      </c>
      <c r="I25" s="22">
        <f t="shared" si="4"/>
        <v>34.49</v>
      </c>
      <c r="J25" s="16"/>
    </row>
    <row r="26" spans="1:10" ht="18.75" customHeight="1">
      <c r="A26" s="17" t="s">
        <v>32</v>
      </c>
      <c r="B26" s="18">
        <v>139794</v>
      </c>
      <c r="C26" s="19">
        <f t="shared" si="0"/>
        <v>13.18</v>
      </c>
      <c r="D26" s="18">
        <v>129251</v>
      </c>
      <c r="E26" s="19">
        <f t="shared" si="1"/>
        <v>8.61</v>
      </c>
      <c r="F26" s="20">
        <v>142227</v>
      </c>
      <c r="G26" s="19">
        <f t="shared" si="2"/>
        <v>6.18</v>
      </c>
      <c r="H26" s="21">
        <f t="shared" si="3"/>
        <v>10543</v>
      </c>
      <c r="I26" s="22">
        <f t="shared" si="4"/>
        <v>8.16</v>
      </c>
      <c r="J26" s="16"/>
    </row>
    <row r="27" spans="1:10" ht="18.75" customHeight="1">
      <c r="A27" s="17" t="s">
        <v>33</v>
      </c>
      <c r="B27" s="18">
        <v>74940</v>
      </c>
      <c r="C27" s="19">
        <f t="shared" si="0"/>
        <v>7.07</v>
      </c>
      <c r="D27" s="18">
        <v>80913</v>
      </c>
      <c r="E27" s="19">
        <f t="shared" si="1"/>
        <v>5.39</v>
      </c>
      <c r="F27" s="20">
        <v>122135</v>
      </c>
      <c r="G27" s="19">
        <f t="shared" si="2"/>
        <v>5.31</v>
      </c>
      <c r="H27" s="21">
        <f t="shared" si="3"/>
        <v>-5973</v>
      </c>
      <c r="I27" s="22">
        <f t="shared" si="4"/>
        <v>7.38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913</v>
      </c>
      <c r="C30" s="12">
        <f t="shared" si="0"/>
        <v>0.09</v>
      </c>
      <c r="D30" s="11">
        <f>IF((D5-D16)=0,0,D5-D16)</f>
        <v>680</v>
      </c>
      <c r="E30" s="12">
        <f t="shared" si="1"/>
        <v>0.05</v>
      </c>
      <c r="F30" s="13">
        <f>IF((F5-F16)=0,0,F5-F16)</f>
        <v>374554</v>
      </c>
      <c r="G30" s="12">
        <f t="shared" si="2"/>
        <v>16.27</v>
      </c>
      <c r="H30" s="14">
        <f>IF(OR(AND(D30&lt;0,B30&gt;=0),AND(D30&gt;0,B30&lt;=0)),0,B30-D30)</f>
        <v>233</v>
      </c>
      <c r="I30" s="15">
        <f t="shared" si="4"/>
        <v>34.26</v>
      </c>
      <c r="J30" s="16"/>
    </row>
    <row r="31" spans="1:10" ht="19.5" customHeight="1">
      <c r="A31" s="10" t="s">
        <v>37</v>
      </c>
      <c r="B31" s="11">
        <f>IF(SUM(B32:B33)=0,0,SUM(B32:B33))</f>
        <v>8320</v>
      </c>
      <c r="C31" s="12">
        <f t="shared" si="0"/>
        <v>0.78</v>
      </c>
      <c r="D31" s="11">
        <f>IF(SUM(D32:D33)=0,0,SUM(D32:D33))</f>
        <v>430</v>
      </c>
      <c r="E31" s="12">
        <f t="shared" si="1"/>
        <v>0.03</v>
      </c>
      <c r="F31" s="13">
        <f>IF(SUM(F32:F33)=0,0,SUM(F32:F33))</f>
        <v>20125</v>
      </c>
      <c r="G31" s="12">
        <f t="shared" si="2"/>
        <v>0.87</v>
      </c>
      <c r="H31" s="14">
        <f aca="true" t="shared" si="5" ref="H31:H36">B31-D31</f>
        <v>7890</v>
      </c>
      <c r="I31" s="15">
        <f t="shared" si="4"/>
        <v>1834.88</v>
      </c>
      <c r="J31" s="16"/>
    </row>
    <row r="32" spans="1:10" ht="18.75" customHeight="1">
      <c r="A32" s="17" t="s">
        <v>38</v>
      </c>
      <c r="B32" s="18">
        <v>200</v>
      </c>
      <c r="C32" s="19">
        <f t="shared" si="0"/>
        <v>0.02</v>
      </c>
      <c r="D32" s="18">
        <v>400</v>
      </c>
      <c r="E32" s="19">
        <f t="shared" si="1"/>
        <v>0.03</v>
      </c>
      <c r="F32" s="20">
        <v>1942</v>
      </c>
      <c r="G32" s="19">
        <f t="shared" si="2"/>
        <v>0.08</v>
      </c>
      <c r="H32" s="21">
        <f t="shared" si="5"/>
        <v>-200</v>
      </c>
      <c r="I32" s="22">
        <f t="shared" si="4"/>
        <v>50</v>
      </c>
      <c r="J32" s="16"/>
    </row>
    <row r="33" spans="1:10" ht="18.75" customHeight="1">
      <c r="A33" s="17" t="s">
        <v>39</v>
      </c>
      <c r="B33" s="18">
        <v>8120</v>
      </c>
      <c r="C33" s="19">
        <f t="shared" si="0"/>
        <v>0.77</v>
      </c>
      <c r="D33" s="18">
        <v>30</v>
      </c>
      <c r="E33" s="19">
        <f t="shared" si="1"/>
        <v>0</v>
      </c>
      <c r="F33" s="20">
        <v>18183</v>
      </c>
      <c r="G33" s="19">
        <f t="shared" si="2"/>
        <v>0.79</v>
      </c>
      <c r="H33" s="21">
        <f t="shared" si="5"/>
        <v>8090</v>
      </c>
      <c r="I33" s="22">
        <f t="shared" si="4"/>
        <v>26966.67</v>
      </c>
      <c r="J33" s="16"/>
    </row>
    <row r="34" spans="1:10" ht="21.75" customHeight="1">
      <c r="A34" s="10" t="s">
        <v>40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75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75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43</v>
      </c>
      <c r="B37" s="11">
        <f>IF((B31-B34)=0,0,B31-B34)</f>
        <v>8320</v>
      </c>
      <c r="C37" s="12">
        <f t="shared" si="0"/>
        <v>0.78</v>
      </c>
      <c r="D37" s="11">
        <f>IF((D31-D34)=0,0,D31-D34)</f>
        <v>430</v>
      </c>
      <c r="E37" s="12">
        <f t="shared" si="1"/>
        <v>0.03</v>
      </c>
      <c r="F37" s="13">
        <f>IF((F31-F34)=0,0,F31-F34)</f>
        <v>20050</v>
      </c>
      <c r="G37" s="12">
        <f t="shared" si="2"/>
        <v>0.87</v>
      </c>
      <c r="H37" s="14">
        <f>IF(OR(AND(D37&lt;0,B37&gt;=0),AND(D37&gt;0,B37&lt;=0)),0,B37-D37)</f>
        <v>7890</v>
      </c>
      <c r="I37" s="15">
        <f t="shared" si="4"/>
        <v>1834.88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9233</v>
      </c>
      <c r="C39" s="27">
        <f t="shared" si="0"/>
        <v>0.87</v>
      </c>
      <c r="D39" s="26">
        <f>IF(D30+D37+D38=0,0,D30+D37+D38)</f>
        <v>1110</v>
      </c>
      <c r="E39" s="27">
        <f t="shared" si="1"/>
        <v>0.07</v>
      </c>
      <c r="F39" s="28">
        <f>IF(F30+F37+F38=0,0,F30+F37+F38)</f>
        <v>394604</v>
      </c>
      <c r="G39" s="27">
        <f t="shared" si="2"/>
        <v>17.14</v>
      </c>
      <c r="H39" s="29">
        <f>IF(OR(AND(D39&lt;0,B39&gt;=0),AND(D39&gt;0,B39&lt;=0)),0,B39-D39)</f>
        <v>8123</v>
      </c>
      <c r="I39" s="30">
        <f t="shared" si="4"/>
        <v>731.8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1"/>
  <dimension ref="A1:H23"/>
  <sheetViews>
    <sheetView zoomScale="75" zoomScaleNormal="75" workbookViewId="0" topLeftCell="A1">
      <pane xSplit="1" ySplit="4" topLeftCell="E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49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536329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187492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348837</v>
      </c>
      <c r="G5" s="43">
        <f aca="true" t="shared" si="2" ref="G5:G23">IF(OR(D5=0,F5=0),0,IF(ROUND(F5/D5*10000,0)=0,0,ABS(ROUND(F5/D5*100,2))))</f>
        <v>186.05</v>
      </c>
    </row>
    <row r="6" spans="1:7" ht="30.75" customHeight="1">
      <c r="A6" s="17" t="s">
        <v>51</v>
      </c>
      <c r="B6" s="44">
        <v>9233</v>
      </c>
      <c r="C6" s="22">
        <f t="shared" si="0"/>
        <v>1.72</v>
      </c>
      <c r="D6" s="45">
        <v>1110</v>
      </c>
      <c r="E6" s="22">
        <f t="shared" si="1"/>
        <v>0.59</v>
      </c>
      <c r="F6" s="46">
        <f>IF((B6-D6)=0,0,(B6-D6))</f>
        <v>8123</v>
      </c>
      <c r="G6" s="47">
        <f t="shared" si="2"/>
        <v>731.8</v>
      </c>
    </row>
    <row r="7" spans="1:7" ht="30.75" customHeight="1">
      <c r="A7" s="17" t="s">
        <v>52</v>
      </c>
      <c r="B7" s="44">
        <v>527096</v>
      </c>
      <c r="C7" s="22">
        <f t="shared" si="0"/>
        <v>98.28</v>
      </c>
      <c r="D7" s="45">
        <v>186382</v>
      </c>
      <c r="E7" s="22">
        <f t="shared" si="1"/>
        <v>99.41</v>
      </c>
      <c r="F7" s="46">
        <f>IF((B7-D7)=0,0,(B7-D7))</f>
        <v>340714</v>
      </c>
      <c r="G7" s="47">
        <f t="shared" si="2"/>
        <v>182.8</v>
      </c>
    </row>
    <row r="8" spans="1:7" ht="45" customHeight="1">
      <c r="A8" s="10" t="s">
        <v>53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536329</v>
      </c>
      <c r="C14" s="15">
        <f t="shared" si="0"/>
        <v>100</v>
      </c>
      <c r="D14" s="41">
        <f>IF((D5-D8)=0,0,(D5-D8))</f>
        <v>187492</v>
      </c>
      <c r="E14" s="15">
        <f t="shared" si="1"/>
        <v>100</v>
      </c>
      <c r="F14" s="42">
        <f>IF((F5-F8)=0,0,(F5-F8))</f>
        <v>348837</v>
      </c>
      <c r="G14" s="43">
        <f t="shared" si="2"/>
        <v>186.05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9233</v>
      </c>
      <c r="C6" s="57"/>
    </row>
    <row r="7" spans="1:3" ht="21.75" customHeight="1">
      <c r="A7" s="55" t="s">
        <v>73</v>
      </c>
      <c r="B7" s="56">
        <v>22477</v>
      </c>
      <c r="C7" s="57"/>
    </row>
    <row r="8" spans="1:3" ht="22.5" customHeight="1">
      <c r="A8" s="58" t="s">
        <v>74</v>
      </c>
      <c r="B8" s="59"/>
      <c r="C8" s="59">
        <f>IF(SUM(B6:B7)=0,0,SUM(B6:B7))</f>
        <v>31710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313</v>
      </c>
      <c r="C12" s="57"/>
    </row>
    <row r="13" spans="1:3" ht="21" customHeight="1">
      <c r="A13" s="55" t="s">
        <v>79</v>
      </c>
      <c r="B13" s="56"/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-3060</v>
      </c>
      <c r="C16" s="57"/>
    </row>
    <row r="17" spans="1:3" ht="21" customHeight="1">
      <c r="A17" s="55" t="s">
        <v>83</v>
      </c>
      <c r="B17" s="56">
        <v>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-2747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0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28963</v>
      </c>
    </row>
    <row r="30" spans="1:4" ht="21.75" customHeight="1">
      <c r="A30" s="60" t="s">
        <v>96</v>
      </c>
      <c r="B30" s="59"/>
      <c r="C30" s="61">
        <v>673104</v>
      </c>
      <c r="D30" s="62"/>
    </row>
    <row r="31" spans="1:3" ht="21.75" customHeight="1">
      <c r="A31" s="60" t="s">
        <v>97</v>
      </c>
      <c r="B31" s="63"/>
      <c r="C31" s="63">
        <f>C30+C29</f>
        <v>702067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39</dc:title>
  <dc:subject>39</dc:subject>
  <dc:creator>行政院主計處</dc:creator>
  <cp:keywords/>
  <dc:description> </dc:description>
  <cp:lastModifiedBy>Administrator</cp:lastModifiedBy>
  <dcterms:created xsi:type="dcterms:W3CDTF">2001-09-04T02:01:44Z</dcterms:created>
  <dcterms:modified xsi:type="dcterms:W3CDTF">2008-11-11T05:43:02Z</dcterms:modified>
  <cp:category>I13</cp:category>
  <cp:version/>
  <cp:contentType/>
  <cp:contentStatus/>
</cp:coreProperties>
</file>