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<sst xmlns="http://schemas.openxmlformats.org/spreadsheetml/2006/main" count="120" uniqueCount="101">
  <si>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國 立 中 正 文 化 中 心 作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</si>
  <si>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</si>
  <si>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</si>
  <si>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</si>
  <si>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</si>
  <si>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</si>
  <si>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</si>
  <si>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</si>
  <si>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</si>
  <si>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</si>
  <si>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</si>
  <si>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</si>
  <si>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</si>
  <si>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</si>
  <si>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</si>
  <si>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</si>
  <si>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</si>
  <si>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</si>
  <si>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</si>
  <si>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</si>
  <si>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</si>
  <si>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</si>
  <si>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</si>
  <si>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</si>
  <si>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</si>
  <si>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</si>
  <si>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</si>
  <si>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</si>
  <si>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</si>
  <si>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</si>
  <si>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</si>
  <si>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</si>
  <si>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</si>
  <si>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</si>
  <si>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</si>
  <si>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</si>
  <si>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</si>
  <si>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</si>
  <si>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</si>
  <si>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</si>
  <si>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</si>
  <si>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</si>
  <si>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</si>
  <si>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</si>
  <si>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</si>
  <si>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</si>
  <si>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業</t>
    </r>
    <r>
      <rPr>
        <sz val="20"/>
        <rFont val="Times New Roman"/>
        <family val="1"/>
      </rPr>
      <t xml:space="preserve">  </t>
    </r>
    <r>
      <rPr>
        <sz val="20"/>
        <rFont val="華康中黑體"/>
        <family val="3"/>
      </rPr>
      <t>基 金 收 支 餘 絀 表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</si>
  <si>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</si>
  <si>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</si>
  <si>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</si>
  <si>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</si>
  <si>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</si>
  <si>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</si>
  <si>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</si>
  <si>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</si>
  <si>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</si>
  <si>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</si>
  <si>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</si>
  <si>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</si>
  <si>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</si>
  <si>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</si>
  <si>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</si>
  <si>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</si>
  <si>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</si>
  <si>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</si>
  <si>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</si>
  <si>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</si>
  <si>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</si>
  <si>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正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文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化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心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</si>
  <si>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</si>
  <si>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</si>
  <si>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</si>
  <si>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</si>
  <si>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</si>
  <si>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</si>
  <si>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</si>
  <si>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</si>
  <si>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</si>
  <si>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</si>
  <si>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</si>
  <si>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</si>
  <si>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</si>
  <si>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</si>
  <si>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</si>
  <si>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</si>
  <si>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</si>
  <si>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</si>
  <si>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</si>
  <si>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</si>
  <si>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</si>
  <si>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</si>
  <si>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</si>
  <si>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</si>
  <si>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</si>
  <si>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</si>
  <si>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</si>
  <si>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</si>
  <si>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正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文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化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心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</si>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</sst>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4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20"/>
      <name val="Times New Roman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40"/>
  <sheetViews>
    <sheetView showOutlineSymbols="0" zoomScale="60" zoomScaleNormal="60" workbookViewId="0" topLeftCell="F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46</v>
      </c>
    </row>
    <row r="2" spans="5:10" ht="21.75" customHeight="1" thickBot="1">
      <c r="E2" s="3" t="s">
        <v>1</v>
      </c>
      <c r="F2" s="4" t="s">
        <v>2</v>
      </c>
      <c r="J2" s="5" t="s">
        <v>3</v>
      </c>
    </row>
    <row r="3" spans="1:10" ht="19.5" customHeight="1">
      <c r="A3" s="68" t="s">
        <v>4</v>
      </c>
      <c r="B3" s="71" t="s">
        <v>5</v>
      </c>
      <c r="C3" s="71"/>
      <c r="D3" s="71" t="s">
        <v>6</v>
      </c>
      <c r="E3" s="71"/>
      <c r="F3" s="72" t="s">
        <v>7</v>
      </c>
      <c r="G3" s="71"/>
      <c r="H3" s="70" t="s">
        <v>47</v>
      </c>
      <c r="I3" s="70"/>
      <c r="J3" s="66" t="s">
        <v>8</v>
      </c>
    </row>
    <row r="4" spans="1:10" ht="19.5" customHeight="1">
      <c r="A4" s="69"/>
      <c r="B4" s="6" t="s">
        <v>9</v>
      </c>
      <c r="C4" s="7" t="s">
        <v>10</v>
      </c>
      <c r="D4" s="6" t="s">
        <v>9</v>
      </c>
      <c r="E4" s="7" t="s">
        <v>10</v>
      </c>
      <c r="F4" s="8" t="s">
        <v>9</v>
      </c>
      <c r="G4" s="7" t="s">
        <v>10</v>
      </c>
      <c r="H4" s="6" t="s">
        <v>9</v>
      </c>
      <c r="I4" s="7" t="s">
        <v>10</v>
      </c>
      <c r="J4" s="67"/>
    </row>
    <row r="5" spans="1:10" ht="19.5" customHeight="1">
      <c r="A5" s="10" t="s">
        <v>11</v>
      </c>
      <c r="B5" s="11">
        <f>IF(SUM(B6:B15)=0,0,SUM(B6:B15))</f>
        <v>125061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345621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554554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-220560</v>
      </c>
      <c r="I5" s="15">
        <f aca="true" t="shared" si="4" ref="I5:I39">IF(OR(D5=0,H5=0),0,IF(ROUND((H5/D5*10000),0)=0,0,ABS(ROUND((H5/D5)*100,2))))</f>
        <v>63.82</v>
      </c>
      <c r="J5" s="16"/>
    </row>
    <row r="6" spans="1:10" ht="18.75" customHeight="1">
      <c r="A6" s="17" t="s">
        <v>12</v>
      </c>
      <c r="B6" s="18">
        <v>96906</v>
      </c>
      <c r="C6" s="19">
        <f t="shared" si="0"/>
        <v>77.49</v>
      </c>
      <c r="D6" s="18">
        <v>68630</v>
      </c>
      <c r="E6" s="19">
        <f t="shared" si="1"/>
        <v>19.86</v>
      </c>
      <c r="F6" s="20">
        <v>88952</v>
      </c>
      <c r="G6" s="19">
        <f t="shared" si="2"/>
        <v>16.04</v>
      </c>
      <c r="H6" s="21">
        <f t="shared" si="3"/>
        <v>28276</v>
      </c>
      <c r="I6" s="22">
        <f t="shared" si="4"/>
        <v>41.2</v>
      </c>
      <c r="J6" s="16"/>
    </row>
    <row r="7" spans="1:10" ht="18.75" customHeight="1">
      <c r="A7" s="17" t="s">
        <v>13</v>
      </c>
      <c r="B7" s="18">
        <v>3735</v>
      </c>
      <c r="C7" s="19">
        <f t="shared" si="0"/>
        <v>2.99</v>
      </c>
      <c r="D7" s="18">
        <v>4807</v>
      </c>
      <c r="E7" s="19">
        <f t="shared" si="1"/>
        <v>1.39</v>
      </c>
      <c r="F7" s="20">
        <v>4272</v>
      </c>
      <c r="G7" s="19">
        <f t="shared" si="2"/>
        <v>0.77</v>
      </c>
      <c r="H7" s="21">
        <f t="shared" si="3"/>
        <v>-1072</v>
      </c>
      <c r="I7" s="22">
        <f t="shared" si="4"/>
        <v>22.3</v>
      </c>
      <c r="J7" s="16"/>
    </row>
    <row r="8" spans="1:10" ht="18.75" customHeight="1">
      <c r="A8" s="17" t="s">
        <v>14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15</v>
      </c>
      <c r="B9" s="18">
        <v>24420</v>
      </c>
      <c r="C9" s="19">
        <f t="shared" si="0"/>
        <v>19.53</v>
      </c>
      <c r="D9" s="18">
        <v>32184</v>
      </c>
      <c r="E9" s="19">
        <f t="shared" si="1"/>
        <v>9.31</v>
      </c>
      <c r="F9" s="20">
        <v>61330</v>
      </c>
      <c r="G9" s="19">
        <f t="shared" si="2"/>
        <v>11.06</v>
      </c>
      <c r="H9" s="21">
        <f t="shared" si="3"/>
        <v>-7764</v>
      </c>
      <c r="I9" s="22">
        <f t="shared" si="4"/>
        <v>24.12</v>
      </c>
      <c r="J9" s="16"/>
    </row>
    <row r="10" spans="1:10" ht="18.75" customHeight="1">
      <c r="A10" s="17" t="s">
        <v>16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17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18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19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20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21</v>
      </c>
      <c r="B15" s="18">
        <v>0</v>
      </c>
      <c r="C15" s="19">
        <f t="shared" si="0"/>
        <v>0</v>
      </c>
      <c r="D15" s="18">
        <v>240000</v>
      </c>
      <c r="E15" s="19">
        <f t="shared" si="1"/>
        <v>69.44</v>
      </c>
      <c r="F15" s="20">
        <v>400000</v>
      </c>
      <c r="G15" s="19">
        <f t="shared" si="2"/>
        <v>72.13</v>
      </c>
      <c r="H15" s="21">
        <f t="shared" si="3"/>
        <v>-240000</v>
      </c>
      <c r="I15" s="22">
        <f t="shared" si="4"/>
        <v>100</v>
      </c>
      <c r="J15" s="16"/>
    </row>
    <row r="16" spans="1:10" ht="19.5" customHeight="1">
      <c r="A16" s="10" t="s">
        <v>22</v>
      </c>
      <c r="B16" s="11">
        <f>IF(SUM(B17:B29)=0,0,SUM(B17:B29))</f>
        <v>649691</v>
      </c>
      <c r="C16" s="12">
        <f t="shared" si="0"/>
        <v>519.5</v>
      </c>
      <c r="D16" s="11">
        <f>IF(SUM(D17:D29)=0,0,SUM(D17:D29))</f>
        <v>552501</v>
      </c>
      <c r="E16" s="12">
        <f t="shared" si="1"/>
        <v>159.86</v>
      </c>
      <c r="F16" s="13">
        <f>IF(SUM(F17:F29)=0,0,SUM(F17:F29))</f>
        <v>630764</v>
      </c>
      <c r="G16" s="12">
        <f t="shared" si="2"/>
        <v>113.74</v>
      </c>
      <c r="H16" s="14">
        <f t="shared" si="3"/>
        <v>97190</v>
      </c>
      <c r="I16" s="15">
        <f t="shared" si="4"/>
        <v>17.59</v>
      </c>
      <c r="J16" s="16"/>
    </row>
    <row r="17" spans="1:10" ht="18.75" customHeight="1">
      <c r="A17" s="17" t="s">
        <v>23</v>
      </c>
      <c r="B17" s="18">
        <v>231300</v>
      </c>
      <c r="C17" s="19">
        <f t="shared" si="0"/>
        <v>184.95</v>
      </c>
      <c r="D17" s="18">
        <v>129092</v>
      </c>
      <c r="E17" s="19">
        <f t="shared" si="1"/>
        <v>37.35</v>
      </c>
      <c r="F17" s="20">
        <v>113396</v>
      </c>
      <c r="G17" s="19">
        <f t="shared" si="2"/>
        <v>20.45</v>
      </c>
      <c r="H17" s="21">
        <f t="shared" si="3"/>
        <v>102208</v>
      </c>
      <c r="I17" s="22">
        <f t="shared" si="4"/>
        <v>79.17</v>
      </c>
      <c r="J17" s="16"/>
    </row>
    <row r="18" spans="1:10" ht="18.75" customHeight="1">
      <c r="A18" s="17" t="s">
        <v>24</v>
      </c>
      <c r="B18" s="18">
        <v>6569</v>
      </c>
      <c r="C18" s="19">
        <f t="shared" si="0"/>
        <v>5.25</v>
      </c>
      <c r="D18" s="18">
        <v>5245</v>
      </c>
      <c r="E18" s="19">
        <f t="shared" si="1"/>
        <v>1.52</v>
      </c>
      <c r="F18" s="20">
        <v>5477</v>
      </c>
      <c r="G18" s="19">
        <f t="shared" si="2"/>
        <v>0.99</v>
      </c>
      <c r="H18" s="21">
        <f t="shared" si="3"/>
        <v>1324</v>
      </c>
      <c r="I18" s="22">
        <f t="shared" si="4"/>
        <v>25.24</v>
      </c>
      <c r="J18" s="16"/>
    </row>
    <row r="19" spans="1:10" ht="18.75" customHeight="1">
      <c r="A19" s="17" t="s">
        <v>25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26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27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28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29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30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31</v>
      </c>
      <c r="B25" s="18">
        <v>81782</v>
      </c>
      <c r="C25" s="19">
        <f t="shared" si="0"/>
        <v>65.39</v>
      </c>
      <c r="D25" s="18">
        <v>82699</v>
      </c>
      <c r="E25" s="19">
        <f t="shared" si="1"/>
        <v>23.93</v>
      </c>
      <c r="F25" s="20">
        <v>85695</v>
      </c>
      <c r="G25" s="19">
        <f t="shared" si="2"/>
        <v>15.45</v>
      </c>
      <c r="H25" s="21">
        <f t="shared" si="3"/>
        <v>-917</v>
      </c>
      <c r="I25" s="22">
        <f t="shared" si="4"/>
        <v>1.11</v>
      </c>
      <c r="J25" s="16"/>
    </row>
    <row r="26" spans="1:10" ht="18.75" customHeight="1">
      <c r="A26" s="17" t="s">
        <v>32</v>
      </c>
      <c r="B26" s="18">
        <v>330040</v>
      </c>
      <c r="C26" s="19">
        <f t="shared" si="0"/>
        <v>263.9</v>
      </c>
      <c r="D26" s="18">
        <v>335465</v>
      </c>
      <c r="E26" s="19">
        <f t="shared" si="1"/>
        <v>97.06</v>
      </c>
      <c r="F26" s="20">
        <v>426196</v>
      </c>
      <c r="G26" s="19">
        <f t="shared" si="2"/>
        <v>76.85</v>
      </c>
      <c r="H26" s="21">
        <f t="shared" si="3"/>
        <v>-5425</v>
      </c>
      <c r="I26" s="22">
        <f t="shared" si="4"/>
        <v>1.62</v>
      </c>
      <c r="J26" s="16"/>
    </row>
    <row r="27" spans="1:10" ht="18.75" customHeight="1">
      <c r="A27" s="17" t="s">
        <v>33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34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35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36</v>
      </c>
      <c r="B30" s="11">
        <f>IF((B5-B16)=0,0,B5-B16)</f>
        <v>-524630</v>
      </c>
      <c r="C30" s="12">
        <f t="shared" si="0"/>
        <v>-419.5</v>
      </c>
      <c r="D30" s="11">
        <f>IF((D5-D16)=0,0,D5-D16)</f>
        <v>-206880</v>
      </c>
      <c r="E30" s="12">
        <f t="shared" si="1"/>
        <v>-59.86</v>
      </c>
      <c r="F30" s="13">
        <f>IF((F5-F16)=0,0,F5-F16)</f>
        <v>-76210</v>
      </c>
      <c r="G30" s="12">
        <f t="shared" si="2"/>
        <v>-13.74</v>
      </c>
      <c r="H30" s="14">
        <f>IF(OR(AND(D30&lt;0,B30&gt;=0),AND(D30&gt;0,B30&lt;=0)),0,B30-D30)</f>
        <v>-317750</v>
      </c>
      <c r="I30" s="15">
        <f t="shared" si="4"/>
        <v>153.59</v>
      </c>
      <c r="J30" s="16"/>
    </row>
    <row r="31" spans="1:10" ht="19.5" customHeight="1">
      <c r="A31" s="10" t="s">
        <v>37</v>
      </c>
      <c r="B31" s="11">
        <f>IF(SUM(B32:B33)=0,0,SUM(B32:B33))</f>
        <v>42100</v>
      </c>
      <c r="C31" s="12">
        <f t="shared" si="0"/>
        <v>33.66</v>
      </c>
      <c r="D31" s="11">
        <f>IF(SUM(D32:D33)=0,0,SUM(D32:D33))</f>
        <v>44200</v>
      </c>
      <c r="E31" s="12">
        <f t="shared" si="1"/>
        <v>12.79</v>
      </c>
      <c r="F31" s="13">
        <f>IF(SUM(F32:F33)=0,0,SUM(F32:F33))</f>
        <v>75208</v>
      </c>
      <c r="G31" s="12">
        <f t="shared" si="2"/>
        <v>13.56</v>
      </c>
      <c r="H31" s="14">
        <f aca="true" t="shared" si="5" ref="H31:H36">B31-D31</f>
        <v>-2100</v>
      </c>
      <c r="I31" s="15">
        <f t="shared" si="4"/>
        <v>4.75</v>
      </c>
      <c r="J31" s="16"/>
    </row>
    <row r="32" spans="1:10" ht="18.75" customHeight="1">
      <c r="A32" s="17" t="s">
        <v>38</v>
      </c>
      <c r="B32" s="18">
        <v>500</v>
      </c>
      <c r="C32" s="19">
        <f t="shared" si="0"/>
        <v>0.4</v>
      </c>
      <c r="D32" s="18">
        <v>500</v>
      </c>
      <c r="E32" s="19">
        <f t="shared" si="1"/>
        <v>0.14</v>
      </c>
      <c r="F32" s="20">
        <v>1602</v>
      </c>
      <c r="G32" s="19">
        <f t="shared" si="2"/>
        <v>0.29</v>
      </c>
      <c r="H32" s="21">
        <f t="shared" si="5"/>
        <v>0</v>
      </c>
      <c r="I32" s="22">
        <f t="shared" si="4"/>
        <v>0</v>
      </c>
      <c r="J32" s="16"/>
    </row>
    <row r="33" spans="1:10" ht="18.75" customHeight="1">
      <c r="A33" s="17" t="s">
        <v>39</v>
      </c>
      <c r="B33" s="18">
        <v>41600</v>
      </c>
      <c r="C33" s="19">
        <f t="shared" si="0"/>
        <v>33.26</v>
      </c>
      <c r="D33" s="18">
        <v>43700</v>
      </c>
      <c r="E33" s="19">
        <f t="shared" si="1"/>
        <v>12.64</v>
      </c>
      <c r="F33" s="20">
        <v>73606</v>
      </c>
      <c r="G33" s="19">
        <f t="shared" si="2"/>
        <v>13.27</v>
      </c>
      <c r="H33" s="21">
        <f t="shared" si="5"/>
        <v>-2100</v>
      </c>
      <c r="I33" s="22">
        <f t="shared" si="4"/>
        <v>4.81</v>
      </c>
      <c r="J33" s="16"/>
    </row>
    <row r="34" spans="1:10" ht="21.75" customHeight="1">
      <c r="A34" s="10" t="s">
        <v>40</v>
      </c>
      <c r="B34" s="11">
        <f>IF(SUM(B35:B36)=0,0,SUM(B35:B36))</f>
        <v>13734</v>
      </c>
      <c r="C34" s="12">
        <f t="shared" si="0"/>
        <v>10.98</v>
      </c>
      <c r="D34" s="11">
        <f>IF(SUM(D35:D36)=0,0,SUM(D35:D36))</f>
        <v>14336</v>
      </c>
      <c r="E34" s="12">
        <f t="shared" si="1"/>
        <v>4.15</v>
      </c>
      <c r="F34" s="13">
        <f>IF(SUM(F35:F36)=0,0,SUM(F35:F36))</f>
        <v>19855</v>
      </c>
      <c r="G34" s="12">
        <f t="shared" si="2"/>
        <v>3.58</v>
      </c>
      <c r="H34" s="14">
        <f t="shared" si="5"/>
        <v>-602</v>
      </c>
      <c r="I34" s="15">
        <f t="shared" si="4"/>
        <v>4.2</v>
      </c>
      <c r="J34" s="16"/>
    </row>
    <row r="35" spans="1:10" ht="18.75" customHeight="1">
      <c r="A35" s="17" t="s">
        <v>41</v>
      </c>
      <c r="B35" s="18">
        <v>8700</v>
      </c>
      <c r="C35" s="19">
        <f t="shared" si="0"/>
        <v>6.96</v>
      </c>
      <c r="D35" s="18">
        <v>8700</v>
      </c>
      <c r="E35" s="19">
        <f t="shared" si="1"/>
        <v>2.52</v>
      </c>
      <c r="F35" s="20">
        <v>10595</v>
      </c>
      <c r="G35" s="19">
        <f t="shared" si="2"/>
        <v>1.91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42</v>
      </c>
      <c r="B36" s="18">
        <v>5034</v>
      </c>
      <c r="C36" s="19">
        <f t="shared" si="0"/>
        <v>4.03</v>
      </c>
      <c r="D36" s="18">
        <v>5636</v>
      </c>
      <c r="E36" s="19">
        <f t="shared" si="1"/>
        <v>1.63</v>
      </c>
      <c r="F36" s="20">
        <v>9260</v>
      </c>
      <c r="G36" s="19">
        <f t="shared" si="2"/>
        <v>1.67</v>
      </c>
      <c r="H36" s="21">
        <f t="shared" si="5"/>
        <v>-602</v>
      </c>
      <c r="I36" s="22">
        <f t="shared" si="4"/>
        <v>10.68</v>
      </c>
      <c r="J36" s="16"/>
    </row>
    <row r="37" spans="1:10" ht="21.75" customHeight="1">
      <c r="A37" s="10" t="s">
        <v>43</v>
      </c>
      <c r="B37" s="11">
        <f>IF((B31-B34)=0,0,B31-B34)</f>
        <v>28366</v>
      </c>
      <c r="C37" s="12">
        <f t="shared" si="0"/>
        <v>22.68</v>
      </c>
      <c r="D37" s="11">
        <f>IF((D31-D34)=0,0,D31-D34)</f>
        <v>29864</v>
      </c>
      <c r="E37" s="12">
        <f t="shared" si="1"/>
        <v>8.64</v>
      </c>
      <c r="F37" s="13">
        <f>IF((F31-F34)=0,0,F31-F34)</f>
        <v>55353</v>
      </c>
      <c r="G37" s="12">
        <f t="shared" si="2"/>
        <v>9.98</v>
      </c>
      <c r="H37" s="14">
        <f>IF(OR(AND(D37&lt;0,B37&gt;=0),AND(D37&gt;0,B37&lt;=0)),0,B37-D37)</f>
        <v>-1498</v>
      </c>
      <c r="I37" s="15">
        <f t="shared" si="4"/>
        <v>5.02</v>
      </c>
      <c r="J37" s="16"/>
    </row>
    <row r="38" spans="1:10" ht="21.75" customHeight="1">
      <c r="A38" s="10" t="s">
        <v>44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45</v>
      </c>
      <c r="B39" s="26">
        <f>IF(B30+B37+B38=0,0,B30+B37+B38)</f>
        <v>-496264</v>
      </c>
      <c r="C39" s="27">
        <f t="shared" si="0"/>
        <v>-396.82</v>
      </c>
      <c r="D39" s="26">
        <f>IF(D30+D37+D38=0,0,D30+D37+D38)</f>
        <v>-177016</v>
      </c>
      <c r="E39" s="27">
        <f t="shared" si="1"/>
        <v>-51.22</v>
      </c>
      <c r="F39" s="28">
        <f>IF(F30+F37+F38=0,0,F30+F37+F38)</f>
        <v>-20857</v>
      </c>
      <c r="G39" s="27">
        <f t="shared" si="2"/>
        <v>-3.76</v>
      </c>
      <c r="H39" s="29">
        <f>IF(OR(AND(D39&lt;0,B39&gt;=0),AND(D39&gt;0,B39&lt;=0)),0,B39-D39)</f>
        <v>-319248</v>
      </c>
      <c r="I39" s="30">
        <f t="shared" si="4"/>
        <v>180.35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1"/>
  <dimension ref="A1:H23"/>
  <sheetViews>
    <sheetView zoomScale="75" zoomScaleNormal="7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3</v>
      </c>
    </row>
    <row r="3" spans="1:7" ht="19.5" customHeight="1">
      <c r="A3" s="72" t="s">
        <v>4</v>
      </c>
      <c r="B3" s="71" t="s">
        <v>5</v>
      </c>
      <c r="C3" s="71"/>
      <c r="D3" s="71" t="s">
        <v>6</v>
      </c>
      <c r="E3" s="71"/>
      <c r="F3" s="71" t="s">
        <v>48</v>
      </c>
      <c r="G3" s="66"/>
    </row>
    <row r="4" spans="1:7" ht="19.5" customHeight="1">
      <c r="A4" s="74"/>
      <c r="B4" s="6" t="s">
        <v>9</v>
      </c>
      <c r="C4" s="6" t="s">
        <v>10</v>
      </c>
      <c r="D4" s="6" t="s">
        <v>9</v>
      </c>
      <c r="E4" s="6" t="s">
        <v>10</v>
      </c>
      <c r="F4" s="6" t="s">
        <v>9</v>
      </c>
      <c r="G4" s="9" t="s">
        <v>10</v>
      </c>
    </row>
    <row r="5" spans="1:7" ht="45" customHeight="1">
      <c r="A5" s="10" t="s">
        <v>49</v>
      </c>
      <c r="B5" s="40">
        <f>IF(SUM(B6:B7)=0,0,SUM(B6:B7))</f>
        <v>0</v>
      </c>
      <c r="C5" s="15">
        <f aca="true" t="shared" si="0" ref="C5:C14">IF(OR(B5=0,$B$5=0),0,IF(ROUND(B5/$B$5*10000,0)=0,0,ROUND(B5/$B$5*100,2)))</f>
        <v>0</v>
      </c>
      <c r="D5" s="41">
        <f>IF(SUM(D6:D7)=0,0,SUM(D6:D7))</f>
        <v>0</v>
      </c>
      <c r="E5" s="15">
        <f aca="true" t="shared" si="1" ref="E5:E14">IF(OR(D5=0,$D$5=0),0,IF(ROUND(D5/$D$5*10000,0)=0,0,ROUND(D5/$D$5*100,2)))</f>
        <v>0</v>
      </c>
      <c r="F5" s="42">
        <f>IF(SUM(F6:F7)=0,0,SUM(F6:F7))</f>
        <v>0</v>
      </c>
      <c r="G5" s="43">
        <f aca="true" t="shared" si="2" ref="G5:G23">IF(OR(D5=0,F5=0),0,IF(ROUND(F5/D5*10000,0)=0,0,ABS(ROUND(F5/D5*100,2))))</f>
        <v>0</v>
      </c>
    </row>
    <row r="6" spans="1:7" ht="30.75" customHeight="1">
      <c r="A6" s="17" t="s">
        <v>50</v>
      </c>
      <c r="B6" s="44">
        <v>0</v>
      </c>
      <c r="C6" s="22">
        <f t="shared" si="0"/>
        <v>0</v>
      </c>
      <c r="D6" s="45">
        <v>0</v>
      </c>
      <c r="E6" s="22">
        <f t="shared" si="1"/>
        <v>0</v>
      </c>
      <c r="F6" s="46">
        <f>IF((B6-D6)=0,0,(B6-D6))</f>
        <v>0</v>
      </c>
      <c r="G6" s="47">
        <f t="shared" si="2"/>
        <v>0</v>
      </c>
    </row>
    <row r="7" spans="1:7" ht="30.75" customHeight="1">
      <c r="A7" s="17" t="s">
        <v>51</v>
      </c>
      <c r="B7" s="44">
        <v>0</v>
      </c>
      <c r="C7" s="22">
        <f t="shared" si="0"/>
        <v>0</v>
      </c>
      <c r="D7" s="45">
        <v>0</v>
      </c>
      <c r="E7" s="22">
        <f t="shared" si="1"/>
        <v>0</v>
      </c>
      <c r="F7" s="46">
        <f>IF((B7-D7)=0,0,(B7-D7))</f>
        <v>0</v>
      </c>
      <c r="G7" s="47">
        <f t="shared" si="2"/>
        <v>0</v>
      </c>
    </row>
    <row r="8" spans="1:7" ht="45" customHeight="1">
      <c r="A8" s="10" t="s">
        <v>52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0</v>
      </c>
      <c r="G8" s="43">
        <f t="shared" si="2"/>
        <v>0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0</v>
      </c>
      <c r="C14" s="15">
        <f t="shared" si="0"/>
        <v>0</v>
      </c>
      <c r="D14" s="41">
        <f>IF((D5-D8)=0,0,(D5-D8))</f>
        <v>0</v>
      </c>
      <c r="E14" s="15">
        <f t="shared" si="1"/>
        <v>0</v>
      </c>
      <c r="F14" s="42">
        <f>IF((F5-F8)=0,0,(F5-F8))</f>
        <v>0</v>
      </c>
      <c r="G14" s="43">
        <f t="shared" si="2"/>
        <v>0</v>
      </c>
    </row>
    <row r="15" spans="1:7" ht="45" customHeight="1">
      <c r="A15" s="10" t="s">
        <v>59</v>
      </c>
      <c r="B15" s="40">
        <f>IF(SUM(B16:B17)=0,0,SUM(B16:B17))</f>
        <v>1513086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1270592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242494</v>
      </c>
      <c r="G15" s="43">
        <f t="shared" si="2"/>
        <v>19.09</v>
      </c>
    </row>
    <row r="16" spans="1:7" ht="30" customHeight="1">
      <c r="A16" s="17" t="s">
        <v>60</v>
      </c>
      <c r="B16" s="44">
        <v>496264</v>
      </c>
      <c r="C16" s="22">
        <f t="shared" si="3"/>
        <v>32.8</v>
      </c>
      <c r="D16" s="45">
        <v>177016</v>
      </c>
      <c r="E16" s="22">
        <f t="shared" si="4"/>
        <v>13.93</v>
      </c>
      <c r="F16" s="46">
        <f>IF((B16-D16)=0,0,(B16-D16))</f>
        <v>319248</v>
      </c>
      <c r="G16" s="47">
        <f t="shared" si="2"/>
        <v>180.35</v>
      </c>
    </row>
    <row r="17" spans="1:7" ht="30" customHeight="1">
      <c r="A17" s="17" t="s">
        <v>61</v>
      </c>
      <c r="B17" s="44">
        <v>1016822</v>
      </c>
      <c r="C17" s="22">
        <f t="shared" si="3"/>
        <v>67.2</v>
      </c>
      <c r="D17" s="45">
        <v>1093576</v>
      </c>
      <c r="E17" s="22">
        <f t="shared" si="4"/>
        <v>86.07</v>
      </c>
      <c r="F17" s="46">
        <f>IF((B17-D17)=0,0,(B17-D17))</f>
        <v>-76754</v>
      </c>
      <c r="G17" s="47">
        <f t="shared" si="2"/>
        <v>7.02</v>
      </c>
    </row>
    <row r="18" spans="1:7" ht="45" customHeight="1">
      <c r="A18" s="10" t="s">
        <v>62</v>
      </c>
      <c r="B18" s="40">
        <f>IF(SUM(B19:B22)=0,0,SUM(B19:B22))</f>
        <v>300000</v>
      </c>
      <c r="C18" s="15">
        <f t="shared" si="3"/>
        <v>19.83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300000</v>
      </c>
      <c r="G18" s="43">
        <f t="shared" si="2"/>
        <v>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300000</v>
      </c>
      <c r="C21" s="22">
        <f t="shared" si="3"/>
        <v>19.83</v>
      </c>
      <c r="D21" s="45">
        <v>0</v>
      </c>
      <c r="E21" s="22">
        <f t="shared" si="4"/>
        <v>0</v>
      </c>
      <c r="F21" s="46">
        <f>IF((B21-D21)=0,0,(B21-D21))</f>
        <v>300000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1213086</v>
      </c>
      <c r="C23" s="30">
        <f t="shared" si="3"/>
        <v>80.17</v>
      </c>
      <c r="D23" s="49">
        <f>IF((D15-D18)=0,0,(D15-D18))</f>
        <v>1270592</v>
      </c>
      <c r="E23" s="30">
        <f t="shared" si="4"/>
        <v>100</v>
      </c>
      <c r="F23" s="50">
        <f>IF((F15-F18)=0,0,(F15-F18))</f>
        <v>-57506</v>
      </c>
      <c r="G23" s="51">
        <f t="shared" si="2"/>
        <v>4.53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3</v>
      </c>
      <c r="D2" s="38"/>
      <c r="E2" s="38"/>
      <c r="F2" s="39"/>
    </row>
    <row r="3" spans="1:3" ht="18.75" customHeight="1">
      <c r="A3" s="68" t="s">
        <v>4</v>
      </c>
      <c r="B3" s="78" t="s">
        <v>5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-496264</v>
      </c>
      <c r="C6" s="57"/>
    </row>
    <row r="7" spans="1:3" ht="21.75" customHeight="1">
      <c r="A7" s="55" t="s">
        <v>72</v>
      </c>
      <c r="B7" s="56">
        <v>30100</v>
      </c>
      <c r="C7" s="57"/>
    </row>
    <row r="8" spans="1:3" ht="22.5" customHeight="1">
      <c r="A8" s="58" t="s">
        <v>73</v>
      </c>
      <c r="B8" s="59"/>
      <c r="C8" s="59">
        <f>IF(SUM(B6:B7)=0,0,SUM(B6:B7))</f>
        <v>-466164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0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0</v>
      </c>
      <c r="C15" s="57"/>
    </row>
    <row r="16" spans="1:3" ht="21" customHeight="1">
      <c r="A16" s="55" t="s">
        <v>81</v>
      </c>
      <c r="B16" s="56">
        <v>-23240</v>
      </c>
      <c r="C16" s="57"/>
    </row>
    <row r="17" spans="1:3" ht="21" customHeight="1">
      <c r="A17" s="55" t="s">
        <v>82</v>
      </c>
      <c r="B17" s="56">
        <v>-7680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-30920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197084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300000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497084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0</v>
      </c>
    </row>
    <row r="30" spans="1:4" ht="21.75" customHeight="1">
      <c r="A30" s="60" t="s">
        <v>95</v>
      </c>
      <c r="B30" s="59"/>
      <c r="C30" s="61">
        <v>2525</v>
      </c>
      <c r="D30" s="62"/>
    </row>
    <row r="31" spans="1:3" ht="21.75" customHeight="1">
      <c r="A31" s="60" t="s">
        <v>96</v>
      </c>
      <c r="B31" s="63"/>
      <c r="C31" s="63">
        <f>C30+C29</f>
        <v>2525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</dc:title>
  <dc:subject>18</dc:subject>
  <dc:creator>行政院主計處</dc:creator>
  <cp:keywords/>
  <dc:description> </dc:description>
  <cp:lastModifiedBy>Administrator</cp:lastModifiedBy>
  <dcterms:created xsi:type="dcterms:W3CDTF">2001-09-04T02:01:27Z</dcterms:created>
  <dcterms:modified xsi:type="dcterms:W3CDTF">2008-11-11T04:48:44Z</dcterms:modified>
  <cp:category>I13</cp:category>
  <cp:version/>
  <cp:contentType/>
  <cp:contentStatus/>
</cp:coreProperties>
</file>