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720" windowHeight="6330" activeTab="2"/>
  </bookViews>
  <sheets>
    <sheet name="收支預算表" sheetId="1" r:id="rId1"/>
    <sheet name="餘絀撥補表" sheetId="2" r:id="rId2"/>
    <sheet name="資金運用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<sst xmlns="http://schemas.openxmlformats.org/spreadsheetml/2006/main" count="120" uniqueCount="101">
  <si>
    <t>中　華　民　國</t>
  </si>
  <si>
    <t>九　十　年　度</t>
  </si>
  <si>
    <t>單位：新臺幣千元</t>
  </si>
  <si>
    <t>科目</t>
  </si>
  <si>
    <t>本年度預算數</t>
  </si>
  <si>
    <t>上次預算數</t>
  </si>
  <si>
    <t>前年度決算數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</si>
  <si>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</si>
  <si>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</si>
  <si>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</si>
  <si>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</si>
  <si>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</si>
  <si>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</si>
  <si>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</si>
  <si>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</si>
  <si>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</si>
  <si>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</si>
  <si>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</si>
  <si>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</si>
  <si>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</si>
  <si>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</si>
  <si>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</si>
  <si>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</si>
  <si>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</si>
  <si>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</si>
  <si>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</si>
  <si>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</si>
  <si>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</si>
  <si>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</si>
  <si>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</si>
  <si>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</si>
  <si>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</si>
  <si>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</si>
  <si>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</si>
  <si>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</si>
  <si>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</si>
  <si>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</si>
  <si>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</si>
  <si>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</si>
  <si>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</si>
  <si>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</si>
  <si>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</si>
  <si>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</si>
  <si>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</si>
  <si>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</si>
  <si>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學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工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園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管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理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局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作</t>
    </r>
  </si>
  <si>
    <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基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金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業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務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收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支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預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算</t>
    </r>
    <r>
      <rPr>
        <sz val="20"/>
        <rFont val="Times New Roman"/>
        <family val="1"/>
      </rPr>
      <t xml:space="preserve"> </t>
    </r>
    <r>
      <rPr>
        <sz val="20"/>
        <rFont val="華康中黑體"/>
        <family val="3"/>
      </rPr>
      <t>表</t>
    </r>
  </si>
  <si>
    <r>
      <t>本年度與上次預算數比較增(+)減</t>
    </r>
    <r>
      <rPr>
        <b/>
        <sz val="11"/>
        <rFont val="細明體"/>
        <family val="3"/>
      </rPr>
      <t></t>
    </r>
  </si>
  <si>
    <t>科學工業園區管理局作業基金餘絀撥補預算表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</si>
  <si>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</si>
  <si>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</si>
  <si>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</si>
  <si>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</si>
  <si>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</si>
  <si>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</si>
  <si>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</si>
  <si>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</si>
  <si>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</si>
  <si>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</si>
  <si>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</si>
  <si>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</si>
  <si>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</si>
  <si>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</si>
  <si>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</si>
  <si>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</si>
  <si>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</si>
  <si>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</si>
  <si>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</si>
  <si>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</si>
  <si>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</si>
  <si>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科學工業園區管理局作業基金資金運用預算表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</si>
  <si>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</si>
  <si>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</si>
  <si>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</si>
  <si>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</si>
  <si>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</si>
  <si>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</si>
  <si>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</si>
  <si>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</si>
  <si>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</si>
  <si>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</si>
  <si>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</si>
  <si>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</si>
  <si>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</si>
  <si>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</si>
  <si>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</si>
  <si>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</si>
  <si>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</si>
  <si>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</si>
  <si>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</si>
  <si>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</si>
  <si>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</si>
  <si>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</si>
  <si>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</si>
  <si>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</si>
  <si>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</si>
  <si>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</si>
  <si>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</si>
  <si>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</si>
  <si>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</si>
  <si>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本表「調整非現金項目」欄所列，包括提存呆帳醫療折讓及短絀、折舊及折耗、攤銷、兌換短絀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（賸餘－）、處理資產短絀（賸餘－）、債務整理短絀（賸餘－）、其他、流動資產淨減（淨增</t>
    </r>
    <r>
      <rPr>
        <sz val="12"/>
        <rFont val="Times New Roman"/>
        <family val="1"/>
      </rPr>
      <t xml:space="preserve">
</t>
    </r>
    <r>
      <rPr>
        <sz val="12"/>
        <rFont val="華康中明體"/>
        <family val="3"/>
      </rPr>
      <t>　　　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</si>
</sst>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Times New Roman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4" fillId="0" borderId="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8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J40"/>
  <sheetViews>
    <sheetView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4.75390625" style="0" customWidth="1"/>
    <col min="4" max="4" width="18.75390625" style="0" customWidth="1"/>
    <col min="5" max="5" width="14.75390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9.00390625" style="0" customWidth="1"/>
  </cols>
  <sheetData>
    <row r="1" spans="5:6" ht="27.75" customHeight="1">
      <c r="E1" s="1" t="s">
        <v>45</v>
      </c>
      <c r="F1" s="2" t="s">
        <v>46</v>
      </c>
    </row>
    <row r="2" spans="5:10" ht="21.75" customHeight="1" thickBot="1">
      <c r="E2" s="3" t="s">
        <v>0</v>
      </c>
      <c r="F2" s="4" t="s">
        <v>1</v>
      </c>
      <c r="J2" s="5" t="s">
        <v>2</v>
      </c>
    </row>
    <row r="3" spans="1:10" ht="19.5" customHeight="1">
      <c r="A3" s="67" t="s">
        <v>3</v>
      </c>
      <c r="B3" s="70" t="s">
        <v>4</v>
      </c>
      <c r="C3" s="70"/>
      <c r="D3" s="70" t="s">
        <v>5</v>
      </c>
      <c r="E3" s="70"/>
      <c r="F3" s="71" t="s">
        <v>6</v>
      </c>
      <c r="G3" s="70"/>
      <c r="H3" s="69" t="s">
        <v>47</v>
      </c>
      <c r="I3" s="69"/>
      <c r="J3" s="65" t="s">
        <v>7</v>
      </c>
    </row>
    <row r="4" spans="1:10" ht="19.5" customHeight="1">
      <c r="A4" s="68"/>
      <c r="B4" s="6" t="s">
        <v>8</v>
      </c>
      <c r="C4" s="7" t="s">
        <v>9</v>
      </c>
      <c r="D4" s="6" t="s">
        <v>8</v>
      </c>
      <c r="E4" s="7" t="s">
        <v>9</v>
      </c>
      <c r="F4" s="8" t="s">
        <v>8</v>
      </c>
      <c r="G4" s="7" t="s">
        <v>9</v>
      </c>
      <c r="H4" s="6" t="s">
        <v>8</v>
      </c>
      <c r="I4" s="7" t="s">
        <v>9</v>
      </c>
      <c r="J4" s="66"/>
    </row>
    <row r="5" spans="1:10" ht="19.5" customHeight="1">
      <c r="A5" s="10" t="s">
        <v>10</v>
      </c>
      <c r="B5" s="11">
        <f>IF(SUM(B6:B15)=0,0,SUM(B6:B15))</f>
        <v>4699925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5587879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2836758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-887954</v>
      </c>
      <c r="I5" s="15">
        <f aca="true" t="shared" si="4" ref="I5:I39">IF(OR(D5=0,H5=0),0,IF(ROUND((H5/D5*10000),0)=0,0,ABS(ROUND((H5/D5)*100,2))))</f>
        <v>15.89</v>
      </c>
      <c r="J5" s="16"/>
    </row>
    <row r="6" spans="1:10" ht="18.75" customHeight="1">
      <c r="A6" s="17" t="s">
        <v>11</v>
      </c>
      <c r="B6" s="18">
        <v>2674922</v>
      </c>
      <c r="C6" s="19">
        <f t="shared" si="0"/>
        <v>56.91</v>
      </c>
      <c r="D6" s="18">
        <v>2638526</v>
      </c>
      <c r="E6" s="19">
        <f t="shared" si="1"/>
        <v>47.22</v>
      </c>
      <c r="F6" s="20">
        <v>1656390</v>
      </c>
      <c r="G6" s="19">
        <f t="shared" si="2"/>
        <v>58.39</v>
      </c>
      <c r="H6" s="21">
        <f t="shared" si="3"/>
        <v>36396</v>
      </c>
      <c r="I6" s="22">
        <f t="shared" si="4"/>
        <v>1.38</v>
      </c>
      <c r="J6" s="16"/>
    </row>
    <row r="7" spans="1:10" ht="18.75" customHeight="1">
      <c r="A7" s="17" t="s">
        <v>12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13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14</v>
      </c>
      <c r="B9" s="18">
        <v>2025003</v>
      </c>
      <c r="C9" s="19">
        <f t="shared" si="0"/>
        <v>43.09</v>
      </c>
      <c r="D9" s="18">
        <v>2888722</v>
      </c>
      <c r="E9" s="19">
        <f t="shared" si="1"/>
        <v>51.7</v>
      </c>
      <c r="F9" s="20">
        <v>1140956</v>
      </c>
      <c r="G9" s="19">
        <f t="shared" si="2"/>
        <v>40.22</v>
      </c>
      <c r="H9" s="21">
        <f t="shared" si="3"/>
        <v>-863719</v>
      </c>
      <c r="I9" s="22">
        <f t="shared" si="4"/>
        <v>29.9</v>
      </c>
      <c r="J9" s="16"/>
    </row>
    <row r="10" spans="1:10" ht="18.75" customHeight="1">
      <c r="A10" s="17" t="s">
        <v>15</v>
      </c>
      <c r="B10" s="18">
        <v>0</v>
      </c>
      <c r="C10" s="19">
        <f t="shared" si="0"/>
        <v>0</v>
      </c>
      <c r="D10" s="18">
        <v>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0</v>
      </c>
      <c r="I10" s="22">
        <f t="shared" si="4"/>
        <v>0</v>
      </c>
      <c r="J10" s="16"/>
    </row>
    <row r="11" spans="1:10" ht="18.75" customHeight="1">
      <c r="A11" s="17" t="s">
        <v>16</v>
      </c>
      <c r="B11" s="18">
        <v>0</v>
      </c>
      <c r="C11" s="19">
        <f t="shared" si="0"/>
        <v>0</v>
      </c>
      <c r="D11" s="18">
        <v>60631</v>
      </c>
      <c r="E11" s="19">
        <f t="shared" si="1"/>
        <v>1.09</v>
      </c>
      <c r="F11" s="20">
        <v>39412</v>
      </c>
      <c r="G11" s="19">
        <f t="shared" si="2"/>
        <v>1.39</v>
      </c>
      <c r="H11" s="21">
        <f t="shared" si="3"/>
        <v>-60631</v>
      </c>
      <c r="I11" s="22">
        <f t="shared" si="4"/>
        <v>100</v>
      </c>
      <c r="J11" s="16"/>
    </row>
    <row r="12" spans="1:10" ht="18.75" customHeight="1">
      <c r="A12" s="17" t="s">
        <v>17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18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19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20</v>
      </c>
      <c r="B15" s="18">
        <v>0</v>
      </c>
      <c r="C15" s="19">
        <f t="shared" si="0"/>
        <v>0</v>
      </c>
      <c r="D15" s="18">
        <v>0</v>
      </c>
      <c r="E15" s="19">
        <f t="shared" si="1"/>
        <v>0</v>
      </c>
      <c r="F15" s="20">
        <v>0</v>
      </c>
      <c r="G15" s="19">
        <f t="shared" si="2"/>
        <v>0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21</v>
      </c>
      <c r="B16" s="11">
        <f>IF(SUM(B17:B29)=0,0,SUM(B17:B29))</f>
        <v>1792336</v>
      </c>
      <c r="C16" s="12">
        <f t="shared" si="0"/>
        <v>38.14</v>
      </c>
      <c r="D16" s="11">
        <f>IF(SUM(D17:D29)=0,0,SUM(D17:D29))</f>
        <v>1844630</v>
      </c>
      <c r="E16" s="12">
        <f t="shared" si="1"/>
        <v>33.01</v>
      </c>
      <c r="F16" s="13">
        <f>IF(SUM(F17:F29)=0,0,SUM(F17:F29))</f>
        <v>963520</v>
      </c>
      <c r="G16" s="12">
        <f t="shared" si="2"/>
        <v>33.97</v>
      </c>
      <c r="H16" s="14">
        <f t="shared" si="3"/>
        <v>-52294</v>
      </c>
      <c r="I16" s="15">
        <f t="shared" si="4"/>
        <v>2.83</v>
      </c>
      <c r="J16" s="16"/>
    </row>
    <row r="17" spans="1:10" ht="18.75" customHeight="1">
      <c r="A17" s="17" t="s">
        <v>22</v>
      </c>
      <c r="B17" s="18">
        <v>1260896</v>
      </c>
      <c r="C17" s="19">
        <f t="shared" si="0"/>
        <v>26.83</v>
      </c>
      <c r="D17" s="18">
        <v>998465</v>
      </c>
      <c r="E17" s="19">
        <f t="shared" si="1"/>
        <v>17.87</v>
      </c>
      <c r="F17" s="20">
        <v>394227</v>
      </c>
      <c r="G17" s="19">
        <f t="shared" si="2"/>
        <v>13.9</v>
      </c>
      <c r="H17" s="21">
        <f t="shared" si="3"/>
        <v>262431</v>
      </c>
      <c r="I17" s="22">
        <f t="shared" si="4"/>
        <v>26.28</v>
      </c>
      <c r="J17" s="16"/>
    </row>
    <row r="18" spans="1:10" ht="18.75" customHeight="1">
      <c r="A18" s="17" t="s">
        <v>23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24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25</v>
      </c>
      <c r="B20" s="18">
        <v>530590</v>
      </c>
      <c r="C20" s="19">
        <f t="shared" si="0"/>
        <v>11.29</v>
      </c>
      <c r="D20" s="18">
        <v>804451</v>
      </c>
      <c r="E20" s="19">
        <f t="shared" si="1"/>
        <v>14.4</v>
      </c>
      <c r="F20" s="20">
        <v>547021</v>
      </c>
      <c r="G20" s="19">
        <f t="shared" si="2"/>
        <v>19.28</v>
      </c>
      <c r="H20" s="21">
        <f t="shared" si="3"/>
        <v>-273861</v>
      </c>
      <c r="I20" s="22">
        <f t="shared" si="4"/>
        <v>34.04</v>
      </c>
      <c r="J20" s="16"/>
    </row>
    <row r="21" spans="1:10" ht="18.75" customHeight="1">
      <c r="A21" s="17" t="s">
        <v>26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27</v>
      </c>
      <c r="B22" s="18">
        <v>0</v>
      </c>
      <c r="C22" s="19">
        <f t="shared" si="0"/>
        <v>0</v>
      </c>
      <c r="D22" s="18">
        <v>40354</v>
      </c>
      <c r="E22" s="19">
        <f t="shared" si="1"/>
        <v>0.72</v>
      </c>
      <c r="F22" s="20">
        <v>22272</v>
      </c>
      <c r="G22" s="19">
        <f t="shared" si="2"/>
        <v>0.79</v>
      </c>
      <c r="H22" s="21">
        <f t="shared" si="3"/>
        <v>-40354</v>
      </c>
      <c r="I22" s="22">
        <f t="shared" si="4"/>
        <v>100</v>
      </c>
      <c r="J22" s="16"/>
    </row>
    <row r="23" spans="1:10" ht="18.75" customHeight="1">
      <c r="A23" s="17" t="s">
        <v>28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29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30</v>
      </c>
      <c r="B25" s="18">
        <v>0</v>
      </c>
      <c r="C25" s="19">
        <f t="shared" si="0"/>
        <v>0</v>
      </c>
      <c r="D25" s="18">
        <v>0</v>
      </c>
      <c r="E25" s="19">
        <f t="shared" si="1"/>
        <v>0</v>
      </c>
      <c r="F25" s="20">
        <v>0</v>
      </c>
      <c r="G25" s="19">
        <f t="shared" si="2"/>
        <v>0</v>
      </c>
      <c r="H25" s="21">
        <f t="shared" si="3"/>
        <v>0</v>
      </c>
      <c r="I25" s="22">
        <f t="shared" si="4"/>
        <v>0</v>
      </c>
      <c r="J25" s="16"/>
    </row>
    <row r="26" spans="1:10" ht="18.75" customHeight="1">
      <c r="A26" s="17" t="s">
        <v>31</v>
      </c>
      <c r="B26" s="18">
        <v>0</v>
      </c>
      <c r="C26" s="19">
        <f t="shared" si="0"/>
        <v>0</v>
      </c>
      <c r="D26" s="18">
        <v>0</v>
      </c>
      <c r="E26" s="19">
        <f t="shared" si="1"/>
        <v>0</v>
      </c>
      <c r="F26" s="20">
        <v>0</v>
      </c>
      <c r="G26" s="19">
        <f t="shared" si="2"/>
        <v>0</v>
      </c>
      <c r="H26" s="21">
        <f t="shared" si="3"/>
        <v>0</v>
      </c>
      <c r="I26" s="22">
        <f t="shared" si="4"/>
        <v>0</v>
      </c>
      <c r="J26" s="16"/>
    </row>
    <row r="27" spans="1:10" ht="18.75" customHeight="1">
      <c r="A27" s="17" t="s">
        <v>32</v>
      </c>
      <c r="B27" s="18">
        <v>0</v>
      </c>
      <c r="C27" s="19">
        <f t="shared" si="0"/>
        <v>0</v>
      </c>
      <c r="D27" s="18">
        <v>0</v>
      </c>
      <c r="E27" s="19">
        <f t="shared" si="1"/>
        <v>0</v>
      </c>
      <c r="F27" s="20">
        <v>0</v>
      </c>
      <c r="G27" s="19">
        <f t="shared" si="2"/>
        <v>0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33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34</v>
      </c>
      <c r="B29" s="18">
        <v>850</v>
      </c>
      <c r="C29" s="19">
        <f t="shared" si="0"/>
        <v>0.02</v>
      </c>
      <c r="D29" s="18">
        <v>1360</v>
      </c>
      <c r="E29" s="19">
        <f t="shared" si="1"/>
        <v>0.02</v>
      </c>
      <c r="F29" s="20">
        <v>0</v>
      </c>
      <c r="G29" s="19">
        <f t="shared" si="2"/>
        <v>0</v>
      </c>
      <c r="H29" s="21">
        <f t="shared" si="3"/>
        <v>-510</v>
      </c>
      <c r="I29" s="22">
        <f t="shared" si="4"/>
        <v>37.5</v>
      </c>
      <c r="J29" s="16"/>
    </row>
    <row r="30" spans="1:10" ht="19.5" customHeight="1">
      <c r="A30" s="10" t="s">
        <v>35</v>
      </c>
      <c r="B30" s="11">
        <f>IF((B5-B16)=0,0,B5-B16)</f>
        <v>2907589</v>
      </c>
      <c r="C30" s="12">
        <f t="shared" si="0"/>
        <v>61.86</v>
      </c>
      <c r="D30" s="11">
        <f>IF((D5-D16)=0,0,D5-D16)</f>
        <v>3743249</v>
      </c>
      <c r="E30" s="12">
        <f t="shared" si="1"/>
        <v>66.99</v>
      </c>
      <c r="F30" s="13">
        <f>IF((F5-F16)=0,0,F5-F16)</f>
        <v>1873238</v>
      </c>
      <c r="G30" s="12">
        <f t="shared" si="2"/>
        <v>66.03</v>
      </c>
      <c r="H30" s="14">
        <f>IF(AND(D30&lt;0,B30&gt;=0),0,B30-D30)</f>
        <v>-835660</v>
      </c>
      <c r="I30" s="15">
        <f t="shared" si="4"/>
        <v>22.32</v>
      </c>
      <c r="J30" s="16"/>
    </row>
    <row r="31" spans="1:10" ht="19.5" customHeight="1">
      <c r="A31" s="10" t="s">
        <v>36</v>
      </c>
      <c r="B31" s="11">
        <f>IF(SUM(B32:B33)=0,0,SUM(B32:B33))</f>
        <v>273779</v>
      </c>
      <c r="C31" s="12">
        <f t="shared" si="0"/>
        <v>5.83</v>
      </c>
      <c r="D31" s="11">
        <f>IF(SUM(D32:D33)=0,0,SUM(D32:D33))</f>
        <v>550181</v>
      </c>
      <c r="E31" s="12">
        <f t="shared" si="1"/>
        <v>9.85</v>
      </c>
      <c r="F31" s="13">
        <f>IF(SUM(F32:F33)=0,0,SUM(F32:F33))</f>
        <v>499848</v>
      </c>
      <c r="G31" s="12">
        <f t="shared" si="2"/>
        <v>17.62</v>
      </c>
      <c r="H31" s="14">
        <f aca="true" t="shared" si="5" ref="H31:H36">B31-D31</f>
        <v>-276402</v>
      </c>
      <c r="I31" s="15">
        <f t="shared" si="4"/>
        <v>50.24</v>
      </c>
      <c r="J31" s="16"/>
    </row>
    <row r="32" spans="1:10" ht="18.75" customHeight="1">
      <c r="A32" s="17" t="s">
        <v>37</v>
      </c>
      <c r="B32" s="18">
        <v>20000</v>
      </c>
      <c r="C32" s="19">
        <f t="shared" si="0"/>
        <v>0.43</v>
      </c>
      <c r="D32" s="18">
        <v>6000</v>
      </c>
      <c r="E32" s="19">
        <f t="shared" si="1"/>
        <v>0.11</v>
      </c>
      <c r="F32" s="20">
        <v>28235</v>
      </c>
      <c r="G32" s="19">
        <f t="shared" si="2"/>
        <v>1</v>
      </c>
      <c r="H32" s="21">
        <f t="shared" si="5"/>
        <v>14000</v>
      </c>
      <c r="I32" s="22">
        <f t="shared" si="4"/>
        <v>233.33</v>
      </c>
      <c r="J32" s="16"/>
    </row>
    <row r="33" spans="1:10" ht="18.75" customHeight="1">
      <c r="A33" s="17" t="s">
        <v>38</v>
      </c>
      <c r="B33" s="18">
        <v>253779</v>
      </c>
      <c r="C33" s="19">
        <f t="shared" si="0"/>
        <v>5.4</v>
      </c>
      <c r="D33" s="18">
        <v>544181</v>
      </c>
      <c r="E33" s="19">
        <f t="shared" si="1"/>
        <v>9.74</v>
      </c>
      <c r="F33" s="20">
        <v>471613</v>
      </c>
      <c r="G33" s="19">
        <f t="shared" si="2"/>
        <v>16.63</v>
      </c>
      <c r="H33" s="21">
        <f t="shared" si="5"/>
        <v>-290402</v>
      </c>
      <c r="I33" s="22">
        <f t="shared" si="4"/>
        <v>53.36</v>
      </c>
      <c r="J33" s="16"/>
    </row>
    <row r="34" spans="1:10" ht="19.5" customHeight="1">
      <c r="A34" s="10" t="s">
        <v>39</v>
      </c>
      <c r="B34" s="11">
        <f>IF(SUM(B35:B36)=0,0,SUM(B35:B36))</f>
        <v>1479509</v>
      </c>
      <c r="C34" s="12">
        <f t="shared" si="0"/>
        <v>31.48</v>
      </c>
      <c r="D34" s="11">
        <f>IF(SUM(D35:D36)=0,0,SUM(D35:D36))</f>
        <v>2557101</v>
      </c>
      <c r="E34" s="12">
        <f t="shared" si="1"/>
        <v>45.76</v>
      </c>
      <c r="F34" s="13">
        <f>IF(SUM(F35:F36)=0,0,SUM(F35:F36))</f>
        <v>1393704</v>
      </c>
      <c r="G34" s="12">
        <f t="shared" si="2"/>
        <v>49.13</v>
      </c>
      <c r="H34" s="14">
        <f t="shared" si="5"/>
        <v>-1077592</v>
      </c>
      <c r="I34" s="15">
        <f t="shared" si="4"/>
        <v>42.14</v>
      </c>
      <c r="J34" s="16"/>
    </row>
    <row r="35" spans="1:10" ht="18.75" customHeight="1">
      <c r="A35" s="17" t="s">
        <v>40</v>
      </c>
      <c r="B35" s="18">
        <v>1479509</v>
      </c>
      <c r="C35" s="19">
        <f t="shared" si="0"/>
        <v>31.48</v>
      </c>
      <c r="D35" s="18">
        <v>2557101</v>
      </c>
      <c r="E35" s="19">
        <f t="shared" si="1"/>
        <v>45.76</v>
      </c>
      <c r="F35" s="20">
        <v>1388140</v>
      </c>
      <c r="G35" s="19">
        <f t="shared" si="2"/>
        <v>48.93</v>
      </c>
      <c r="H35" s="21">
        <f t="shared" si="5"/>
        <v>-1077592</v>
      </c>
      <c r="I35" s="22">
        <f t="shared" si="4"/>
        <v>42.14</v>
      </c>
      <c r="J35" s="16"/>
    </row>
    <row r="36" spans="1:10" ht="18.75" customHeight="1">
      <c r="A36" s="17" t="s">
        <v>41</v>
      </c>
      <c r="B36" s="18">
        <v>0</v>
      </c>
      <c r="C36" s="19">
        <f t="shared" si="0"/>
        <v>0</v>
      </c>
      <c r="D36" s="18">
        <v>0</v>
      </c>
      <c r="E36" s="19">
        <f t="shared" si="1"/>
        <v>0</v>
      </c>
      <c r="F36" s="20">
        <v>5564</v>
      </c>
      <c r="G36" s="19">
        <f t="shared" si="2"/>
        <v>0.2</v>
      </c>
      <c r="H36" s="21">
        <f t="shared" si="5"/>
        <v>0</v>
      </c>
      <c r="I36" s="22">
        <f t="shared" si="4"/>
        <v>0</v>
      </c>
      <c r="J36" s="16"/>
    </row>
    <row r="37" spans="1:10" ht="19.5" customHeight="1">
      <c r="A37" s="10" t="s">
        <v>42</v>
      </c>
      <c r="B37" s="11">
        <f>IF((B31-B34)=0,0,B31-B34)</f>
        <v>-1205730</v>
      </c>
      <c r="C37" s="12">
        <f t="shared" si="0"/>
        <v>-25.65</v>
      </c>
      <c r="D37" s="11">
        <f>IF((D31-D34)=0,0,D31-D34)</f>
        <v>-2006920</v>
      </c>
      <c r="E37" s="12">
        <f t="shared" si="1"/>
        <v>-35.92</v>
      </c>
      <c r="F37" s="13">
        <f>IF((F31-F34)=0,0,F31-F34)</f>
        <v>-893856</v>
      </c>
      <c r="G37" s="12">
        <f t="shared" si="2"/>
        <v>-31.51</v>
      </c>
      <c r="H37" s="14">
        <f>IF(AND(D37&lt;0,B37&gt;=0),0,B37-D37)</f>
        <v>801190</v>
      </c>
      <c r="I37" s="15">
        <f t="shared" si="4"/>
        <v>39.92</v>
      </c>
      <c r="J37" s="16"/>
    </row>
    <row r="38" spans="1:10" ht="19.5" customHeight="1">
      <c r="A38" s="10" t="s">
        <v>43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IF(AND(D38&lt;0,B38&gt;=0),0,B38-D38)</f>
        <v>0</v>
      </c>
      <c r="I38" s="15">
        <f t="shared" si="4"/>
        <v>0</v>
      </c>
      <c r="J38" s="16"/>
    </row>
    <row r="39" spans="1:10" ht="19.5" customHeight="1" thickBot="1">
      <c r="A39" s="25" t="s">
        <v>44</v>
      </c>
      <c r="B39" s="26">
        <f>IF(B30+B37+B38=0,0,B30+B37+B38)</f>
        <v>1701859</v>
      </c>
      <c r="C39" s="27">
        <f t="shared" si="0"/>
        <v>36.21</v>
      </c>
      <c r="D39" s="26">
        <f>IF(D30+D37+D38=0,0,D30+D37+D38)</f>
        <v>1736329</v>
      </c>
      <c r="E39" s="27">
        <f t="shared" si="1"/>
        <v>31.07</v>
      </c>
      <c r="F39" s="28">
        <f>IF(F30+F37+F38=0,0,F30+F37+F38)</f>
        <v>979382</v>
      </c>
      <c r="G39" s="27">
        <f t="shared" si="2"/>
        <v>34.52</v>
      </c>
      <c r="H39" s="29">
        <f>IF(AND(D39&lt;0,B39&gt;=0),0,B39-D39)</f>
        <v>-34470</v>
      </c>
      <c r="I39" s="30">
        <f t="shared" si="4"/>
        <v>1.99</v>
      </c>
      <c r="J39" s="31"/>
    </row>
    <row r="40" spans="2:3" ht="16.5">
      <c r="B40" s="32"/>
      <c r="C40" s="32"/>
    </row>
  </sheetData>
  <sheetProtection password="CAE7" sheet="1" objects="1" scenarios="1"/>
  <mergeCells count="6">
    <mergeCell ref="J3:J4"/>
    <mergeCell ref="A3:A4"/>
    <mergeCell ref="H3:I3"/>
    <mergeCell ref="B3:C3"/>
    <mergeCell ref="D3:E3"/>
    <mergeCell ref="F3:G3"/>
  </mergeCells>
  <printOptions/>
  <pageMargins left="0.1968503937007874" right="0.1968503937007874" top="0.7874015748031497" bottom="0.7874015748031497" header="0.29527559055118113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1"/>
  <dimension ref="A1:H23"/>
  <sheetViews>
    <sheetView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75390625" style="0" customWidth="1"/>
    <col min="3" max="3" width="10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48</v>
      </c>
      <c r="B1" s="72"/>
      <c r="C1" s="72"/>
      <c r="D1" s="72"/>
      <c r="E1" s="72"/>
      <c r="F1" s="72"/>
      <c r="G1" s="72"/>
      <c r="H1" s="34"/>
    </row>
    <row r="2" spans="1:7" ht="18" customHeight="1" thickBot="1">
      <c r="A2" s="35"/>
      <c r="B2" s="74" t="s">
        <v>69</v>
      </c>
      <c r="C2" s="74"/>
      <c r="D2" s="74"/>
      <c r="E2" s="74"/>
      <c r="F2" s="37"/>
      <c r="G2" s="5" t="s">
        <v>2</v>
      </c>
    </row>
    <row r="3" spans="1:7" ht="19.5" customHeight="1">
      <c r="A3" s="71" t="s">
        <v>3</v>
      </c>
      <c r="B3" s="70" t="s">
        <v>4</v>
      </c>
      <c r="C3" s="70"/>
      <c r="D3" s="70" t="s">
        <v>5</v>
      </c>
      <c r="E3" s="70"/>
      <c r="F3" s="70" t="s">
        <v>49</v>
      </c>
      <c r="G3" s="65"/>
    </row>
    <row r="4" spans="1:7" ht="19.5" customHeight="1">
      <c r="A4" s="73"/>
      <c r="B4" s="6" t="s">
        <v>8</v>
      </c>
      <c r="C4" s="6" t="s">
        <v>9</v>
      </c>
      <c r="D4" s="6" t="s">
        <v>8</v>
      </c>
      <c r="E4" s="6" t="s">
        <v>9</v>
      </c>
      <c r="F4" s="6" t="s">
        <v>8</v>
      </c>
      <c r="G4" s="9" t="s">
        <v>9</v>
      </c>
    </row>
    <row r="5" spans="1:7" ht="45" customHeight="1">
      <c r="A5" s="10" t="s">
        <v>50</v>
      </c>
      <c r="B5" s="38">
        <f>IF(SUM(B6:B7)=0,0,SUM(B6:B7))</f>
        <v>1738828</v>
      </c>
      <c r="C5" s="15">
        <f aca="true" t="shared" si="0" ref="C5:C14">IF(OR(B5=0,$B$5=0),0,IF(ROUND(B5/$B$5*10000,0)=0,0,ROUND(B5/$B$5*100,2)))</f>
        <v>100</v>
      </c>
      <c r="D5" s="39">
        <f>IF(SUM(D6:D7)=0,0,SUM(D6:D7))</f>
        <v>1736329</v>
      </c>
      <c r="E5" s="15">
        <f aca="true" t="shared" si="1" ref="E5:E14">IF(OR(D5=0,$D$5=0),0,IF(ROUND(D5/$D$5*10000,0)=0,0,ROUND(D5/$D$5*100,2)))</f>
        <v>100</v>
      </c>
      <c r="F5" s="40">
        <f>IF(SUM(F6:F7)=0,0,SUM(F6:F7))</f>
        <v>2499</v>
      </c>
      <c r="G5" s="41">
        <f aca="true" t="shared" si="2" ref="G5:G23">IF(OR(D5=0,F5=0),0,IF(ROUND(F5/D5*10000,0)=0,0,ABS(ROUND(F5/D5*100,2))))</f>
        <v>0.14</v>
      </c>
    </row>
    <row r="6" spans="1:7" ht="30.75" customHeight="1">
      <c r="A6" s="17" t="s">
        <v>51</v>
      </c>
      <c r="B6" s="42">
        <v>1701859</v>
      </c>
      <c r="C6" s="22">
        <f t="shared" si="0"/>
        <v>97.87</v>
      </c>
      <c r="D6" s="43">
        <v>1736329</v>
      </c>
      <c r="E6" s="22">
        <f t="shared" si="1"/>
        <v>100</v>
      </c>
      <c r="F6" s="44">
        <f>IF((B6-D6)=0,0,(B6-D6))</f>
        <v>-34470</v>
      </c>
      <c r="G6" s="45">
        <f t="shared" si="2"/>
        <v>1.99</v>
      </c>
    </row>
    <row r="7" spans="1:7" ht="30.75" customHeight="1">
      <c r="A7" s="17" t="s">
        <v>52</v>
      </c>
      <c r="B7" s="42">
        <v>36969</v>
      </c>
      <c r="C7" s="22">
        <f t="shared" si="0"/>
        <v>2.13</v>
      </c>
      <c r="D7" s="43">
        <v>0</v>
      </c>
      <c r="E7" s="22">
        <f t="shared" si="1"/>
        <v>0</v>
      </c>
      <c r="F7" s="44">
        <f>IF((B7-D7)=0,0,(B7-D7))</f>
        <v>36969</v>
      </c>
      <c r="G7" s="45">
        <f t="shared" si="2"/>
        <v>0</v>
      </c>
    </row>
    <row r="8" spans="1:7" ht="45" customHeight="1">
      <c r="A8" s="10" t="s">
        <v>53</v>
      </c>
      <c r="B8" s="38">
        <f>IF(SUM(B9:B13)=0,0,SUM(B9:B13))</f>
        <v>1589889</v>
      </c>
      <c r="C8" s="15">
        <f t="shared" si="0"/>
        <v>91.43</v>
      </c>
      <c r="D8" s="39">
        <f>IF(SUM(D9:D13)=0,0,SUM(D9:D13))</f>
        <v>1736329</v>
      </c>
      <c r="E8" s="15">
        <f t="shared" si="1"/>
        <v>100</v>
      </c>
      <c r="F8" s="40">
        <f>IF(SUM(F9:F13)=0,0,SUM(F9:F13))</f>
        <v>-146440</v>
      </c>
      <c r="G8" s="41">
        <f t="shared" si="2"/>
        <v>8.43</v>
      </c>
    </row>
    <row r="9" spans="1:7" ht="30.75" customHeight="1">
      <c r="A9" s="17" t="s">
        <v>54</v>
      </c>
      <c r="B9" s="42">
        <v>0</v>
      </c>
      <c r="C9" s="22">
        <f t="shared" si="0"/>
        <v>0</v>
      </c>
      <c r="D9" s="43">
        <v>0</v>
      </c>
      <c r="E9" s="22">
        <f t="shared" si="1"/>
        <v>0</v>
      </c>
      <c r="F9" s="44">
        <f>IF((B9-D9)=0,0,(B9-D9))</f>
        <v>0</v>
      </c>
      <c r="G9" s="45">
        <f t="shared" si="2"/>
        <v>0</v>
      </c>
    </row>
    <row r="10" spans="1:7" ht="30.75" customHeight="1">
      <c r="A10" s="17" t="s">
        <v>55</v>
      </c>
      <c r="B10" s="42">
        <v>1589889</v>
      </c>
      <c r="C10" s="22">
        <f t="shared" si="0"/>
        <v>91.43</v>
      </c>
      <c r="D10" s="43">
        <v>1736329</v>
      </c>
      <c r="E10" s="22">
        <f t="shared" si="1"/>
        <v>100</v>
      </c>
      <c r="F10" s="44">
        <f>IF((B10-D10)=0,0,(B10-D10))</f>
        <v>-146440</v>
      </c>
      <c r="G10" s="45">
        <f t="shared" si="2"/>
        <v>8.43</v>
      </c>
    </row>
    <row r="11" spans="1:7" ht="30.75" customHeight="1">
      <c r="A11" s="17" t="s">
        <v>56</v>
      </c>
      <c r="B11" s="42">
        <v>0</v>
      </c>
      <c r="C11" s="22">
        <f t="shared" si="0"/>
        <v>0</v>
      </c>
      <c r="D11" s="43">
        <v>0</v>
      </c>
      <c r="E11" s="22">
        <f t="shared" si="1"/>
        <v>0</v>
      </c>
      <c r="F11" s="44">
        <f>IF((B11-D11)=0,0,(B11-D11))</f>
        <v>0</v>
      </c>
      <c r="G11" s="45">
        <f t="shared" si="2"/>
        <v>0</v>
      </c>
    </row>
    <row r="12" spans="1:7" ht="30.75" customHeight="1">
      <c r="A12" s="17" t="s">
        <v>57</v>
      </c>
      <c r="B12" s="42">
        <v>0</v>
      </c>
      <c r="C12" s="22">
        <f t="shared" si="0"/>
        <v>0</v>
      </c>
      <c r="D12" s="43">
        <v>0</v>
      </c>
      <c r="E12" s="22">
        <f t="shared" si="1"/>
        <v>0</v>
      </c>
      <c r="F12" s="44">
        <f>IF((B12-D12)=0,0,(B12-D12))</f>
        <v>0</v>
      </c>
      <c r="G12" s="45">
        <f t="shared" si="2"/>
        <v>0</v>
      </c>
    </row>
    <row r="13" spans="1:7" ht="30.75" customHeight="1">
      <c r="A13" s="17" t="s">
        <v>58</v>
      </c>
      <c r="B13" s="42">
        <v>0</v>
      </c>
      <c r="C13" s="22">
        <f t="shared" si="0"/>
        <v>0</v>
      </c>
      <c r="D13" s="43">
        <v>0</v>
      </c>
      <c r="E13" s="22">
        <f t="shared" si="1"/>
        <v>0</v>
      </c>
      <c r="F13" s="44">
        <f>IF((B13-D13)=0,0,(B13-D13))</f>
        <v>0</v>
      </c>
      <c r="G13" s="45">
        <f t="shared" si="2"/>
        <v>0</v>
      </c>
    </row>
    <row r="14" spans="1:7" ht="45" customHeight="1">
      <c r="A14" s="10" t="s">
        <v>59</v>
      </c>
      <c r="B14" s="38">
        <f>IF((B5-B8)=0,0,(B5-B8))</f>
        <v>148939</v>
      </c>
      <c r="C14" s="15">
        <f t="shared" si="0"/>
        <v>8.57</v>
      </c>
      <c r="D14" s="39">
        <f>IF((D5-D8)=0,0,(D5-D8))</f>
        <v>0</v>
      </c>
      <c r="E14" s="15">
        <f t="shared" si="1"/>
        <v>0</v>
      </c>
      <c r="F14" s="40">
        <f>IF((F5-F8)=0,0,(F5-F8))</f>
        <v>148939</v>
      </c>
      <c r="G14" s="41">
        <f t="shared" si="2"/>
        <v>0</v>
      </c>
    </row>
    <row r="15" spans="1:7" ht="45" customHeight="1">
      <c r="A15" s="10" t="s">
        <v>60</v>
      </c>
      <c r="B15" s="38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39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0">
        <f>IF(SUM(F16:F17)=0,0,SUM(F16:F17))</f>
        <v>0</v>
      </c>
      <c r="G15" s="41">
        <f t="shared" si="2"/>
        <v>0</v>
      </c>
    </row>
    <row r="16" spans="1:7" ht="30" customHeight="1">
      <c r="A16" s="17" t="s">
        <v>61</v>
      </c>
      <c r="B16" s="42">
        <v>0</v>
      </c>
      <c r="C16" s="22">
        <f t="shared" si="3"/>
        <v>0</v>
      </c>
      <c r="D16" s="43">
        <v>0</v>
      </c>
      <c r="E16" s="22">
        <f t="shared" si="4"/>
        <v>0</v>
      </c>
      <c r="F16" s="44">
        <f>IF((B16-D16)=0,0,(B16-D16))</f>
        <v>0</v>
      </c>
      <c r="G16" s="45">
        <f t="shared" si="2"/>
        <v>0</v>
      </c>
    </row>
    <row r="17" spans="1:7" ht="30" customHeight="1">
      <c r="A17" s="17" t="s">
        <v>62</v>
      </c>
      <c r="B17" s="42">
        <v>0</v>
      </c>
      <c r="C17" s="22">
        <f t="shared" si="3"/>
        <v>0</v>
      </c>
      <c r="D17" s="43">
        <v>0</v>
      </c>
      <c r="E17" s="22">
        <f t="shared" si="4"/>
        <v>0</v>
      </c>
      <c r="F17" s="44">
        <f>IF((B17-D17)=0,0,(B17-D17))</f>
        <v>0</v>
      </c>
      <c r="G17" s="45">
        <f t="shared" si="2"/>
        <v>0</v>
      </c>
    </row>
    <row r="18" spans="1:7" ht="45" customHeight="1">
      <c r="A18" s="10" t="s">
        <v>63</v>
      </c>
      <c r="B18" s="38">
        <f>IF(SUM(B19:B22)=0,0,SUM(B19:B22))</f>
        <v>0</v>
      </c>
      <c r="C18" s="15">
        <f t="shared" si="3"/>
        <v>0</v>
      </c>
      <c r="D18" s="39">
        <f>IF(SUM(D19:D22)=0,0,SUM(D19:D22))</f>
        <v>0</v>
      </c>
      <c r="E18" s="15">
        <f t="shared" si="4"/>
        <v>0</v>
      </c>
      <c r="F18" s="40">
        <f>IF(SUM(F19:F22)=0,0,SUM(F19:F22))</f>
        <v>0</v>
      </c>
      <c r="G18" s="41">
        <f t="shared" si="2"/>
        <v>0</v>
      </c>
    </row>
    <row r="19" spans="1:7" ht="30" customHeight="1">
      <c r="A19" s="17" t="s">
        <v>64</v>
      </c>
      <c r="B19" s="42">
        <v>0</v>
      </c>
      <c r="C19" s="22">
        <f t="shared" si="3"/>
        <v>0</v>
      </c>
      <c r="D19" s="43">
        <v>0</v>
      </c>
      <c r="E19" s="22">
        <f t="shared" si="4"/>
        <v>0</v>
      </c>
      <c r="F19" s="44">
        <f>IF((B19-D19)=0,0,(B19-D19))</f>
        <v>0</v>
      </c>
      <c r="G19" s="45">
        <f t="shared" si="2"/>
        <v>0</v>
      </c>
    </row>
    <row r="20" spans="1:7" ht="30" customHeight="1">
      <c r="A20" s="17" t="s">
        <v>65</v>
      </c>
      <c r="B20" s="42">
        <v>0</v>
      </c>
      <c r="C20" s="22">
        <f t="shared" si="3"/>
        <v>0</v>
      </c>
      <c r="D20" s="43">
        <v>0</v>
      </c>
      <c r="E20" s="22">
        <f t="shared" si="4"/>
        <v>0</v>
      </c>
      <c r="F20" s="44">
        <f>IF((B20-D20)=0,0,(B20-D20))</f>
        <v>0</v>
      </c>
      <c r="G20" s="45">
        <f t="shared" si="2"/>
        <v>0</v>
      </c>
    </row>
    <row r="21" spans="1:7" ht="30" customHeight="1">
      <c r="A21" s="17" t="s">
        <v>66</v>
      </c>
      <c r="B21" s="42">
        <v>0</v>
      </c>
      <c r="C21" s="22">
        <f t="shared" si="3"/>
        <v>0</v>
      </c>
      <c r="D21" s="43">
        <v>0</v>
      </c>
      <c r="E21" s="22">
        <f t="shared" si="4"/>
        <v>0</v>
      </c>
      <c r="F21" s="44">
        <f>IF((B21-D21)=0,0,(B21-D21))</f>
        <v>0</v>
      </c>
      <c r="G21" s="45">
        <f t="shared" si="2"/>
        <v>0</v>
      </c>
    </row>
    <row r="22" spans="1:7" ht="30" customHeight="1">
      <c r="A22" s="17" t="s">
        <v>67</v>
      </c>
      <c r="B22" s="42">
        <v>0</v>
      </c>
      <c r="C22" s="22">
        <f t="shared" si="3"/>
        <v>0</v>
      </c>
      <c r="D22" s="43">
        <v>0</v>
      </c>
      <c r="E22" s="22">
        <f t="shared" si="4"/>
        <v>0</v>
      </c>
      <c r="F22" s="44">
        <f>IF((B22-D22)=0,0,(B22-D22))</f>
        <v>0</v>
      </c>
      <c r="G22" s="45">
        <f t="shared" si="2"/>
        <v>0</v>
      </c>
    </row>
    <row r="23" spans="1:7" ht="45" customHeight="1" thickBot="1">
      <c r="A23" s="25" t="s">
        <v>68</v>
      </c>
      <c r="B23" s="46">
        <f>IF((B15-B18)=0,0,(B15-B18))</f>
        <v>0</v>
      </c>
      <c r="C23" s="30">
        <f t="shared" si="3"/>
        <v>0</v>
      </c>
      <c r="D23" s="47">
        <f>IF((D15-D18)=0,0,(D15-D18))</f>
        <v>0</v>
      </c>
      <c r="E23" s="30">
        <f t="shared" si="4"/>
        <v>0</v>
      </c>
      <c r="F23" s="48">
        <f>IF((F15-F18)=0,0,(F15-F18))</f>
        <v>0</v>
      </c>
      <c r="G23" s="49">
        <f t="shared" si="2"/>
        <v>0</v>
      </c>
    </row>
  </sheetData>
  <sheetProtection password="CAE7" sheet="1" objects="1" scenarios="1"/>
  <mergeCells count="6">
    <mergeCell ref="A1:G1"/>
    <mergeCell ref="A3:A4"/>
    <mergeCell ref="B3:C3"/>
    <mergeCell ref="D3:E3"/>
    <mergeCell ref="F3:G3"/>
    <mergeCell ref="B2:E2"/>
  </mergeCells>
  <printOptions/>
  <pageMargins left="0.1968503937007874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2"/>
  <dimension ref="A1:H34"/>
  <sheetViews>
    <sheetView tabSelected="1" workbookViewId="0" topLeftCell="A22">
      <selection activeCell="A31" sqref="A31"/>
    </sheetView>
  </sheetViews>
  <sheetFormatPr defaultColWidth="9.00390625" defaultRowHeight="16.5"/>
  <cols>
    <col min="1" max="1" width="44.375" style="0" customWidth="1"/>
    <col min="2" max="2" width="26.75390625" style="0" customWidth="1"/>
    <col min="3" max="3" width="27.753906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2" t="s">
        <v>70</v>
      </c>
      <c r="B1" s="72"/>
      <c r="C1" s="72"/>
      <c r="D1" s="33"/>
      <c r="E1" s="33"/>
      <c r="F1" s="33"/>
      <c r="G1" s="33"/>
      <c r="H1" s="34"/>
    </row>
    <row r="2" spans="1:6" ht="18" customHeight="1" thickBot="1">
      <c r="A2" s="81" t="s">
        <v>98</v>
      </c>
      <c r="B2" s="81"/>
      <c r="C2" s="50" t="s">
        <v>2</v>
      </c>
      <c r="D2" s="36"/>
      <c r="E2" s="36"/>
      <c r="F2" s="37"/>
    </row>
    <row r="3" spans="1:3" ht="18.75" customHeight="1">
      <c r="A3" s="67" t="s">
        <v>3</v>
      </c>
      <c r="B3" s="77" t="s">
        <v>4</v>
      </c>
      <c r="C3" s="78"/>
    </row>
    <row r="4" spans="1:3" ht="19.5" customHeight="1">
      <c r="A4" s="68"/>
      <c r="B4" s="79"/>
      <c r="C4" s="80"/>
    </row>
    <row r="5" spans="1:3" ht="22.5" customHeight="1">
      <c r="A5" s="51" t="s">
        <v>71</v>
      </c>
      <c r="B5" s="52"/>
      <c r="C5" s="52"/>
    </row>
    <row r="6" spans="1:3" ht="21.75" customHeight="1">
      <c r="A6" s="53" t="s">
        <v>72</v>
      </c>
      <c r="B6" s="54">
        <v>1701859</v>
      </c>
      <c r="C6" s="55"/>
    </row>
    <row r="7" spans="1:3" ht="21.75" customHeight="1">
      <c r="A7" s="53" t="s">
        <v>73</v>
      </c>
      <c r="B7" s="54">
        <v>472975</v>
      </c>
      <c r="C7" s="55"/>
    </row>
    <row r="8" spans="1:3" ht="22.5" customHeight="1">
      <c r="A8" s="56" t="s">
        <v>74</v>
      </c>
      <c r="B8" s="57"/>
      <c r="C8" s="57">
        <f>IF(SUM(B6:B7)=0,0,SUM(B6:B7))</f>
        <v>2174834</v>
      </c>
    </row>
    <row r="9" spans="1:3" ht="22.5" customHeight="1">
      <c r="A9" s="58" t="s">
        <v>75</v>
      </c>
      <c r="B9" s="55"/>
      <c r="C9" s="55"/>
    </row>
    <row r="10" spans="1:3" ht="21" customHeight="1">
      <c r="A10" s="53" t="s">
        <v>76</v>
      </c>
      <c r="B10" s="54">
        <v>0</v>
      </c>
      <c r="C10" s="55"/>
    </row>
    <row r="11" spans="1:3" ht="21" customHeight="1">
      <c r="A11" s="53" t="s">
        <v>77</v>
      </c>
      <c r="B11" s="54">
        <v>0</v>
      </c>
      <c r="C11" s="55"/>
    </row>
    <row r="12" spans="1:3" ht="21" customHeight="1">
      <c r="A12" s="53" t="s">
        <v>78</v>
      </c>
      <c r="B12" s="54">
        <v>0</v>
      </c>
      <c r="C12" s="55"/>
    </row>
    <row r="13" spans="1:3" ht="21" customHeight="1">
      <c r="A13" s="53" t="s">
        <v>79</v>
      </c>
      <c r="B13" s="54">
        <v>0</v>
      </c>
      <c r="C13" s="55"/>
    </row>
    <row r="14" spans="1:3" ht="21" customHeight="1">
      <c r="A14" s="53" t="s">
        <v>80</v>
      </c>
      <c r="B14" s="54">
        <v>0</v>
      </c>
      <c r="C14" s="55"/>
    </row>
    <row r="15" spans="1:3" ht="21" customHeight="1">
      <c r="A15" s="53" t="s">
        <v>81</v>
      </c>
      <c r="B15" s="54">
        <v>0</v>
      </c>
      <c r="C15" s="55"/>
    </row>
    <row r="16" spans="1:3" ht="21" customHeight="1">
      <c r="A16" s="53" t="s">
        <v>82</v>
      </c>
      <c r="B16" s="54">
        <v>-3385064</v>
      </c>
      <c r="C16" s="55"/>
    </row>
    <row r="17" spans="1:3" ht="21" customHeight="1">
      <c r="A17" s="53" t="s">
        <v>83</v>
      </c>
      <c r="B17" s="54">
        <v>0</v>
      </c>
      <c r="C17" s="55"/>
    </row>
    <row r="18" spans="1:3" ht="22.5" customHeight="1">
      <c r="A18" s="56" t="s">
        <v>84</v>
      </c>
      <c r="B18" s="57"/>
      <c r="C18" s="57">
        <f>IF(SUM(B10:B17)=0,0,SUM(B10:B17))</f>
        <v>-3385064</v>
      </c>
    </row>
    <row r="19" spans="1:3" ht="22.5" customHeight="1">
      <c r="A19" s="58" t="s">
        <v>85</v>
      </c>
      <c r="B19" s="55"/>
      <c r="C19" s="55"/>
    </row>
    <row r="20" spans="1:3" ht="21" customHeight="1">
      <c r="A20" s="53" t="s">
        <v>86</v>
      </c>
      <c r="B20" s="54">
        <v>0</v>
      </c>
      <c r="C20" s="55"/>
    </row>
    <row r="21" spans="1:3" ht="21" customHeight="1">
      <c r="A21" s="53" t="s">
        <v>87</v>
      </c>
      <c r="B21" s="54">
        <v>1155210</v>
      </c>
      <c r="C21" s="55"/>
    </row>
    <row r="22" spans="1:3" ht="21.75" customHeight="1">
      <c r="A22" s="53" t="s">
        <v>88</v>
      </c>
      <c r="B22" s="54">
        <v>1978519</v>
      </c>
      <c r="C22" s="55"/>
    </row>
    <row r="23" spans="1:3" ht="21.75" customHeight="1">
      <c r="A23" s="53" t="s">
        <v>89</v>
      </c>
      <c r="B23" s="54">
        <v>0</v>
      </c>
      <c r="C23" s="55"/>
    </row>
    <row r="24" spans="1:3" ht="21.75" customHeight="1">
      <c r="A24" s="53" t="s">
        <v>90</v>
      </c>
      <c r="B24" s="54">
        <v>-1753851</v>
      </c>
      <c r="C24" s="55"/>
    </row>
    <row r="25" spans="1:3" ht="21.75" customHeight="1">
      <c r="A25" s="53" t="s">
        <v>91</v>
      </c>
      <c r="B25" s="54">
        <v>0</v>
      </c>
      <c r="C25" s="55"/>
    </row>
    <row r="26" spans="1:3" ht="21.75" customHeight="1">
      <c r="A26" s="53" t="s">
        <v>92</v>
      </c>
      <c r="B26" s="54">
        <v>0</v>
      </c>
      <c r="C26" s="55"/>
    </row>
    <row r="27" spans="1:3" ht="22.5" customHeight="1">
      <c r="A27" s="56" t="s">
        <v>93</v>
      </c>
      <c r="B27" s="57"/>
      <c r="C27" s="57">
        <f>IF(SUM(B20:B26)=0,0,(SUM(B20:B26)))</f>
        <v>1379878</v>
      </c>
    </row>
    <row r="28" spans="1:3" ht="22.5" customHeight="1">
      <c r="A28" s="59" t="s">
        <v>94</v>
      </c>
      <c r="B28" s="57"/>
      <c r="C28" s="60">
        <v>0</v>
      </c>
    </row>
    <row r="29" spans="1:3" ht="21.75" customHeight="1">
      <c r="A29" s="58" t="s">
        <v>95</v>
      </c>
      <c r="B29" s="57"/>
      <c r="C29" s="57">
        <f>IF(SUM(C8,C18,C27,C28)=0,0,SUM(C8,C18,C27,C28))</f>
        <v>169648</v>
      </c>
    </row>
    <row r="30" spans="1:4" ht="21.75" customHeight="1">
      <c r="A30" s="58" t="s">
        <v>96</v>
      </c>
      <c r="B30" s="57"/>
      <c r="C30" s="60">
        <v>9420</v>
      </c>
      <c r="D30" s="61"/>
    </row>
    <row r="31" spans="1:3" ht="21.75" customHeight="1">
      <c r="A31" s="58" t="s">
        <v>97</v>
      </c>
      <c r="B31" s="62"/>
      <c r="C31" s="62">
        <f>C30+C29</f>
        <v>179068</v>
      </c>
    </row>
    <row r="32" spans="1:3" ht="12" customHeight="1" thickBot="1">
      <c r="A32" s="63"/>
      <c r="B32" s="64"/>
      <c r="C32" s="64"/>
    </row>
    <row r="33" spans="1:3" ht="16.5" customHeight="1">
      <c r="A33" s="75" t="s">
        <v>99</v>
      </c>
      <c r="B33" s="75"/>
      <c r="C33" s="75"/>
    </row>
    <row r="34" spans="1:3" ht="48" customHeight="1">
      <c r="A34" s="76" t="s">
        <v>100</v>
      </c>
      <c r="B34" s="76"/>
      <c r="C34" s="76"/>
    </row>
  </sheetData>
  <sheetProtection password="CAE7" sheet="1" objects="1" scenarios="1"/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1968503937007874" right="0.1968503937007874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</dc:title>
  <dc:subject>31</dc:subject>
  <dc:creator>行政院主計處</dc:creator>
  <cp:keywords/>
  <dc:description> </dc:description>
  <cp:lastModifiedBy>Administrator</cp:lastModifiedBy>
  <cp:lastPrinted>2001-07-03T08:41:29Z</cp:lastPrinted>
  <dcterms:created xsi:type="dcterms:W3CDTF">2001-04-25T09:47:43Z</dcterms:created>
  <dcterms:modified xsi:type="dcterms:W3CDTF">2008-11-11T05:38:32Z</dcterms:modified>
  <cp:category>I13</cp:category>
  <cp:version/>
  <cp:contentType/>
  <cp:contentStatus/>
</cp:coreProperties>
</file>