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575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<sst xmlns="http://schemas.openxmlformats.org/spreadsheetml/2006/main" count="120" uniqueCount="102">
  <si>
    <t>社 會 福 利 基 金 業</t>
  </si>
  <si>
    <t>務 收 支 預 算 表</t>
  </si>
  <si>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</si>
  <si>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</si>
  <si>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</si>
  <si>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</si>
  <si>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</si>
  <si>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</si>
  <si>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</si>
  <si>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</si>
  <si>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</si>
  <si>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</si>
  <si>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</si>
  <si>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</si>
  <si>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</si>
  <si>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</si>
  <si>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</si>
  <si>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</si>
  <si>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</si>
  <si>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</si>
  <si>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</si>
  <si>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</si>
  <si>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</si>
  <si>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</si>
  <si>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</si>
  <si>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</si>
  <si>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</si>
  <si>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</si>
  <si>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</si>
  <si>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</si>
  <si>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</si>
  <si>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</si>
  <si>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</si>
  <si>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</si>
  <si>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</si>
  <si>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</si>
  <si>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</si>
  <si>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</si>
  <si>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</si>
  <si>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</si>
  <si>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</si>
  <si>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</si>
  <si>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</si>
  <si>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</si>
  <si>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</si>
  <si>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</si>
  <si>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</si>
  <si>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本年度與上次預算數比較增(+)減</t>
    </r>
    <r>
      <rPr>
        <b/>
        <sz val="11"/>
        <rFont val="細明體"/>
        <family val="3"/>
      </rPr>
      <t></t>
    </r>
  </si>
  <si>
    <t>社 會 福 利 基 金 餘 絀 撥 補 預 算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</si>
  <si>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</si>
  <si>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</si>
  <si>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</si>
  <si>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</si>
  <si>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</si>
  <si>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</si>
  <si>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</si>
  <si>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</si>
  <si>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</si>
  <si>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</si>
  <si>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</si>
  <si>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</si>
  <si>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</si>
  <si>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</si>
  <si>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</si>
  <si>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</si>
  <si>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</si>
  <si>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</si>
  <si>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</si>
  <si>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</si>
  <si>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</si>
  <si>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</si>
  <si>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社 會 福 利 基 金 資 金 運 用 預 算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</si>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</sst>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1:J40"/>
  <sheetViews>
    <sheetView workbookViewId="0" topLeftCell="E26">
      <selection activeCell="H41" sqref="H41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7"/>
    </row>
    <row r="5" spans="1:10" ht="19.5" customHeight="1">
      <c r="A5" s="11" t="s">
        <v>12</v>
      </c>
      <c r="B5" s="12">
        <f>IF(SUM(B6:B15)=0,0,SUM(B6:B15))</f>
        <v>500000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1065735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1065735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-565735</v>
      </c>
      <c r="I5" s="16">
        <f aca="true" t="shared" si="4" ref="I5:I39">IF(OR(D5=0,H5=0),0,IF(ROUND((H5/D5*10000),0)=0,0,ABS(ROUND((H5/D5)*100,2))))</f>
        <v>53.08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500000</v>
      </c>
      <c r="C12" s="20">
        <f t="shared" si="0"/>
        <v>100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500000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1065735</v>
      </c>
      <c r="E13" s="20">
        <f t="shared" si="1"/>
        <v>100</v>
      </c>
      <c r="F13" s="21">
        <v>1065735</v>
      </c>
      <c r="G13" s="20">
        <f t="shared" si="2"/>
        <v>100</v>
      </c>
      <c r="H13" s="22">
        <f t="shared" si="3"/>
        <v>-1065735</v>
      </c>
      <c r="I13" s="23">
        <f t="shared" si="4"/>
        <v>100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998832</v>
      </c>
      <c r="C16" s="13">
        <f t="shared" si="0"/>
        <v>199.77</v>
      </c>
      <c r="D16" s="12">
        <f>IF(SUM(D17:D29)=0,0,SUM(D17:D29))</f>
        <v>1804775</v>
      </c>
      <c r="E16" s="13">
        <f t="shared" si="1"/>
        <v>169.35</v>
      </c>
      <c r="F16" s="14">
        <f>IF(SUM(F17:F29)=0,0,SUM(F17:F29))</f>
        <v>1216020</v>
      </c>
      <c r="G16" s="13">
        <f t="shared" si="2"/>
        <v>114.1</v>
      </c>
      <c r="H16" s="15">
        <f t="shared" si="3"/>
        <v>-805943</v>
      </c>
      <c r="I16" s="16">
        <f t="shared" si="4"/>
        <v>44.66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989292</v>
      </c>
      <c r="C23" s="20">
        <f t="shared" si="0"/>
        <v>197.86</v>
      </c>
      <c r="D23" s="19">
        <v>1778535</v>
      </c>
      <c r="E23" s="20">
        <f t="shared" si="1"/>
        <v>166.88</v>
      </c>
      <c r="F23" s="21">
        <v>1198209</v>
      </c>
      <c r="G23" s="20">
        <f t="shared" si="2"/>
        <v>112.43</v>
      </c>
      <c r="H23" s="22">
        <f t="shared" si="3"/>
        <v>-789243</v>
      </c>
      <c r="I23" s="23">
        <f t="shared" si="4"/>
        <v>44.38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0</v>
      </c>
      <c r="C25" s="20">
        <f t="shared" si="0"/>
        <v>0</v>
      </c>
      <c r="D25" s="19">
        <v>0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0</v>
      </c>
      <c r="I25" s="23">
        <f t="shared" si="4"/>
        <v>0</v>
      </c>
      <c r="J25" s="17"/>
    </row>
    <row r="26" spans="1:10" ht="18.75" customHeight="1">
      <c r="A26" s="18" t="s">
        <v>33</v>
      </c>
      <c r="B26" s="19">
        <v>9540</v>
      </c>
      <c r="C26" s="20">
        <f t="shared" si="0"/>
        <v>1.91</v>
      </c>
      <c r="D26" s="19">
        <v>26240</v>
      </c>
      <c r="E26" s="20">
        <f t="shared" si="1"/>
        <v>2.46</v>
      </c>
      <c r="F26" s="21">
        <v>17811</v>
      </c>
      <c r="G26" s="20">
        <f t="shared" si="2"/>
        <v>1.67</v>
      </c>
      <c r="H26" s="22">
        <f t="shared" si="3"/>
        <v>-16700</v>
      </c>
      <c r="I26" s="23">
        <f t="shared" si="4"/>
        <v>63.64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37</v>
      </c>
      <c r="B30" s="12">
        <f>IF((B5-B16)=0,0,B5-B16)</f>
        <v>-498832</v>
      </c>
      <c r="C30" s="13">
        <f t="shared" si="0"/>
        <v>-99.77</v>
      </c>
      <c r="D30" s="12">
        <f>IF((D5-D16)=0,0,D5-D16)</f>
        <v>-739040</v>
      </c>
      <c r="E30" s="13">
        <f t="shared" si="1"/>
        <v>-69.35</v>
      </c>
      <c r="F30" s="14">
        <f>IF((F5-F16)=0,0,F5-F16)</f>
        <v>-150285</v>
      </c>
      <c r="G30" s="13">
        <f t="shared" si="2"/>
        <v>-14.1</v>
      </c>
      <c r="H30" s="15">
        <f>IF(OR(AND(D30&lt;0,B30&gt;0),AND(D30&gt;0,B30&lt;0)),0,B30-D30)</f>
        <v>240208</v>
      </c>
      <c r="I30" s="16">
        <f t="shared" si="4"/>
        <v>32.5</v>
      </c>
      <c r="J30" s="17"/>
    </row>
    <row r="31" spans="1:10" ht="19.5" customHeight="1">
      <c r="A31" s="11" t="s">
        <v>38</v>
      </c>
      <c r="B31" s="12">
        <f>IF(SUM(B32:B33)=0,0,SUM(B32:B33))</f>
        <v>31969</v>
      </c>
      <c r="C31" s="13">
        <f t="shared" si="0"/>
        <v>6.39</v>
      </c>
      <c r="D31" s="12">
        <f>IF(SUM(D32:D33)=0,0,SUM(D32:D33))</f>
        <v>26544</v>
      </c>
      <c r="E31" s="13">
        <f t="shared" si="1"/>
        <v>2.49</v>
      </c>
      <c r="F31" s="14">
        <f>IF(SUM(F32:F33)=0,0,SUM(F32:F33))</f>
        <v>77592</v>
      </c>
      <c r="G31" s="13">
        <f t="shared" si="2"/>
        <v>7.28</v>
      </c>
      <c r="H31" s="15">
        <f aca="true" t="shared" si="5" ref="H31:H36">B31-D31</f>
        <v>5425</v>
      </c>
      <c r="I31" s="16">
        <f t="shared" si="4"/>
        <v>20.44</v>
      </c>
      <c r="J31" s="17"/>
    </row>
    <row r="32" spans="1:10" ht="18.75" customHeight="1">
      <c r="A32" s="18" t="s">
        <v>39</v>
      </c>
      <c r="B32" s="19">
        <v>30517</v>
      </c>
      <c r="C32" s="20">
        <f t="shared" si="0"/>
        <v>6.1</v>
      </c>
      <c r="D32" s="19">
        <v>21106</v>
      </c>
      <c r="E32" s="20">
        <f t="shared" si="1"/>
        <v>1.98</v>
      </c>
      <c r="F32" s="21">
        <v>48222</v>
      </c>
      <c r="G32" s="20">
        <f t="shared" si="2"/>
        <v>4.52</v>
      </c>
      <c r="H32" s="22">
        <f t="shared" si="5"/>
        <v>9411</v>
      </c>
      <c r="I32" s="23">
        <f t="shared" si="4"/>
        <v>44.59</v>
      </c>
      <c r="J32" s="17"/>
    </row>
    <row r="33" spans="1:10" ht="18.75" customHeight="1">
      <c r="A33" s="18" t="s">
        <v>40</v>
      </c>
      <c r="B33" s="19">
        <v>1452</v>
      </c>
      <c r="C33" s="20">
        <f t="shared" si="0"/>
        <v>0.29</v>
      </c>
      <c r="D33" s="19">
        <v>5438</v>
      </c>
      <c r="E33" s="20">
        <f t="shared" si="1"/>
        <v>0.51</v>
      </c>
      <c r="F33" s="21">
        <v>29370</v>
      </c>
      <c r="G33" s="20">
        <f t="shared" si="2"/>
        <v>2.76</v>
      </c>
      <c r="H33" s="22">
        <f t="shared" si="5"/>
        <v>-3986</v>
      </c>
      <c r="I33" s="23">
        <f t="shared" si="4"/>
        <v>73.3</v>
      </c>
      <c r="J33" s="17"/>
    </row>
    <row r="34" spans="1:10" ht="19.5" customHeight="1">
      <c r="A34" s="11" t="s">
        <v>41</v>
      </c>
      <c r="B34" s="12">
        <f>IF(SUM(B35:B36)=0,0,SUM(B35:B36))</f>
        <v>2000</v>
      </c>
      <c r="C34" s="13">
        <f t="shared" si="0"/>
        <v>0.4</v>
      </c>
      <c r="D34" s="12">
        <f>IF(SUM(D35:D36)=0,0,SUM(D35:D36))</f>
        <v>2000</v>
      </c>
      <c r="E34" s="13">
        <f t="shared" si="1"/>
        <v>0.19</v>
      </c>
      <c r="F34" s="14">
        <f>IF(SUM(F35:F36)=0,0,SUM(F35:F36))</f>
        <v>8</v>
      </c>
      <c r="G34" s="13">
        <f t="shared" si="2"/>
        <v>0</v>
      </c>
      <c r="H34" s="15">
        <f t="shared" si="5"/>
        <v>0</v>
      </c>
      <c r="I34" s="16">
        <f t="shared" si="4"/>
        <v>0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2000</v>
      </c>
      <c r="C36" s="20">
        <f t="shared" si="0"/>
        <v>0.4</v>
      </c>
      <c r="D36" s="19">
        <v>2000</v>
      </c>
      <c r="E36" s="20">
        <f t="shared" si="1"/>
        <v>0.19</v>
      </c>
      <c r="F36" s="21">
        <v>8</v>
      </c>
      <c r="G36" s="20">
        <f t="shared" si="2"/>
        <v>0</v>
      </c>
      <c r="H36" s="22">
        <f t="shared" si="5"/>
        <v>0</v>
      </c>
      <c r="I36" s="23">
        <f t="shared" si="4"/>
        <v>0</v>
      </c>
      <c r="J36" s="17"/>
    </row>
    <row r="37" spans="1:10" ht="19.5" customHeight="1">
      <c r="A37" s="11" t="s">
        <v>44</v>
      </c>
      <c r="B37" s="12">
        <f>IF((B31-B34)=0,0,B31-B34)</f>
        <v>29969</v>
      </c>
      <c r="C37" s="13">
        <f t="shared" si="0"/>
        <v>5.99</v>
      </c>
      <c r="D37" s="12">
        <f>IF((D31-D34)=0,0,D31-D34)</f>
        <v>24544</v>
      </c>
      <c r="E37" s="13">
        <f t="shared" si="1"/>
        <v>2.3</v>
      </c>
      <c r="F37" s="14">
        <f>IF((F31-F34)=0,0,F31-F34)</f>
        <v>77584</v>
      </c>
      <c r="G37" s="13">
        <f t="shared" si="2"/>
        <v>7.28</v>
      </c>
      <c r="H37" s="15">
        <f>IF(OR(AND(D37&lt;0,B37&gt;0),AND(D37&gt;0,B37&lt;0)),0,B37-D37)</f>
        <v>5425</v>
      </c>
      <c r="I37" s="16">
        <f t="shared" si="4"/>
        <v>22.1</v>
      </c>
      <c r="J37" s="17"/>
    </row>
    <row r="38" spans="1:10" ht="19.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B38-D38</f>
        <v>0</v>
      </c>
      <c r="I38" s="16">
        <f t="shared" si="4"/>
        <v>0</v>
      </c>
      <c r="J38" s="17"/>
    </row>
    <row r="39" spans="1:10" ht="19.5" customHeight="1" thickBot="1">
      <c r="A39" s="27" t="s">
        <v>46</v>
      </c>
      <c r="B39" s="28">
        <f>IF(B30+B37+B38=0,0,B30+B37+B38)</f>
        <v>-468863</v>
      </c>
      <c r="C39" s="29">
        <f t="shared" si="0"/>
        <v>-93.77</v>
      </c>
      <c r="D39" s="28">
        <f>IF(D30+D37+D38=0,0,D30+D37+D38)</f>
        <v>-714496</v>
      </c>
      <c r="E39" s="29">
        <f t="shared" si="1"/>
        <v>-67.04</v>
      </c>
      <c r="F39" s="30">
        <f>IF(F30+F37+F38=0,0,F30+F37+F38)</f>
        <v>-72701</v>
      </c>
      <c r="G39" s="29">
        <f t="shared" si="2"/>
        <v>-6.82</v>
      </c>
      <c r="H39" s="31">
        <f>IF(OR(AND(D39&lt;0,B39&gt;0),AND(D39&gt;0,B39&lt;0)),0,B39-D39)</f>
        <v>245633</v>
      </c>
      <c r="I39" s="32">
        <f t="shared" si="4"/>
        <v>34.38</v>
      </c>
      <c r="J39" s="33"/>
    </row>
    <row r="40" spans="2:3" ht="16.5">
      <c r="B40" s="34"/>
      <c r="C40" s="34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"/>
  <dimension ref="A1:H23"/>
  <sheetViews>
    <sheetView workbookViewId="0" topLeftCell="B16">
      <selection activeCell="F20" sqref="F20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6" t="s">
        <v>4</v>
      </c>
    </row>
    <row r="3" spans="1:7" ht="19.5" customHeight="1">
      <c r="A3" s="68" t="s">
        <v>70</v>
      </c>
      <c r="B3" s="66" t="s">
        <v>6</v>
      </c>
      <c r="C3" s="72"/>
      <c r="D3" s="66" t="s">
        <v>7</v>
      </c>
      <c r="E3" s="72"/>
      <c r="F3" s="66" t="s">
        <v>49</v>
      </c>
      <c r="G3" s="74"/>
    </row>
    <row r="4" spans="1:7" ht="19.5" customHeight="1">
      <c r="A4" s="69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50</v>
      </c>
      <c r="B5" s="40">
        <f>IF(SUM(B6:B7)=0,0,SUM(B6:B7))</f>
        <v>344606</v>
      </c>
      <c r="C5" s="16">
        <f aca="true" t="shared" si="0" ref="C5:C14">IF(OR(B5=0,$B$5=0),0,IF(ROUND(B5/$B$5*10000,0)=0,0,ROUND(B5/$B$5*100,2)))</f>
        <v>100</v>
      </c>
      <c r="D5" s="41">
        <f>IF(SUM(D6:D7)=0,0,SUM(D6:D7))</f>
        <v>714496</v>
      </c>
      <c r="E5" s="16">
        <f aca="true" t="shared" si="1" ref="E5:E14">IF(OR(D5=0,$D$5=0),0,IF(ROUND(D5/$D$5*10000,0)=0,0,ROUND(D5/$D$5*100,2)))</f>
        <v>100</v>
      </c>
      <c r="F5" s="42">
        <f>IF(SUM(F6:F7)=0,0,SUM(F6:F7))</f>
        <v>-369890</v>
      </c>
      <c r="G5" s="43">
        <f aca="true" t="shared" si="2" ref="G5:G23">IF(OR(D5=0,F5=0),0,IF(ROUND(F5/D5*10000,0)=0,0,ABS(ROUND(F5/D5*100,2))))</f>
        <v>51.77</v>
      </c>
    </row>
    <row r="6" spans="1:7" ht="30.75" customHeight="1">
      <c r="A6" s="18" t="s">
        <v>51</v>
      </c>
      <c r="B6" s="44">
        <v>0</v>
      </c>
      <c r="C6" s="23">
        <f t="shared" si="0"/>
        <v>0</v>
      </c>
      <c r="D6" s="45">
        <v>0</v>
      </c>
      <c r="E6" s="23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8" t="s">
        <v>52</v>
      </c>
      <c r="B7" s="44">
        <v>344606</v>
      </c>
      <c r="C7" s="23">
        <f t="shared" si="0"/>
        <v>100</v>
      </c>
      <c r="D7" s="45">
        <v>714496</v>
      </c>
      <c r="E7" s="23">
        <f t="shared" si="1"/>
        <v>100</v>
      </c>
      <c r="F7" s="46">
        <f>IF((B7-D7)=0,0,(B7-D7))</f>
        <v>-369890</v>
      </c>
      <c r="G7" s="47">
        <f t="shared" si="2"/>
        <v>51.77</v>
      </c>
    </row>
    <row r="8" spans="1:7" ht="45" customHeight="1">
      <c r="A8" s="11" t="s">
        <v>53</v>
      </c>
      <c r="B8" s="40">
        <f>IF(SUM(B9:B13)=0,0,SUM(B9:B13))</f>
        <v>344606</v>
      </c>
      <c r="C8" s="16">
        <f t="shared" si="0"/>
        <v>100</v>
      </c>
      <c r="D8" s="41">
        <f>IF(SUM(D9:D13)=0,0,SUM(D9:D13))</f>
        <v>714496</v>
      </c>
      <c r="E8" s="16">
        <f t="shared" si="1"/>
        <v>100</v>
      </c>
      <c r="F8" s="42">
        <f>IF(SUM(F9:F13)=0,0,SUM(F9:F13))</f>
        <v>-369890</v>
      </c>
      <c r="G8" s="43">
        <f t="shared" si="2"/>
        <v>51.77</v>
      </c>
    </row>
    <row r="9" spans="1:7" ht="30.75" customHeight="1">
      <c r="A9" s="18" t="s">
        <v>54</v>
      </c>
      <c r="B9" s="44">
        <v>344606</v>
      </c>
      <c r="C9" s="23">
        <f t="shared" si="0"/>
        <v>100</v>
      </c>
      <c r="D9" s="45">
        <v>714496</v>
      </c>
      <c r="E9" s="23">
        <f t="shared" si="1"/>
        <v>100</v>
      </c>
      <c r="F9" s="46">
        <f>IF((B9-D9)=0,0,(B9-D9))</f>
        <v>-369890</v>
      </c>
      <c r="G9" s="47">
        <f t="shared" si="2"/>
        <v>51.77</v>
      </c>
    </row>
    <row r="10" spans="1:7" ht="30.75" customHeight="1">
      <c r="A10" s="18" t="s">
        <v>55</v>
      </c>
      <c r="B10" s="44">
        <v>0</v>
      </c>
      <c r="C10" s="23">
        <f t="shared" si="0"/>
        <v>0</v>
      </c>
      <c r="D10" s="45">
        <v>0</v>
      </c>
      <c r="E10" s="23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8" t="s">
        <v>56</v>
      </c>
      <c r="B11" s="44">
        <v>0</v>
      </c>
      <c r="C11" s="23">
        <f t="shared" si="0"/>
        <v>0</v>
      </c>
      <c r="D11" s="45">
        <v>0</v>
      </c>
      <c r="E11" s="23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8" t="s">
        <v>57</v>
      </c>
      <c r="B12" s="44">
        <v>0</v>
      </c>
      <c r="C12" s="23">
        <f t="shared" si="0"/>
        <v>0</v>
      </c>
      <c r="D12" s="45">
        <v>0</v>
      </c>
      <c r="E12" s="23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8" t="s">
        <v>58</v>
      </c>
      <c r="B13" s="44">
        <v>0</v>
      </c>
      <c r="C13" s="23">
        <f t="shared" si="0"/>
        <v>0</v>
      </c>
      <c r="D13" s="45">
        <v>0</v>
      </c>
      <c r="E13" s="23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1" t="s">
        <v>59</v>
      </c>
      <c r="B14" s="40">
        <f>IF((B5-B8)=0,0,(B5-B8))</f>
        <v>0</v>
      </c>
      <c r="C14" s="16">
        <f t="shared" si="0"/>
        <v>0</v>
      </c>
      <c r="D14" s="41">
        <f>IF((D5-D8)=0,0,(D5-D8))</f>
        <v>0</v>
      </c>
      <c r="E14" s="16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1" t="s">
        <v>60</v>
      </c>
      <c r="B15" s="40">
        <f>IF(SUM(B16:B17)=0,0,SUM(B16:B17))</f>
        <v>468863</v>
      </c>
      <c r="C15" s="16">
        <f aca="true" t="shared" si="3" ref="C15:C23">IF(OR(B15=0,$B$15=0),0,IF(ROUND(B15/$B$15*10000,0)=0,0,ROUND(B15/$B$15*100,2)))</f>
        <v>100</v>
      </c>
      <c r="D15" s="41">
        <f>IF(SUM(D16:D17)=0,0,SUM(D16:D17))</f>
        <v>714496</v>
      </c>
      <c r="E15" s="16">
        <f aca="true" t="shared" si="4" ref="E15:E23">IF(OR(D15=0,$D$15=0),0,IF(ROUND(D15/$D$15*10000,0)=0,0,ROUND(D15/$D$15*100,2)))</f>
        <v>100</v>
      </c>
      <c r="F15" s="42">
        <f>IF(SUM(F16:F17)=0,0,SUM(F16:F17))</f>
        <v>-245633</v>
      </c>
      <c r="G15" s="43">
        <f t="shared" si="2"/>
        <v>34.38</v>
      </c>
    </row>
    <row r="16" spans="1:7" ht="30" customHeight="1">
      <c r="A16" s="18" t="s">
        <v>61</v>
      </c>
      <c r="B16" s="44">
        <v>468863</v>
      </c>
      <c r="C16" s="23">
        <f t="shared" si="3"/>
        <v>100</v>
      </c>
      <c r="D16" s="45">
        <v>714496</v>
      </c>
      <c r="E16" s="23">
        <f t="shared" si="4"/>
        <v>100</v>
      </c>
      <c r="F16" s="46">
        <f>IF((B16-D16)=0,0,(B16-D16))</f>
        <v>-245633</v>
      </c>
      <c r="G16" s="47">
        <f t="shared" si="2"/>
        <v>34.38</v>
      </c>
    </row>
    <row r="17" spans="1:7" ht="30" customHeight="1">
      <c r="A17" s="18" t="s">
        <v>62</v>
      </c>
      <c r="B17" s="44">
        <v>0</v>
      </c>
      <c r="C17" s="23">
        <f t="shared" si="3"/>
        <v>0</v>
      </c>
      <c r="D17" s="45">
        <v>0</v>
      </c>
      <c r="E17" s="23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1" t="s">
        <v>63</v>
      </c>
      <c r="B18" s="40">
        <f>IF(SUM(B19:B22)=0,0,SUM(B19:B22))</f>
        <v>344606</v>
      </c>
      <c r="C18" s="16">
        <f t="shared" si="3"/>
        <v>73.5</v>
      </c>
      <c r="D18" s="41">
        <f>IF(SUM(D19:D22)=0,0,SUM(D19:D22))</f>
        <v>714496</v>
      </c>
      <c r="E18" s="16">
        <f t="shared" si="4"/>
        <v>100</v>
      </c>
      <c r="F18" s="42">
        <f>IF(SUM(F19:F22)=0,0,SUM(F19:F22))</f>
        <v>-369890</v>
      </c>
      <c r="G18" s="43">
        <f t="shared" si="2"/>
        <v>51.77</v>
      </c>
    </row>
    <row r="19" spans="1:7" ht="30" customHeight="1">
      <c r="A19" s="18" t="s">
        <v>64</v>
      </c>
      <c r="B19" s="44">
        <v>344606</v>
      </c>
      <c r="C19" s="23">
        <f t="shared" si="3"/>
        <v>73.5</v>
      </c>
      <c r="D19" s="45">
        <v>714496</v>
      </c>
      <c r="E19" s="23">
        <f t="shared" si="4"/>
        <v>100</v>
      </c>
      <c r="F19" s="46">
        <f>IF((B19-D19)=0,0,(B19-D19))</f>
        <v>-369890</v>
      </c>
      <c r="G19" s="47">
        <f t="shared" si="2"/>
        <v>51.77</v>
      </c>
    </row>
    <row r="20" spans="1:7" ht="30" customHeight="1">
      <c r="A20" s="18" t="s">
        <v>65</v>
      </c>
      <c r="B20" s="44">
        <v>0</v>
      </c>
      <c r="C20" s="23">
        <f t="shared" si="3"/>
        <v>0</v>
      </c>
      <c r="D20" s="45">
        <v>0</v>
      </c>
      <c r="E20" s="23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8" t="s">
        <v>66</v>
      </c>
      <c r="B21" s="44">
        <v>0</v>
      </c>
      <c r="C21" s="23">
        <f t="shared" si="3"/>
        <v>0</v>
      </c>
      <c r="D21" s="45">
        <v>0</v>
      </c>
      <c r="E21" s="23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8" t="s">
        <v>67</v>
      </c>
      <c r="B22" s="44">
        <v>0</v>
      </c>
      <c r="C22" s="23">
        <f t="shared" si="3"/>
        <v>0</v>
      </c>
      <c r="D22" s="45">
        <v>0</v>
      </c>
      <c r="E22" s="23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7" t="s">
        <v>68</v>
      </c>
      <c r="B23" s="48">
        <f>IF((B15-B18)=0,0,(B15-B18))</f>
        <v>124257</v>
      </c>
      <c r="C23" s="32">
        <f t="shared" si="3"/>
        <v>26.5</v>
      </c>
      <c r="D23" s="49">
        <f>IF((D15-D18)=0,0,(D15-D18))</f>
        <v>0</v>
      </c>
      <c r="E23" s="32">
        <f t="shared" si="4"/>
        <v>0</v>
      </c>
      <c r="F23" s="50">
        <f>IF((F15-F18)=0,0,(F15-F18))</f>
        <v>124257</v>
      </c>
      <c r="G23" s="51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"/>
  <dimension ref="A1:H34"/>
  <sheetViews>
    <sheetView tabSelected="1" workbookViewId="0" topLeftCell="B21">
      <selection activeCell="B7" sqref="B7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71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99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72</v>
      </c>
      <c r="B5" s="54"/>
      <c r="C5" s="54"/>
    </row>
    <row r="6" spans="1:3" ht="21.75" customHeight="1">
      <c r="A6" s="55" t="s">
        <v>73</v>
      </c>
      <c r="B6" s="56">
        <v>-468863</v>
      </c>
      <c r="C6" s="57"/>
    </row>
    <row r="7" spans="1:3" ht="21.75" customHeight="1">
      <c r="A7" s="55" t="s">
        <v>74</v>
      </c>
      <c r="B7" s="56">
        <v>20949</v>
      </c>
      <c r="C7" s="57"/>
    </row>
    <row r="8" spans="1:3" ht="22.5" customHeight="1">
      <c r="A8" s="58" t="s">
        <v>75</v>
      </c>
      <c r="B8" s="59"/>
      <c r="C8" s="59">
        <f>IF(SUM(B6:B7)=0,0,SUM(B6:B7))</f>
        <v>-447914</v>
      </c>
    </row>
    <row r="9" spans="1:3" ht="22.5" customHeight="1">
      <c r="A9" s="60" t="s">
        <v>76</v>
      </c>
      <c r="B9" s="57"/>
      <c r="C9" s="57"/>
    </row>
    <row r="10" spans="1:3" ht="21" customHeight="1">
      <c r="A10" s="55" t="s">
        <v>77</v>
      </c>
      <c r="B10" s="56">
        <v>0</v>
      </c>
      <c r="C10" s="57"/>
    </row>
    <row r="11" spans="1:3" ht="21" customHeight="1">
      <c r="A11" s="55" t="s">
        <v>78</v>
      </c>
      <c r="B11" s="56">
        <v>3251</v>
      </c>
      <c r="C11" s="57"/>
    </row>
    <row r="12" spans="1:3" ht="21" customHeight="1">
      <c r="A12" s="55" t="s">
        <v>79</v>
      </c>
      <c r="B12" s="56">
        <v>0</v>
      </c>
      <c r="C12" s="57"/>
    </row>
    <row r="13" spans="1:3" ht="21" customHeight="1">
      <c r="A13" s="55" t="s">
        <v>80</v>
      </c>
      <c r="B13" s="56">
        <v>0</v>
      </c>
      <c r="C13" s="57"/>
    </row>
    <row r="14" spans="1:3" ht="21" customHeight="1">
      <c r="A14" s="55" t="s">
        <v>81</v>
      </c>
      <c r="B14" s="56">
        <v>0</v>
      </c>
      <c r="C14" s="57"/>
    </row>
    <row r="15" spans="1:3" ht="21" customHeight="1">
      <c r="A15" s="55" t="s">
        <v>82</v>
      </c>
      <c r="B15" s="56">
        <v>0</v>
      </c>
      <c r="C15" s="57"/>
    </row>
    <row r="16" spans="1:3" ht="21" customHeight="1">
      <c r="A16" s="55" t="s">
        <v>83</v>
      </c>
      <c r="B16" s="56">
        <v>0</v>
      </c>
      <c r="C16" s="57"/>
    </row>
    <row r="17" spans="1:3" ht="21" customHeight="1">
      <c r="A17" s="55" t="s">
        <v>84</v>
      </c>
      <c r="B17" s="56">
        <v>0</v>
      </c>
      <c r="C17" s="57"/>
    </row>
    <row r="18" spans="1:3" ht="22.5" customHeight="1">
      <c r="A18" s="58" t="s">
        <v>85</v>
      </c>
      <c r="B18" s="59"/>
      <c r="C18" s="59">
        <f>IF(SUM(B10:B17)=0,0,SUM(B10:B17))</f>
        <v>3251</v>
      </c>
    </row>
    <row r="19" spans="1:3" ht="22.5" customHeight="1">
      <c r="A19" s="60" t="s">
        <v>86</v>
      </c>
      <c r="B19" s="57"/>
      <c r="C19" s="57"/>
    </row>
    <row r="20" spans="1:3" ht="21" customHeight="1">
      <c r="A20" s="55" t="s">
        <v>87</v>
      </c>
      <c r="B20" s="56">
        <v>0</v>
      </c>
      <c r="C20" s="57"/>
    </row>
    <row r="21" spans="1:3" ht="21" customHeight="1">
      <c r="A21" s="55" t="s">
        <v>88</v>
      </c>
      <c r="B21" s="56">
        <v>0</v>
      </c>
      <c r="C21" s="57"/>
    </row>
    <row r="22" spans="1:3" ht="21.75" customHeight="1">
      <c r="A22" s="55" t="s">
        <v>89</v>
      </c>
      <c r="B22" s="56">
        <v>0</v>
      </c>
      <c r="C22" s="57"/>
    </row>
    <row r="23" spans="1:3" ht="21.75" customHeight="1">
      <c r="A23" s="55" t="s">
        <v>90</v>
      </c>
      <c r="B23" s="56">
        <v>0</v>
      </c>
      <c r="C23" s="57"/>
    </row>
    <row r="24" spans="1:3" ht="21.75" customHeight="1">
      <c r="A24" s="55" t="s">
        <v>91</v>
      </c>
      <c r="B24" s="56">
        <v>0</v>
      </c>
      <c r="C24" s="57"/>
    </row>
    <row r="25" spans="1:3" ht="21.75" customHeight="1">
      <c r="A25" s="55" t="s">
        <v>92</v>
      </c>
      <c r="B25" s="56">
        <v>0</v>
      </c>
      <c r="C25" s="57"/>
    </row>
    <row r="26" spans="1:3" ht="21.75" customHeight="1">
      <c r="A26" s="55" t="s">
        <v>93</v>
      </c>
      <c r="B26" s="56">
        <v>0</v>
      </c>
      <c r="C26" s="57"/>
    </row>
    <row r="27" spans="1:3" ht="22.5" customHeight="1">
      <c r="A27" s="58" t="s">
        <v>94</v>
      </c>
      <c r="B27" s="59"/>
      <c r="C27" s="59">
        <f>IF(SUM(B20:B26)=0,0,(SUM(B20:B26)))</f>
        <v>0</v>
      </c>
    </row>
    <row r="28" spans="1:3" ht="22.5" customHeight="1">
      <c r="A28" s="61" t="s">
        <v>95</v>
      </c>
      <c r="B28" s="59"/>
      <c r="C28" s="62">
        <v>0</v>
      </c>
    </row>
    <row r="29" spans="1:3" ht="22.5" customHeight="1">
      <c r="A29" s="60" t="s">
        <v>96</v>
      </c>
      <c r="B29" s="59"/>
      <c r="C29" s="59">
        <f>IF(SUM(C8,C18,C27,C28)=0,0,SUM(C8,C18,C27,C28))</f>
        <v>-444663</v>
      </c>
    </row>
    <row r="30" spans="1:3" ht="21.75" customHeight="1">
      <c r="A30" s="60" t="s">
        <v>97</v>
      </c>
      <c r="B30" s="59"/>
      <c r="C30" s="62">
        <v>792569</v>
      </c>
    </row>
    <row r="31" spans="1:3" ht="21.75" customHeight="1">
      <c r="A31" s="60" t="s">
        <v>98</v>
      </c>
      <c r="B31" s="63"/>
      <c r="C31" s="63">
        <f>C30+C29</f>
        <v>347906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100</v>
      </c>
      <c r="B33" s="76"/>
      <c r="C33" s="76"/>
    </row>
    <row r="34" spans="1:3" ht="48" customHeight="1">
      <c r="A34" s="77" t="s">
        <v>101</v>
      </c>
      <c r="B34" s="77"/>
      <c r="C34" s="77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</dc:title>
  <dc:subject>10</dc:subject>
  <dc:creator>行政院主計處</dc:creator>
  <cp:keywords/>
  <dc:description> </dc:description>
  <cp:lastModifiedBy>Administrator</cp:lastModifiedBy>
  <cp:lastPrinted>2001-07-03T02:35:09Z</cp:lastPrinted>
  <dcterms:created xsi:type="dcterms:W3CDTF">2001-04-25T09:47:31Z</dcterms:created>
  <dcterms:modified xsi:type="dcterms:W3CDTF">2008-11-11T04:27:30Z</dcterms:modified>
  <cp:category>I13</cp:category>
  <cp:version/>
  <cp:contentType/>
  <cp:contentStatus/>
</cp:coreProperties>
</file>