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575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<sst xmlns="http://schemas.openxmlformats.org/spreadsheetml/2006/main" count="120" uniqueCount="101">
  <si>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</si>
  <si>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</si>
  <si>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</si>
  <si>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</si>
  <si>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</si>
  <si>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</si>
  <si>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</si>
  <si>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</si>
  <si>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</si>
  <si>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</si>
  <si>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</si>
  <si>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</si>
  <si>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</si>
  <si>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</si>
  <si>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</si>
  <si>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</si>
  <si>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</si>
  <si>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</si>
  <si>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</si>
  <si>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</si>
  <si>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</si>
  <si>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</si>
  <si>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</si>
  <si>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</si>
  <si>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</si>
  <si>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</si>
  <si>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</si>
  <si>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</si>
  <si>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</si>
  <si>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</si>
  <si>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</si>
  <si>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</si>
  <si>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</si>
  <si>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</si>
  <si>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</si>
  <si>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</si>
  <si>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</si>
  <si>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</si>
  <si>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</si>
  <si>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</si>
  <si>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</si>
  <si>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</si>
  <si>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</si>
  <si>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</si>
  <si>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</si>
  <si>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核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能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發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電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後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營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運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</si>
  <si>
    <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</si>
  <si>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</si>
  <si>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</si>
  <si>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</si>
  <si>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</si>
  <si>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</si>
  <si>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</si>
  <si>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</si>
  <si>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</si>
  <si>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</si>
  <si>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</si>
  <si>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</si>
  <si>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</si>
  <si>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</si>
  <si>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</si>
  <si>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</si>
  <si>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</si>
  <si>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</si>
  <si>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</si>
  <si>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</si>
  <si>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</si>
  <si>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</si>
  <si>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能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電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後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端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</si>
  <si>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</si>
  <si>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核能發電後端營運基金資金運用預算表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</si>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</sst>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40"/>
  <sheetViews>
    <sheetView workbookViewId="0" topLeftCell="A31">
      <selection activeCell="B40" sqref="B40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0.00390625" style="0" customWidth="1"/>
    <col min="9" max="9" width="14.75390625" style="0" customWidth="1"/>
    <col min="10" max="10" width="30.1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6254980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9346205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5939596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-3091225</v>
      </c>
      <c r="I5" s="15">
        <f aca="true" t="shared" si="4" ref="I5:I39">IF(OR(D5=0,H5=0),0,IF(ROUND((H5/D5*10000),0)=0,0,ABS(ROUND((H5/D5)*100,2))))</f>
        <v>33.07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6254980</v>
      </c>
      <c r="C15" s="19">
        <f t="shared" si="0"/>
        <v>100</v>
      </c>
      <c r="D15" s="18">
        <v>9346205</v>
      </c>
      <c r="E15" s="19">
        <f t="shared" si="1"/>
        <v>100</v>
      </c>
      <c r="F15" s="20">
        <v>5939596</v>
      </c>
      <c r="G15" s="19">
        <f t="shared" si="2"/>
        <v>100</v>
      </c>
      <c r="H15" s="21">
        <f t="shared" si="3"/>
        <v>-3091225</v>
      </c>
      <c r="I15" s="22">
        <f t="shared" si="4"/>
        <v>33.07</v>
      </c>
      <c r="J15" s="16"/>
    </row>
    <row r="16" spans="1:10" ht="19.5" customHeight="1">
      <c r="A16" s="10" t="s">
        <v>21</v>
      </c>
      <c r="B16" s="11">
        <f>IF(SUM(B17:B29)=0,0,SUM(B17:B29))</f>
        <v>340862</v>
      </c>
      <c r="C16" s="12">
        <f t="shared" si="0"/>
        <v>5.45</v>
      </c>
      <c r="D16" s="11">
        <f>IF(SUM(D17:D29)=0,0,SUM(D17:D29))</f>
        <v>406094</v>
      </c>
      <c r="E16" s="12">
        <f t="shared" si="1"/>
        <v>4.35</v>
      </c>
      <c r="F16" s="13">
        <f>IF(SUM(F17:F29)=0,0,SUM(F17:F29))</f>
        <v>249341</v>
      </c>
      <c r="G16" s="12">
        <f t="shared" si="2"/>
        <v>4.2</v>
      </c>
      <c r="H16" s="14">
        <f t="shared" si="3"/>
        <v>-65232</v>
      </c>
      <c r="I16" s="15">
        <f t="shared" si="4"/>
        <v>16.06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337208</v>
      </c>
      <c r="C24" s="19">
        <f t="shared" si="0"/>
        <v>5.39</v>
      </c>
      <c r="D24" s="18">
        <v>389988</v>
      </c>
      <c r="E24" s="19">
        <f t="shared" si="1"/>
        <v>4.17</v>
      </c>
      <c r="F24" s="20">
        <v>247913</v>
      </c>
      <c r="G24" s="19">
        <f t="shared" si="2"/>
        <v>4.17</v>
      </c>
      <c r="H24" s="21">
        <f t="shared" si="3"/>
        <v>-52780</v>
      </c>
      <c r="I24" s="22">
        <f t="shared" si="4"/>
        <v>13.53</v>
      </c>
      <c r="J24" s="16"/>
    </row>
    <row r="25" spans="1:10" ht="18.75" customHeight="1">
      <c r="A25" s="17" t="s">
        <v>30</v>
      </c>
      <c r="B25" s="18"/>
      <c r="C25" s="19">
        <f t="shared" si="0"/>
        <v>0</v>
      </c>
      <c r="D25" s="18"/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3654</v>
      </c>
      <c r="C26" s="19">
        <f t="shared" si="0"/>
        <v>0.06</v>
      </c>
      <c r="D26" s="18">
        <v>16106</v>
      </c>
      <c r="E26" s="19">
        <f t="shared" si="1"/>
        <v>0.17</v>
      </c>
      <c r="F26" s="20">
        <v>1428</v>
      </c>
      <c r="G26" s="19">
        <f t="shared" si="2"/>
        <v>0.02</v>
      </c>
      <c r="H26" s="21">
        <f t="shared" si="3"/>
        <v>-12452</v>
      </c>
      <c r="I26" s="22">
        <f t="shared" si="4"/>
        <v>77.31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5914118</v>
      </c>
      <c r="C30" s="12">
        <f t="shared" si="0"/>
        <v>94.55</v>
      </c>
      <c r="D30" s="11">
        <f>IF((D5-D16)=0,0,D5-D16)</f>
        <v>8940111</v>
      </c>
      <c r="E30" s="12">
        <f t="shared" si="1"/>
        <v>95.65</v>
      </c>
      <c r="F30" s="13">
        <f>IF((F5-F16)=0,0,F5-F16)</f>
        <v>5690255</v>
      </c>
      <c r="G30" s="12">
        <f t="shared" si="2"/>
        <v>95.8</v>
      </c>
      <c r="H30" s="14">
        <f>IF(AND(D30&lt;0,B30&gt;=0),0,B30-D30)</f>
        <v>-3025993</v>
      </c>
      <c r="I30" s="15">
        <f t="shared" si="4"/>
        <v>33.85</v>
      </c>
      <c r="J30" s="16"/>
    </row>
    <row r="31" spans="1:10" ht="19.5" customHeight="1">
      <c r="A31" s="10" t="s">
        <v>36</v>
      </c>
      <c r="B31" s="11">
        <f>IF(SUM(B32:B33)=0,0,SUM(B32:B33))</f>
        <v>7901669</v>
      </c>
      <c r="C31" s="12">
        <f t="shared" si="0"/>
        <v>126.33</v>
      </c>
      <c r="D31" s="11">
        <f>IF(SUM(D32:D33)=0,0,SUM(D32:D33))</f>
        <v>10938458</v>
      </c>
      <c r="E31" s="12">
        <f t="shared" si="1"/>
        <v>117.04</v>
      </c>
      <c r="F31" s="13">
        <f>IF(SUM(F32:F33)=0,0,SUM(F32:F33))</f>
        <v>6269461</v>
      </c>
      <c r="G31" s="12">
        <f t="shared" si="2"/>
        <v>105.55</v>
      </c>
      <c r="H31" s="14">
        <f aca="true" t="shared" si="5" ref="H31:H36">B31-D31</f>
        <v>-3036789</v>
      </c>
      <c r="I31" s="15">
        <f t="shared" si="4"/>
        <v>27.76</v>
      </c>
      <c r="J31" s="16"/>
    </row>
    <row r="32" spans="1:10" ht="18.75" customHeight="1">
      <c r="A32" s="17" t="s">
        <v>37</v>
      </c>
      <c r="B32" s="18">
        <v>7901669</v>
      </c>
      <c r="C32" s="19">
        <f t="shared" si="0"/>
        <v>126.33</v>
      </c>
      <c r="D32" s="18">
        <v>10938458</v>
      </c>
      <c r="E32" s="19">
        <f t="shared" si="1"/>
        <v>117.04</v>
      </c>
      <c r="F32" s="20">
        <v>6269461</v>
      </c>
      <c r="G32" s="19">
        <f t="shared" si="2"/>
        <v>105.55</v>
      </c>
      <c r="H32" s="21">
        <f t="shared" si="5"/>
        <v>-3036789</v>
      </c>
      <c r="I32" s="22">
        <f t="shared" si="4"/>
        <v>27.76</v>
      </c>
      <c r="J32" s="16"/>
    </row>
    <row r="33" spans="1:10" ht="18.75" customHeight="1">
      <c r="A33" s="17" t="s">
        <v>38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7901669</v>
      </c>
      <c r="C37" s="12">
        <f t="shared" si="0"/>
        <v>126.33</v>
      </c>
      <c r="D37" s="11">
        <f>IF((D31-D34)=0,0,D31-D34)</f>
        <v>10938458</v>
      </c>
      <c r="E37" s="12">
        <f t="shared" si="1"/>
        <v>117.04</v>
      </c>
      <c r="F37" s="13">
        <f>IF((F31-F34)=0,0,F31-F34)</f>
        <v>6269461</v>
      </c>
      <c r="G37" s="12">
        <f t="shared" si="2"/>
        <v>105.55</v>
      </c>
      <c r="H37" s="14">
        <f>IF(AND(D37&lt;0,B37&gt;=0),0,B37-D37)</f>
        <v>-3036789</v>
      </c>
      <c r="I37" s="15">
        <f t="shared" si="4"/>
        <v>27.76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13815787</v>
      </c>
      <c r="C39" s="27">
        <f t="shared" si="0"/>
        <v>220.88</v>
      </c>
      <c r="D39" s="26">
        <f>IF(D30+D37+D38=0,0,D30+D37+D38)</f>
        <v>19878569</v>
      </c>
      <c r="E39" s="27">
        <f t="shared" si="1"/>
        <v>212.69</v>
      </c>
      <c r="F39" s="28">
        <f>IF(F30+F37+F38=0,0,F30+F37+F38)</f>
        <v>11959716</v>
      </c>
      <c r="G39" s="27">
        <f t="shared" si="2"/>
        <v>201.36</v>
      </c>
      <c r="H39" s="29">
        <f>IF(AND(D39&lt;0,B39&gt;=0),0,B39-D39)</f>
        <v>-6062782</v>
      </c>
      <c r="I39" s="30">
        <f t="shared" si="4"/>
        <v>30.5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workbookViewId="0" topLeftCell="A7">
      <selection activeCell="B14" sqref="B14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68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48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49</v>
      </c>
      <c r="B5" s="38">
        <f>IF(SUM(B6:B7)=0,0,SUM(B6:B7))</f>
        <v>16288737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19878569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-3589832</v>
      </c>
      <c r="G5" s="41">
        <f aca="true" t="shared" si="2" ref="G5:G23">IF(OR(D5=0,F5=0),0,IF(ROUND(F5/D5*10000,0)=0,0,ABS(ROUND(F5/D5*100,2))))</f>
        <v>18.06</v>
      </c>
    </row>
    <row r="6" spans="1:7" ht="30.75" customHeight="1">
      <c r="A6" s="17" t="s">
        <v>50</v>
      </c>
      <c r="B6" s="42">
        <v>13815787</v>
      </c>
      <c r="C6" s="22">
        <f t="shared" si="0"/>
        <v>84.82</v>
      </c>
      <c r="D6" s="43">
        <v>19878569</v>
      </c>
      <c r="E6" s="22">
        <f t="shared" si="1"/>
        <v>100</v>
      </c>
      <c r="F6" s="44">
        <f>IF((B6-D6)=0,0,(B6-D6))</f>
        <v>-6062782</v>
      </c>
      <c r="G6" s="45">
        <f t="shared" si="2"/>
        <v>30.5</v>
      </c>
    </row>
    <row r="7" spans="1:7" ht="30.75" customHeight="1">
      <c r="A7" s="17" t="s">
        <v>51</v>
      </c>
      <c r="B7" s="42">
        <v>2472950</v>
      </c>
      <c r="C7" s="22">
        <f t="shared" si="0"/>
        <v>15.18</v>
      </c>
      <c r="D7" s="43">
        <v>0</v>
      </c>
      <c r="E7" s="22">
        <f t="shared" si="1"/>
        <v>0</v>
      </c>
      <c r="F7" s="44">
        <f>IF((B7-D7)=0,0,(B7-D7))</f>
        <v>2472950</v>
      </c>
      <c r="G7" s="45">
        <f t="shared" si="2"/>
        <v>0</v>
      </c>
    </row>
    <row r="8" spans="1:7" ht="45" customHeight="1">
      <c r="A8" s="10" t="s">
        <v>52</v>
      </c>
      <c r="B8" s="38">
        <f>IF(SUM(B9:B13)=0,0,SUM(B9:B13))</f>
        <v>16288737</v>
      </c>
      <c r="C8" s="15">
        <f t="shared" si="0"/>
        <v>100</v>
      </c>
      <c r="D8" s="39">
        <f>IF(SUM(D9:D13)=0,0,SUM(D9:D13))</f>
        <v>19878569</v>
      </c>
      <c r="E8" s="15">
        <f t="shared" si="1"/>
        <v>100</v>
      </c>
      <c r="F8" s="40">
        <f>IF(SUM(F9:F13)=0,0,SUM(F9:F13))</f>
        <v>-3589832</v>
      </c>
      <c r="G8" s="41">
        <f t="shared" si="2"/>
        <v>18.06</v>
      </c>
    </row>
    <row r="9" spans="1:7" ht="30.75" customHeight="1">
      <c r="A9" s="17" t="s">
        <v>53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54</v>
      </c>
      <c r="B10" s="42">
        <v>16288700</v>
      </c>
      <c r="C10" s="22">
        <f t="shared" si="0"/>
        <v>100</v>
      </c>
      <c r="D10" s="43">
        <v>19878569</v>
      </c>
      <c r="E10" s="22">
        <f t="shared" si="1"/>
        <v>100</v>
      </c>
      <c r="F10" s="44">
        <f>IF((B10-D10)=0,0,(B10-D10))</f>
        <v>-3589869</v>
      </c>
      <c r="G10" s="45">
        <f t="shared" si="2"/>
        <v>18.06</v>
      </c>
    </row>
    <row r="11" spans="1:7" ht="30.75" customHeight="1">
      <c r="A11" s="17" t="s">
        <v>55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56</v>
      </c>
      <c r="B12" s="42">
        <v>37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37</v>
      </c>
      <c r="G12" s="45">
        <f t="shared" si="2"/>
        <v>0</v>
      </c>
    </row>
    <row r="13" spans="1:7" ht="30.75" customHeight="1">
      <c r="A13" s="17" t="s">
        <v>57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58</v>
      </c>
      <c r="B14" s="38">
        <f>IF((B5-B8)=0,0,(B5-B8))</f>
        <v>0</v>
      </c>
      <c r="C14" s="15">
        <f t="shared" si="0"/>
        <v>0</v>
      </c>
      <c r="D14" s="39">
        <f>IF((D5-D8)=0,0,(D5-D8))</f>
        <v>0</v>
      </c>
      <c r="E14" s="15">
        <f t="shared" si="1"/>
        <v>0</v>
      </c>
      <c r="F14" s="40">
        <f>IF((F5-F8)=0,0,(F5-F8))</f>
        <v>0</v>
      </c>
      <c r="G14" s="41">
        <f t="shared" si="2"/>
        <v>0</v>
      </c>
    </row>
    <row r="15" spans="1:7" ht="45" customHeight="1">
      <c r="A15" s="10" t="s">
        <v>59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60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61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62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63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64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65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66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67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tabSelected="1" workbookViewId="0" topLeftCell="A3">
      <pane xSplit="1" ySplit="2" topLeftCell="C2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C32" sqref="C32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5" t="s">
        <v>70</v>
      </c>
      <c r="B1" s="75"/>
      <c r="C1" s="75"/>
      <c r="D1" s="33"/>
      <c r="E1" s="33"/>
      <c r="F1" s="33"/>
      <c r="G1" s="33"/>
      <c r="H1" s="34"/>
    </row>
    <row r="2" spans="1:6" ht="18" customHeight="1" thickBot="1">
      <c r="A2" s="82" t="s">
        <v>98</v>
      </c>
      <c r="B2" s="82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8" t="s">
        <v>4</v>
      </c>
      <c r="C3" s="79"/>
    </row>
    <row r="4" spans="1:3" ht="19.5" customHeight="1">
      <c r="A4" s="68"/>
      <c r="B4" s="80"/>
      <c r="C4" s="81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13815787</v>
      </c>
      <c r="C6" s="55"/>
    </row>
    <row r="7" spans="1:3" ht="21.75" customHeight="1">
      <c r="A7" s="53" t="s">
        <v>73</v>
      </c>
      <c r="B7" s="54">
        <v>-189035</v>
      </c>
      <c r="C7" s="55"/>
    </row>
    <row r="8" spans="1:3" ht="22.5" customHeight="1">
      <c r="A8" s="56" t="s">
        <v>74</v>
      </c>
      <c r="B8" s="57"/>
      <c r="C8" s="57">
        <f>IF(SUM(B6:B7)=0,0,SUM(B6:B7))</f>
        <v>13626752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16858000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-30189000</v>
      </c>
      <c r="C15" s="55"/>
    </row>
    <row r="16" spans="1:3" ht="21" customHeight="1">
      <c r="A16" s="53" t="s">
        <v>82</v>
      </c>
      <c r="B16" s="54">
        <v>-153994</v>
      </c>
      <c r="C16" s="55"/>
    </row>
    <row r="17" spans="1:3" ht="21" customHeight="1">
      <c r="A17" s="53" t="s">
        <v>83</v>
      </c>
      <c r="B17" s="54">
        <v>-42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-13485036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-37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-37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141679</v>
      </c>
    </row>
    <row r="30" spans="1:4" ht="21.75" customHeight="1">
      <c r="A30" s="58" t="s">
        <v>96</v>
      </c>
      <c r="B30" s="57"/>
      <c r="C30" s="60">
        <v>41015</v>
      </c>
      <c r="D30" s="61"/>
    </row>
    <row r="31" spans="1:3" ht="21.75" customHeight="1">
      <c r="A31" s="58" t="s">
        <v>97</v>
      </c>
      <c r="B31" s="62"/>
      <c r="C31" s="62">
        <f>C30+C29</f>
        <v>182694</v>
      </c>
    </row>
    <row r="32" spans="1:3" ht="12" customHeight="1" thickBot="1">
      <c r="A32" s="63"/>
      <c r="B32" s="64"/>
      <c r="C32" s="64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</dc:title>
  <dc:subject>26</dc:subject>
  <dc:creator>行政院主計處</dc:creator>
  <cp:keywords/>
  <dc:description> </dc:description>
  <cp:lastModifiedBy>Administrator</cp:lastModifiedBy>
  <dcterms:created xsi:type="dcterms:W3CDTF">2001-04-25T09:47:40Z</dcterms:created>
  <dcterms:modified xsi:type="dcterms:W3CDTF">2008-11-11T05:34:47Z</dcterms:modified>
  <cp:category>I13</cp:category>
  <cp:version/>
  <cp:contentType/>
  <cp:contentStatus/>
</cp:coreProperties>
</file>