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<sst xmlns="http://schemas.openxmlformats.org/spreadsheetml/2006/main" count="120" uniqueCount="101">
  <si>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交 通 建 設 基 金 業</t>
  </si>
  <si>
    <t>務 收 支 預 算 表</t>
  </si>
  <si>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</si>
  <si>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</si>
  <si>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</si>
  <si>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</si>
  <si>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</si>
  <si>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</si>
  <si>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</si>
  <si>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</si>
  <si>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</si>
  <si>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</si>
  <si>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</si>
  <si>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</si>
  <si>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</si>
  <si>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</si>
  <si>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</si>
  <si>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</si>
  <si>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</si>
  <si>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</si>
  <si>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</si>
  <si>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</si>
  <si>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</si>
  <si>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</si>
  <si>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</si>
  <si>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</si>
  <si>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</si>
  <si>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</si>
  <si>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</si>
  <si>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</si>
  <si>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</si>
  <si>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</si>
  <si>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</si>
  <si>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</si>
  <si>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</si>
  <si>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</si>
  <si>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</si>
  <si>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</si>
  <si>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</si>
  <si>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</si>
  <si>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</si>
  <si>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</si>
  <si>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</si>
  <si>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</si>
  <si>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</si>
  <si>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</si>
  <si>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</si>
  <si>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本年度與上次預算數比較增(+)減</t>
    </r>
    <r>
      <rPr>
        <b/>
        <sz val="11"/>
        <rFont val="細明體"/>
        <family val="3"/>
      </rPr>
      <t></t>
    </r>
  </si>
  <si>
    <t>交 通 建 設 基 金 餘 絀 撥 補 預 算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</si>
  <si>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</si>
  <si>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</si>
  <si>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</si>
  <si>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</si>
  <si>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</si>
  <si>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</si>
  <si>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</si>
  <si>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</si>
  <si>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</si>
  <si>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</si>
  <si>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</si>
  <si>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</si>
  <si>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</si>
  <si>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</si>
  <si>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</si>
  <si>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</si>
  <si>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</si>
  <si>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</si>
  <si>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</si>
  <si>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</si>
  <si>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</si>
  <si>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交 通 建 設 基 金 資 金 運 用 預 算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</si>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</sst>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J40"/>
  <sheetViews>
    <sheetView workbookViewId="0" topLeftCell="A29">
      <selection activeCell="B39" sqref="B3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18.75390625" style="0" customWidth="1"/>
    <col min="9" max="9" width="17.625" style="0" customWidth="1"/>
    <col min="10" max="10" width="29.00390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7" t="s">
        <v>5</v>
      </c>
      <c r="B3" s="70" t="s">
        <v>6</v>
      </c>
      <c r="C3" s="70"/>
      <c r="D3" s="70" t="s">
        <v>7</v>
      </c>
      <c r="E3" s="70"/>
      <c r="F3" s="71" t="s">
        <v>8</v>
      </c>
      <c r="G3" s="70"/>
      <c r="H3" s="69" t="s">
        <v>47</v>
      </c>
      <c r="I3" s="69"/>
      <c r="J3" s="65" t="s">
        <v>9</v>
      </c>
    </row>
    <row r="4" spans="1:10" ht="19.5" customHeight="1">
      <c r="A4" s="68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6"/>
    </row>
    <row r="5" spans="1:10" ht="19.5" customHeight="1">
      <c r="A5" s="10" t="s">
        <v>12</v>
      </c>
      <c r="B5" s="11">
        <f>IF(SUM(B6:B15)=0,0,SUM(B6:B15))</f>
        <v>56460781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89819058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56757316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-33358277</v>
      </c>
      <c r="I5" s="15">
        <f aca="true" t="shared" si="4" ref="I5:I39">IF(OR(D5=0,H5=0),0,IF(ROUND((H5/D5*10000),0)=0,0,ABS(ROUND((H5/D5)*100,2))))</f>
        <v>37.14</v>
      </c>
      <c r="J5" s="16"/>
    </row>
    <row r="6" spans="1:10" ht="18.75" customHeight="1">
      <c r="A6" s="17" t="s">
        <v>13</v>
      </c>
      <c r="B6" s="18">
        <v>32770606</v>
      </c>
      <c r="C6" s="19">
        <f t="shared" si="0"/>
        <v>58.04</v>
      </c>
      <c r="D6" s="18">
        <v>42848121</v>
      </c>
      <c r="E6" s="19">
        <f t="shared" si="1"/>
        <v>47.7</v>
      </c>
      <c r="F6" s="20">
        <v>30299661</v>
      </c>
      <c r="G6" s="19">
        <f t="shared" si="2"/>
        <v>53.38</v>
      </c>
      <c r="H6" s="21">
        <f t="shared" si="3"/>
        <v>-10077515</v>
      </c>
      <c r="I6" s="22">
        <f t="shared" si="4"/>
        <v>23.52</v>
      </c>
      <c r="J6" s="16"/>
    </row>
    <row r="7" spans="1:10" ht="18.75" customHeight="1">
      <c r="A7" s="17" t="s">
        <v>14</v>
      </c>
      <c r="B7" s="18">
        <v>120000</v>
      </c>
      <c r="C7" s="19">
        <f t="shared" si="0"/>
        <v>0.21</v>
      </c>
      <c r="D7" s="18">
        <v>200174</v>
      </c>
      <c r="E7" s="19">
        <f t="shared" si="1"/>
        <v>0.22</v>
      </c>
      <c r="F7" s="20">
        <v>113457</v>
      </c>
      <c r="G7" s="19">
        <f t="shared" si="2"/>
        <v>0.2</v>
      </c>
      <c r="H7" s="21">
        <f t="shared" si="3"/>
        <v>-80174</v>
      </c>
      <c r="I7" s="22">
        <f t="shared" si="4"/>
        <v>40.05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5138760</v>
      </c>
      <c r="C9" s="19">
        <f t="shared" si="0"/>
        <v>9.1</v>
      </c>
      <c r="D9" s="18">
        <v>9756966</v>
      </c>
      <c r="E9" s="19">
        <f t="shared" si="1"/>
        <v>10.86</v>
      </c>
      <c r="F9" s="20">
        <v>5776768</v>
      </c>
      <c r="G9" s="19">
        <f t="shared" si="2"/>
        <v>10.18</v>
      </c>
      <c r="H9" s="21">
        <f t="shared" si="3"/>
        <v>-4618206</v>
      </c>
      <c r="I9" s="22">
        <f t="shared" si="4"/>
        <v>47.33</v>
      </c>
      <c r="J9" s="16"/>
    </row>
    <row r="10" spans="1:10" ht="18.75" customHeight="1">
      <c r="A10" s="17" t="s">
        <v>17</v>
      </c>
      <c r="B10" s="18">
        <v>136832</v>
      </c>
      <c r="C10" s="19">
        <f t="shared" si="0"/>
        <v>0.24</v>
      </c>
      <c r="D10" s="18">
        <v>234160</v>
      </c>
      <c r="E10" s="19">
        <f t="shared" si="1"/>
        <v>0.26</v>
      </c>
      <c r="F10" s="20">
        <v>149484</v>
      </c>
      <c r="G10" s="19">
        <f t="shared" si="2"/>
        <v>0.26</v>
      </c>
      <c r="H10" s="21">
        <f t="shared" si="3"/>
        <v>-97328</v>
      </c>
      <c r="I10" s="22">
        <f t="shared" si="4"/>
        <v>41.56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9491588</v>
      </c>
      <c r="C12" s="19">
        <f t="shared" si="0"/>
        <v>16.81</v>
      </c>
      <c r="D12" s="18">
        <v>16447000</v>
      </c>
      <c r="E12" s="19">
        <f t="shared" si="1"/>
        <v>18.31</v>
      </c>
      <c r="F12" s="20">
        <v>12860481</v>
      </c>
      <c r="G12" s="19">
        <f t="shared" si="2"/>
        <v>22.66</v>
      </c>
      <c r="H12" s="21">
        <f t="shared" si="3"/>
        <v>-6955412</v>
      </c>
      <c r="I12" s="22">
        <f t="shared" si="4"/>
        <v>42.29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8802995</v>
      </c>
      <c r="C15" s="19">
        <f t="shared" si="0"/>
        <v>15.59</v>
      </c>
      <c r="D15" s="18">
        <v>20332637</v>
      </c>
      <c r="E15" s="19">
        <f t="shared" si="1"/>
        <v>22.64</v>
      </c>
      <c r="F15" s="20">
        <v>7557465</v>
      </c>
      <c r="G15" s="19">
        <f t="shared" si="2"/>
        <v>13.32</v>
      </c>
      <c r="H15" s="21">
        <f t="shared" si="3"/>
        <v>-11529642</v>
      </c>
      <c r="I15" s="22">
        <f t="shared" si="4"/>
        <v>56.71</v>
      </c>
      <c r="J15" s="16"/>
    </row>
    <row r="16" spans="1:10" ht="19.5" customHeight="1">
      <c r="A16" s="10" t="s">
        <v>23</v>
      </c>
      <c r="B16" s="11">
        <f>IF(SUM(B17:B29)=0,0,SUM(B17:B29))</f>
        <v>29660690</v>
      </c>
      <c r="C16" s="12">
        <f t="shared" si="0"/>
        <v>52.53</v>
      </c>
      <c r="D16" s="11">
        <f>IF(SUM(D17:D29)=0,0,SUM(D17:D29))</f>
        <v>69118138</v>
      </c>
      <c r="E16" s="12">
        <f t="shared" si="1"/>
        <v>76.95</v>
      </c>
      <c r="F16" s="13">
        <f>IF(SUM(F17:F29)=0,0,SUM(F17:F29))</f>
        <v>48346225</v>
      </c>
      <c r="G16" s="12">
        <f t="shared" si="2"/>
        <v>85.18</v>
      </c>
      <c r="H16" s="14">
        <f t="shared" si="3"/>
        <v>-39457448</v>
      </c>
      <c r="I16" s="15">
        <f t="shared" si="4"/>
        <v>57.09</v>
      </c>
      <c r="J16" s="16"/>
    </row>
    <row r="17" spans="1:10" ht="18.75" customHeight="1">
      <c r="A17" s="17" t="s">
        <v>24</v>
      </c>
      <c r="B17" s="18">
        <v>18489333</v>
      </c>
      <c r="C17" s="19">
        <f t="shared" si="0"/>
        <v>32.75</v>
      </c>
      <c r="D17" s="18">
        <v>25311141</v>
      </c>
      <c r="E17" s="19">
        <f t="shared" si="1"/>
        <v>28.18</v>
      </c>
      <c r="F17" s="20">
        <v>17721508</v>
      </c>
      <c r="G17" s="19">
        <f t="shared" si="2"/>
        <v>31.22</v>
      </c>
      <c r="H17" s="21">
        <f t="shared" si="3"/>
        <v>-6821808</v>
      </c>
      <c r="I17" s="22">
        <f t="shared" si="4"/>
        <v>26.95</v>
      </c>
      <c r="J17" s="16"/>
    </row>
    <row r="18" spans="1:10" ht="18.75" customHeight="1">
      <c r="A18" s="17" t="s">
        <v>25</v>
      </c>
      <c r="B18" s="18">
        <v>228820</v>
      </c>
      <c r="C18" s="19">
        <f t="shared" si="0"/>
        <v>0.41</v>
      </c>
      <c r="D18" s="18">
        <v>325455</v>
      </c>
      <c r="E18" s="19">
        <f t="shared" si="1"/>
        <v>0.36</v>
      </c>
      <c r="F18" s="20">
        <v>200619</v>
      </c>
      <c r="G18" s="19">
        <f t="shared" si="2"/>
        <v>0.35</v>
      </c>
      <c r="H18" s="21">
        <f t="shared" si="3"/>
        <v>-96635</v>
      </c>
      <c r="I18" s="22">
        <f t="shared" si="4"/>
        <v>29.69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1025480</v>
      </c>
      <c r="C20" s="19">
        <f t="shared" si="0"/>
        <v>1.82</v>
      </c>
      <c r="D20" s="18">
        <v>2465060</v>
      </c>
      <c r="E20" s="19">
        <f t="shared" si="1"/>
        <v>2.74</v>
      </c>
      <c r="F20" s="20">
        <v>1643374</v>
      </c>
      <c r="G20" s="19">
        <f t="shared" si="2"/>
        <v>2.9</v>
      </c>
      <c r="H20" s="21">
        <f t="shared" si="3"/>
        <v>-1439580</v>
      </c>
      <c r="I20" s="22">
        <f t="shared" si="4"/>
        <v>58.4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209062</v>
      </c>
      <c r="C25" s="19">
        <f t="shared" si="0"/>
        <v>0.37</v>
      </c>
      <c r="D25" s="18">
        <v>172234</v>
      </c>
      <c r="E25" s="19">
        <f t="shared" si="1"/>
        <v>0.19</v>
      </c>
      <c r="F25" s="20">
        <v>47753</v>
      </c>
      <c r="G25" s="19">
        <f t="shared" si="2"/>
        <v>0.08</v>
      </c>
      <c r="H25" s="21">
        <f t="shared" si="3"/>
        <v>36828</v>
      </c>
      <c r="I25" s="22">
        <f t="shared" si="4"/>
        <v>21.38</v>
      </c>
      <c r="J25" s="16"/>
    </row>
    <row r="26" spans="1:10" ht="18.75" customHeight="1">
      <c r="A26" s="17" t="s">
        <v>33</v>
      </c>
      <c r="B26" s="18">
        <v>1212801</v>
      </c>
      <c r="C26" s="19">
        <f t="shared" si="0"/>
        <v>2.15</v>
      </c>
      <c r="D26" s="18">
        <v>1515917</v>
      </c>
      <c r="E26" s="19">
        <f t="shared" si="1"/>
        <v>1.69</v>
      </c>
      <c r="F26" s="20">
        <v>946535</v>
      </c>
      <c r="G26" s="19">
        <f t="shared" si="2"/>
        <v>1.67</v>
      </c>
      <c r="H26" s="21">
        <f t="shared" si="3"/>
        <v>-303116</v>
      </c>
      <c r="I26" s="22">
        <f t="shared" si="4"/>
        <v>20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94988</v>
      </c>
      <c r="E27" s="19">
        <f t="shared" si="1"/>
        <v>0.11</v>
      </c>
      <c r="F27" s="20">
        <v>60070</v>
      </c>
      <c r="G27" s="19">
        <f t="shared" si="2"/>
        <v>0.11</v>
      </c>
      <c r="H27" s="21">
        <f t="shared" si="3"/>
        <v>-94988</v>
      </c>
      <c r="I27" s="22">
        <f t="shared" si="4"/>
        <v>100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8495194</v>
      </c>
      <c r="C29" s="19">
        <f t="shared" si="0"/>
        <v>15.05</v>
      </c>
      <c r="D29" s="18">
        <v>39233343</v>
      </c>
      <c r="E29" s="19">
        <f t="shared" si="1"/>
        <v>43.68</v>
      </c>
      <c r="F29" s="20">
        <v>27726366</v>
      </c>
      <c r="G29" s="19">
        <f t="shared" si="2"/>
        <v>48.85</v>
      </c>
      <c r="H29" s="21">
        <f t="shared" si="3"/>
        <v>-30738149</v>
      </c>
      <c r="I29" s="22">
        <f t="shared" si="4"/>
        <v>78.35</v>
      </c>
      <c r="J29" s="16"/>
    </row>
    <row r="30" spans="1:10" ht="19.5" customHeight="1">
      <c r="A30" s="10" t="s">
        <v>37</v>
      </c>
      <c r="B30" s="11">
        <f>IF((B5-B16)=0,0,B5-B16)</f>
        <v>26800091</v>
      </c>
      <c r="C30" s="12">
        <f t="shared" si="0"/>
        <v>47.47</v>
      </c>
      <c r="D30" s="11">
        <f>IF((D5-D16)=0,0,D5-D16)</f>
        <v>20700920</v>
      </c>
      <c r="E30" s="12">
        <f t="shared" si="1"/>
        <v>23.05</v>
      </c>
      <c r="F30" s="13">
        <f>IF((F5-F16)=0,0,F5-F16)</f>
        <v>8411091</v>
      </c>
      <c r="G30" s="12">
        <f t="shared" si="2"/>
        <v>14.82</v>
      </c>
      <c r="H30" s="14">
        <f>IF(AND(D30&lt;0,B30&gt;=0),0,B30-D30)</f>
        <v>6099171</v>
      </c>
      <c r="I30" s="15">
        <f t="shared" si="4"/>
        <v>29.46</v>
      </c>
      <c r="J30" s="16"/>
    </row>
    <row r="31" spans="1:10" ht="19.5" customHeight="1">
      <c r="A31" s="10" t="s">
        <v>38</v>
      </c>
      <c r="B31" s="11">
        <f>IF(SUM(B32:B33)=0,0,SUM(B32:B33))</f>
        <v>2230541</v>
      </c>
      <c r="C31" s="12">
        <f t="shared" si="0"/>
        <v>3.95</v>
      </c>
      <c r="D31" s="11">
        <f>IF(SUM(D32:D33)=0,0,SUM(D32:D33))</f>
        <v>1862536</v>
      </c>
      <c r="E31" s="12">
        <f t="shared" si="1"/>
        <v>2.07</v>
      </c>
      <c r="F31" s="13">
        <f>IF(SUM(F32:F33)=0,0,SUM(F32:F33))</f>
        <v>5641630</v>
      </c>
      <c r="G31" s="12">
        <f t="shared" si="2"/>
        <v>9.94</v>
      </c>
      <c r="H31" s="14">
        <f aca="true" t="shared" si="5" ref="H31:H36">B31-D31</f>
        <v>368005</v>
      </c>
      <c r="I31" s="15">
        <f t="shared" si="4"/>
        <v>19.76</v>
      </c>
      <c r="J31" s="16"/>
    </row>
    <row r="32" spans="1:10" ht="18.75" customHeight="1">
      <c r="A32" s="17" t="s">
        <v>39</v>
      </c>
      <c r="B32" s="18">
        <v>1846726</v>
      </c>
      <c r="C32" s="19">
        <f t="shared" si="0"/>
        <v>3.27</v>
      </c>
      <c r="D32" s="18">
        <v>1793083</v>
      </c>
      <c r="E32" s="19">
        <f t="shared" si="1"/>
        <v>2</v>
      </c>
      <c r="F32" s="20">
        <v>2628890</v>
      </c>
      <c r="G32" s="19">
        <f t="shared" si="2"/>
        <v>4.63</v>
      </c>
      <c r="H32" s="21">
        <f t="shared" si="5"/>
        <v>53643</v>
      </c>
      <c r="I32" s="22">
        <f t="shared" si="4"/>
        <v>2.99</v>
      </c>
      <c r="J32" s="16"/>
    </row>
    <row r="33" spans="1:10" ht="18.75" customHeight="1">
      <c r="A33" s="17" t="s">
        <v>40</v>
      </c>
      <c r="B33" s="18">
        <v>383815</v>
      </c>
      <c r="C33" s="19">
        <f t="shared" si="0"/>
        <v>0.68</v>
      </c>
      <c r="D33" s="18">
        <v>69453</v>
      </c>
      <c r="E33" s="19">
        <f t="shared" si="1"/>
        <v>0.08</v>
      </c>
      <c r="F33" s="20">
        <v>3012740</v>
      </c>
      <c r="G33" s="19">
        <f t="shared" si="2"/>
        <v>5.31</v>
      </c>
      <c r="H33" s="21">
        <f t="shared" si="5"/>
        <v>314362</v>
      </c>
      <c r="I33" s="22">
        <f t="shared" si="4"/>
        <v>452.63</v>
      </c>
      <c r="J33" s="16"/>
    </row>
    <row r="34" spans="1:10" ht="19.5" customHeight="1">
      <c r="A34" s="10" t="s">
        <v>41</v>
      </c>
      <c r="B34" s="11">
        <f>IF(SUM(B35:B36)=0,0,SUM(B35:B36))</f>
        <v>7801305</v>
      </c>
      <c r="C34" s="12">
        <f t="shared" si="0"/>
        <v>13.82</v>
      </c>
      <c r="D34" s="11">
        <f>IF(SUM(D35:D36)=0,0,SUM(D35:D36))</f>
        <v>10239224</v>
      </c>
      <c r="E34" s="12">
        <f t="shared" si="1"/>
        <v>11.4</v>
      </c>
      <c r="F34" s="13">
        <f>IF(SUM(F35:F36)=0,0,SUM(F35:F36))</f>
        <v>617231</v>
      </c>
      <c r="G34" s="12">
        <f t="shared" si="2"/>
        <v>1.09</v>
      </c>
      <c r="H34" s="14">
        <f t="shared" si="5"/>
        <v>-2437919</v>
      </c>
      <c r="I34" s="15">
        <f t="shared" si="4"/>
        <v>23.81</v>
      </c>
      <c r="J34" s="16"/>
    </row>
    <row r="35" spans="1:10" ht="18.75" customHeight="1">
      <c r="A35" s="17" t="s">
        <v>42</v>
      </c>
      <c r="B35" s="18">
        <v>7801305</v>
      </c>
      <c r="C35" s="19">
        <f t="shared" si="0"/>
        <v>13.82</v>
      </c>
      <c r="D35" s="18">
        <v>10139908</v>
      </c>
      <c r="E35" s="19">
        <f t="shared" si="1"/>
        <v>11.29</v>
      </c>
      <c r="F35" s="20">
        <v>97596</v>
      </c>
      <c r="G35" s="19">
        <f t="shared" si="2"/>
        <v>0.17</v>
      </c>
      <c r="H35" s="21">
        <f t="shared" si="5"/>
        <v>-2338603</v>
      </c>
      <c r="I35" s="22">
        <f t="shared" si="4"/>
        <v>23.06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99316</v>
      </c>
      <c r="E36" s="19">
        <f t="shared" si="1"/>
        <v>0.11</v>
      </c>
      <c r="F36" s="20">
        <v>519635</v>
      </c>
      <c r="G36" s="19">
        <f t="shared" si="2"/>
        <v>0.92</v>
      </c>
      <c r="H36" s="21">
        <f t="shared" si="5"/>
        <v>-99316</v>
      </c>
      <c r="I36" s="22">
        <f t="shared" si="4"/>
        <v>100</v>
      </c>
      <c r="J36" s="16"/>
    </row>
    <row r="37" spans="1:10" ht="19.5" customHeight="1">
      <c r="A37" s="10" t="s">
        <v>44</v>
      </c>
      <c r="B37" s="11">
        <f>IF((B31-B34)=0,0,B31-B34)</f>
        <v>-5570764</v>
      </c>
      <c r="C37" s="12">
        <f t="shared" si="0"/>
        <v>-9.87</v>
      </c>
      <c r="D37" s="11">
        <f>IF((D31-D34)=0,0,D31-D34)</f>
        <v>-8376688</v>
      </c>
      <c r="E37" s="12">
        <f t="shared" si="1"/>
        <v>-9.33</v>
      </c>
      <c r="F37" s="13">
        <f>IF((F31-F34)=0,0,F31-F34)</f>
        <v>5024399</v>
      </c>
      <c r="G37" s="12">
        <f t="shared" si="2"/>
        <v>8.85</v>
      </c>
      <c r="H37" s="14">
        <f>IF(AND(D37&lt;0,B37&gt;=0),0,B37-D37)</f>
        <v>2805924</v>
      </c>
      <c r="I37" s="15">
        <f t="shared" si="4"/>
        <v>33.5</v>
      </c>
      <c r="J37" s="16"/>
    </row>
    <row r="38" spans="1:10" ht="19.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46</v>
      </c>
      <c r="B39" s="26">
        <f>IF(B30+B37+B38=0,0,B30+B37+B38)</f>
        <v>21229327</v>
      </c>
      <c r="C39" s="27">
        <f t="shared" si="0"/>
        <v>37.6</v>
      </c>
      <c r="D39" s="26">
        <f>IF(D30+D37+D38=0,0,D30+D37+D38)</f>
        <v>12324232</v>
      </c>
      <c r="E39" s="27">
        <f t="shared" si="1"/>
        <v>13.72</v>
      </c>
      <c r="F39" s="28">
        <f>IF(F30+F37+F38=0,0,F30+F37+F38)</f>
        <v>13435490</v>
      </c>
      <c r="G39" s="27">
        <f t="shared" si="2"/>
        <v>23.67</v>
      </c>
      <c r="H39" s="29">
        <f>IF(AND(D39&lt;0,B39&gt;=0),0,B39-D39)</f>
        <v>8905095</v>
      </c>
      <c r="I39" s="30">
        <f t="shared" si="4"/>
        <v>72.26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1"/>
  <dimension ref="A1:H23"/>
  <sheetViews>
    <sheetView workbookViewId="0" topLeftCell="A1">
      <pane xSplit="1" ySplit="4" topLeftCell="B21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24" sqref="B24"/>
    </sheetView>
  </sheetViews>
  <sheetFormatPr defaultColWidth="9.00390625" defaultRowHeight="16.5"/>
  <cols>
    <col min="1" max="1" width="24.75390625" style="0" customWidth="1"/>
    <col min="2" max="2" width="12.75390625" style="0" customWidth="1"/>
    <col min="3" max="3" width="10.75390625" style="0" customWidth="1"/>
    <col min="4" max="4" width="12.75390625" style="0" customWidth="1"/>
    <col min="5" max="5" width="10.75390625" style="0" customWidth="1"/>
    <col min="6" max="7" width="12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4</v>
      </c>
    </row>
    <row r="3" spans="1:7" ht="19.5" customHeight="1">
      <c r="A3" s="71" t="s">
        <v>5</v>
      </c>
      <c r="B3" s="70" t="s">
        <v>6</v>
      </c>
      <c r="C3" s="70"/>
      <c r="D3" s="70" t="s">
        <v>7</v>
      </c>
      <c r="E3" s="70"/>
      <c r="F3" s="70" t="s">
        <v>49</v>
      </c>
      <c r="G3" s="65"/>
    </row>
    <row r="4" spans="1:7" ht="19.5" customHeight="1">
      <c r="A4" s="73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50</v>
      </c>
      <c r="B5" s="38">
        <f>IF(SUM(B6:B7)=0,0,SUM(B6:B7))</f>
        <v>46693554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47081854</v>
      </c>
      <c r="E5" s="15">
        <f aca="true" t="shared" si="1" ref="E5:E14">IF(OR(D5=0,$D$5=0),0,IF(ROUND(D5/$D$5*10000,0)=0,0,ROUND(D5/$D$5*100,2)))</f>
        <v>100</v>
      </c>
      <c r="F5" s="40">
        <f>IF(SUM(F6:F7)=0,0,SUM(F6:F7))</f>
        <v>-388300</v>
      </c>
      <c r="G5" s="41">
        <f aca="true" t="shared" si="2" ref="G5:G23">IF(OR(D5=0,F5=0),0,IF(ROUND(F5/D5*10000,0)=0,0,ABS(ROUND(F5/D5*100,2))))</f>
        <v>0.82</v>
      </c>
    </row>
    <row r="6" spans="1:7" ht="30.75" customHeight="1">
      <c r="A6" s="17" t="s">
        <v>51</v>
      </c>
      <c r="B6" s="42">
        <v>25006078</v>
      </c>
      <c r="C6" s="22">
        <f t="shared" si="0"/>
        <v>53.55</v>
      </c>
      <c r="D6" s="43">
        <v>29331004</v>
      </c>
      <c r="E6" s="22">
        <f t="shared" si="1"/>
        <v>62.3</v>
      </c>
      <c r="F6" s="44">
        <f>IF((B6-D6)=0,0,(B6-D6))</f>
        <v>-4324926</v>
      </c>
      <c r="G6" s="45">
        <f t="shared" si="2"/>
        <v>14.75</v>
      </c>
    </row>
    <row r="7" spans="1:7" ht="30.75" customHeight="1">
      <c r="A7" s="17" t="s">
        <v>52</v>
      </c>
      <c r="B7" s="42">
        <v>21687476</v>
      </c>
      <c r="C7" s="22">
        <f t="shared" si="0"/>
        <v>46.45</v>
      </c>
      <c r="D7" s="43">
        <v>17750850</v>
      </c>
      <c r="E7" s="22">
        <f t="shared" si="1"/>
        <v>37.7</v>
      </c>
      <c r="F7" s="44">
        <f>IF((B7-D7)=0,0,(B7-D7))</f>
        <v>3936626</v>
      </c>
      <c r="G7" s="45">
        <f t="shared" si="2"/>
        <v>22.18</v>
      </c>
    </row>
    <row r="8" spans="1:7" ht="45" customHeight="1">
      <c r="A8" s="10" t="s">
        <v>53</v>
      </c>
      <c r="B8" s="38">
        <f>IF(SUM(B9:B13)=0,0,SUM(B9:B13))</f>
        <v>25765225</v>
      </c>
      <c r="C8" s="15">
        <f t="shared" si="0"/>
        <v>55.18</v>
      </c>
      <c r="D8" s="39">
        <f>IF(SUM(D9:D13)=0,0,SUM(D9:D13))</f>
        <v>28164608</v>
      </c>
      <c r="E8" s="15">
        <f t="shared" si="1"/>
        <v>59.82</v>
      </c>
      <c r="F8" s="40">
        <f>IF(SUM(F9:F13)=0,0,SUM(F9:F13))</f>
        <v>-2399383</v>
      </c>
      <c r="G8" s="41">
        <f t="shared" si="2"/>
        <v>8.52</v>
      </c>
    </row>
    <row r="9" spans="1:7" ht="30.75" customHeight="1">
      <c r="A9" s="17" t="s">
        <v>54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55</v>
      </c>
      <c r="B10" s="42">
        <v>25270215</v>
      </c>
      <c r="C10" s="22">
        <f t="shared" si="0"/>
        <v>54.12</v>
      </c>
      <c r="D10" s="43">
        <v>28164608</v>
      </c>
      <c r="E10" s="22">
        <f t="shared" si="1"/>
        <v>59.82</v>
      </c>
      <c r="F10" s="44">
        <f>IF((B10-D10)=0,0,(B10-D10))</f>
        <v>-2894393</v>
      </c>
      <c r="G10" s="45">
        <f t="shared" si="2"/>
        <v>10.28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495010</v>
      </c>
      <c r="C12" s="22">
        <f t="shared" si="0"/>
        <v>1.06</v>
      </c>
      <c r="D12" s="43">
        <v>0</v>
      </c>
      <c r="E12" s="22">
        <f t="shared" si="1"/>
        <v>0</v>
      </c>
      <c r="F12" s="44">
        <f>IF((B12-D12)=0,0,(B12-D12))</f>
        <v>495010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20928329</v>
      </c>
      <c r="C14" s="15">
        <f t="shared" si="0"/>
        <v>44.82</v>
      </c>
      <c r="D14" s="39">
        <f>IF((D5-D8)=0,0,(D5-D8))</f>
        <v>18917246</v>
      </c>
      <c r="E14" s="15">
        <f t="shared" si="1"/>
        <v>40.18</v>
      </c>
      <c r="F14" s="40">
        <f>IF((F5-F8)=0,0,(F5-F8))</f>
        <v>2011083</v>
      </c>
      <c r="G14" s="41">
        <f t="shared" si="2"/>
        <v>10.63</v>
      </c>
    </row>
    <row r="15" spans="1:7" ht="45" customHeight="1">
      <c r="A15" s="10" t="s">
        <v>60</v>
      </c>
      <c r="B15" s="38">
        <f>IF(SUM(B16:B17)=0,0,SUM(B16:B17))</f>
        <v>24835961</v>
      </c>
      <c r="C15" s="15">
        <f aca="true" t="shared" si="3" ref="C15:C23">IF(OR(B15=0,$B$15=0),0,IF(ROUND(B15/$B$15*10000,0)=0,0,ROUND(B15/$B$15*100,2)))</f>
        <v>100</v>
      </c>
      <c r="D15" s="39">
        <f>IF(SUM(D16:D17)=0,0,SUM(D16:D17))</f>
        <v>31737523</v>
      </c>
      <c r="E15" s="15">
        <f aca="true" t="shared" si="4" ref="E15:E23">IF(OR(D15=0,$D$15=0),0,IF(ROUND(D15/$D$15*10000,0)=0,0,ROUND(D15/$D$15*100,2)))</f>
        <v>100</v>
      </c>
      <c r="F15" s="40">
        <f>IF(SUM(F16:F17)=0,0,SUM(F16:F17))</f>
        <v>-6901562</v>
      </c>
      <c r="G15" s="41">
        <f t="shared" si="2"/>
        <v>21.75</v>
      </c>
    </row>
    <row r="16" spans="1:7" ht="30" customHeight="1">
      <c r="A16" s="17" t="s">
        <v>61</v>
      </c>
      <c r="B16" s="42">
        <v>3776751</v>
      </c>
      <c r="C16" s="22">
        <f t="shared" si="3"/>
        <v>15.21</v>
      </c>
      <c r="D16" s="43">
        <v>17006772</v>
      </c>
      <c r="E16" s="22">
        <f t="shared" si="4"/>
        <v>53.59</v>
      </c>
      <c r="F16" s="44">
        <f>IF((B16-D16)=0,0,(B16-D16))</f>
        <v>-13230021</v>
      </c>
      <c r="G16" s="45">
        <f t="shared" si="2"/>
        <v>77.79</v>
      </c>
    </row>
    <row r="17" spans="1:7" ht="30" customHeight="1">
      <c r="A17" s="17" t="s">
        <v>62</v>
      </c>
      <c r="B17" s="42">
        <v>21059210</v>
      </c>
      <c r="C17" s="22">
        <f t="shared" si="3"/>
        <v>84.79</v>
      </c>
      <c r="D17" s="43">
        <v>14730751</v>
      </c>
      <c r="E17" s="22">
        <f t="shared" si="4"/>
        <v>46.41</v>
      </c>
      <c r="F17" s="44">
        <f>IF((B17-D17)=0,0,(B17-D17))</f>
        <v>6328459</v>
      </c>
      <c r="G17" s="45">
        <f t="shared" si="2"/>
        <v>42.96</v>
      </c>
    </row>
    <row r="18" spans="1:7" ht="45" customHeight="1">
      <c r="A18" s="10" t="s">
        <v>63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9703296</v>
      </c>
      <c r="E18" s="15">
        <f t="shared" si="4"/>
        <v>30.57</v>
      </c>
      <c r="F18" s="40">
        <f>IF(SUM(F19:F22)=0,0,SUM(F19:F22))</f>
        <v>-9703296</v>
      </c>
      <c r="G18" s="41">
        <f t="shared" si="2"/>
        <v>100</v>
      </c>
    </row>
    <row r="19" spans="1:7" ht="30" customHeight="1">
      <c r="A19" s="17" t="s">
        <v>64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9703296</v>
      </c>
      <c r="E20" s="22">
        <f t="shared" si="4"/>
        <v>30.57</v>
      </c>
      <c r="F20" s="44">
        <f>IF((B20-D20)=0,0,(B20-D20))</f>
        <v>-9703296</v>
      </c>
      <c r="G20" s="45">
        <f t="shared" si="2"/>
        <v>100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24835961</v>
      </c>
      <c r="C23" s="30">
        <f t="shared" si="3"/>
        <v>100</v>
      </c>
      <c r="D23" s="47">
        <f>IF((D15-D18)=0,0,(D15-D18))</f>
        <v>22034227</v>
      </c>
      <c r="E23" s="30">
        <f t="shared" si="4"/>
        <v>69.43</v>
      </c>
      <c r="F23" s="48">
        <f>IF((F15-F18)=0,0,(F15-F18))</f>
        <v>2801734</v>
      </c>
      <c r="G23" s="49">
        <f t="shared" si="2"/>
        <v>12.72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2"/>
  <dimension ref="A1:H34"/>
  <sheetViews>
    <sheetView tabSelected="1" workbookViewId="0" topLeftCell="B23">
      <selection activeCell="B32" sqref="B32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4</v>
      </c>
      <c r="D2" s="36"/>
      <c r="E2" s="36"/>
      <c r="F2" s="37"/>
    </row>
    <row r="3" spans="1:3" ht="18.75" customHeight="1">
      <c r="A3" s="67" t="s">
        <v>5</v>
      </c>
      <c r="B3" s="77" t="s">
        <v>6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21229327</v>
      </c>
      <c r="C6" s="55"/>
    </row>
    <row r="7" spans="1:3" ht="21.75" customHeight="1">
      <c r="A7" s="53" t="s">
        <v>73</v>
      </c>
      <c r="B7" s="54">
        <v>1674197</v>
      </c>
      <c r="C7" s="55"/>
    </row>
    <row r="8" spans="1:3" ht="22.5" customHeight="1">
      <c r="A8" s="56" t="s">
        <v>74</v>
      </c>
      <c r="B8" s="57"/>
      <c r="C8" s="57">
        <f>IF(SUM(B6:B7)=0,0,SUM(B6:B7))</f>
        <v>22903524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1736254</v>
      </c>
      <c r="C10" s="55"/>
    </row>
    <row r="11" spans="1:3" ht="21" customHeight="1">
      <c r="A11" s="53" t="s">
        <v>77</v>
      </c>
      <c r="B11" s="54">
        <v>602380</v>
      </c>
      <c r="C11" s="55"/>
    </row>
    <row r="12" spans="1:3" ht="21" customHeight="1">
      <c r="A12" s="53" t="s">
        <v>78</v>
      </c>
      <c r="B12" s="54">
        <v>9681337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-1362788</v>
      </c>
      <c r="C14" s="55"/>
    </row>
    <row r="15" spans="1:3" ht="21" customHeight="1">
      <c r="A15" s="53" t="s">
        <v>81</v>
      </c>
      <c r="B15" s="54">
        <v>-75845</v>
      </c>
      <c r="C15" s="55"/>
    </row>
    <row r="16" spans="1:3" ht="21" customHeight="1">
      <c r="A16" s="53" t="s">
        <v>82</v>
      </c>
      <c r="B16" s="54">
        <v>-48912305</v>
      </c>
      <c r="C16" s="55"/>
    </row>
    <row r="17" spans="1:3" ht="21" customHeight="1">
      <c r="A17" s="53" t="s">
        <v>83</v>
      </c>
      <c r="B17" s="54">
        <v>-55659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-38386626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21011896</v>
      </c>
      <c r="C20" s="55"/>
    </row>
    <row r="21" spans="1:3" ht="21" customHeight="1">
      <c r="A21" s="53" t="s">
        <v>87</v>
      </c>
      <c r="B21" s="54">
        <v>22671891</v>
      </c>
      <c r="C21" s="55"/>
    </row>
    <row r="22" spans="1:3" ht="21.75" customHeight="1">
      <c r="A22" s="53" t="s">
        <v>88</v>
      </c>
      <c r="B22" s="54">
        <v>0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-18000000</v>
      </c>
      <c r="C24" s="55"/>
    </row>
    <row r="25" spans="1:3" ht="21.75" customHeight="1">
      <c r="A25" s="53" t="s">
        <v>91</v>
      </c>
      <c r="B25" s="54">
        <v>-4578601</v>
      </c>
      <c r="C25" s="55"/>
    </row>
    <row r="26" spans="1:3" ht="21.75" customHeight="1">
      <c r="A26" s="53" t="s">
        <v>92</v>
      </c>
      <c r="B26" s="54">
        <v>-495010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20610176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5127074</v>
      </c>
    </row>
    <row r="30" spans="1:4" ht="21.75" customHeight="1">
      <c r="A30" s="58" t="s">
        <v>96</v>
      </c>
      <c r="B30" s="57"/>
      <c r="C30" s="60">
        <v>38903838</v>
      </c>
      <c r="D30" s="61"/>
    </row>
    <row r="31" spans="1:3" ht="21.75" customHeight="1">
      <c r="A31" s="58" t="s">
        <v>97</v>
      </c>
      <c r="B31" s="62"/>
      <c r="C31" s="62">
        <f>C30+C29</f>
        <v>44030912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</dc:title>
  <dc:subject>28</dc:subject>
  <dc:creator>行政院主計處</dc:creator>
  <cp:keywords/>
  <dc:description> </dc:description>
  <cp:lastModifiedBy>Administrator</cp:lastModifiedBy>
  <cp:lastPrinted>2001-07-05T08:35:20Z</cp:lastPrinted>
  <dcterms:created xsi:type="dcterms:W3CDTF">2001-04-25T09:47:41Z</dcterms:created>
  <dcterms:modified xsi:type="dcterms:W3CDTF">2008-11-11T05:36:04Z</dcterms:modified>
  <cp:category>I13</cp:category>
  <cp:version/>
  <cp:contentType/>
  <cp:contentStatus/>
</cp:coreProperties>
</file>