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85" windowHeight="3975" activeTab="0"/>
  </bookViews>
  <sheets>
    <sheet name="92資金轉投資" sheetId="1" r:id="rId1"/>
  </sheets>
  <definedNames>
    <definedName name="_xlnm.Print_Area" localSheetId="0">'92資金轉投資'!$A$1:$O$259</definedName>
    <definedName name="_xlnm.Print_Titles" localSheetId="0">'92資金轉投資'!$2:$7</definedName>
  </definedNames>
  <calcPr fullCalcOnLoad="1"/>
</workbook>
</file>

<file path=xl/sharedStrings.xml><?xml version="1.0" encoding="utf-8"?>
<sst xmlns="http://schemas.openxmlformats.org/spreadsheetml/2006/main" count="321" uniqueCount="195">
  <si>
    <t>　</t>
  </si>
  <si>
    <t>單位：新臺幣元</t>
  </si>
  <si>
    <t>年終實收</t>
  </si>
  <si>
    <t>以前年度</t>
  </si>
  <si>
    <t>截至本年度</t>
  </si>
  <si>
    <t>資本總額</t>
  </si>
  <si>
    <t>投資額</t>
  </si>
  <si>
    <t>決算數</t>
  </si>
  <si>
    <t>預算數</t>
  </si>
  <si>
    <t>投資淨額</t>
  </si>
  <si>
    <t>行政院主管</t>
  </si>
  <si>
    <t>中央銀行</t>
  </si>
  <si>
    <t>經濟部主管</t>
  </si>
  <si>
    <t xml:space="preserve"> </t>
  </si>
  <si>
    <t xml:space="preserve">臺灣證券交易所 </t>
  </si>
  <si>
    <t>中國石油化學工業開發公司</t>
  </si>
  <si>
    <t>中宇環保工程公司</t>
  </si>
  <si>
    <t>中美和石油化學公司</t>
  </si>
  <si>
    <t>臺灣證券交易所</t>
  </si>
  <si>
    <t>中國鋼鐵公司</t>
  </si>
  <si>
    <t>海外投資開發公司</t>
  </si>
  <si>
    <t>卡達燃油添加劑公司</t>
  </si>
  <si>
    <t>中殼潤滑油公司</t>
  </si>
  <si>
    <t>聯亞電機製造公司</t>
  </si>
  <si>
    <t>臺灣汽電共生公司</t>
  </si>
  <si>
    <t>班卡拉礦業公司</t>
  </si>
  <si>
    <t>班卡拉銷售公司</t>
  </si>
  <si>
    <t>班卡拉農業公司</t>
  </si>
  <si>
    <t>國際渦輪引擎公司</t>
  </si>
  <si>
    <t>財政部主管</t>
  </si>
  <si>
    <t>中國輸出入銀行</t>
  </si>
  <si>
    <t>台北外匯經紀公司</t>
  </si>
  <si>
    <t>世華聯合商業銀行</t>
  </si>
  <si>
    <t>國際證券投資信託公司</t>
  </si>
  <si>
    <t>國際建築經理公司</t>
  </si>
  <si>
    <t xml:space="preserve">交通部主管 </t>
  </si>
  <si>
    <t>臺灣期貨交易所</t>
  </si>
  <si>
    <t>中華電信公司</t>
  </si>
  <si>
    <t>美臺電訊公司</t>
  </si>
  <si>
    <t>臺灣國際標準電子公司</t>
  </si>
  <si>
    <t>臺灣吉悌電信公司</t>
  </si>
  <si>
    <t>榮電公司</t>
  </si>
  <si>
    <t>國際電信開發公司</t>
  </si>
  <si>
    <t>總      計</t>
  </si>
  <si>
    <t>轉投資事業</t>
  </si>
  <si>
    <t xml:space="preserve">資金轉         </t>
  </si>
  <si>
    <t>投資</t>
  </si>
  <si>
    <t>持股比例</t>
  </si>
  <si>
    <t>現金股利或採權益法認列之投資損益</t>
  </si>
  <si>
    <t>機關名稱</t>
  </si>
  <si>
    <t>名稱</t>
  </si>
  <si>
    <t>發行股數</t>
  </si>
  <si>
    <t>本年度投資或</t>
  </si>
  <si>
    <t>收回（－）額</t>
  </si>
  <si>
    <t>年終持有</t>
  </si>
  <si>
    <t>占發行</t>
  </si>
  <si>
    <t>比較增減</t>
  </si>
  <si>
    <t>股數</t>
  </si>
  <si>
    <t>股數％</t>
  </si>
  <si>
    <t>每股</t>
  </si>
  <si>
    <t>總額</t>
  </si>
  <si>
    <t>生物科技發展基金</t>
  </si>
  <si>
    <t>台海石油公司</t>
  </si>
  <si>
    <t>華威天然氣航運公司</t>
  </si>
  <si>
    <t>和信電訊公司</t>
  </si>
  <si>
    <t>利翔航太電子公司</t>
  </si>
  <si>
    <t>ＩＢＩＳ航太公司</t>
  </si>
  <si>
    <t>臺灣人壽保險公司</t>
  </si>
  <si>
    <t>中華國貨推廣中心</t>
  </si>
  <si>
    <t>臺灣汽車客運公司</t>
  </si>
  <si>
    <t>台北大眾捷運公司</t>
  </si>
  <si>
    <t>台灣期貨交易所</t>
  </si>
  <si>
    <t>第一商業銀行</t>
  </si>
  <si>
    <t>彰化商業銀行</t>
  </si>
  <si>
    <t>臺灣中小企業銀行</t>
  </si>
  <si>
    <t>華僑商業銀行</t>
  </si>
  <si>
    <t>臺灣航業公司</t>
  </si>
  <si>
    <t>臺灣農林公司</t>
  </si>
  <si>
    <t>臺灣電視事業公司</t>
  </si>
  <si>
    <t>臺灣產物保險公司</t>
  </si>
  <si>
    <t>中華貿易開發公司</t>
  </si>
  <si>
    <t>中央電影事業公司</t>
  </si>
  <si>
    <t>臺億建築經理公司</t>
  </si>
  <si>
    <t>臺灣聯合銀行</t>
  </si>
  <si>
    <t>中國建築經理公司</t>
  </si>
  <si>
    <t>臺灣證券集中保管公司</t>
  </si>
  <si>
    <t>合眾建築經理公司</t>
  </si>
  <si>
    <t>聯安服務公司</t>
  </si>
  <si>
    <t>慶豐商業銀行</t>
  </si>
  <si>
    <t>中華快遞公司</t>
  </si>
  <si>
    <t>東森寬頻電信股份有限公司</t>
  </si>
  <si>
    <t>聯合大地公司</t>
  </si>
  <si>
    <t>泛亞工程公司</t>
  </si>
  <si>
    <t>欣欣水泥公司</t>
  </si>
  <si>
    <t>中鋼結構公司</t>
  </si>
  <si>
    <t>世正開發公司</t>
  </si>
  <si>
    <t>高雄捷運公司</t>
  </si>
  <si>
    <t>花蓮溪砂石開發公司</t>
  </si>
  <si>
    <t>木瓜溪砂石開發公司</t>
  </si>
  <si>
    <t>金昌砂石開發公司</t>
  </si>
  <si>
    <t>大馬榮工公司</t>
  </si>
  <si>
    <t>輔榮園公司</t>
  </si>
  <si>
    <t>榮昇公司</t>
  </si>
  <si>
    <t>胡達馬榮工公司</t>
  </si>
  <si>
    <t>國光電力股份有限公司</t>
  </si>
  <si>
    <t>台灣金聯資產管理股份有限公司</t>
  </si>
  <si>
    <t>中華開發金融控股公司</t>
  </si>
  <si>
    <t>金財通商務科技服務股份有限公司</t>
  </si>
  <si>
    <t>臺灣金融資產服務股份有限公司</t>
  </si>
  <si>
    <t>財金資訊股份有限公司</t>
  </si>
  <si>
    <t>合作金庫銀行股份有限公司</t>
  </si>
  <si>
    <t>中華投資股份有限公司</t>
  </si>
  <si>
    <t>管理局</t>
  </si>
  <si>
    <t>台灣惠氏公司</t>
  </si>
  <si>
    <t>台灣證券交易所公司</t>
  </si>
  <si>
    <t>中美嘉吉公司</t>
  </si>
  <si>
    <t>中國產物保險公司</t>
  </si>
  <si>
    <t>越台糖業有限責任公司</t>
  </si>
  <si>
    <t>伊聯股份有限公司</t>
  </si>
  <si>
    <t>台澳肉牛股份有限公司</t>
  </si>
  <si>
    <t>台灣神隆股份有限公司</t>
  </si>
  <si>
    <t>漢翔航空工業股份有限公司</t>
  </si>
  <si>
    <t>中華電信股份有限公司</t>
  </si>
  <si>
    <t>科學城物流股份有限公司</t>
  </si>
  <si>
    <t>台灣花卉生物技術股份有限公司</t>
  </si>
  <si>
    <t>榮民工程股份有限公司</t>
  </si>
  <si>
    <t>亞洲農牧股份有限公司</t>
  </si>
  <si>
    <t>月眉國際開發股份有限公司</t>
  </si>
  <si>
    <t>亞洲航空股份有限公司</t>
  </si>
  <si>
    <t>聯亞生技開發股份有限公司</t>
  </si>
  <si>
    <t>中南美開發股份有限公司</t>
  </si>
  <si>
    <t>台灣高速鐵路股份有限公司</t>
  </si>
  <si>
    <t>義典科技股份有限公司</t>
  </si>
  <si>
    <t>森霸電力股份有限公司</t>
  </si>
  <si>
    <t>星能電力股份有限公司</t>
  </si>
  <si>
    <t>淳品實業股份有限公司</t>
  </si>
  <si>
    <t>台灣車輛股份有限公司</t>
  </si>
  <si>
    <t>台灣金融資產服務股份有限公司</t>
  </si>
  <si>
    <t>華南金融控股公司</t>
  </si>
  <si>
    <t>國泰金融控股公司(原世華銀行)</t>
  </si>
  <si>
    <t>台灣中華日報社</t>
  </si>
  <si>
    <t>復華金融控股公司</t>
  </si>
  <si>
    <t>財宏科技公司</t>
  </si>
  <si>
    <t>復華金控公司</t>
  </si>
  <si>
    <t>保德信元富證券投資信託公司</t>
  </si>
  <si>
    <t>國際票券金融控股公司</t>
  </si>
  <si>
    <t>泰欣企業公司</t>
  </si>
  <si>
    <t>財金資訊公司</t>
  </si>
  <si>
    <t>禾庫保險經紀人公司</t>
  </si>
  <si>
    <t>台北金融大樓股份有限公司</t>
  </si>
  <si>
    <t>交通部臺灣鐵路</t>
  </si>
  <si>
    <t>達榮環保股份有限公司</t>
  </si>
  <si>
    <t xml:space="preserve">               137    資  金  轉  投  資  及 </t>
  </si>
  <si>
    <t xml:space="preserve">  其  盈  虧  綜  計  表  (續)</t>
  </si>
  <si>
    <t>第四期生物技術發展基金</t>
  </si>
  <si>
    <t>巴斯夫台氰農化公司</t>
  </si>
  <si>
    <r>
      <t>澳幣</t>
    </r>
    <r>
      <rPr>
        <sz val="11"/>
        <rFont val="Times New Roman"/>
        <family val="1"/>
      </rPr>
      <t>1,000</t>
    </r>
  </si>
  <si>
    <r>
      <t>聯成航太科技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股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公司</t>
    </r>
  </si>
  <si>
    <t>國際證券投資信託公司</t>
  </si>
  <si>
    <t>國泰金融控股股份有限公司</t>
  </si>
  <si>
    <r>
      <t>兆豐金融控股公司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原中興票券</t>
    </r>
    <r>
      <rPr>
        <sz val="11"/>
        <rFont val="Times New Roman"/>
        <family val="1"/>
      </rPr>
      <t>)</t>
    </r>
  </si>
  <si>
    <t>臺灣土地開發信託投資公司</t>
  </si>
  <si>
    <t>台銀歐洲股份有限公司</t>
  </si>
  <si>
    <t>臺灣鐵路貨物搬運股份有限公司</t>
  </si>
  <si>
    <t>和平溪砂石開發公司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</si>
  <si>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</si>
  <si>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</si>
  <si>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</si>
  <si>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</si>
  <si>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</si>
  <si>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中國石油化學股份有限公司</t>
  </si>
  <si>
    <t>臺鹽實業股份有限公司</t>
  </si>
  <si>
    <t>中央存款保險股份有限公司</t>
  </si>
  <si>
    <t>榮民工程股份有限公司</t>
  </si>
  <si>
    <t>唐榮鐵工廠股份有限公司</t>
  </si>
  <si>
    <t>臺灣省農工企業股份有限公司</t>
  </si>
  <si>
    <t>中央信託局
(中央信託局股份有限公司)</t>
  </si>
  <si>
    <t>中央再保險股份有限公司</t>
  </si>
  <si>
    <t>臺灣銀行
(臺灣銀行股份有限公司)</t>
  </si>
  <si>
    <t>臺灣糖業股份有限公司</t>
  </si>
  <si>
    <t>臺灣電力股份有限公司</t>
  </si>
  <si>
    <t>臺灣機械股份有限公司</t>
  </si>
  <si>
    <t>高雄硫酸錏股份有限公司</t>
  </si>
  <si>
    <t>中國造船股份有限公司</t>
  </si>
  <si>
    <t>臺灣土地銀行
(臺灣土地銀行股份有限公司)</t>
  </si>
  <si>
    <t>臺灣中興紙業股份有限公司</t>
  </si>
  <si>
    <t>臺灣新生報業股份有限公司</t>
  </si>
  <si>
    <t>台聯銀行─歐市子公司</t>
  </si>
  <si>
    <t>中華郵政股份有限公司</t>
  </si>
  <si>
    <r>
      <t xml:space="preserve">木舜  億 </t>
    </r>
    <r>
      <rPr>
        <sz val="10"/>
        <rFont val="細明體"/>
        <family val="3"/>
      </rPr>
      <t xml:space="preserve"> </t>
    </r>
    <r>
      <rPr>
        <sz val="11"/>
        <rFont val="細明體"/>
        <family val="3"/>
      </rPr>
      <t xml:space="preserve">  砂    石</t>
    </r>
    <r>
      <rPr>
        <sz val="10"/>
        <rFont val="細明體"/>
        <family val="3"/>
      </rPr>
      <t xml:space="preserve"> </t>
    </r>
    <r>
      <rPr>
        <sz val="11"/>
        <rFont val="細明體"/>
        <family val="3"/>
      </rPr>
      <t xml:space="preserve">   公    司</t>
    </r>
  </si>
  <si>
    <t>歐蘭地產公司</t>
  </si>
  <si>
    <t>臺灣中興紙業股份有限公司</t>
  </si>
  <si>
    <t>臺灣新生報業股份有限公司</t>
  </si>
  <si>
    <t>臺灣汽車客運股份有限公司</t>
  </si>
  <si>
    <t xml:space="preserve">行政院國軍退除役官兵輔導
委員會主管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</si>
</sst>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.00_ "/>
    <numFmt numFmtId="186" formatCode="#,##0_ "/>
    <numFmt numFmtId="187" formatCode="#,##0.00_ ;[Red]\-#,##0.00\ "/>
    <numFmt numFmtId="188" formatCode="0.00_);[Red]\(0.00\)"/>
    <numFmt numFmtId="189" formatCode="#,##0.00_);[Red]\(#,##0.00\)"/>
    <numFmt numFmtId="190" formatCode="#,##0_);[Red]\(#,##0\)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1"/>
      <name val="華康中黑體"/>
      <family val="3"/>
    </font>
    <font>
      <b/>
      <sz val="11"/>
      <name val="Times New Roman"/>
      <family val="1"/>
    </font>
    <font>
      <b/>
      <sz val="11"/>
      <name val="細明體"/>
      <family val="3"/>
    </font>
    <font>
      <b/>
      <sz val="20"/>
      <name val="華康特粗明體"/>
      <family val="3"/>
    </font>
    <font>
      <sz val="12"/>
      <name val="細明體"/>
      <family val="3"/>
    </font>
    <font>
      <sz val="11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b/>
      <sz val="22"/>
      <name val="華康特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39" fontId="5" fillId="0" borderId="0" xfId="0" applyNumberFormat="1" applyFont="1" applyAlignment="1" applyProtection="1">
      <alignment horizontal="distributed"/>
      <protection/>
    </xf>
    <xf numFmtId="0" fontId="5" fillId="0" borderId="0" xfId="0" applyFont="1" applyAlignment="1">
      <alignment horizontal="distributed"/>
    </xf>
    <xf numFmtId="39" fontId="5" fillId="0" borderId="0" xfId="0" applyNumberFormat="1" applyFont="1" applyAlignment="1" applyProtection="1" quotePrefix="1">
      <alignment horizontal="distributed"/>
      <protection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9" fontId="6" fillId="0" borderId="0" xfId="0" applyNumberFormat="1" applyFont="1" applyAlignment="1" applyProtection="1" quotePrefix="1">
      <alignment horizontal="center"/>
      <protection/>
    </xf>
    <xf numFmtId="39" fontId="8" fillId="0" borderId="0" xfId="0" applyNumberFormat="1" applyFont="1" applyAlignment="1" applyProtection="1">
      <alignment horizontal="distributed"/>
      <protection/>
    </xf>
    <xf numFmtId="0" fontId="5" fillId="0" borderId="0" xfId="0" applyFont="1" applyBorder="1" applyAlignment="1">
      <alignment horizontal="distributed"/>
    </xf>
    <xf numFmtId="4" fontId="4" fillId="0" borderId="0" xfId="0" applyNumberFormat="1" applyFont="1" applyBorder="1" applyAlignment="1">
      <alignment horizontal="right"/>
    </xf>
    <xf numFmtId="39" fontId="5" fillId="0" borderId="0" xfId="0" applyNumberFormat="1" applyFont="1" applyBorder="1" applyAlignment="1" applyProtection="1">
      <alignment horizontal="distributed"/>
      <protection/>
    </xf>
    <xf numFmtId="4" fontId="4" fillId="0" borderId="0" xfId="0" applyNumberFormat="1" applyFont="1" applyBorder="1" applyAlignment="1" applyProtection="1">
      <alignment horizontal="right"/>
      <protection/>
    </xf>
    <xf numFmtId="39" fontId="5" fillId="0" borderId="0" xfId="0" applyNumberFormat="1" applyFont="1" applyBorder="1" applyAlignment="1" applyProtection="1" quotePrefix="1">
      <alignment horizontal="distributed"/>
      <protection/>
    </xf>
    <xf numFmtId="0" fontId="9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distributed" vertical="center"/>
    </xf>
    <xf numFmtId="0" fontId="5" fillId="0" borderId="3" xfId="0" applyFont="1" applyBorder="1" applyAlignment="1" quotePrefix="1">
      <alignment horizontal="distributed" vertical="center"/>
    </xf>
    <xf numFmtId="185" fontId="4" fillId="0" borderId="0" xfId="0" applyNumberFormat="1" applyFont="1" applyAlignment="1" applyProtection="1">
      <alignment/>
      <protection/>
    </xf>
    <xf numFmtId="0" fontId="7" fillId="0" borderId="1" xfId="0" applyFont="1" applyBorder="1" applyAlignment="1">
      <alignment vertical="top"/>
    </xf>
    <xf numFmtId="37" fontId="7" fillId="0" borderId="1" xfId="0" applyNumberFormat="1" applyFont="1" applyBorder="1" applyAlignment="1">
      <alignment vertical="top"/>
    </xf>
    <xf numFmtId="185" fontId="4" fillId="0" borderId="0" xfId="0" applyNumberFormat="1" applyFont="1" applyBorder="1" applyAlignment="1" applyProtection="1">
      <alignment/>
      <protection/>
    </xf>
    <xf numFmtId="185" fontId="4" fillId="0" borderId="0" xfId="0" applyNumberFormat="1" applyFont="1" applyAlignment="1" applyProtection="1">
      <alignment horizontal="right"/>
      <protection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85" fontId="5" fillId="0" borderId="3" xfId="0" applyNumberFormat="1" applyFont="1" applyBorder="1" applyAlignment="1" quotePrefix="1">
      <alignment horizontal="distributed" vertical="center"/>
    </xf>
    <xf numFmtId="185" fontId="7" fillId="0" borderId="1" xfId="0" applyNumberFormat="1" applyFont="1" applyBorder="1" applyAlignment="1">
      <alignment vertical="top"/>
    </xf>
    <xf numFmtId="185" fontId="6" fillId="0" borderId="0" xfId="0" applyNumberFormat="1" applyFont="1" applyAlignment="1">
      <alignment/>
    </xf>
    <xf numFmtId="39" fontId="5" fillId="0" borderId="0" xfId="0" applyNumberFormat="1" applyFont="1" applyFill="1" applyAlignment="1" applyProtection="1" quotePrefix="1">
      <alignment horizontal="distributed"/>
      <protection/>
    </xf>
    <xf numFmtId="39" fontId="5" fillId="0" borderId="0" xfId="0" applyNumberFormat="1" applyFont="1" applyFill="1" applyAlignment="1" applyProtection="1">
      <alignment horizontal="distributed"/>
      <protection/>
    </xf>
    <xf numFmtId="4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85" fontId="10" fillId="0" borderId="0" xfId="0" applyNumberFormat="1" applyFont="1" applyAlignment="1" quotePrefix="1">
      <alignment horizontal="right"/>
    </xf>
    <xf numFmtId="185" fontId="5" fillId="0" borderId="6" xfId="0" applyNumberFormat="1" applyFont="1" applyBorder="1" applyAlignment="1" quotePrefix="1">
      <alignment horizontal="distributed"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 quotePrefix="1">
      <alignment horizontal="distributed"/>
      <protection/>
    </xf>
    <xf numFmtId="39" fontId="5" fillId="0" borderId="0" xfId="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Alignment="1" applyProtection="1">
      <alignment/>
      <protection/>
    </xf>
    <xf numFmtId="185" fontId="4" fillId="0" borderId="0" xfId="0" applyNumberFormat="1" applyFont="1" applyFill="1" applyAlignment="1" applyProtection="1">
      <alignment horizontal="left"/>
      <protection/>
    </xf>
    <xf numFmtId="39" fontId="8" fillId="0" borderId="0" xfId="0" applyNumberFormat="1" applyFont="1" applyAlignment="1" applyProtection="1" quotePrefix="1">
      <alignment horizontal="distributed"/>
      <protection/>
    </xf>
    <xf numFmtId="39" fontId="8" fillId="0" borderId="0" xfId="0" applyNumberFormat="1" applyFont="1" applyFill="1" applyAlignment="1" applyProtection="1" quotePrefix="1">
      <alignment horizontal="distributed"/>
      <protection/>
    </xf>
    <xf numFmtId="39" fontId="8" fillId="0" borderId="0" xfId="0" applyNumberFormat="1" applyFont="1" applyBorder="1" applyAlignment="1" applyProtection="1" quotePrefix="1">
      <alignment horizontal="distributed"/>
      <protection/>
    </xf>
    <xf numFmtId="39" fontId="8" fillId="0" borderId="0" xfId="0" applyNumberFormat="1" applyFont="1" applyBorder="1" applyAlignment="1" applyProtection="1">
      <alignment horizontal="distributed"/>
      <protection/>
    </xf>
    <xf numFmtId="39" fontId="8" fillId="0" borderId="0" xfId="0" applyNumberFormat="1" applyFont="1" applyFill="1" applyBorder="1" applyAlignment="1" applyProtection="1" quotePrefix="1">
      <alignment horizontal="distributed"/>
      <protection/>
    </xf>
    <xf numFmtId="39" fontId="6" fillId="0" borderId="0" xfId="0" applyNumberFormat="1" applyFont="1" applyBorder="1" applyAlignment="1" applyProtection="1" quotePrefix="1">
      <alignment horizontal="center"/>
      <protection/>
    </xf>
    <xf numFmtId="39" fontId="8" fillId="0" borderId="0" xfId="0" applyNumberFormat="1" applyFont="1" applyAlignment="1" applyProtection="1" quotePrefix="1">
      <alignment horizontal="center"/>
      <protection/>
    </xf>
    <xf numFmtId="39" fontId="8" fillId="0" borderId="0" xfId="0" applyNumberFormat="1" applyFont="1" applyAlignment="1" applyProtection="1" quotePrefix="1">
      <alignment horizontal="distributed" wrapText="1"/>
      <protection/>
    </xf>
    <xf numFmtId="185" fontId="11" fillId="0" borderId="1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 horizontal="distributed"/>
      <protection/>
    </xf>
    <xf numFmtId="37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 horizontal="right"/>
      <protection/>
    </xf>
    <xf numFmtId="185" fontId="7" fillId="0" borderId="0" xfId="0" applyNumberFormat="1" applyFont="1" applyAlignment="1" applyProtection="1">
      <alignment/>
      <protection/>
    </xf>
    <xf numFmtId="187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left"/>
      <protection/>
    </xf>
    <xf numFmtId="185" fontId="4" fillId="0" borderId="0" xfId="0" applyNumberFormat="1" applyFont="1" applyAlignment="1" applyProtection="1">
      <alignment vertical="center"/>
      <protection/>
    </xf>
    <xf numFmtId="188" fontId="4" fillId="0" borderId="0" xfId="0" applyNumberFormat="1" applyFont="1" applyAlignment="1" applyProtection="1">
      <alignment/>
      <protection/>
    </xf>
    <xf numFmtId="185" fontId="4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/>
    </xf>
    <xf numFmtId="187" fontId="4" fillId="0" borderId="0" xfId="0" applyNumberFormat="1" applyFont="1" applyFill="1" applyAlignment="1" applyProtection="1">
      <alignment/>
      <protection/>
    </xf>
    <xf numFmtId="184" fontId="4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184" fontId="4" fillId="0" borderId="0" xfId="0" applyNumberFormat="1" applyFont="1" applyAlignment="1" applyProtection="1">
      <alignment horizontal="right"/>
      <protection/>
    </xf>
    <xf numFmtId="187" fontId="7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187" fontId="4" fillId="0" borderId="0" xfId="0" applyNumberFormat="1" applyFont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distributed"/>
      <protection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185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 quotePrefix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87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distributed"/>
      <protection/>
    </xf>
    <xf numFmtId="0" fontId="5" fillId="0" borderId="0" xfId="0" applyFont="1" applyFill="1" applyAlignment="1">
      <alignment horizontal="distributed"/>
    </xf>
    <xf numFmtId="185" fontId="4" fillId="0" borderId="0" xfId="0" applyNumberFormat="1" applyFont="1" applyFill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/>
      <protection/>
    </xf>
    <xf numFmtId="185" fontId="7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Alignment="1" applyProtection="1">
      <alignment horizontal="left"/>
      <protection/>
    </xf>
    <xf numFmtId="185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186" fontId="4" fillId="0" borderId="0" xfId="0" applyNumberFormat="1" applyFont="1" applyBorder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/>
    </xf>
    <xf numFmtId="190" fontId="4" fillId="0" borderId="0" xfId="0" applyNumberFormat="1" applyFont="1" applyBorder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39" fontId="8" fillId="0" borderId="0" xfId="0" applyNumberFormat="1" applyFont="1" applyFill="1" applyAlignment="1" applyProtection="1" quotePrefix="1">
      <alignment horizontal="left" wrapText="1"/>
      <protection/>
    </xf>
    <xf numFmtId="39" fontId="8" fillId="0" borderId="0" xfId="0" applyNumberFormat="1" applyFont="1" applyAlignment="1" applyProtection="1" quotePrefix="1">
      <alignment horizontal="left" wrapText="1"/>
      <protection/>
    </xf>
    <xf numFmtId="39" fontId="8" fillId="0" borderId="0" xfId="0" applyNumberFormat="1" applyFont="1" applyBorder="1" applyAlignment="1" applyProtection="1">
      <alignment horizontal="distributed" wrapText="1"/>
      <protection/>
    </xf>
    <xf numFmtId="39" fontId="8" fillId="0" borderId="0" xfId="0" applyNumberFormat="1" applyFont="1" applyFill="1" applyAlignment="1" applyProtection="1" quotePrefix="1">
      <alignment horizontal="distributed" wrapText="1"/>
      <protection/>
    </xf>
    <xf numFmtId="39" fontId="5" fillId="0" borderId="1" xfId="0" applyNumberFormat="1" applyFont="1" applyBorder="1" applyAlignment="1" applyProtection="1">
      <alignment horizontal="distributed"/>
      <protection/>
    </xf>
    <xf numFmtId="39" fontId="5" fillId="0" borderId="1" xfId="0" applyNumberFormat="1" applyFont="1" applyBorder="1" applyAlignment="1" applyProtection="1" quotePrefix="1">
      <alignment horizontal="distributed"/>
      <protection/>
    </xf>
    <xf numFmtId="37" fontId="4" fillId="0" borderId="1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187" fontId="4" fillId="0" borderId="1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 horizontal="right"/>
      <protection/>
    </xf>
    <xf numFmtId="185" fontId="4" fillId="0" borderId="1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 horizontal="distributed"/>
    </xf>
    <xf numFmtId="185" fontId="4" fillId="0" borderId="0" xfId="0" applyNumberFormat="1" applyFont="1" applyFill="1" applyBorder="1" applyAlignment="1" applyProtection="1">
      <alignment horizontal="right"/>
      <protection/>
    </xf>
    <xf numFmtId="18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39" fontId="5" fillId="0" borderId="1" xfId="0" applyNumberFormat="1" applyFont="1" applyFill="1" applyBorder="1" applyAlignment="1" applyProtection="1">
      <alignment horizontal="distributed"/>
      <protection/>
    </xf>
    <xf numFmtId="37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187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right"/>
      <protection/>
    </xf>
    <xf numFmtId="185" fontId="4" fillId="0" borderId="1" xfId="0" applyNumberFormat="1" applyFont="1" applyFill="1" applyBorder="1" applyAlignment="1" applyProtection="1">
      <alignment/>
      <protection/>
    </xf>
    <xf numFmtId="39" fontId="5" fillId="0" borderId="0" xfId="0" applyNumberFormat="1" applyFont="1" applyBorder="1" applyAlignment="1" applyProtection="1" quotePrefix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0" fontId="5" fillId="0" borderId="1" xfId="0" applyFont="1" applyFill="1" applyBorder="1" applyAlignment="1" applyProtection="1">
      <alignment horizontal="distributed"/>
      <protection/>
    </xf>
    <xf numFmtId="0" fontId="4" fillId="0" borderId="1" xfId="0" applyFont="1" applyFill="1" applyBorder="1" applyAlignment="1">
      <alignment/>
    </xf>
    <xf numFmtId="39" fontId="8" fillId="0" borderId="1" xfId="0" applyNumberFormat="1" applyFont="1" applyFill="1" applyBorder="1" applyAlignment="1" applyProtection="1" quotePrefix="1">
      <alignment horizontal="distributed"/>
      <protection/>
    </xf>
    <xf numFmtId="37" fontId="7" fillId="0" borderId="1" xfId="0" applyNumberFormat="1" applyFont="1" applyFill="1" applyBorder="1" applyAlignment="1" applyProtection="1">
      <alignment horizontal="right"/>
      <protection/>
    </xf>
    <xf numFmtId="37" fontId="7" fillId="0" borderId="1" xfId="0" applyNumberFormat="1" applyFont="1" applyFill="1" applyBorder="1" applyAlignment="1" applyProtection="1">
      <alignment/>
      <protection/>
    </xf>
    <xf numFmtId="185" fontId="7" fillId="0" borderId="1" xfId="0" applyNumberFormat="1" applyFont="1" applyFill="1" applyBorder="1" applyAlignment="1" applyProtection="1">
      <alignment horizontal="right"/>
      <protection/>
    </xf>
    <xf numFmtId="185" fontId="7" fillId="0" borderId="1" xfId="0" applyNumberFormat="1" applyFont="1" applyFill="1" applyBorder="1" applyAlignment="1" applyProtection="1">
      <alignment/>
      <protection/>
    </xf>
    <xf numFmtId="0" fontId="7" fillId="0" borderId="1" xfId="0" applyFont="1" applyFill="1" applyBorder="1" applyAlignment="1">
      <alignment/>
    </xf>
    <xf numFmtId="190" fontId="4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 horizontal="distributed" wrapText="1"/>
      <protection/>
    </xf>
    <xf numFmtId="185" fontId="5" fillId="0" borderId="7" xfId="0" applyNumberFormat="1" applyFont="1" applyBorder="1" applyAlignment="1" quotePrefix="1">
      <alignment horizontal="distributed" vertical="center"/>
    </xf>
    <xf numFmtId="185" fontId="0" fillId="0" borderId="8" xfId="0" applyNumberFormat="1" applyFont="1" applyBorder="1" applyAlignment="1">
      <alignment horizontal="distributed" vertical="center"/>
    </xf>
    <xf numFmtId="185" fontId="5" fillId="0" borderId="9" xfId="0" applyNumberFormat="1" applyFont="1" applyBorder="1" applyAlignment="1" quotePrefix="1">
      <alignment horizontal="distributed" vertical="center"/>
    </xf>
    <xf numFmtId="185" fontId="0" fillId="0" borderId="10" xfId="0" applyNumberFormat="1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9" xfId="0" applyFont="1" applyBorder="1" applyAlignment="1" quotePrefix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 quotePrefix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horizontal="distributed" vertical="center"/>
    </xf>
    <xf numFmtId="185" fontId="0" fillId="0" borderId="13" xfId="0" applyNumberFormat="1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61"/>
  <sheetViews>
    <sheetView showGridLines="0" showZeros="0" tabSelected="1" view="pageBreakPreview" zoomScale="75" zoomScaleSheetLayoutView="75" workbookViewId="0" topLeftCell="A206">
      <selection activeCell="A223" sqref="A223"/>
    </sheetView>
  </sheetViews>
  <sheetFormatPr defaultColWidth="9.00390625" defaultRowHeight="15.75"/>
  <cols>
    <col min="1" max="1" width="28.875" style="2" customWidth="1"/>
    <col min="2" max="2" width="31.75390625" style="2" customWidth="1"/>
    <col min="3" max="3" width="14.25390625" style="2" customWidth="1"/>
    <col min="4" max="4" width="13.00390625" style="2" customWidth="1"/>
    <col min="5" max="6" width="13.25390625" style="2" customWidth="1"/>
    <col min="7" max="7" width="13.375" style="2" customWidth="1"/>
    <col min="8" max="8" width="17.75390625" style="2" customWidth="1"/>
    <col min="9" max="9" width="19.625" style="2" customWidth="1"/>
    <col min="10" max="10" width="15.125" style="2" customWidth="1"/>
    <col min="11" max="11" width="10.75390625" style="2" customWidth="1"/>
    <col min="12" max="12" width="10.125" style="2" customWidth="1"/>
    <col min="13" max="13" width="18.625" style="43" customWidth="1"/>
    <col min="14" max="14" width="11.00390625" style="2" customWidth="1"/>
    <col min="15" max="15" width="19.625" style="43" customWidth="1"/>
    <col min="16" max="16384" width="9.00390625" style="2" customWidth="1"/>
  </cols>
  <sheetData>
    <row r="1" ht="0.75" customHeight="1"/>
    <row r="2" spans="1:15" ht="21" customHeight="1">
      <c r="A2" s="25"/>
      <c r="O2" s="54"/>
    </row>
    <row r="3" spans="5:15" s="1" customFormat="1" ht="37.5" customHeight="1">
      <c r="E3" s="21"/>
      <c r="G3" s="153" t="s">
        <v>152</v>
      </c>
      <c r="H3" s="154" t="s">
        <v>153</v>
      </c>
      <c r="M3" s="44"/>
      <c r="N3" s="22"/>
      <c r="O3" s="42"/>
    </row>
    <row r="4" spans="1:15" s="1" customFormat="1" ht="16.5" thickBot="1">
      <c r="A4" s="8"/>
      <c r="B4" s="8"/>
      <c r="C4" s="8"/>
      <c r="D4" s="8"/>
      <c r="E4" s="8"/>
      <c r="F4" s="8"/>
      <c r="G4" s="8"/>
      <c r="H4" s="30" t="s">
        <v>0</v>
      </c>
      <c r="I4" s="8"/>
      <c r="J4" s="8"/>
      <c r="K4" s="8"/>
      <c r="L4" s="8"/>
      <c r="M4" s="45"/>
      <c r="N4" s="8"/>
      <c r="O4" s="71" t="s">
        <v>1</v>
      </c>
    </row>
    <row r="5" spans="1:15" s="13" customFormat="1" ht="24.75" customHeight="1">
      <c r="A5" s="32"/>
      <c r="B5" s="172" t="s">
        <v>44</v>
      </c>
      <c r="C5" s="173"/>
      <c r="D5" s="174"/>
      <c r="E5" s="172" t="s">
        <v>45</v>
      </c>
      <c r="F5" s="173"/>
      <c r="G5" s="173"/>
      <c r="H5" s="178" t="s">
        <v>46</v>
      </c>
      <c r="I5" s="174"/>
      <c r="J5" s="175" t="s">
        <v>47</v>
      </c>
      <c r="K5" s="174"/>
      <c r="L5" s="167" t="s">
        <v>48</v>
      </c>
      <c r="M5" s="168"/>
      <c r="N5" s="168"/>
      <c r="O5" s="168"/>
    </row>
    <row r="6" spans="1:15" s="13" customFormat="1" ht="24.75" customHeight="1">
      <c r="A6" s="32" t="s">
        <v>49</v>
      </c>
      <c r="B6" s="169" t="s">
        <v>50</v>
      </c>
      <c r="C6" s="26" t="s">
        <v>2</v>
      </c>
      <c r="D6" s="171" t="s">
        <v>51</v>
      </c>
      <c r="E6" s="26" t="s">
        <v>3</v>
      </c>
      <c r="F6" s="176" t="s">
        <v>52</v>
      </c>
      <c r="G6" s="177"/>
      <c r="H6" s="35" t="s">
        <v>53</v>
      </c>
      <c r="I6" s="26" t="s">
        <v>4</v>
      </c>
      <c r="J6" s="34" t="s">
        <v>54</v>
      </c>
      <c r="K6" s="34" t="s">
        <v>55</v>
      </c>
      <c r="L6" s="165" t="s">
        <v>7</v>
      </c>
      <c r="M6" s="179"/>
      <c r="N6" s="165" t="s">
        <v>8</v>
      </c>
      <c r="O6" s="166"/>
    </row>
    <row r="7" spans="1:15" s="13" customFormat="1" ht="24.75" customHeight="1" thickBot="1">
      <c r="A7" s="33"/>
      <c r="B7" s="170"/>
      <c r="C7" s="27" t="s">
        <v>5</v>
      </c>
      <c r="D7" s="170"/>
      <c r="E7" s="28" t="s">
        <v>6</v>
      </c>
      <c r="F7" s="33" t="s">
        <v>7</v>
      </c>
      <c r="G7" s="33" t="s">
        <v>8</v>
      </c>
      <c r="H7" s="33" t="s">
        <v>56</v>
      </c>
      <c r="I7" s="28" t="s">
        <v>9</v>
      </c>
      <c r="J7" s="33" t="s">
        <v>57</v>
      </c>
      <c r="K7" s="33" t="s">
        <v>58</v>
      </c>
      <c r="L7" s="36" t="s">
        <v>59</v>
      </c>
      <c r="M7" s="46" t="s">
        <v>60</v>
      </c>
      <c r="N7" s="36" t="s">
        <v>59</v>
      </c>
      <c r="O7" s="55" t="s">
        <v>60</v>
      </c>
    </row>
    <row r="8" spans="2:15" s="1" customFormat="1" ht="12.75" customHeight="1">
      <c r="B8" s="12"/>
      <c r="C8" s="2"/>
      <c r="D8" s="2"/>
      <c r="E8" s="2"/>
      <c r="F8" s="6"/>
      <c r="G8" s="6"/>
      <c r="H8" s="6"/>
      <c r="I8" s="2"/>
      <c r="J8" s="2"/>
      <c r="K8" s="2"/>
      <c r="L8" s="3"/>
      <c r="M8" s="43"/>
      <c r="N8" s="3"/>
      <c r="O8" s="43"/>
    </row>
    <row r="9" spans="1:15" s="125" customFormat="1" ht="21.75" customHeight="1">
      <c r="A9" s="69" t="s">
        <v>10</v>
      </c>
      <c r="B9" s="72"/>
      <c r="C9" s="73"/>
      <c r="D9" s="73"/>
      <c r="E9" s="73">
        <f>E10</f>
        <v>4904731000</v>
      </c>
      <c r="F9" s="74">
        <f>F10</f>
        <v>0</v>
      </c>
      <c r="G9" s="74">
        <f>G10</f>
        <v>0</v>
      </c>
      <c r="H9" s="74">
        <f>H10</f>
        <v>0</v>
      </c>
      <c r="I9" s="73">
        <f>I10</f>
        <v>4904731000</v>
      </c>
      <c r="J9" s="73"/>
      <c r="K9" s="73"/>
      <c r="L9" s="75"/>
      <c r="M9" s="76">
        <f>M10</f>
        <v>0</v>
      </c>
      <c r="N9" s="75"/>
      <c r="O9" s="77">
        <f>O10</f>
        <v>0</v>
      </c>
    </row>
    <row r="10" spans="1:15" s="125" customFormat="1" ht="27.75" customHeight="1">
      <c r="A10" s="63" t="s">
        <v>11</v>
      </c>
      <c r="B10" s="15"/>
      <c r="C10" s="73"/>
      <c r="D10" s="73"/>
      <c r="E10" s="73">
        <f>SUM(E11:E11)</f>
        <v>4904731000</v>
      </c>
      <c r="F10" s="73">
        <f>SUM(F11:F11)</f>
        <v>0</v>
      </c>
      <c r="G10" s="73">
        <f>SUM(G11:G11)</f>
        <v>0</v>
      </c>
      <c r="H10" s="74">
        <f>SUM(H11:H11)</f>
        <v>0</v>
      </c>
      <c r="I10" s="73">
        <f>SUM(I11:I11)</f>
        <v>4904731000</v>
      </c>
      <c r="J10" s="73"/>
      <c r="K10" s="73"/>
      <c r="L10" s="75"/>
      <c r="M10" s="76">
        <f>SUM(M11:M11)</f>
        <v>0</v>
      </c>
      <c r="N10" s="75"/>
      <c r="O10" s="77">
        <f>SUM(O11:O11)</f>
        <v>0</v>
      </c>
    </row>
    <row r="11" spans="1:15" ht="22.5" customHeight="1">
      <c r="A11" s="9"/>
      <c r="B11" s="11" t="s">
        <v>172</v>
      </c>
      <c r="C11" s="4">
        <v>10000000000</v>
      </c>
      <c r="D11" s="4">
        <v>1000000000</v>
      </c>
      <c r="E11" s="4">
        <v>4904731000</v>
      </c>
      <c r="F11" s="7">
        <v>0</v>
      </c>
      <c r="G11" s="7">
        <v>0</v>
      </c>
      <c r="H11" s="7">
        <f>F11-G11</f>
        <v>0</v>
      </c>
      <c r="I11" s="4">
        <f>+E11+F11</f>
        <v>4904731000</v>
      </c>
      <c r="J11" s="4">
        <v>490473100</v>
      </c>
      <c r="K11" s="78">
        <f>(J11/D11)*100</f>
        <v>49.047309999999996</v>
      </c>
      <c r="L11" s="5">
        <v>0</v>
      </c>
      <c r="M11" s="37">
        <v>0</v>
      </c>
      <c r="N11" s="5">
        <v>0</v>
      </c>
      <c r="O11" s="37">
        <v>0</v>
      </c>
    </row>
    <row r="12" spans="1:15" ht="18.75" customHeight="1">
      <c r="A12" s="9"/>
      <c r="B12" s="9"/>
      <c r="C12" s="4"/>
      <c r="D12" s="4"/>
      <c r="E12" s="4"/>
      <c r="F12" s="7"/>
      <c r="G12" s="7"/>
      <c r="H12" s="7"/>
      <c r="I12" s="4"/>
      <c r="J12" s="4"/>
      <c r="K12" s="4"/>
      <c r="L12" s="5"/>
      <c r="M12" s="37"/>
      <c r="N12" s="5"/>
      <c r="O12" s="37"/>
    </row>
    <row r="13" spans="1:15" s="125" customFormat="1" ht="24.75" customHeight="1">
      <c r="A13" s="69" t="s">
        <v>12</v>
      </c>
      <c r="B13" s="15"/>
      <c r="C13" s="73"/>
      <c r="D13" s="73"/>
      <c r="E13" s="73">
        <f>E14+E42+E47+E63+E75+E81</f>
        <v>23611557541.83</v>
      </c>
      <c r="F13" s="73">
        <f>F14+F42+F47+F63+F75+F81</f>
        <v>633051394.1700001</v>
      </c>
      <c r="G13" s="73">
        <f>G14+G42+G47+G63+G75+G81</f>
        <v>2124965868</v>
      </c>
      <c r="H13" s="73">
        <f>H14+H42+H47+H63+H75+H81</f>
        <v>-1491914473.83</v>
      </c>
      <c r="I13" s="73">
        <f>I14+I42+I47+I63+I75+I81</f>
        <v>24244608936</v>
      </c>
      <c r="J13" s="73"/>
      <c r="K13" s="73"/>
      <c r="L13" s="73"/>
      <c r="M13" s="77">
        <f>M14+M42+M47+M63+M75+M81</f>
        <v>1263576527.07</v>
      </c>
      <c r="N13" s="73"/>
      <c r="O13" s="77">
        <f>O14+O42+O47+O63+O75+O81</f>
        <v>1193220000</v>
      </c>
    </row>
    <row r="14" spans="1:15" s="125" customFormat="1" ht="24.75" customHeight="1">
      <c r="A14" s="63" t="s">
        <v>165</v>
      </c>
      <c r="B14" s="15"/>
      <c r="C14" s="73"/>
      <c r="D14" s="73"/>
      <c r="E14" s="73">
        <f>SUM(E15:E41)</f>
        <v>11049535346</v>
      </c>
      <c r="F14" s="73">
        <f>SUM(F15:F41)</f>
        <v>-66</v>
      </c>
      <c r="G14" s="73">
        <f>SUM(G15:G41)</f>
        <v>0</v>
      </c>
      <c r="H14" s="73">
        <f>SUM(H15:H41)</f>
        <v>-66</v>
      </c>
      <c r="I14" s="73">
        <f>SUM(I15:I41)</f>
        <v>11049535280</v>
      </c>
      <c r="J14" s="73"/>
      <c r="K14" s="73"/>
      <c r="L14" s="73"/>
      <c r="M14" s="77">
        <f>SUM(M15:M41)</f>
        <v>175049280.02000004</v>
      </c>
      <c r="N14" s="73"/>
      <c r="O14" s="77">
        <f>SUM(O15:O41)</f>
        <v>447638000</v>
      </c>
    </row>
    <row r="15" spans="1:15" ht="22.5" customHeight="1">
      <c r="A15" s="9" t="s">
        <v>13</v>
      </c>
      <c r="B15" s="9" t="s">
        <v>113</v>
      </c>
      <c r="C15" s="4">
        <v>410000000</v>
      </c>
      <c r="D15" s="4">
        <v>410000</v>
      </c>
      <c r="E15" s="4">
        <v>18141000</v>
      </c>
      <c r="F15" s="7">
        <v>0</v>
      </c>
      <c r="G15" s="7">
        <v>0</v>
      </c>
      <c r="H15" s="7">
        <f aca="true" t="shared" si="0" ref="H15:H41">F15-G15</f>
        <v>0</v>
      </c>
      <c r="I15" s="4">
        <f aca="true" t="shared" si="1" ref="I15:I41">E15+F15</f>
        <v>18141000</v>
      </c>
      <c r="J15" s="4">
        <v>184500</v>
      </c>
      <c r="K15" s="78">
        <f>(J15/D15)*100</f>
        <v>45</v>
      </c>
      <c r="L15" s="5">
        <v>427.75</v>
      </c>
      <c r="M15" s="37">
        <v>125592750</v>
      </c>
      <c r="N15" s="5"/>
      <c r="O15" s="37">
        <v>123479000</v>
      </c>
    </row>
    <row r="16" spans="1:15" ht="22.5" customHeight="1">
      <c r="A16" s="10"/>
      <c r="B16" s="9" t="s">
        <v>114</v>
      </c>
      <c r="C16" s="4">
        <v>4793780000</v>
      </c>
      <c r="D16" s="4">
        <v>479378000</v>
      </c>
      <c r="E16" s="4">
        <v>79200000</v>
      </c>
      <c r="F16" s="7">
        <v>0</v>
      </c>
      <c r="G16" s="7">
        <v>0</v>
      </c>
      <c r="H16" s="7">
        <f t="shared" si="0"/>
        <v>0</v>
      </c>
      <c r="I16" s="4">
        <f t="shared" si="1"/>
        <v>79200000</v>
      </c>
      <c r="J16" s="4">
        <v>14379000</v>
      </c>
      <c r="K16" s="78">
        <f>(J16/D16)*100</f>
        <v>2.9995118674615857</v>
      </c>
      <c r="L16" s="5">
        <v>1250</v>
      </c>
      <c r="M16" s="37">
        <v>17973750</v>
      </c>
      <c r="N16" s="3">
        <v>250</v>
      </c>
      <c r="O16" s="37">
        <v>3766000</v>
      </c>
    </row>
    <row r="17" spans="1:15" ht="22.5" customHeight="1">
      <c r="A17" s="9" t="s">
        <v>13</v>
      </c>
      <c r="B17" s="9" t="s">
        <v>115</v>
      </c>
      <c r="C17" s="4">
        <v>140000000</v>
      </c>
      <c r="D17" s="4">
        <v>140000</v>
      </c>
      <c r="E17" s="4">
        <v>56000000</v>
      </c>
      <c r="F17" s="7">
        <v>0</v>
      </c>
      <c r="G17" s="7">
        <v>0</v>
      </c>
      <c r="H17" s="7">
        <f t="shared" si="0"/>
        <v>0</v>
      </c>
      <c r="I17" s="4">
        <f t="shared" si="1"/>
        <v>56000000</v>
      </c>
      <c r="J17" s="4">
        <v>56000</v>
      </c>
      <c r="K17" s="78">
        <f>(J17/D17)*100</f>
        <v>40</v>
      </c>
      <c r="L17" s="5">
        <v>685</v>
      </c>
      <c r="M17" s="37">
        <v>68146588.72</v>
      </c>
      <c r="N17" s="5">
        <v>0</v>
      </c>
      <c r="O17" s="37">
        <v>65892000</v>
      </c>
    </row>
    <row r="18" spans="1:15" ht="22.5" customHeight="1">
      <c r="A18" s="9" t="s">
        <v>13</v>
      </c>
      <c r="B18" s="9" t="s">
        <v>116</v>
      </c>
      <c r="C18" s="4">
        <v>0</v>
      </c>
      <c r="D18" s="4">
        <v>0</v>
      </c>
      <c r="E18" s="4"/>
      <c r="F18" s="7">
        <v>0</v>
      </c>
      <c r="G18" s="7">
        <v>0</v>
      </c>
      <c r="H18" s="7">
        <f t="shared" si="0"/>
        <v>0</v>
      </c>
      <c r="I18" s="4">
        <f t="shared" si="1"/>
        <v>0</v>
      </c>
      <c r="J18" s="4">
        <v>0</v>
      </c>
      <c r="K18" s="78"/>
      <c r="L18" s="5"/>
      <c r="M18" s="37"/>
      <c r="N18" s="5">
        <v>0</v>
      </c>
      <c r="O18" s="41">
        <v>0</v>
      </c>
    </row>
    <row r="19" spans="1:15" ht="22.5" customHeight="1">
      <c r="A19" s="9" t="s">
        <v>13</v>
      </c>
      <c r="B19" s="9" t="s">
        <v>16</v>
      </c>
      <c r="C19" s="4">
        <v>882675130</v>
      </c>
      <c r="D19" s="4">
        <v>88267513</v>
      </c>
      <c r="E19" s="4">
        <v>19444400</v>
      </c>
      <c r="F19" s="7">
        <v>0</v>
      </c>
      <c r="G19" s="7">
        <v>0</v>
      </c>
      <c r="H19" s="7">
        <f t="shared" si="0"/>
        <v>0</v>
      </c>
      <c r="I19" s="4">
        <f t="shared" si="1"/>
        <v>19444400</v>
      </c>
      <c r="J19" s="4">
        <v>2832200</v>
      </c>
      <c r="K19" s="78">
        <f>(J19/D19)*100</f>
        <v>3.2086550348371095</v>
      </c>
      <c r="L19" s="5">
        <v>0.3</v>
      </c>
      <c r="M19" s="37">
        <v>849640</v>
      </c>
      <c r="N19" s="5">
        <v>0.5</v>
      </c>
      <c r="O19" s="37">
        <v>1375000</v>
      </c>
    </row>
    <row r="20" spans="1:15" ht="22.5" customHeight="1">
      <c r="A20" s="9" t="s">
        <v>13</v>
      </c>
      <c r="B20" s="9" t="s">
        <v>117</v>
      </c>
      <c r="C20" s="4">
        <v>706939200</v>
      </c>
      <c r="D20" s="4">
        <v>0</v>
      </c>
      <c r="E20" s="4">
        <v>282775680</v>
      </c>
      <c r="F20" s="79">
        <v>0</v>
      </c>
      <c r="G20" s="80">
        <v>0</v>
      </c>
      <c r="H20" s="7">
        <f t="shared" si="0"/>
        <v>0</v>
      </c>
      <c r="I20" s="4">
        <f t="shared" si="1"/>
        <v>282775680</v>
      </c>
      <c r="J20" s="4">
        <v>0</v>
      </c>
      <c r="K20" s="78">
        <v>40</v>
      </c>
      <c r="L20" s="5">
        <v>0</v>
      </c>
      <c r="M20" s="37">
        <v>-16800000</v>
      </c>
      <c r="N20" s="5">
        <v>0</v>
      </c>
      <c r="O20" s="37">
        <v>44763000</v>
      </c>
    </row>
    <row r="21" spans="1:15" ht="22.5" customHeight="1">
      <c r="A21" s="9"/>
      <c r="B21" s="11" t="s">
        <v>118</v>
      </c>
      <c r="C21" s="4">
        <v>45000000</v>
      </c>
      <c r="D21" s="4">
        <v>4500000</v>
      </c>
      <c r="E21" s="4">
        <v>21796320</v>
      </c>
      <c r="F21" s="7">
        <v>0</v>
      </c>
      <c r="G21" s="7">
        <v>0</v>
      </c>
      <c r="H21" s="7">
        <f t="shared" si="0"/>
        <v>0</v>
      </c>
      <c r="I21" s="4">
        <f t="shared" si="1"/>
        <v>21796320</v>
      </c>
      <c r="J21" s="4">
        <v>2179632</v>
      </c>
      <c r="K21" s="78">
        <f>(J21/D21)*100</f>
        <v>48.43626666666667</v>
      </c>
      <c r="L21" s="5">
        <v>0</v>
      </c>
      <c r="M21" s="41">
        <v>-336658</v>
      </c>
      <c r="N21" s="5">
        <v>0</v>
      </c>
      <c r="O21" s="37"/>
    </row>
    <row r="22" spans="1:15" ht="22.5" customHeight="1">
      <c r="A22" s="9"/>
      <c r="B22" s="11" t="s">
        <v>119</v>
      </c>
      <c r="C22" s="4">
        <v>228312003</v>
      </c>
      <c r="D22" s="4">
        <v>11400000</v>
      </c>
      <c r="E22" s="4">
        <v>106745875</v>
      </c>
      <c r="F22" s="7">
        <v>0</v>
      </c>
      <c r="G22" s="7">
        <v>0</v>
      </c>
      <c r="H22" s="7">
        <f t="shared" si="0"/>
        <v>0</v>
      </c>
      <c r="I22" s="4">
        <f t="shared" si="1"/>
        <v>106745875</v>
      </c>
      <c r="J22" s="4">
        <v>5330000</v>
      </c>
      <c r="K22" s="78">
        <f>(J22/D22)*100</f>
        <v>46.75438596491228</v>
      </c>
      <c r="L22" s="5"/>
      <c r="M22" s="81">
        <v>8113930</v>
      </c>
      <c r="N22" s="5">
        <v>0</v>
      </c>
      <c r="O22" s="37">
        <v>12328000</v>
      </c>
    </row>
    <row r="23" spans="1:15" ht="22.5" customHeight="1">
      <c r="A23" s="9"/>
      <c r="B23" s="11" t="s">
        <v>61</v>
      </c>
      <c r="C23" s="4">
        <v>1732386961</v>
      </c>
      <c r="D23" s="4">
        <v>0</v>
      </c>
      <c r="E23" s="4">
        <v>676203030</v>
      </c>
      <c r="F23" s="7">
        <v>0</v>
      </c>
      <c r="G23" s="7">
        <v>0</v>
      </c>
      <c r="H23" s="7">
        <f t="shared" si="0"/>
        <v>0</v>
      </c>
      <c r="I23" s="4">
        <f t="shared" si="1"/>
        <v>676203030</v>
      </c>
      <c r="J23" s="4">
        <v>0</v>
      </c>
      <c r="K23" s="78">
        <v>38.08</v>
      </c>
      <c r="L23" s="5"/>
      <c r="M23" s="81">
        <v>78087582.5</v>
      </c>
      <c r="N23" s="5">
        <v>0</v>
      </c>
      <c r="O23" s="37">
        <v>115000000</v>
      </c>
    </row>
    <row r="24" spans="1:15" ht="22.5" customHeight="1">
      <c r="A24" s="9"/>
      <c r="B24" s="11" t="s">
        <v>120</v>
      </c>
      <c r="C24" s="4">
        <v>4200000000</v>
      </c>
      <c r="D24" s="4">
        <v>420000000</v>
      </c>
      <c r="E24" s="4">
        <v>260000000</v>
      </c>
      <c r="F24" s="7">
        <v>0</v>
      </c>
      <c r="G24" s="7">
        <v>0</v>
      </c>
      <c r="H24" s="7">
        <f t="shared" si="0"/>
        <v>0</v>
      </c>
      <c r="I24" s="4">
        <f t="shared" si="1"/>
        <v>260000000</v>
      </c>
      <c r="J24" s="4">
        <v>26000000</v>
      </c>
      <c r="K24" s="82">
        <f>(J24/D24)*100</f>
        <v>6.190476190476191</v>
      </c>
      <c r="L24" s="5">
        <v>0</v>
      </c>
      <c r="M24" s="41">
        <v>0</v>
      </c>
      <c r="N24" s="5">
        <v>0</v>
      </c>
      <c r="O24" s="37">
        <v>0</v>
      </c>
    </row>
    <row r="25" spans="1:15" ht="22.5" customHeight="1">
      <c r="A25" s="9"/>
      <c r="B25" s="11" t="s">
        <v>171</v>
      </c>
      <c r="C25" s="4">
        <v>2500000000</v>
      </c>
      <c r="D25" s="4">
        <v>250000000</v>
      </c>
      <c r="E25" s="4">
        <v>12</v>
      </c>
      <c r="F25" s="7">
        <v>-12</v>
      </c>
      <c r="G25" s="7">
        <v>0</v>
      </c>
      <c r="H25" s="7">
        <f t="shared" si="0"/>
        <v>-12</v>
      </c>
      <c r="I25" s="4">
        <f t="shared" si="1"/>
        <v>0</v>
      </c>
      <c r="J25" s="4">
        <v>0</v>
      </c>
      <c r="K25" s="78"/>
      <c r="L25" s="5">
        <v>0</v>
      </c>
      <c r="M25" s="83"/>
      <c r="N25" s="5"/>
      <c r="O25" s="37"/>
    </row>
    <row r="26" spans="1:15" s="53" customFormat="1" ht="22.5" customHeight="1">
      <c r="A26" s="50" t="s">
        <v>13</v>
      </c>
      <c r="B26" s="49" t="s">
        <v>121</v>
      </c>
      <c r="C26" s="84">
        <v>9082614280</v>
      </c>
      <c r="D26" s="84">
        <v>908261428</v>
      </c>
      <c r="E26" s="84">
        <v>10</v>
      </c>
      <c r="F26" s="85">
        <v>-10</v>
      </c>
      <c r="G26" s="86">
        <v>0</v>
      </c>
      <c r="H26" s="86">
        <f t="shared" si="0"/>
        <v>-10</v>
      </c>
      <c r="I26" s="84">
        <f t="shared" si="1"/>
        <v>0</v>
      </c>
      <c r="J26" s="84">
        <v>0</v>
      </c>
      <c r="K26" s="87">
        <v>0</v>
      </c>
      <c r="L26" s="51"/>
      <c r="M26" s="52"/>
      <c r="N26" s="88">
        <v>0</v>
      </c>
      <c r="O26" s="52">
        <v>0</v>
      </c>
    </row>
    <row r="27" spans="1:15" s="53" customFormat="1" ht="22.5" customHeight="1">
      <c r="A27" s="50"/>
      <c r="B27" s="50" t="s">
        <v>122</v>
      </c>
      <c r="C27" s="84">
        <v>96477249000</v>
      </c>
      <c r="D27" s="84">
        <v>9647724900</v>
      </c>
      <c r="E27" s="84">
        <v>34</v>
      </c>
      <c r="F27" s="85">
        <v>-34</v>
      </c>
      <c r="G27" s="86">
        <v>0</v>
      </c>
      <c r="H27" s="86">
        <f t="shared" si="0"/>
        <v>-34</v>
      </c>
      <c r="I27" s="84">
        <f t="shared" si="1"/>
        <v>0</v>
      </c>
      <c r="J27" s="84">
        <v>0</v>
      </c>
      <c r="K27" s="87">
        <v>0</v>
      </c>
      <c r="L27" s="51">
        <v>4</v>
      </c>
      <c r="M27" s="52"/>
      <c r="N27" s="88">
        <v>0</v>
      </c>
      <c r="O27" s="52">
        <v>0</v>
      </c>
    </row>
    <row r="28" spans="1:15" ht="22.5" customHeight="1">
      <c r="A28" s="9"/>
      <c r="B28" s="9" t="s">
        <v>123</v>
      </c>
      <c r="C28" s="4">
        <v>300000000</v>
      </c>
      <c r="D28" s="4">
        <v>30000000</v>
      </c>
      <c r="E28" s="4">
        <v>132930000</v>
      </c>
      <c r="F28" s="89">
        <v>0</v>
      </c>
      <c r="G28" s="7">
        <v>0</v>
      </c>
      <c r="H28" s="7">
        <f t="shared" si="0"/>
        <v>0</v>
      </c>
      <c r="I28" s="4">
        <f t="shared" si="1"/>
        <v>132930000</v>
      </c>
      <c r="J28" s="4">
        <v>13293000</v>
      </c>
      <c r="K28" s="78">
        <f>(J28/D28)*100</f>
        <v>44.31</v>
      </c>
      <c r="L28" s="5">
        <v>0</v>
      </c>
      <c r="M28" s="37">
        <v>-2215500</v>
      </c>
      <c r="N28" s="90">
        <v>0</v>
      </c>
      <c r="O28" s="37">
        <v>4109000</v>
      </c>
    </row>
    <row r="29" spans="1:15" ht="22.5" customHeight="1">
      <c r="A29" s="9"/>
      <c r="B29" s="9" t="s">
        <v>124</v>
      </c>
      <c r="C29" s="4">
        <v>1000000000</v>
      </c>
      <c r="D29" s="4">
        <v>100000000</v>
      </c>
      <c r="E29" s="4">
        <v>270000000</v>
      </c>
      <c r="F29" s="89">
        <v>0</v>
      </c>
      <c r="G29" s="7">
        <v>0</v>
      </c>
      <c r="H29" s="7">
        <f t="shared" si="0"/>
        <v>0</v>
      </c>
      <c r="I29" s="4">
        <f t="shared" si="1"/>
        <v>270000000</v>
      </c>
      <c r="J29" s="4">
        <v>27000000</v>
      </c>
      <c r="K29" s="78">
        <f>(J29/D29)*100</f>
        <v>27</v>
      </c>
      <c r="L29" s="5"/>
      <c r="M29" s="37">
        <v>-1485000</v>
      </c>
      <c r="N29" s="90">
        <v>0</v>
      </c>
      <c r="O29" s="37">
        <v>14094000</v>
      </c>
    </row>
    <row r="30" spans="1:15" ht="22.5" customHeight="1">
      <c r="A30" s="9" t="s">
        <v>13</v>
      </c>
      <c r="B30" s="9" t="s">
        <v>125</v>
      </c>
      <c r="C30" s="4">
        <v>8614777070</v>
      </c>
      <c r="D30" s="4">
        <v>861477707</v>
      </c>
      <c r="E30" s="4">
        <v>10</v>
      </c>
      <c r="F30" s="89">
        <v>-10</v>
      </c>
      <c r="G30" s="7">
        <v>0</v>
      </c>
      <c r="H30" s="7">
        <f t="shared" si="0"/>
        <v>-10</v>
      </c>
      <c r="I30" s="4">
        <f t="shared" si="1"/>
        <v>0</v>
      </c>
      <c r="J30" s="4">
        <v>0</v>
      </c>
      <c r="K30" s="78">
        <v>0</v>
      </c>
      <c r="L30" s="5">
        <v>0</v>
      </c>
      <c r="M30" s="37">
        <v>0</v>
      </c>
      <c r="N30" s="90">
        <v>0</v>
      </c>
      <c r="O30" s="37">
        <v>0</v>
      </c>
    </row>
    <row r="31" spans="1:15" ht="22.5" customHeight="1">
      <c r="A31" s="9" t="s">
        <v>13</v>
      </c>
      <c r="B31" s="9" t="s">
        <v>126</v>
      </c>
      <c r="C31" s="4">
        <v>519330000</v>
      </c>
      <c r="D31" s="4">
        <v>27000000</v>
      </c>
      <c r="E31" s="4">
        <v>232042490</v>
      </c>
      <c r="F31" s="89">
        <v>0</v>
      </c>
      <c r="G31" s="7">
        <v>0</v>
      </c>
      <c r="H31" s="7">
        <f t="shared" si="0"/>
        <v>0</v>
      </c>
      <c r="I31" s="4">
        <f t="shared" si="1"/>
        <v>232042490</v>
      </c>
      <c r="J31" s="4">
        <v>12150000</v>
      </c>
      <c r="K31" s="78">
        <f aca="true" t="shared" si="2" ref="K31:K39">(J31/D31)*100</f>
        <v>45</v>
      </c>
      <c r="L31" s="5">
        <v>0</v>
      </c>
      <c r="M31" s="37">
        <v>0</v>
      </c>
      <c r="N31" s="5">
        <v>0</v>
      </c>
      <c r="O31" s="37">
        <v>405000</v>
      </c>
    </row>
    <row r="32" spans="1:15" ht="22.5" customHeight="1">
      <c r="A32" s="9" t="s">
        <v>13</v>
      </c>
      <c r="B32" s="9" t="s">
        <v>127</v>
      </c>
      <c r="C32" s="4">
        <v>5500000000</v>
      </c>
      <c r="D32" s="4">
        <v>550000000</v>
      </c>
      <c r="E32" s="4">
        <v>600000000</v>
      </c>
      <c r="F32" s="89">
        <v>0</v>
      </c>
      <c r="G32" s="7">
        <v>0</v>
      </c>
      <c r="H32" s="7">
        <f t="shared" si="0"/>
        <v>0</v>
      </c>
      <c r="I32" s="4">
        <f t="shared" si="1"/>
        <v>600000000</v>
      </c>
      <c r="J32" s="4">
        <v>60000000</v>
      </c>
      <c r="K32" s="78">
        <f t="shared" si="2"/>
        <v>10.909090909090908</v>
      </c>
      <c r="L32" s="5">
        <v>0</v>
      </c>
      <c r="M32" s="37">
        <v>0</v>
      </c>
      <c r="N32" s="5">
        <v>0</v>
      </c>
      <c r="O32" s="37">
        <v>0</v>
      </c>
    </row>
    <row r="33" spans="1:15" ht="22.5" customHeight="1">
      <c r="A33" s="9" t="s">
        <v>13</v>
      </c>
      <c r="B33" s="9" t="s">
        <v>128</v>
      </c>
      <c r="C33" s="4">
        <v>1030000000</v>
      </c>
      <c r="D33" s="4">
        <v>103000000</v>
      </c>
      <c r="E33" s="4">
        <v>673120000</v>
      </c>
      <c r="F33" s="89">
        <v>0</v>
      </c>
      <c r="G33" s="7">
        <v>0</v>
      </c>
      <c r="H33" s="7">
        <f t="shared" si="0"/>
        <v>0</v>
      </c>
      <c r="I33" s="4">
        <f t="shared" si="1"/>
        <v>673120000</v>
      </c>
      <c r="J33" s="4">
        <v>33656000</v>
      </c>
      <c r="K33" s="78">
        <f t="shared" si="2"/>
        <v>32.675728155339804</v>
      </c>
      <c r="L33" s="5">
        <v>0</v>
      </c>
      <c r="M33" s="37">
        <v>-91675253.2</v>
      </c>
      <c r="N33" s="5">
        <v>0</v>
      </c>
      <c r="O33" s="37">
        <v>62427000</v>
      </c>
    </row>
    <row r="34" spans="1:15" ht="22.5" customHeight="1">
      <c r="A34" s="9" t="s">
        <v>13</v>
      </c>
      <c r="B34" s="9" t="s">
        <v>129</v>
      </c>
      <c r="C34" s="4">
        <v>847000000</v>
      </c>
      <c r="D34" s="4">
        <v>84700000</v>
      </c>
      <c r="E34" s="4">
        <v>373802877</v>
      </c>
      <c r="F34" s="89">
        <v>0</v>
      </c>
      <c r="G34" s="7">
        <v>0</v>
      </c>
      <c r="H34" s="7">
        <f t="shared" si="0"/>
        <v>0</v>
      </c>
      <c r="I34" s="4">
        <f t="shared" si="1"/>
        <v>373802877</v>
      </c>
      <c r="J34" s="4">
        <v>8470000</v>
      </c>
      <c r="K34" s="78">
        <f t="shared" si="2"/>
        <v>10</v>
      </c>
      <c r="L34" s="5">
        <v>0</v>
      </c>
      <c r="M34" s="37">
        <v>0</v>
      </c>
      <c r="N34" s="5">
        <v>0</v>
      </c>
      <c r="O34" s="37">
        <v>0</v>
      </c>
    </row>
    <row r="35" spans="1:15" ht="22.5" customHeight="1">
      <c r="A35" s="9"/>
      <c r="B35" s="9" t="s">
        <v>130</v>
      </c>
      <c r="C35" s="4">
        <v>350000000</v>
      </c>
      <c r="D35" s="4">
        <v>35000000</v>
      </c>
      <c r="E35" s="4">
        <v>27129166</v>
      </c>
      <c r="F35" s="89">
        <v>0</v>
      </c>
      <c r="G35" s="7">
        <v>0</v>
      </c>
      <c r="H35" s="7">
        <f t="shared" si="0"/>
        <v>0</v>
      </c>
      <c r="I35" s="4">
        <f t="shared" si="1"/>
        <v>27129166</v>
      </c>
      <c r="J35" s="4">
        <v>2500000</v>
      </c>
      <c r="K35" s="78">
        <f t="shared" si="2"/>
        <v>7.142857142857142</v>
      </c>
      <c r="L35" s="5">
        <v>0</v>
      </c>
      <c r="M35" s="37">
        <v>0</v>
      </c>
      <c r="N35" s="5">
        <v>0</v>
      </c>
      <c r="O35" s="37">
        <v>0</v>
      </c>
    </row>
    <row r="36" spans="1:15" ht="22.5" customHeight="1">
      <c r="A36" s="9"/>
      <c r="B36" s="9" t="s">
        <v>131</v>
      </c>
      <c r="C36" s="4">
        <v>78241495000</v>
      </c>
      <c r="D36" s="4">
        <v>7824149500</v>
      </c>
      <c r="E36" s="4">
        <v>5000000000</v>
      </c>
      <c r="F36" s="89">
        <v>0</v>
      </c>
      <c r="G36" s="7">
        <v>0</v>
      </c>
      <c r="H36" s="7">
        <f t="shared" si="0"/>
        <v>0</v>
      </c>
      <c r="I36" s="4">
        <f t="shared" si="1"/>
        <v>5000000000</v>
      </c>
      <c r="J36" s="4">
        <v>500000000</v>
      </c>
      <c r="K36" s="78">
        <f t="shared" si="2"/>
        <v>6.3904709387263114</v>
      </c>
      <c r="L36" s="5">
        <v>0</v>
      </c>
      <c r="M36" s="37">
        <v>0</v>
      </c>
      <c r="N36" s="5">
        <v>0</v>
      </c>
      <c r="O36" s="37">
        <v>0</v>
      </c>
    </row>
    <row r="37" spans="1:15" ht="22.5" customHeight="1">
      <c r="A37" s="9"/>
      <c r="B37" s="9" t="s">
        <v>132</v>
      </c>
      <c r="C37" s="4">
        <v>420060000</v>
      </c>
      <c r="D37" s="4">
        <v>42006000</v>
      </c>
      <c r="E37" s="4">
        <v>65458908</v>
      </c>
      <c r="F37" s="89">
        <v>0</v>
      </c>
      <c r="G37" s="7">
        <v>0</v>
      </c>
      <c r="H37" s="7">
        <f t="shared" si="0"/>
        <v>0</v>
      </c>
      <c r="I37" s="4">
        <f t="shared" si="1"/>
        <v>65458908</v>
      </c>
      <c r="J37" s="4">
        <v>6000000</v>
      </c>
      <c r="K37" s="78">
        <f t="shared" si="2"/>
        <v>14.283673760891302</v>
      </c>
      <c r="L37" s="5">
        <v>0</v>
      </c>
      <c r="M37" s="37">
        <v>0</v>
      </c>
      <c r="N37" s="5">
        <v>0</v>
      </c>
      <c r="O37" s="37">
        <v>0</v>
      </c>
    </row>
    <row r="38" spans="1:15" ht="22.5" customHeight="1">
      <c r="A38" s="9"/>
      <c r="B38" s="9" t="s">
        <v>133</v>
      </c>
      <c r="C38" s="4">
        <v>6000000000</v>
      </c>
      <c r="D38" s="4">
        <v>600000000</v>
      </c>
      <c r="E38" s="4">
        <v>1216800356</v>
      </c>
      <c r="F38" s="89">
        <v>0</v>
      </c>
      <c r="G38" s="7">
        <v>0</v>
      </c>
      <c r="H38" s="7">
        <f t="shared" si="0"/>
        <v>0</v>
      </c>
      <c r="I38" s="4">
        <f t="shared" si="1"/>
        <v>1216800356</v>
      </c>
      <c r="J38" s="4">
        <v>120000000</v>
      </c>
      <c r="K38" s="78">
        <f t="shared" si="2"/>
        <v>20</v>
      </c>
      <c r="L38" s="5">
        <v>0</v>
      </c>
      <c r="M38" s="37">
        <v>-10317000</v>
      </c>
      <c r="N38" s="5">
        <v>0</v>
      </c>
      <c r="O38" s="37">
        <v>0</v>
      </c>
    </row>
    <row r="39" spans="1:15" ht="22.5" customHeight="1">
      <c r="A39" s="9"/>
      <c r="B39" s="9" t="s">
        <v>134</v>
      </c>
      <c r="C39" s="4">
        <v>3000000000</v>
      </c>
      <c r="D39" s="4">
        <v>300000000</v>
      </c>
      <c r="E39" s="4">
        <v>611275178</v>
      </c>
      <c r="F39" s="89">
        <v>0</v>
      </c>
      <c r="G39" s="7">
        <v>0</v>
      </c>
      <c r="H39" s="7">
        <f t="shared" si="0"/>
        <v>0</v>
      </c>
      <c r="I39" s="4">
        <f t="shared" si="1"/>
        <v>611275178</v>
      </c>
      <c r="J39" s="4">
        <v>60000000</v>
      </c>
      <c r="K39" s="78">
        <f t="shared" si="2"/>
        <v>20</v>
      </c>
      <c r="L39" s="5">
        <v>0</v>
      </c>
      <c r="M39" s="37">
        <v>-5465200</v>
      </c>
      <c r="N39" s="5">
        <v>0</v>
      </c>
      <c r="O39" s="37">
        <v>0</v>
      </c>
    </row>
    <row r="40" spans="1:15" ht="22.5" customHeight="1">
      <c r="A40" s="9"/>
      <c r="B40" s="9" t="s">
        <v>154</v>
      </c>
      <c r="C40" s="4">
        <v>1725398500</v>
      </c>
      <c r="D40" s="4">
        <v>0</v>
      </c>
      <c r="E40" s="4">
        <v>139920000</v>
      </c>
      <c r="F40" s="89">
        <v>0</v>
      </c>
      <c r="G40" s="7">
        <v>0</v>
      </c>
      <c r="H40" s="7">
        <f t="shared" si="0"/>
        <v>0</v>
      </c>
      <c r="I40" s="4">
        <f t="shared" si="1"/>
        <v>139920000</v>
      </c>
      <c r="J40" s="4">
        <v>0</v>
      </c>
      <c r="K40" s="78">
        <v>7.88</v>
      </c>
      <c r="L40" s="5">
        <v>0</v>
      </c>
      <c r="M40" s="37">
        <v>0</v>
      </c>
      <c r="N40" s="5">
        <v>0</v>
      </c>
      <c r="O40" s="37">
        <v>0</v>
      </c>
    </row>
    <row r="41" spans="1:15" ht="22.5" customHeight="1">
      <c r="A41" s="9"/>
      <c r="B41" s="9" t="s">
        <v>155</v>
      </c>
      <c r="C41" s="4">
        <v>415000000</v>
      </c>
      <c r="D41" s="4">
        <v>41500000</v>
      </c>
      <c r="E41" s="4">
        <v>186750000</v>
      </c>
      <c r="F41" s="89">
        <v>0</v>
      </c>
      <c r="G41" s="7">
        <v>0</v>
      </c>
      <c r="H41" s="7">
        <f t="shared" si="0"/>
        <v>0</v>
      </c>
      <c r="I41" s="4">
        <f t="shared" si="1"/>
        <v>186750000</v>
      </c>
      <c r="J41" s="4">
        <v>18675000</v>
      </c>
      <c r="K41" s="78">
        <f>(J41/D41)*100</f>
        <v>45</v>
      </c>
      <c r="L41" s="5">
        <v>0.25</v>
      </c>
      <c r="M41" s="37">
        <v>4579650</v>
      </c>
      <c r="N41" s="5">
        <v>0</v>
      </c>
      <c r="O41" s="37">
        <v>0</v>
      </c>
    </row>
    <row r="42" spans="1:15" s="125" customFormat="1" ht="27.75" customHeight="1">
      <c r="A42" s="15" t="s">
        <v>166</v>
      </c>
      <c r="B42" s="15"/>
      <c r="C42" s="73"/>
      <c r="D42" s="73"/>
      <c r="E42" s="73">
        <f>SUM(E43:E46)</f>
        <v>66</v>
      </c>
      <c r="F42" s="73">
        <f>SUM(F43:F46)</f>
        <v>-66</v>
      </c>
      <c r="G42" s="73">
        <f>SUM(G43:G46)</f>
        <v>-66</v>
      </c>
      <c r="H42" s="73">
        <f>SUM(H43:H46)</f>
        <v>0</v>
      </c>
      <c r="I42" s="73">
        <f>SUM(I43:I46)</f>
        <v>0</v>
      </c>
      <c r="J42" s="73"/>
      <c r="K42" s="91"/>
      <c r="L42" s="75"/>
      <c r="M42" s="77">
        <f>SUM(M43:M46)</f>
        <v>0</v>
      </c>
      <c r="N42" s="75"/>
      <c r="O42" s="77">
        <f>SUM(O43:O46)</f>
        <v>0</v>
      </c>
    </row>
    <row r="43" spans="1:15" s="53" customFormat="1" ht="22.5" customHeight="1">
      <c r="A43" s="50"/>
      <c r="B43" s="50" t="s">
        <v>171</v>
      </c>
      <c r="C43" s="84">
        <v>2500000000</v>
      </c>
      <c r="D43" s="84">
        <v>250000000</v>
      </c>
      <c r="E43" s="84">
        <v>12</v>
      </c>
      <c r="F43" s="85">
        <v>-12</v>
      </c>
      <c r="G43" s="85">
        <v>-12</v>
      </c>
      <c r="H43" s="86">
        <f>F43-G43</f>
        <v>0</v>
      </c>
      <c r="I43" s="84">
        <f>E43+F43</f>
        <v>0</v>
      </c>
      <c r="J43" s="84">
        <v>0</v>
      </c>
      <c r="K43" s="87">
        <v>0</v>
      </c>
      <c r="L43" s="51">
        <v>0</v>
      </c>
      <c r="M43" s="52">
        <v>0</v>
      </c>
      <c r="N43" s="51">
        <v>0</v>
      </c>
      <c r="O43" s="61">
        <v>0</v>
      </c>
    </row>
    <row r="44" spans="1:15" s="53" customFormat="1" ht="22.5" customHeight="1">
      <c r="A44" s="50"/>
      <c r="B44" s="50" t="s">
        <v>122</v>
      </c>
      <c r="C44" s="84">
        <v>96477249020</v>
      </c>
      <c r="D44" s="84">
        <v>9647724902</v>
      </c>
      <c r="E44" s="84">
        <v>34</v>
      </c>
      <c r="F44" s="85">
        <v>-34</v>
      </c>
      <c r="G44" s="85">
        <v>-34</v>
      </c>
      <c r="H44" s="86">
        <f>F44-G44</f>
        <v>0</v>
      </c>
      <c r="I44" s="84">
        <f>E44+F44</f>
        <v>0</v>
      </c>
      <c r="J44" s="84">
        <v>0</v>
      </c>
      <c r="K44" s="87">
        <v>0</v>
      </c>
      <c r="L44" s="51">
        <v>0</v>
      </c>
      <c r="M44" s="52">
        <v>0</v>
      </c>
      <c r="N44" s="51">
        <v>0</v>
      </c>
      <c r="O44" s="61">
        <v>0</v>
      </c>
    </row>
    <row r="45" spans="1:15" s="1" customFormat="1" ht="22.5" customHeight="1">
      <c r="A45" s="18"/>
      <c r="B45" s="18" t="s">
        <v>121</v>
      </c>
      <c r="C45" s="92">
        <v>9082615000</v>
      </c>
      <c r="D45" s="92">
        <v>908261500</v>
      </c>
      <c r="E45" s="92">
        <v>10</v>
      </c>
      <c r="F45" s="93">
        <v>-10</v>
      </c>
      <c r="G45" s="93">
        <v>-10</v>
      </c>
      <c r="H45" s="94">
        <f>F45-G45</f>
        <v>0</v>
      </c>
      <c r="I45" s="92">
        <f>E45+F45</f>
        <v>0</v>
      </c>
      <c r="J45" s="92">
        <v>0</v>
      </c>
      <c r="K45" s="95">
        <v>0</v>
      </c>
      <c r="L45" s="19">
        <v>0</v>
      </c>
      <c r="M45" s="40">
        <v>0</v>
      </c>
      <c r="N45" s="19">
        <v>0</v>
      </c>
      <c r="O45" s="40">
        <v>0</v>
      </c>
    </row>
    <row r="46" spans="1:15" s="1" customFormat="1" ht="22.5" customHeight="1">
      <c r="A46" s="18"/>
      <c r="B46" s="18" t="s">
        <v>125</v>
      </c>
      <c r="C46" s="92">
        <v>8614777070</v>
      </c>
      <c r="D46" s="92">
        <v>861477707</v>
      </c>
      <c r="E46" s="92">
        <v>10</v>
      </c>
      <c r="F46" s="93">
        <v>-10</v>
      </c>
      <c r="G46" s="93">
        <v>-10</v>
      </c>
      <c r="H46" s="94">
        <f>F46-G46</f>
        <v>0</v>
      </c>
      <c r="I46" s="92">
        <f>E46+F46</f>
        <v>0</v>
      </c>
      <c r="J46" s="92">
        <v>0</v>
      </c>
      <c r="K46" s="95">
        <v>0</v>
      </c>
      <c r="L46" s="19">
        <v>0</v>
      </c>
      <c r="M46" s="40">
        <v>0</v>
      </c>
      <c r="N46" s="19">
        <v>0</v>
      </c>
      <c r="O46" s="40">
        <v>0</v>
      </c>
    </row>
    <row r="47" spans="1:15" s="151" customFormat="1" ht="27.75" customHeight="1">
      <c r="A47" s="67" t="s">
        <v>167</v>
      </c>
      <c r="B47" s="96"/>
      <c r="C47" s="97" t="s">
        <v>13</v>
      </c>
      <c r="D47" s="97" t="s">
        <v>13</v>
      </c>
      <c r="E47" s="98">
        <f>SUM(E48:E62)</f>
        <v>8986796935.83</v>
      </c>
      <c r="F47" s="98">
        <f>SUM(F48:F62)</f>
        <v>633513602.1700001</v>
      </c>
      <c r="G47" s="98">
        <f>SUM(G48:G62)</f>
        <v>2124965934</v>
      </c>
      <c r="H47" s="98">
        <f>SUM(H48:H62)</f>
        <v>-1491452331.83</v>
      </c>
      <c r="I47" s="98">
        <f>SUM(I48:I62)</f>
        <v>9620310538</v>
      </c>
      <c r="J47" s="97" t="s">
        <v>13</v>
      </c>
      <c r="K47" s="97" t="s">
        <v>13</v>
      </c>
      <c r="L47" s="99"/>
      <c r="M47" s="100">
        <f>SUM(M48:M62)</f>
        <v>974060886</v>
      </c>
      <c r="N47" s="99"/>
      <c r="O47" s="100">
        <f>SUM(O48:O62)</f>
        <v>645140000</v>
      </c>
    </row>
    <row r="48" spans="1:15" s="1" customFormat="1" ht="22.5" customHeight="1">
      <c r="A48" s="18"/>
      <c r="B48" s="20" t="s">
        <v>17</v>
      </c>
      <c r="C48" s="92">
        <v>7080418896</v>
      </c>
      <c r="D48" s="92">
        <v>9267564</v>
      </c>
      <c r="E48" s="92">
        <v>714319372</v>
      </c>
      <c r="F48" s="94">
        <v>1971861984</v>
      </c>
      <c r="G48" s="94">
        <v>2300000000</v>
      </c>
      <c r="H48" s="94">
        <f aca="true" t="shared" si="3" ref="H48:H62">F48-G48</f>
        <v>-328138016</v>
      </c>
      <c r="I48" s="92">
        <f aca="true" t="shared" si="4" ref="I48:I59">E48+F48</f>
        <v>2686181356</v>
      </c>
      <c r="J48" s="92">
        <v>3475337</v>
      </c>
      <c r="K48" s="95">
        <f aca="true" t="shared" si="5" ref="K48:K55">(J48/D48)*100</f>
        <v>37.50000539516102</v>
      </c>
      <c r="L48" s="19">
        <v>0</v>
      </c>
      <c r="M48" s="40">
        <v>513107094</v>
      </c>
      <c r="N48" s="19">
        <v>146.18</v>
      </c>
      <c r="O48" s="40">
        <v>507504000</v>
      </c>
    </row>
    <row r="49" spans="1:15" ht="22.5" customHeight="1">
      <c r="A49" s="9"/>
      <c r="B49" s="101" t="s">
        <v>22</v>
      </c>
      <c r="C49" s="4">
        <v>690408000</v>
      </c>
      <c r="D49" s="4">
        <v>172602</v>
      </c>
      <c r="E49" s="4">
        <v>1084860000</v>
      </c>
      <c r="F49" s="7">
        <v>0</v>
      </c>
      <c r="G49" s="7">
        <v>0</v>
      </c>
      <c r="H49" s="7">
        <f t="shared" si="3"/>
        <v>0</v>
      </c>
      <c r="I49" s="4">
        <f t="shared" si="4"/>
        <v>1084860000</v>
      </c>
      <c r="J49" s="4">
        <v>84574</v>
      </c>
      <c r="K49" s="95">
        <f t="shared" si="5"/>
        <v>48.99943221978888</v>
      </c>
      <c r="L49" s="5">
        <v>0</v>
      </c>
      <c r="M49" s="37">
        <v>64041533</v>
      </c>
      <c r="N49" s="5">
        <v>1095</v>
      </c>
      <c r="O49" s="37">
        <v>92609000</v>
      </c>
    </row>
    <row r="50" spans="1:15" s="156" customFormat="1" ht="22.5" customHeight="1" thickBot="1">
      <c r="A50" s="144"/>
      <c r="B50" s="155" t="s">
        <v>170</v>
      </c>
      <c r="C50" s="145">
        <v>14828688760</v>
      </c>
      <c r="D50" s="145">
        <v>1482868876</v>
      </c>
      <c r="E50" s="145">
        <v>1310232287.83</v>
      </c>
      <c r="F50" s="146">
        <v>-1310232287.83</v>
      </c>
      <c r="G50" s="146"/>
      <c r="H50" s="146">
        <f t="shared" si="3"/>
        <v>-1310232287.83</v>
      </c>
      <c r="I50" s="145">
        <f t="shared" si="4"/>
        <v>0</v>
      </c>
      <c r="J50" s="145">
        <v>0</v>
      </c>
      <c r="K50" s="147"/>
      <c r="L50" s="148"/>
      <c r="M50" s="149">
        <v>139665174</v>
      </c>
      <c r="N50" s="148"/>
      <c r="O50" s="149"/>
    </row>
    <row r="51" spans="1:15" s="1" customFormat="1" ht="22.5" customHeight="1">
      <c r="A51" s="18"/>
      <c r="B51" s="20" t="s">
        <v>20</v>
      </c>
      <c r="C51" s="92">
        <v>900000000</v>
      </c>
      <c r="D51" s="92">
        <v>90000000</v>
      </c>
      <c r="E51" s="92">
        <v>52000000</v>
      </c>
      <c r="F51" s="94">
        <v>0</v>
      </c>
      <c r="G51" s="94">
        <v>0</v>
      </c>
      <c r="H51" s="94">
        <f t="shared" si="3"/>
        <v>0</v>
      </c>
      <c r="I51" s="92">
        <f t="shared" si="4"/>
        <v>52000000</v>
      </c>
      <c r="J51" s="92">
        <v>5200000</v>
      </c>
      <c r="K51" s="95">
        <f t="shared" si="5"/>
        <v>5.777777777777778</v>
      </c>
      <c r="L51" s="19">
        <v>0</v>
      </c>
      <c r="M51" s="40">
        <v>0</v>
      </c>
      <c r="N51" s="19">
        <v>0</v>
      </c>
      <c r="O51" s="40">
        <v>0</v>
      </c>
    </row>
    <row r="52" spans="1:15" s="1" customFormat="1" ht="22.5" customHeight="1">
      <c r="A52" s="18"/>
      <c r="B52" s="20" t="s">
        <v>166</v>
      </c>
      <c r="C52" s="92">
        <v>11138997170</v>
      </c>
      <c r="D52" s="92">
        <v>1113899717</v>
      </c>
      <c r="E52" s="92">
        <v>1149885470</v>
      </c>
      <c r="F52" s="94">
        <v>-445341028</v>
      </c>
      <c r="G52" s="94">
        <v>-175034000</v>
      </c>
      <c r="H52" s="94">
        <f t="shared" si="3"/>
        <v>-270307028</v>
      </c>
      <c r="I52" s="92">
        <f t="shared" si="4"/>
        <v>704544442</v>
      </c>
      <c r="J52" s="92">
        <v>70454444</v>
      </c>
      <c r="K52" s="95">
        <f t="shared" si="5"/>
        <v>6.325025756335657</v>
      </c>
      <c r="L52" s="19">
        <v>0</v>
      </c>
      <c r="M52" s="40">
        <v>0</v>
      </c>
      <c r="N52" s="19">
        <v>0</v>
      </c>
      <c r="O52" s="40">
        <v>0</v>
      </c>
    </row>
    <row r="53" spans="1:15" ht="22.5" customHeight="1">
      <c r="A53" s="10"/>
      <c r="B53" s="11" t="s">
        <v>18</v>
      </c>
      <c r="C53" s="4">
        <v>4793780000</v>
      </c>
      <c r="D53" s="4">
        <v>479378000</v>
      </c>
      <c r="E53" s="4">
        <v>79200000</v>
      </c>
      <c r="F53" s="7">
        <v>0</v>
      </c>
      <c r="G53" s="7">
        <v>0</v>
      </c>
      <c r="H53" s="7">
        <f t="shared" si="3"/>
        <v>0</v>
      </c>
      <c r="I53" s="4">
        <f t="shared" si="4"/>
        <v>79200000</v>
      </c>
      <c r="J53" s="4">
        <v>14379000</v>
      </c>
      <c r="K53" s="95">
        <f t="shared" si="5"/>
        <v>2.9995118674615857</v>
      </c>
      <c r="L53" s="5">
        <v>0</v>
      </c>
      <c r="M53" s="37">
        <v>17973750</v>
      </c>
      <c r="N53" s="3">
        <v>250</v>
      </c>
      <c r="O53" s="37">
        <v>3766000</v>
      </c>
    </row>
    <row r="54" spans="1:15" s="1" customFormat="1" ht="22.5" customHeight="1">
      <c r="A54" s="18"/>
      <c r="B54" s="9" t="s">
        <v>104</v>
      </c>
      <c r="C54" s="92">
        <v>3278000000</v>
      </c>
      <c r="D54" s="92">
        <v>327800000</v>
      </c>
      <c r="E54" s="92">
        <v>1260000000</v>
      </c>
      <c r="F54" s="94">
        <v>215100000</v>
      </c>
      <c r="G54" s="94">
        <v>0</v>
      </c>
      <c r="H54" s="94">
        <f t="shared" si="3"/>
        <v>215100000</v>
      </c>
      <c r="I54" s="92">
        <f t="shared" si="4"/>
        <v>1475100000</v>
      </c>
      <c r="J54" s="92">
        <v>147510000</v>
      </c>
      <c r="K54" s="95">
        <f t="shared" si="5"/>
        <v>45</v>
      </c>
      <c r="L54" s="19">
        <v>0</v>
      </c>
      <c r="M54" s="40">
        <v>-21109405</v>
      </c>
      <c r="N54" s="19">
        <v>0</v>
      </c>
      <c r="O54" s="40">
        <v>0</v>
      </c>
    </row>
    <row r="55" spans="1:15" s="1" customFormat="1" ht="22.5" customHeight="1">
      <c r="A55" s="18"/>
      <c r="B55" s="102" t="s">
        <v>135</v>
      </c>
      <c r="C55" s="92">
        <v>650000000</v>
      </c>
      <c r="D55" s="92">
        <v>65000000</v>
      </c>
      <c r="E55" s="92">
        <v>116375000</v>
      </c>
      <c r="F55" s="94">
        <v>202125000</v>
      </c>
      <c r="G55" s="94">
        <v>0</v>
      </c>
      <c r="H55" s="94">
        <f t="shared" si="3"/>
        <v>202125000</v>
      </c>
      <c r="I55" s="92">
        <f t="shared" si="4"/>
        <v>318500000</v>
      </c>
      <c r="J55" s="92">
        <v>31850000</v>
      </c>
      <c r="K55" s="95">
        <f t="shared" si="5"/>
        <v>49</v>
      </c>
      <c r="L55" s="19">
        <v>0</v>
      </c>
      <c r="M55" s="40">
        <v>-760</v>
      </c>
      <c r="N55" s="19">
        <v>0</v>
      </c>
      <c r="O55" s="40">
        <v>0</v>
      </c>
    </row>
    <row r="56" spans="1:15" s="60" customFormat="1" ht="22.5" customHeight="1">
      <c r="A56" s="59"/>
      <c r="B56" s="103" t="s">
        <v>171</v>
      </c>
      <c r="C56" s="104">
        <v>2500000000</v>
      </c>
      <c r="D56" s="104">
        <v>250000000</v>
      </c>
      <c r="E56" s="104">
        <v>12</v>
      </c>
      <c r="F56" s="105">
        <v>-12</v>
      </c>
      <c r="G56" s="105">
        <v>-12</v>
      </c>
      <c r="H56" s="105">
        <f t="shared" si="3"/>
        <v>0</v>
      </c>
      <c r="I56" s="104">
        <f t="shared" si="4"/>
        <v>0</v>
      </c>
      <c r="J56" s="104">
        <v>0</v>
      </c>
      <c r="K56" s="106">
        <v>0</v>
      </c>
      <c r="L56" s="56">
        <v>0</v>
      </c>
      <c r="M56" s="57">
        <v>0</v>
      </c>
      <c r="N56" s="56">
        <v>0</v>
      </c>
      <c r="O56" s="57">
        <v>0</v>
      </c>
    </row>
    <row r="57" spans="1:15" s="60" customFormat="1" ht="22.5" customHeight="1">
      <c r="A57" s="59"/>
      <c r="B57" s="103" t="s">
        <v>122</v>
      </c>
      <c r="C57" s="104">
        <v>96477249000</v>
      </c>
      <c r="D57" s="104">
        <v>9647724900</v>
      </c>
      <c r="E57" s="104">
        <v>34</v>
      </c>
      <c r="F57" s="105">
        <v>-34</v>
      </c>
      <c r="G57" s="105">
        <v>-34</v>
      </c>
      <c r="H57" s="105">
        <f t="shared" si="3"/>
        <v>0</v>
      </c>
      <c r="I57" s="104">
        <f t="shared" si="4"/>
        <v>0</v>
      </c>
      <c r="J57" s="104">
        <v>0</v>
      </c>
      <c r="K57" s="106">
        <v>0</v>
      </c>
      <c r="L57" s="56">
        <v>0</v>
      </c>
      <c r="M57" s="57">
        <v>0</v>
      </c>
      <c r="N57" s="56">
        <v>0</v>
      </c>
      <c r="O57" s="57">
        <v>0</v>
      </c>
    </row>
    <row r="58" spans="1:15" s="1" customFormat="1" ht="22.5" customHeight="1">
      <c r="A58" s="18"/>
      <c r="B58" s="102" t="s">
        <v>121</v>
      </c>
      <c r="C58" s="92">
        <v>9082614280</v>
      </c>
      <c r="D58" s="92">
        <v>908261428</v>
      </c>
      <c r="E58" s="92">
        <v>10</v>
      </c>
      <c r="F58" s="94">
        <v>-10</v>
      </c>
      <c r="G58" s="94">
        <v>-10</v>
      </c>
      <c r="H58" s="94">
        <f t="shared" si="3"/>
        <v>0</v>
      </c>
      <c r="I58" s="92">
        <f t="shared" si="4"/>
        <v>0</v>
      </c>
      <c r="J58" s="92">
        <v>0</v>
      </c>
      <c r="K58" s="95">
        <v>0</v>
      </c>
      <c r="L58" s="19">
        <v>0</v>
      </c>
      <c r="M58" s="40">
        <v>0</v>
      </c>
      <c r="N58" s="19">
        <v>0</v>
      </c>
      <c r="O58" s="40">
        <v>0</v>
      </c>
    </row>
    <row r="59" spans="1:15" s="60" customFormat="1" ht="22.5" customHeight="1">
      <c r="A59" s="59"/>
      <c r="B59" s="103" t="s">
        <v>125</v>
      </c>
      <c r="C59" s="104">
        <v>8614777070</v>
      </c>
      <c r="D59" s="104">
        <v>861477707</v>
      </c>
      <c r="E59" s="104">
        <v>10</v>
      </c>
      <c r="F59" s="60">
        <v>-10</v>
      </c>
      <c r="G59" s="105">
        <v>-10</v>
      </c>
      <c r="H59" s="105">
        <f t="shared" si="3"/>
        <v>0</v>
      </c>
      <c r="I59" s="104">
        <f t="shared" si="4"/>
        <v>0</v>
      </c>
      <c r="J59" s="104">
        <v>0</v>
      </c>
      <c r="K59" s="106">
        <v>0</v>
      </c>
      <c r="L59" s="56">
        <v>0</v>
      </c>
      <c r="M59" s="57">
        <v>0</v>
      </c>
      <c r="N59" s="56">
        <v>0</v>
      </c>
      <c r="O59" s="57">
        <v>0</v>
      </c>
    </row>
    <row r="60" spans="1:15" s="1" customFormat="1" ht="22.5" customHeight="1">
      <c r="A60" s="18"/>
      <c r="B60" s="107" t="s">
        <v>21</v>
      </c>
      <c r="C60" s="92">
        <v>12165770245</v>
      </c>
      <c r="D60" s="92">
        <v>380000</v>
      </c>
      <c r="E60" s="92">
        <v>2433154049</v>
      </c>
      <c r="F60" s="94">
        <v>0</v>
      </c>
      <c r="G60" s="94">
        <v>0</v>
      </c>
      <c r="H60" s="94">
        <f t="shared" si="3"/>
        <v>0</v>
      </c>
      <c r="I60" s="92">
        <f aca="true" t="shared" si="6" ref="I60:I74">E60+F60</f>
        <v>2433154049</v>
      </c>
      <c r="J60" s="92">
        <v>76000</v>
      </c>
      <c r="K60" s="95">
        <f>(J60/D60)*100</f>
        <v>20</v>
      </c>
      <c r="L60" s="19">
        <v>0</v>
      </c>
      <c r="M60" s="40">
        <v>352533412</v>
      </c>
      <c r="N60" s="19">
        <v>0</v>
      </c>
      <c r="O60" s="40">
        <v>34251000</v>
      </c>
    </row>
    <row r="61" spans="1:15" s="1" customFormat="1" ht="22.5" customHeight="1">
      <c r="A61" s="18"/>
      <c r="B61" s="102" t="s">
        <v>62</v>
      </c>
      <c r="C61" s="92">
        <v>355950756</v>
      </c>
      <c r="D61" s="92">
        <v>0</v>
      </c>
      <c r="E61" s="92">
        <v>105276724</v>
      </c>
      <c r="F61" s="94">
        <v>0</v>
      </c>
      <c r="G61" s="94">
        <v>0</v>
      </c>
      <c r="H61" s="94">
        <f t="shared" si="3"/>
        <v>0</v>
      </c>
      <c r="I61" s="92">
        <f t="shared" si="6"/>
        <v>105276724</v>
      </c>
      <c r="J61" s="92">
        <v>0</v>
      </c>
      <c r="K61" s="95">
        <v>35</v>
      </c>
      <c r="L61" s="19">
        <v>0</v>
      </c>
      <c r="M61" s="40">
        <v>1905423</v>
      </c>
      <c r="N61" s="19">
        <v>0</v>
      </c>
      <c r="O61" s="40">
        <v>-10000</v>
      </c>
    </row>
    <row r="62" spans="1:15" s="1" customFormat="1" ht="22.5" customHeight="1">
      <c r="A62" s="18"/>
      <c r="B62" s="102" t="s">
        <v>63</v>
      </c>
      <c r="C62" s="92">
        <v>1821392000</v>
      </c>
      <c r="D62" s="92">
        <v>1000</v>
      </c>
      <c r="E62" s="92">
        <v>681493967</v>
      </c>
      <c r="F62" s="94"/>
      <c r="G62" s="94"/>
      <c r="H62" s="94">
        <f t="shared" si="3"/>
        <v>0</v>
      </c>
      <c r="I62" s="92">
        <f t="shared" si="6"/>
        <v>681493967</v>
      </c>
      <c r="J62" s="92">
        <v>400</v>
      </c>
      <c r="K62" s="95">
        <f>(J62/D62)*100</f>
        <v>40</v>
      </c>
      <c r="L62" s="19">
        <v>0</v>
      </c>
      <c r="M62" s="40">
        <v>-94055335</v>
      </c>
      <c r="N62" s="19">
        <v>252355</v>
      </c>
      <c r="O62" s="40">
        <v>7020000</v>
      </c>
    </row>
    <row r="63" spans="1:15" s="125" customFormat="1" ht="24.75" customHeight="1">
      <c r="A63" s="64" t="s">
        <v>168</v>
      </c>
      <c r="B63" s="15"/>
      <c r="C63" s="73"/>
      <c r="D63" s="73"/>
      <c r="E63" s="73">
        <f>SUM(E64:E74)</f>
        <v>2210186276</v>
      </c>
      <c r="F63" s="73">
        <f>SUM(F64:F74)</f>
        <v>-66</v>
      </c>
      <c r="G63" s="73">
        <f>SUM(G64:G74)</f>
        <v>0</v>
      </c>
      <c r="H63" s="74">
        <f>SUM(H64:H74)</f>
        <v>-66</v>
      </c>
      <c r="I63" s="73">
        <f>SUM(I64:I74)</f>
        <v>2210186210</v>
      </c>
      <c r="J63" s="73"/>
      <c r="K63" s="73"/>
      <c r="L63" s="75"/>
      <c r="M63" s="77">
        <f>SUM(M64:M74)</f>
        <v>155065077.05</v>
      </c>
      <c r="N63" s="75"/>
      <c r="O63" s="77">
        <f>SUM(O64:O74)</f>
        <v>93431000</v>
      </c>
    </row>
    <row r="64" spans="1:15" s="1" customFormat="1" ht="22.5" customHeight="1">
      <c r="A64" s="16"/>
      <c r="B64" s="20" t="s">
        <v>14</v>
      </c>
      <c r="C64" s="92">
        <v>4793780000</v>
      </c>
      <c r="D64" s="92">
        <v>479378000</v>
      </c>
      <c r="E64" s="92">
        <v>79200000</v>
      </c>
      <c r="F64" s="94">
        <v>0</v>
      </c>
      <c r="G64" s="94">
        <v>0</v>
      </c>
      <c r="H64" s="94">
        <f aca="true" t="shared" si="7" ref="H64:H74">F64-G64</f>
        <v>0</v>
      </c>
      <c r="I64" s="92">
        <f t="shared" si="6"/>
        <v>79200000</v>
      </c>
      <c r="J64" s="92">
        <v>14379000</v>
      </c>
      <c r="K64" s="95">
        <f>(J64/D64)*100</f>
        <v>2.9995118674615857</v>
      </c>
      <c r="L64" s="19">
        <v>1250</v>
      </c>
      <c r="M64" s="40">
        <v>17973750</v>
      </c>
      <c r="N64" s="17">
        <v>250</v>
      </c>
      <c r="O64" s="40">
        <v>3766000</v>
      </c>
    </row>
    <row r="65" spans="1:15" ht="22.5" customHeight="1">
      <c r="A65" s="10"/>
      <c r="B65" s="11" t="s">
        <v>23</v>
      </c>
      <c r="C65" s="4">
        <v>497280000</v>
      </c>
      <c r="D65" s="4">
        <v>497280000</v>
      </c>
      <c r="E65" s="4">
        <v>226703472</v>
      </c>
      <c r="F65" s="7">
        <v>0</v>
      </c>
      <c r="G65" s="7">
        <v>0</v>
      </c>
      <c r="H65" s="7">
        <f t="shared" si="7"/>
        <v>0</v>
      </c>
      <c r="I65" s="4">
        <f t="shared" si="6"/>
        <v>226703472</v>
      </c>
      <c r="J65" s="4">
        <v>226703472</v>
      </c>
      <c r="K65" s="95">
        <f>(J65/D65)*100</f>
        <v>45.58869691119691</v>
      </c>
      <c r="L65" s="5">
        <v>0</v>
      </c>
      <c r="M65" s="37">
        <v>-1173031</v>
      </c>
      <c r="N65" s="5">
        <v>0</v>
      </c>
      <c r="O65" s="41">
        <v>0</v>
      </c>
    </row>
    <row r="66" spans="1:15" s="53" customFormat="1" ht="22.5" customHeight="1">
      <c r="A66" s="108"/>
      <c r="B66" s="50" t="s">
        <v>122</v>
      </c>
      <c r="C66" s="84">
        <v>96477249000</v>
      </c>
      <c r="D66" s="84">
        <v>9647724900</v>
      </c>
      <c r="E66" s="84">
        <v>34</v>
      </c>
      <c r="F66" s="86">
        <v>-34</v>
      </c>
      <c r="G66" s="86">
        <v>0</v>
      </c>
      <c r="H66" s="86">
        <f t="shared" si="7"/>
        <v>-34</v>
      </c>
      <c r="I66" s="84">
        <f t="shared" si="6"/>
        <v>0</v>
      </c>
      <c r="J66" s="84">
        <v>0</v>
      </c>
      <c r="K66" s="106">
        <v>0</v>
      </c>
      <c r="L66" s="51">
        <v>0</v>
      </c>
      <c r="M66" s="52">
        <v>0</v>
      </c>
      <c r="N66" s="51">
        <v>0</v>
      </c>
      <c r="O66" s="109">
        <v>0</v>
      </c>
    </row>
    <row r="67" spans="1:15" s="53" customFormat="1" ht="22.5" customHeight="1">
      <c r="A67" s="108"/>
      <c r="B67" s="50" t="s">
        <v>171</v>
      </c>
      <c r="C67" s="84">
        <v>2500000000</v>
      </c>
      <c r="D67" s="84">
        <v>250000000</v>
      </c>
      <c r="E67" s="84">
        <v>12</v>
      </c>
      <c r="F67" s="86">
        <v>-12</v>
      </c>
      <c r="G67" s="86">
        <v>0</v>
      </c>
      <c r="H67" s="86">
        <f t="shared" si="7"/>
        <v>-12</v>
      </c>
      <c r="I67" s="84">
        <f>E67+F67</f>
        <v>0</v>
      </c>
      <c r="J67" s="84">
        <v>0</v>
      </c>
      <c r="K67" s="106">
        <v>0</v>
      </c>
      <c r="L67" s="51">
        <v>0</v>
      </c>
      <c r="M67" s="52">
        <v>11.05</v>
      </c>
      <c r="N67" s="51">
        <v>0</v>
      </c>
      <c r="O67" s="109">
        <v>0</v>
      </c>
    </row>
    <row r="68" spans="1:15" ht="22.5" customHeight="1">
      <c r="A68" s="10"/>
      <c r="B68" s="9" t="s">
        <v>121</v>
      </c>
      <c r="C68" s="4">
        <v>9082614280</v>
      </c>
      <c r="D68" s="4">
        <v>908261428</v>
      </c>
      <c r="E68" s="4">
        <v>10</v>
      </c>
      <c r="F68" s="7">
        <v>-10</v>
      </c>
      <c r="G68" s="7">
        <v>0</v>
      </c>
      <c r="H68" s="7">
        <f t="shared" si="7"/>
        <v>-10</v>
      </c>
      <c r="I68" s="4">
        <f t="shared" si="6"/>
        <v>0</v>
      </c>
      <c r="J68" s="4">
        <v>0</v>
      </c>
      <c r="K68" s="95">
        <v>0</v>
      </c>
      <c r="L68" s="5">
        <v>0</v>
      </c>
      <c r="M68" s="37">
        <v>0</v>
      </c>
      <c r="N68" s="5"/>
      <c r="O68" s="41">
        <v>0</v>
      </c>
    </row>
    <row r="69" spans="1:15" ht="22.5" customHeight="1">
      <c r="A69" s="9"/>
      <c r="B69" s="11" t="s">
        <v>24</v>
      </c>
      <c r="C69" s="4">
        <v>3150086000</v>
      </c>
      <c r="D69" s="4">
        <v>315008600</v>
      </c>
      <c r="E69" s="4">
        <v>953019682</v>
      </c>
      <c r="F69" s="89">
        <v>0</v>
      </c>
      <c r="G69" s="7">
        <v>0</v>
      </c>
      <c r="H69" s="7">
        <f t="shared" si="7"/>
        <v>0</v>
      </c>
      <c r="I69" s="4">
        <f t="shared" si="6"/>
        <v>953019682</v>
      </c>
      <c r="J69" s="4">
        <v>106954149</v>
      </c>
      <c r="K69" s="95">
        <f>(J69/D69)*100</f>
        <v>33.95277113069294</v>
      </c>
      <c r="L69" s="5">
        <v>1</v>
      </c>
      <c r="M69" s="37">
        <v>138259440</v>
      </c>
      <c r="N69" s="5">
        <v>0</v>
      </c>
      <c r="O69" s="37">
        <v>89665000</v>
      </c>
    </row>
    <row r="70" spans="1:15" ht="22.5" customHeight="1">
      <c r="A70" s="9"/>
      <c r="B70" s="11" t="s">
        <v>64</v>
      </c>
      <c r="C70" s="4">
        <v>17408424960</v>
      </c>
      <c r="D70" s="4">
        <v>1740842496</v>
      </c>
      <c r="E70" s="4">
        <v>951257576</v>
      </c>
      <c r="F70" s="89">
        <v>0</v>
      </c>
      <c r="G70" s="7">
        <v>0</v>
      </c>
      <c r="H70" s="7">
        <f t="shared" si="7"/>
        <v>0</v>
      </c>
      <c r="I70" s="4">
        <f t="shared" si="6"/>
        <v>951257576</v>
      </c>
      <c r="J70" s="4">
        <v>63746747</v>
      </c>
      <c r="K70" s="95">
        <f>(J70/D70)*100</f>
        <v>3.6618331150849843</v>
      </c>
      <c r="L70" s="5">
        <v>0</v>
      </c>
      <c r="M70" s="37">
        <v>0</v>
      </c>
      <c r="N70" s="5">
        <v>0</v>
      </c>
      <c r="O70" s="37">
        <v>0</v>
      </c>
    </row>
    <row r="71" spans="1:15" ht="22.5" customHeight="1">
      <c r="A71" s="9"/>
      <c r="B71" s="9" t="s">
        <v>125</v>
      </c>
      <c r="C71" s="4">
        <v>8614777070</v>
      </c>
      <c r="D71" s="4">
        <v>861477707</v>
      </c>
      <c r="E71" s="4">
        <v>10</v>
      </c>
      <c r="F71" s="89">
        <v>-10</v>
      </c>
      <c r="G71" s="7"/>
      <c r="H71" s="7">
        <f t="shared" si="7"/>
        <v>-10</v>
      </c>
      <c r="I71" s="4">
        <f t="shared" si="6"/>
        <v>0</v>
      </c>
      <c r="J71" s="4">
        <v>0</v>
      </c>
      <c r="K71" s="95"/>
      <c r="L71" s="5">
        <v>0</v>
      </c>
      <c r="M71" s="37">
        <v>0</v>
      </c>
      <c r="N71" s="5">
        <v>0</v>
      </c>
      <c r="O71" s="37">
        <v>0</v>
      </c>
    </row>
    <row r="72" spans="1:16" ht="22.5" customHeight="1">
      <c r="A72" s="18"/>
      <c r="B72" s="20" t="s">
        <v>25</v>
      </c>
      <c r="C72" s="110" t="s">
        <v>156</v>
      </c>
      <c r="D72" s="110">
        <v>10000</v>
      </c>
      <c r="E72" s="92">
        <v>1827</v>
      </c>
      <c r="F72" s="93">
        <v>0</v>
      </c>
      <c r="G72" s="93">
        <v>0</v>
      </c>
      <c r="H72" s="7">
        <f t="shared" si="7"/>
        <v>0</v>
      </c>
      <c r="I72" s="4">
        <f t="shared" si="6"/>
        <v>1827</v>
      </c>
      <c r="J72" s="110">
        <v>1000</v>
      </c>
      <c r="K72" s="95">
        <f>(J72/D72)*100</f>
        <v>10</v>
      </c>
      <c r="L72" s="19">
        <v>0</v>
      </c>
      <c r="M72" s="40">
        <v>0</v>
      </c>
      <c r="N72" s="19">
        <v>0</v>
      </c>
      <c r="O72" s="40">
        <v>0</v>
      </c>
      <c r="P72" s="1"/>
    </row>
    <row r="73" spans="1:16" ht="22.5" customHeight="1">
      <c r="A73" s="18"/>
      <c r="B73" s="20" t="s">
        <v>26</v>
      </c>
      <c r="C73" s="110" t="s">
        <v>156</v>
      </c>
      <c r="D73" s="110">
        <v>10000</v>
      </c>
      <c r="E73" s="92">
        <v>1827</v>
      </c>
      <c r="F73" s="93">
        <v>0</v>
      </c>
      <c r="G73" s="93">
        <v>0</v>
      </c>
      <c r="H73" s="7">
        <f t="shared" si="7"/>
        <v>0</v>
      </c>
      <c r="I73" s="4">
        <f t="shared" si="6"/>
        <v>1827</v>
      </c>
      <c r="J73" s="110">
        <v>1000</v>
      </c>
      <c r="K73" s="95">
        <f>(J73/D73)*100</f>
        <v>10</v>
      </c>
      <c r="L73" s="19">
        <v>0</v>
      </c>
      <c r="M73" s="40">
        <v>4907</v>
      </c>
      <c r="N73" s="19">
        <v>0</v>
      </c>
      <c r="O73" s="40">
        <v>0</v>
      </c>
      <c r="P73" s="1"/>
    </row>
    <row r="74" spans="1:16" ht="22.5" customHeight="1">
      <c r="A74" s="18"/>
      <c r="B74" s="20" t="s">
        <v>27</v>
      </c>
      <c r="C74" s="110" t="s">
        <v>156</v>
      </c>
      <c r="D74" s="110">
        <v>10000</v>
      </c>
      <c r="E74" s="92">
        <v>1826</v>
      </c>
      <c r="F74" s="93">
        <v>0</v>
      </c>
      <c r="G74" s="93">
        <v>0</v>
      </c>
      <c r="H74" s="7">
        <f t="shared" si="7"/>
        <v>0</v>
      </c>
      <c r="I74" s="4">
        <f t="shared" si="6"/>
        <v>1826</v>
      </c>
      <c r="J74" s="110">
        <v>1000</v>
      </c>
      <c r="K74" s="95">
        <f>(J74/D74)*100</f>
        <v>10</v>
      </c>
      <c r="L74" s="19">
        <v>0</v>
      </c>
      <c r="M74" s="40">
        <v>0</v>
      </c>
      <c r="N74" s="19">
        <v>0</v>
      </c>
      <c r="O74" s="40">
        <v>0</v>
      </c>
      <c r="P74" s="1"/>
    </row>
    <row r="75" spans="1:16" s="125" customFormat="1" ht="30.75" customHeight="1">
      <c r="A75" s="128" t="s">
        <v>169</v>
      </c>
      <c r="B75" s="65"/>
      <c r="C75" s="111"/>
      <c r="D75" s="111"/>
      <c r="E75" s="112">
        <f>SUM(E76:E80)</f>
        <v>1059933608</v>
      </c>
      <c r="F75" s="112">
        <f>SUM(F76:F80)</f>
        <v>-10</v>
      </c>
      <c r="G75" s="112">
        <f>SUM(G76:G80)</f>
        <v>0</v>
      </c>
      <c r="H75" s="112">
        <f>SUM(H76:H80)</f>
        <v>-10</v>
      </c>
      <c r="I75" s="112">
        <f>SUM(I76:I80)</f>
        <v>1059933598</v>
      </c>
      <c r="J75" s="111"/>
      <c r="K75" s="111"/>
      <c r="L75" s="113"/>
      <c r="M75" s="114">
        <f>SUM(M76:M80)</f>
        <v>-46957103</v>
      </c>
      <c r="N75" s="113"/>
      <c r="O75" s="114">
        <f>SUM(O76:O79)</f>
        <v>0</v>
      </c>
      <c r="P75" s="152"/>
    </row>
    <row r="76" spans="1:16" ht="22.5" customHeight="1">
      <c r="A76" s="18"/>
      <c r="B76" s="20" t="s">
        <v>28</v>
      </c>
      <c r="C76" s="115">
        <v>1810874</v>
      </c>
      <c r="D76" s="115">
        <v>74662</v>
      </c>
      <c r="E76" s="92">
        <v>727607</v>
      </c>
      <c r="F76" s="93">
        <v>0</v>
      </c>
      <c r="G76" s="93">
        <v>0</v>
      </c>
      <c r="H76" s="94">
        <f>F76-G76</f>
        <v>0</v>
      </c>
      <c r="I76" s="92">
        <f>E76+F76</f>
        <v>727607</v>
      </c>
      <c r="J76" s="115">
        <v>27790</v>
      </c>
      <c r="K76" s="95">
        <f>(J76/D76)*100</f>
        <v>37.221076317269834</v>
      </c>
      <c r="L76" s="19">
        <v>0</v>
      </c>
      <c r="M76" s="40">
        <v>0</v>
      </c>
      <c r="N76" s="19"/>
      <c r="O76" s="40"/>
      <c r="P76" s="1"/>
    </row>
    <row r="77" spans="1:16" ht="22.5" customHeight="1">
      <c r="A77" s="18"/>
      <c r="B77" s="20" t="s">
        <v>65</v>
      </c>
      <c r="C77" s="115">
        <v>540000000</v>
      </c>
      <c r="D77" s="115">
        <v>54000000</v>
      </c>
      <c r="E77" s="92">
        <v>72000000</v>
      </c>
      <c r="F77" s="93">
        <v>0</v>
      </c>
      <c r="G77" s="93">
        <v>0</v>
      </c>
      <c r="H77" s="94">
        <f>F77-G77</f>
        <v>0</v>
      </c>
      <c r="I77" s="92">
        <f>E77+F77</f>
        <v>72000000</v>
      </c>
      <c r="J77" s="115">
        <v>7200000</v>
      </c>
      <c r="K77" s="95">
        <f>(J77/D77)*100</f>
        <v>13.333333333333334</v>
      </c>
      <c r="L77" s="19">
        <v>0</v>
      </c>
      <c r="M77" s="40">
        <v>0</v>
      </c>
      <c r="N77" s="19"/>
      <c r="O77" s="40"/>
      <c r="P77" s="1"/>
    </row>
    <row r="78" spans="1:16" ht="22.5" customHeight="1">
      <c r="A78" s="18"/>
      <c r="B78" s="20" t="s">
        <v>66</v>
      </c>
      <c r="C78" s="115">
        <v>2241280000</v>
      </c>
      <c r="D78" s="115">
        <v>64000000</v>
      </c>
      <c r="E78" s="92">
        <v>978705991</v>
      </c>
      <c r="F78" s="93">
        <v>0</v>
      </c>
      <c r="G78" s="93">
        <v>0</v>
      </c>
      <c r="H78" s="94">
        <f>F78-G78</f>
        <v>0</v>
      </c>
      <c r="I78" s="92">
        <f>E78+F78</f>
        <v>978705991</v>
      </c>
      <c r="J78" s="115">
        <v>31040000</v>
      </c>
      <c r="K78" s="95">
        <f>(J78/D78)*100</f>
        <v>48.5</v>
      </c>
      <c r="L78" s="19">
        <v>0</v>
      </c>
      <c r="M78" s="40">
        <v>-44627321</v>
      </c>
      <c r="N78" s="19"/>
      <c r="O78" s="40"/>
      <c r="P78" s="1"/>
    </row>
    <row r="79" spans="1:16" ht="22.5" customHeight="1">
      <c r="A79" s="18"/>
      <c r="B79" s="18" t="s">
        <v>157</v>
      </c>
      <c r="C79" s="115">
        <v>34000000</v>
      </c>
      <c r="D79" s="115">
        <v>3400000</v>
      </c>
      <c r="E79" s="92">
        <v>8500000</v>
      </c>
      <c r="F79" s="93">
        <v>0</v>
      </c>
      <c r="G79" s="93">
        <v>0</v>
      </c>
      <c r="H79" s="94">
        <f>F79-G79</f>
        <v>0</v>
      </c>
      <c r="I79" s="92">
        <f>E79+F79</f>
        <v>8500000</v>
      </c>
      <c r="J79" s="115">
        <v>850000</v>
      </c>
      <c r="K79" s="95">
        <f>(J79/D79)*100</f>
        <v>25</v>
      </c>
      <c r="L79" s="19">
        <v>0</v>
      </c>
      <c r="M79" s="40">
        <v>-2329782</v>
      </c>
      <c r="N79" s="19"/>
      <c r="O79" s="40"/>
      <c r="P79" s="1"/>
    </row>
    <row r="80" spans="1:16" ht="22.5" customHeight="1">
      <c r="A80" s="18"/>
      <c r="B80" s="18" t="s">
        <v>173</v>
      </c>
      <c r="C80" s="115">
        <v>7874421500</v>
      </c>
      <c r="D80" s="115">
        <v>787442150</v>
      </c>
      <c r="E80" s="92">
        <v>10</v>
      </c>
      <c r="F80" s="93">
        <v>-10</v>
      </c>
      <c r="G80" s="93"/>
      <c r="H80" s="94">
        <v>-10</v>
      </c>
      <c r="I80" s="92">
        <f>E80+F80</f>
        <v>0</v>
      </c>
      <c r="J80" s="115"/>
      <c r="K80" s="95"/>
      <c r="L80" s="19"/>
      <c r="M80" s="40"/>
      <c r="N80" s="19"/>
      <c r="O80" s="40"/>
      <c r="P80" s="1"/>
    </row>
    <row r="81" spans="1:16" s="125" customFormat="1" ht="30.75" customHeight="1">
      <c r="A81" s="129" t="s">
        <v>174</v>
      </c>
      <c r="B81" s="65"/>
      <c r="C81" s="111"/>
      <c r="D81" s="111"/>
      <c r="E81" s="112">
        <f>SUM(E82:E87)</f>
        <v>305105310</v>
      </c>
      <c r="F81" s="112">
        <f>SUM(F82:F87)</f>
        <v>-462000</v>
      </c>
      <c r="G81" s="112">
        <f>SUM(G82:G87)</f>
        <v>0</v>
      </c>
      <c r="H81" s="112">
        <f>SUM(H82:H87)</f>
        <v>-462000</v>
      </c>
      <c r="I81" s="112">
        <f>SUM(I82:I87)</f>
        <v>304643310</v>
      </c>
      <c r="J81" s="111"/>
      <c r="K81" s="111"/>
      <c r="L81" s="113"/>
      <c r="M81" s="113">
        <f>SUM(M82:M87)</f>
        <v>6358387</v>
      </c>
      <c r="N81" s="113"/>
      <c r="O81" s="113">
        <f>SUM(O82:O87)</f>
        <v>7011000</v>
      </c>
      <c r="P81" s="152"/>
    </row>
    <row r="82" spans="1:15" ht="22.5" customHeight="1">
      <c r="A82" s="9" t="s">
        <v>13</v>
      </c>
      <c r="B82" s="9" t="s">
        <v>175</v>
      </c>
      <c r="C82" s="4">
        <v>3020000000</v>
      </c>
      <c r="D82" s="4">
        <v>302000000</v>
      </c>
      <c r="E82" s="4">
        <v>13000</v>
      </c>
      <c r="F82" s="7">
        <v>0</v>
      </c>
      <c r="G82" s="7">
        <v>0</v>
      </c>
      <c r="H82" s="7">
        <f aca="true" t="shared" si="8" ref="H82:H87">F82-G82</f>
        <v>0</v>
      </c>
      <c r="I82" s="4">
        <f aca="true" t="shared" si="9" ref="I82:I87">E82+F82</f>
        <v>13000</v>
      </c>
      <c r="J82" s="4">
        <v>23230</v>
      </c>
      <c r="K82" s="78">
        <f>(J82/D82)*100</f>
        <v>0.0076920529801324505</v>
      </c>
      <c r="L82" s="5"/>
      <c r="M82" s="37">
        <v>0</v>
      </c>
      <c r="N82" s="5">
        <v>0</v>
      </c>
      <c r="O82" s="37">
        <v>0</v>
      </c>
    </row>
    <row r="83" spans="1:15" s="53" customFormat="1" ht="22.5" customHeight="1">
      <c r="A83" s="50" t="s">
        <v>13</v>
      </c>
      <c r="B83" s="50" t="s">
        <v>19</v>
      </c>
      <c r="C83" s="84">
        <v>95000857630</v>
      </c>
      <c r="D83" s="84">
        <v>9500085763</v>
      </c>
      <c r="E83" s="84">
        <v>19530310</v>
      </c>
      <c r="F83" s="86">
        <v>0</v>
      </c>
      <c r="G83" s="86">
        <v>0</v>
      </c>
      <c r="H83" s="86">
        <f t="shared" si="8"/>
        <v>0</v>
      </c>
      <c r="I83" s="84">
        <f t="shared" si="9"/>
        <v>19530310</v>
      </c>
      <c r="J83" s="84">
        <v>2616486</v>
      </c>
      <c r="K83" s="78">
        <f>(J83/D83)*100</f>
        <v>0.027541709256883054</v>
      </c>
      <c r="L83" s="51">
        <v>1.4</v>
      </c>
      <c r="M83" s="52">
        <v>3608950</v>
      </c>
      <c r="N83" s="51">
        <v>1.5</v>
      </c>
      <c r="O83" s="52">
        <v>3791000</v>
      </c>
    </row>
    <row r="84" spans="1:15" ht="22.5" customHeight="1">
      <c r="A84" s="9" t="s">
        <v>13</v>
      </c>
      <c r="B84" s="9" t="s">
        <v>68</v>
      </c>
      <c r="C84" s="4">
        <v>0</v>
      </c>
      <c r="D84" s="4">
        <v>0</v>
      </c>
      <c r="E84" s="4">
        <v>462000</v>
      </c>
      <c r="F84" s="7">
        <v>-462000</v>
      </c>
      <c r="G84" s="7">
        <v>0</v>
      </c>
      <c r="H84" s="7">
        <f t="shared" si="8"/>
        <v>-462000</v>
      </c>
      <c r="I84" s="4">
        <f t="shared" si="9"/>
        <v>0</v>
      </c>
      <c r="J84" s="4">
        <v>0</v>
      </c>
      <c r="K84" s="78"/>
      <c r="L84" s="5"/>
      <c r="M84" s="37">
        <v>0</v>
      </c>
      <c r="N84" s="5">
        <v>0</v>
      </c>
      <c r="O84" s="37">
        <v>0</v>
      </c>
    </row>
    <row r="85" spans="1:15" ht="22.5" customHeight="1">
      <c r="A85" s="9" t="s">
        <v>13</v>
      </c>
      <c r="B85" s="9" t="s">
        <v>69</v>
      </c>
      <c r="C85" s="4">
        <v>10644140750</v>
      </c>
      <c r="D85" s="4">
        <v>1064414075</v>
      </c>
      <c r="E85" s="4">
        <v>100000</v>
      </c>
      <c r="F85" s="7">
        <v>0</v>
      </c>
      <c r="G85" s="7">
        <v>0</v>
      </c>
      <c r="H85" s="7">
        <f t="shared" si="8"/>
        <v>0</v>
      </c>
      <c r="I85" s="4">
        <f t="shared" si="9"/>
        <v>100000</v>
      </c>
      <c r="J85" s="4">
        <v>10000</v>
      </c>
      <c r="K85" s="78"/>
      <c r="L85" s="5"/>
      <c r="M85" s="37">
        <v>0</v>
      </c>
      <c r="N85" s="5">
        <v>0</v>
      </c>
      <c r="O85" s="37">
        <v>0</v>
      </c>
    </row>
    <row r="86" spans="1:15" ht="22.5" customHeight="1">
      <c r="A86" s="9" t="s">
        <v>13</v>
      </c>
      <c r="B86" s="9" t="s">
        <v>70</v>
      </c>
      <c r="C86" s="4">
        <v>9354100000</v>
      </c>
      <c r="D86" s="4">
        <v>935410000</v>
      </c>
      <c r="E86" s="4">
        <v>25000000</v>
      </c>
      <c r="F86" s="7">
        <v>0</v>
      </c>
      <c r="G86" s="7">
        <v>0</v>
      </c>
      <c r="H86" s="7">
        <f t="shared" si="8"/>
        <v>0</v>
      </c>
      <c r="I86" s="4">
        <f t="shared" si="9"/>
        <v>25000000</v>
      </c>
      <c r="J86" s="4">
        <v>3340750</v>
      </c>
      <c r="K86" s="78">
        <f>(J86/D86)*100</f>
        <v>0.35714285714285715</v>
      </c>
      <c r="L86" s="5">
        <v>0.82</v>
      </c>
      <c r="M86" s="37">
        <v>2749437</v>
      </c>
      <c r="N86" s="5">
        <v>1</v>
      </c>
      <c r="O86" s="37">
        <v>3220000</v>
      </c>
    </row>
    <row r="87" spans="1:15" ht="22.5" customHeight="1">
      <c r="A87" s="9"/>
      <c r="B87" s="9" t="s">
        <v>136</v>
      </c>
      <c r="C87" s="4">
        <v>598000000</v>
      </c>
      <c r="D87" s="4">
        <v>59800000</v>
      </c>
      <c r="E87" s="4">
        <v>260000000</v>
      </c>
      <c r="F87" s="7">
        <v>0</v>
      </c>
      <c r="G87" s="7"/>
      <c r="H87" s="7">
        <f t="shared" si="8"/>
        <v>0</v>
      </c>
      <c r="I87" s="4">
        <f t="shared" si="9"/>
        <v>260000000</v>
      </c>
      <c r="J87" s="4">
        <v>26000000</v>
      </c>
      <c r="K87" s="78">
        <f>(J87/D87)*100</f>
        <v>43.47826086956522</v>
      </c>
      <c r="L87" s="5"/>
      <c r="M87" s="37">
        <v>0</v>
      </c>
      <c r="N87" s="5"/>
      <c r="O87" s="37">
        <v>0</v>
      </c>
    </row>
    <row r="88" spans="1:15" s="125" customFormat="1" ht="24.75" customHeight="1">
      <c r="A88" s="14" t="s">
        <v>29</v>
      </c>
      <c r="B88" s="15"/>
      <c r="C88" s="73"/>
      <c r="D88" s="73"/>
      <c r="E88" s="73">
        <f>E89+E93+E105+E148+E178</f>
        <v>47273584720.77</v>
      </c>
      <c r="F88" s="73">
        <f>F89+F93+F105+F148+F178</f>
        <v>-1877324080.58</v>
      </c>
      <c r="G88" s="73">
        <f>G89+G93+G105+G148+G178</f>
        <v>-6460918682</v>
      </c>
      <c r="H88" s="73">
        <f>H89+H93+H105+H148+H178</f>
        <v>4583594600.42</v>
      </c>
      <c r="I88" s="73">
        <f>I89+I93+I105+I148+I178</f>
        <v>45396260639.189995</v>
      </c>
      <c r="J88" s="73"/>
      <c r="K88" s="73"/>
      <c r="L88" s="75"/>
      <c r="M88" s="77">
        <f>M89+M93+M105+M148+M178</f>
        <v>3777685725.5299997</v>
      </c>
      <c r="N88" s="76"/>
      <c r="O88" s="77">
        <f>O89+O93+O105+O148+O178</f>
        <v>1387539803</v>
      </c>
    </row>
    <row r="89" spans="1:15" s="152" customFormat="1" ht="24.75" customHeight="1">
      <c r="A89" s="96" t="s">
        <v>30</v>
      </c>
      <c r="B89" s="66"/>
      <c r="C89" s="112"/>
      <c r="D89" s="112"/>
      <c r="E89" s="112">
        <f>E90+E91+E92</f>
        <v>102500000</v>
      </c>
      <c r="F89" s="112">
        <f>F90+F91+F92</f>
        <v>0</v>
      </c>
      <c r="G89" s="112">
        <f>G90+G91+G92</f>
        <v>0</v>
      </c>
      <c r="H89" s="112">
        <f>H90+H91+H92</f>
        <v>0</v>
      </c>
      <c r="I89" s="112">
        <f>I90+I91+I92</f>
        <v>102500000</v>
      </c>
      <c r="J89" s="112"/>
      <c r="K89" s="112"/>
      <c r="L89" s="116"/>
      <c r="M89" s="114">
        <f>M90+M91+M92</f>
        <v>8381095</v>
      </c>
      <c r="N89" s="112"/>
      <c r="O89" s="114">
        <f>O90+O91+O92</f>
        <v>6495000</v>
      </c>
    </row>
    <row r="90" spans="1:15" s="1" customFormat="1" ht="22.5" customHeight="1">
      <c r="A90" s="18"/>
      <c r="B90" s="20" t="s">
        <v>31</v>
      </c>
      <c r="C90" s="92">
        <v>198200000</v>
      </c>
      <c r="D90" s="92">
        <v>19820000</v>
      </c>
      <c r="E90" s="92">
        <v>7000000</v>
      </c>
      <c r="F90" s="94">
        <v>0</v>
      </c>
      <c r="G90" s="94">
        <v>0</v>
      </c>
      <c r="H90" s="94">
        <f>F90-G90</f>
        <v>0</v>
      </c>
      <c r="I90" s="92">
        <f>E90+F90</f>
        <v>7000000</v>
      </c>
      <c r="J90" s="92">
        <v>700000</v>
      </c>
      <c r="K90" s="95">
        <f>(J90/D90)*100</f>
        <v>3.5317860746720484</v>
      </c>
      <c r="L90" s="19">
        <v>2.29</v>
      </c>
      <c r="M90" s="40">
        <v>1601595</v>
      </c>
      <c r="N90" s="19">
        <v>0.7</v>
      </c>
      <c r="O90" s="40">
        <v>490000</v>
      </c>
    </row>
    <row r="91" spans="1:15" ht="22.5" customHeight="1">
      <c r="A91" s="9"/>
      <c r="B91" s="9" t="s">
        <v>109</v>
      </c>
      <c r="C91" s="4">
        <v>4000000000</v>
      </c>
      <c r="D91" s="4">
        <v>400000000</v>
      </c>
      <c r="E91" s="4">
        <v>45500000</v>
      </c>
      <c r="F91" s="7">
        <v>0</v>
      </c>
      <c r="G91" s="7">
        <v>0</v>
      </c>
      <c r="H91" s="94">
        <f>F91-G91</f>
        <v>0</v>
      </c>
      <c r="I91" s="4">
        <f>E91+F91</f>
        <v>45500000</v>
      </c>
      <c r="J91" s="4">
        <v>4550000</v>
      </c>
      <c r="K91" s="78">
        <f>(J91/D91)*100</f>
        <v>1.1375</v>
      </c>
      <c r="L91" s="5">
        <v>1.49</v>
      </c>
      <c r="M91" s="37">
        <v>6779500</v>
      </c>
      <c r="N91" s="5">
        <v>1.1</v>
      </c>
      <c r="O91" s="37">
        <v>5005000</v>
      </c>
    </row>
    <row r="92" spans="1:15" s="8" customFormat="1" ht="22.5" customHeight="1" thickBot="1">
      <c r="A92" s="132"/>
      <c r="B92" s="133" t="s">
        <v>105</v>
      </c>
      <c r="C92" s="134">
        <v>17620000000</v>
      </c>
      <c r="D92" s="134">
        <v>1762000000</v>
      </c>
      <c r="E92" s="134">
        <v>50000000</v>
      </c>
      <c r="F92" s="135">
        <v>0</v>
      </c>
      <c r="G92" s="135">
        <v>0</v>
      </c>
      <c r="H92" s="135">
        <f>F92-G92</f>
        <v>0</v>
      </c>
      <c r="I92" s="134">
        <f>E92+F92</f>
        <v>50000000</v>
      </c>
      <c r="J92" s="134">
        <v>5000000</v>
      </c>
      <c r="K92" s="136">
        <f>(J92/D92)*100</f>
        <v>0.28376844494892167</v>
      </c>
      <c r="L92" s="137">
        <v>0</v>
      </c>
      <c r="M92" s="138">
        <v>0</v>
      </c>
      <c r="N92" s="8">
        <v>0.2</v>
      </c>
      <c r="O92" s="45">
        <v>1000000</v>
      </c>
    </row>
    <row r="93" spans="1:15" s="152" customFormat="1" ht="30" customHeight="1">
      <c r="A93" s="130" t="s">
        <v>176</v>
      </c>
      <c r="B93" s="66"/>
      <c r="C93" s="112"/>
      <c r="D93" s="112"/>
      <c r="E93" s="112">
        <f>SUM(E94:E104)</f>
        <v>937999479</v>
      </c>
      <c r="F93" s="112">
        <f>SUM(F94:F104)</f>
        <v>-3250000</v>
      </c>
      <c r="G93" s="112">
        <f>SUM(G94:G104)</f>
        <v>-27250000</v>
      </c>
      <c r="H93" s="112">
        <f>SUM(H94:H104)</f>
        <v>24000000</v>
      </c>
      <c r="I93" s="112">
        <f>SUM(I94:I104)</f>
        <v>934749479</v>
      </c>
      <c r="J93" s="112"/>
      <c r="K93" s="112"/>
      <c r="L93" s="116"/>
      <c r="M93" s="114">
        <f>SUM(M94:M104)</f>
        <v>89559269</v>
      </c>
      <c r="N93" s="116"/>
      <c r="O93" s="114">
        <f>SUM(O94:O104)</f>
        <v>46286000</v>
      </c>
    </row>
    <row r="94" spans="1:23" ht="22.5" customHeight="1">
      <c r="A94" s="18"/>
      <c r="B94" s="20" t="s">
        <v>18</v>
      </c>
      <c r="C94" s="92">
        <v>4793780000</v>
      </c>
      <c r="D94" s="92">
        <v>479378000</v>
      </c>
      <c r="E94" s="92">
        <v>132145000</v>
      </c>
      <c r="F94" s="94">
        <v>0</v>
      </c>
      <c r="G94" s="94">
        <v>0</v>
      </c>
      <c r="H94" s="94">
        <f aca="true" t="shared" si="10" ref="H94:H103">F94-G94</f>
        <v>0</v>
      </c>
      <c r="I94" s="92">
        <f aca="true" t="shared" si="11" ref="I94:I104">E94+F94</f>
        <v>132145000</v>
      </c>
      <c r="J94" s="92">
        <v>23993000</v>
      </c>
      <c r="K94" s="78">
        <f aca="true" t="shared" si="12" ref="K94:K104">(J94/D94)*100</f>
        <v>5.00502734793837</v>
      </c>
      <c r="L94" s="19">
        <v>1250</v>
      </c>
      <c r="M94" s="40">
        <v>29991250</v>
      </c>
      <c r="N94" s="19">
        <v>250</v>
      </c>
      <c r="O94" s="40">
        <v>5998000</v>
      </c>
      <c r="P94" s="1"/>
      <c r="Q94" s="1"/>
      <c r="R94" s="1"/>
      <c r="S94" s="1"/>
      <c r="T94" s="1"/>
      <c r="U94" s="1"/>
      <c r="V94" s="1"/>
      <c r="W94" s="1"/>
    </row>
    <row r="95" spans="1:23" ht="22.5" customHeight="1">
      <c r="A95" s="18"/>
      <c r="B95" s="18" t="s">
        <v>158</v>
      </c>
      <c r="C95" s="92">
        <v>615000000</v>
      </c>
      <c r="D95" s="92">
        <v>61500000</v>
      </c>
      <c r="E95" s="92">
        <v>24000000</v>
      </c>
      <c r="F95" s="94"/>
      <c r="G95" s="94">
        <v>-24000000</v>
      </c>
      <c r="H95" s="94">
        <f t="shared" si="10"/>
        <v>24000000</v>
      </c>
      <c r="I95" s="92">
        <f t="shared" si="11"/>
        <v>24000000</v>
      </c>
      <c r="J95" s="92">
        <v>4762959</v>
      </c>
      <c r="K95" s="78">
        <f t="shared" si="12"/>
        <v>7.744648780487805</v>
      </c>
      <c r="L95" s="19">
        <v>2.6</v>
      </c>
      <c r="M95" s="40">
        <v>12383693</v>
      </c>
      <c r="N95" s="19">
        <v>2</v>
      </c>
      <c r="O95" s="40">
        <v>7526000</v>
      </c>
      <c r="P95" s="1"/>
      <c r="Q95" s="1"/>
      <c r="R95" s="1"/>
      <c r="S95" s="1"/>
      <c r="T95" s="1"/>
      <c r="U95" s="1"/>
      <c r="V95" s="1"/>
      <c r="W95" s="1"/>
    </row>
    <row r="96" spans="1:15" ht="22.5" customHeight="1">
      <c r="A96" s="9"/>
      <c r="B96" s="11" t="s">
        <v>174</v>
      </c>
      <c r="C96" s="4">
        <v>7000000000</v>
      </c>
      <c r="D96" s="4">
        <v>700000000</v>
      </c>
      <c r="E96" s="4">
        <v>89972890</v>
      </c>
      <c r="F96" s="7">
        <v>0</v>
      </c>
      <c r="G96" s="7">
        <v>0</v>
      </c>
      <c r="H96" s="7">
        <f t="shared" si="10"/>
        <v>0</v>
      </c>
      <c r="I96" s="92">
        <f t="shared" si="11"/>
        <v>89972890</v>
      </c>
      <c r="J96" s="4">
        <v>8997289</v>
      </c>
      <c r="K96" s="78">
        <f t="shared" si="12"/>
        <v>1.285327</v>
      </c>
      <c r="L96" s="5">
        <v>0</v>
      </c>
      <c r="M96" s="117">
        <v>0</v>
      </c>
      <c r="N96" s="5">
        <v>0</v>
      </c>
      <c r="O96" s="117">
        <v>0</v>
      </c>
    </row>
    <row r="97" spans="1:15" ht="22.5" customHeight="1">
      <c r="A97" s="9"/>
      <c r="B97" s="11" t="s">
        <v>177</v>
      </c>
      <c r="C97" s="4">
        <v>3600000000</v>
      </c>
      <c r="D97" s="4">
        <v>360000000</v>
      </c>
      <c r="E97" s="4">
        <v>3250000</v>
      </c>
      <c r="F97" s="7">
        <v>-3250000</v>
      </c>
      <c r="G97" s="7">
        <v>-3250000</v>
      </c>
      <c r="H97" s="94">
        <f t="shared" si="10"/>
        <v>0</v>
      </c>
      <c r="I97" s="92">
        <f t="shared" si="11"/>
        <v>0</v>
      </c>
      <c r="J97" s="4">
        <v>0</v>
      </c>
      <c r="K97" s="78">
        <f t="shared" si="12"/>
        <v>0</v>
      </c>
      <c r="L97" s="5">
        <v>0</v>
      </c>
      <c r="M97" s="37">
        <v>0</v>
      </c>
      <c r="N97" s="5">
        <v>0</v>
      </c>
      <c r="O97" s="37">
        <v>0</v>
      </c>
    </row>
    <row r="98" spans="1:15" ht="22.5" customHeight="1">
      <c r="A98" s="9"/>
      <c r="B98" s="11" t="s">
        <v>34</v>
      </c>
      <c r="C98" s="4">
        <v>109500000</v>
      </c>
      <c r="D98" s="4">
        <v>10950000</v>
      </c>
      <c r="E98" s="4">
        <v>15000000</v>
      </c>
      <c r="F98" s="80">
        <v>0</v>
      </c>
      <c r="G98" s="80">
        <v>0</v>
      </c>
      <c r="H98" s="94">
        <f t="shared" si="10"/>
        <v>0</v>
      </c>
      <c r="I98" s="92">
        <f t="shared" si="11"/>
        <v>15000000</v>
      </c>
      <c r="J98" s="4">
        <v>1605000</v>
      </c>
      <c r="K98" s="78">
        <f t="shared" si="12"/>
        <v>14.657534246575343</v>
      </c>
      <c r="L98" s="5">
        <v>0</v>
      </c>
      <c r="M98" s="41">
        <v>0</v>
      </c>
      <c r="N98" s="5">
        <v>0</v>
      </c>
      <c r="O98" s="41">
        <v>0</v>
      </c>
    </row>
    <row r="99" spans="1:15" s="1" customFormat="1" ht="22.5" customHeight="1">
      <c r="A99" s="16"/>
      <c r="B99" s="20" t="s">
        <v>31</v>
      </c>
      <c r="C99" s="92">
        <v>198200000</v>
      </c>
      <c r="D99" s="92">
        <v>19820000</v>
      </c>
      <c r="E99" s="92">
        <v>7000000</v>
      </c>
      <c r="F99" s="93">
        <v>0</v>
      </c>
      <c r="G99" s="93">
        <v>0</v>
      </c>
      <c r="H99" s="94">
        <f t="shared" si="10"/>
        <v>0</v>
      </c>
      <c r="I99" s="92">
        <f t="shared" si="11"/>
        <v>7000000</v>
      </c>
      <c r="J99" s="92">
        <v>700000</v>
      </c>
      <c r="K99" s="95">
        <f t="shared" si="12"/>
        <v>3.5317860746720484</v>
      </c>
      <c r="L99" s="19">
        <v>2.29</v>
      </c>
      <c r="M99" s="118">
        <v>1601595</v>
      </c>
      <c r="N99" s="19">
        <v>0.7</v>
      </c>
      <c r="O99" s="118">
        <v>490000</v>
      </c>
    </row>
    <row r="100" spans="1:15" s="1" customFormat="1" ht="22.5" customHeight="1">
      <c r="A100" s="16"/>
      <c r="B100" s="20" t="s">
        <v>71</v>
      </c>
      <c r="C100" s="92">
        <v>2000000000</v>
      </c>
      <c r="D100" s="92">
        <v>200000000</v>
      </c>
      <c r="E100" s="92">
        <v>15000000</v>
      </c>
      <c r="F100" s="94">
        <v>0</v>
      </c>
      <c r="G100" s="94">
        <v>0</v>
      </c>
      <c r="H100" s="94">
        <f t="shared" si="10"/>
        <v>0</v>
      </c>
      <c r="I100" s="92">
        <f t="shared" si="11"/>
        <v>15000000</v>
      </c>
      <c r="J100" s="92">
        <v>1500000</v>
      </c>
      <c r="K100" s="78">
        <f t="shared" si="12"/>
        <v>0.75</v>
      </c>
      <c r="L100" s="17">
        <v>0</v>
      </c>
      <c r="M100" s="42">
        <v>0</v>
      </c>
      <c r="N100" s="17">
        <v>0</v>
      </c>
      <c r="O100" s="42">
        <v>0</v>
      </c>
    </row>
    <row r="101" spans="1:15" s="1" customFormat="1" ht="22.5" customHeight="1">
      <c r="A101" s="16"/>
      <c r="B101" s="18" t="s">
        <v>109</v>
      </c>
      <c r="C101" s="92">
        <v>4000000000</v>
      </c>
      <c r="D101" s="92">
        <v>400000000</v>
      </c>
      <c r="E101" s="92">
        <v>45500000</v>
      </c>
      <c r="F101" s="94">
        <v>0</v>
      </c>
      <c r="G101" s="94">
        <v>0</v>
      </c>
      <c r="H101" s="94">
        <f t="shared" si="10"/>
        <v>0</v>
      </c>
      <c r="I101" s="92">
        <f t="shared" si="11"/>
        <v>45500000</v>
      </c>
      <c r="J101" s="92">
        <v>4550000</v>
      </c>
      <c r="K101" s="78">
        <f t="shared" si="12"/>
        <v>1.1375</v>
      </c>
      <c r="L101" s="17">
        <v>1.49</v>
      </c>
      <c r="M101" s="42">
        <v>6779500</v>
      </c>
      <c r="N101" s="17">
        <v>1.1</v>
      </c>
      <c r="O101" s="42">
        <v>5005000</v>
      </c>
    </row>
    <row r="102" spans="1:15" ht="22.5" customHeight="1">
      <c r="A102" s="10"/>
      <c r="B102" s="11" t="s">
        <v>105</v>
      </c>
      <c r="C102" s="4">
        <v>17620000000</v>
      </c>
      <c r="D102" s="4">
        <v>1762000000</v>
      </c>
      <c r="E102" s="4">
        <v>300000000</v>
      </c>
      <c r="F102" s="89">
        <v>0</v>
      </c>
      <c r="G102" s="89">
        <v>0</v>
      </c>
      <c r="H102" s="94">
        <f t="shared" si="10"/>
        <v>0</v>
      </c>
      <c r="I102" s="92">
        <f t="shared" si="11"/>
        <v>300000000</v>
      </c>
      <c r="J102" s="4">
        <v>30000000</v>
      </c>
      <c r="K102" s="78">
        <f t="shared" si="12"/>
        <v>1.70261066969353</v>
      </c>
      <c r="L102" s="5">
        <v>0</v>
      </c>
      <c r="M102" s="41">
        <v>0</v>
      </c>
      <c r="N102" s="5">
        <v>0.2</v>
      </c>
      <c r="O102" s="41">
        <v>6000000</v>
      </c>
    </row>
    <row r="103" spans="1:15" ht="22.5" customHeight="1">
      <c r="A103" s="10"/>
      <c r="B103" s="9" t="s">
        <v>137</v>
      </c>
      <c r="C103" s="4">
        <v>1700000000</v>
      </c>
      <c r="D103" s="4">
        <v>170000000</v>
      </c>
      <c r="E103" s="4">
        <v>50000000</v>
      </c>
      <c r="F103" s="89">
        <v>0</v>
      </c>
      <c r="G103" s="89">
        <v>0</v>
      </c>
      <c r="H103" s="94">
        <f t="shared" si="10"/>
        <v>0</v>
      </c>
      <c r="I103" s="92">
        <f t="shared" si="11"/>
        <v>50000000</v>
      </c>
      <c r="J103" s="4">
        <v>5000000</v>
      </c>
      <c r="K103" s="78">
        <f t="shared" si="12"/>
        <v>2.941176470588235</v>
      </c>
      <c r="L103" s="5">
        <v>0</v>
      </c>
      <c r="M103" s="41">
        <v>0</v>
      </c>
      <c r="N103" s="5">
        <v>0</v>
      </c>
      <c r="O103" s="41">
        <v>0</v>
      </c>
    </row>
    <row r="104" spans="1:15" ht="22.5" customHeight="1">
      <c r="A104" s="10"/>
      <c r="B104" s="9" t="s">
        <v>159</v>
      </c>
      <c r="C104" s="4">
        <v>83074891000</v>
      </c>
      <c r="D104" s="4">
        <v>8307489100</v>
      </c>
      <c r="E104" s="4">
        <v>256131589</v>
      </c>
      <c r="F104" s="89"/>
      <c r="G104" s="89"/>
      <c r="H104" s="94"/>
      <c r="I104" s="92">
        <f t="shared" si="11"/>
        <v>256131589</v>
      </c>
      <c r="J104" s="4">
        <v>25868821</v>
      </c>
      <c r="K104" s="78">
        <f t="shared" si="12"/>
        <v>0.31139157317702654</v>
      </c>
      <c r="L104" s="5">
        <v>1.5</v>
      </c>
      <c r="M104" s="41">
        <v>38803231</v>
      </c>
      <c r="N104" s="5"/>
      <c r="O104" s="41">
        <v>21267000</v>
      </c>
    </row>
    <row r="105" spans="1:16" s="125" customFormat="1" ht="30" customHeight="1">
      <c r="A105" s="131" t="s">
        <v>178</v>
      </c>
      <c r="B105" s="65"/>
      <c r="C105" s="111"/>
      <c r="D105" s="111"/>
      <c r="E105" s="112">
        <f>SUM(E106:E147)</f>
        <v>35449843314.68</v>
      </c>
      <c r="F105" s="112">
        <f>SUM(F106:F147)+1</f>
        <v>-1260569629.72</v>
      </c>
      <c r="G105" s="112">
        <f>SUM(G106:G147)</f>
        <v>-4592352290</v>
      </c>
      <c r="H105" s="112">
        <f>SUM(H106:H147)</f>
        <v>3331782659.28</v>
      </c>
      <c r="I105" s="112">
        <f>SUM(I106:I147)</f>
        <v>34189273683.96</v>
      </c>
      <c r="J105" s="111"/>
      <c r="K105" s="111"/>
      <c r="L105" s="113"/>
      <c r="M105" s="114">
        <f>SUM(M106:M147)</f>
        <v>1321240007.53</v>
      </c>
      <c r="N105" s="113"/>
      <c r="O105" s="114">
        <f>SUM(O106:O147)</f>
        <v>1005004000</v>
      </c>
      <c r="P105" s="152"/>
    </row>
    <row r="106" spans="1:16" ht="22.5" customHeight="1">
      <c r="A106" s="18"/>
      <c r="B106" s="20" t="s">
        <v>179</v>
      </c>
      <c r="C106" s="115">
        <v>78288192570</v>
      </c>
      <c r="D106" s="115">
        <v>7828819257</v>
      </c>
      <c r="E106" s="92">
        <v>50673380</v>
      </c>
      <c r="F106" s="93">
        <v>0</v>
      </c>
      <c r="G106" s="93">
        <v>0</v>
      </c>
      <c r="H106" s="94">
        <f aca="true" t="shared" si="13" ref="H106:H147">F106-G106</f>
        <v>0</v>
      </c>
      <c r="I106" s="92">
        <f aca="true" t="shared" si="14" ref="I106:I147">E106+F106</f>
        <v>50673380</v>
      </c>
      <c r="J106" s="115">
        <v>23137489</v>
      </c>
      <c r="K106" s="95">
        <f aca="true" t="shared" si="15" ref="K106:K134">(J106/D106)*100</f>
        <v>0.2955425108238643</v>
      </c>
      <c r="L106" s="19">
        <v>0.2</v>
      </c>
      <c r="M106" s="40">
        <v>4627498</v>
      </c>
      <c r="N106" s="19">
        <v>2.6</v>
      </c>
      <c r="O106" s="40">
        <v>60157000</v>
      </c>
      <c r="P106" s="1"/>
    </row>
    <row r="107" spans="1:16" ht="22.5" customHeight="1">
      <c r="A107" s="18"/>
      <c r="B107" s="20" t="s">
        <v>180</v>
      </c>
      <c r="C107" s="115">
        <v>330000000000</v>
      </c>
      <c r="D107" s="115">
        <v>33000000000</v>
      </c>
      <c r="E107" s="92">
        <v>6805779571.19</v>
      </c>
      <c r="F107" s="93">
        <v>0</v>
      </c>
      <c r="G107" s="93">
        <v>0</v>
      </c>
      <c r="H107" s="94">
        <f t="shared" si="13"/>
        <v>0</v>
      </c>
      <c r="I107" s="92">
        <f t="shared" si="14"/>
        <v>6805779571.19</v>
      </c>
      <c r="J107" s="115">
        <v>865191972</v>
      </c>
      <c r="K107" s="95">
        <f t="shared" si="15"/>
        <v>2.6217938545454547</v>
      </c>
      <c r="L107" s="19">
        <v>0.35</v>
      </c>
      <c r="M107" s="40">
        <v>302817190</v>
      </c>
      <c r="N107" s="19">
        <v>0.26</v>
      </c>
      <c r="O107" s="40">
        <v>224950000</v>
      </c>
      <c r="P107" s="1"/>
    </row>
    <row r="108" spans="1:16" s="53" customFormat="1" ht="22.5" customHeight="1">
      <c r="A108" s="59"/>
      <c r="B108" s="58" t="s">
        <v>181</v>
      </c>
      <c r="C108" s="119">
        <v>6417561270</v>
      </c>
      <c r="D108" s="119">
        <v>641756127</v>
      </c>
      <c r="E108" s="104">
        <v>102129490</v>
      </c>
      <c r="F108" s="120">
        <v>-102129490</v>
      </c>
      <c r="G108" s="120">
        <v>-102130000</v>
      </c>
      <c r="H108" s="94">
        <f t="shared" si="13"/>
        <v>510</v>
      </c>
      <c r="I108" s="92">
        <f t="shared" si="14"/>
        <v>0</v>
      </c>
      <c r="J108" s="119">
        <v>10253459</v>
      </c>
      <c r="K108" s="106">
        <f t="shared" si="15"/>
        <v>1.5977189104421279</v>
      </c>
      <c r="L108" s="56">
        <v>0</v>
      </c>
      <c r="M108" s="57">
        <v>0</v>
      </c>
      <c r="N108" s="56">
        <v>0</v>
      </c>
      <c r="O108" s="57">
        <v>0</v>
      </c>
      <c r="P108" s="60"/>
    </row>
    <row r="109" spans="1:23" ht="22.5" customHeight="1">
      <c r="A109" s="18"/>
      <c r="B109" s="20" t="s">
        <v>18</v>
      </c>
      <c r="C109" s="92">
        <v>4793780000</v>
      </c>
      <c r="D109" s="92">
        <v>479378000</v>
      </c>
      <c r="E109" s="92">
        <v>120132000</v>
      </c>
      <c r="F109" s="94">
        <v>0</v>
      </c>
      <c r="G109" s="94">
        <v>0</v>
      </c>
      <c r="H109" s="94">
        <f t="shared" si="13"/>
        <v>0</v>
      </c>
      <c r="I109" s="92">
        <f t="shared" si="14"/>
        <v>120132000</v>
      </c>
      <c r="J109" s="92">
        <v>23993000</v>
      </c>
      <c r="K109" s="95">
        <f t="shared" si="15"/>
        <v>5.00502734793837</v>
      </c>
      <c r="L109" s="19">
        <v>1250</v>
      </c>
      <c r="M109" s="40">
        <v>29991250</v>
      </c>
      <c r="N109" s="19">
        <v>250</v>
      </c>
      <c r="O109" s="40">
        <v>6284000</v>
      </c>
      <c r="P109" s="1"/>
      <c r="Q109" s="1"/>
      <c r="R109" s="1"/>
      <c r="S109" s="1"/>
      <c r="T109" s="1"/>
      <c r="U109" s="1"/>
      <c r="V109" s="1"/>
      <c r="W109" s="1"/>
    </row>
    <row r="110" spans="1:15" s="1" customFormat="1" ht="22.5" customHeight="1">
      <c r="A110" s="18" t="s">
        <v>13</v>
      </c>
      <c r="B110" s="18" t="s">
        <v>15</v>
      </c>
      <c r="C110" s="92">
        <v>14829438300</v>
      </c>
      <c r="D110" s="92">
        <v>1482943830</v>
      </c>
      <c r="E110" s="92">
        <v>71930880</v>
      </c>
      <c r="F110" s="94">
        <v>-56321794</v>
      </c>
      <c r="G110" s="94">
        <v>-71931000</v>
      </c>
      <c r="H110" s="94">
        <f t="shared" si="13"/>
        <v>15609206</v>
      </c>
      <c r="I110" s="92">
        <f t="shared" si="14"/>
        <v>15609086</v>
      </c>
      <c r="J110" s="92">
        <v>2405000</v>
      </c>
      <c r="K110" s="95">
        <f t="shared" si="15"/>
        <v>0.1621774170637333</v>
      </c>
      <c r="L110" s="19">
        <v>0</v>
      </c>
      <c r="M110" s="40">
        <v>-11276735</v>
      </c>
      <c r="N110" s="19">
        <v>0</v>
      </c>
      <c r="O110" s="40">
        <v>0</v>
      </c>
    </row>
    <row r="111" spans="1:15" ht="22.5" customHeight="1">
      <c r="A111" s="9" t="s">
        <v>13</v>
      </c>
      <c r="B111" s="9" t="s">
        <v>72</v>
      </c>
      <c r="C111" s="4">
        <v>55490749800</v>
      </c>
      <c r="D111" s="4">
        <v>5549074980</v>
      </c>
      <c r="E111" s="4">
        <v>3466290216</v>
      </c>
      <c r="F111" s="7">
        <v>-154602570</v>
      </c>
      <c r="G111" s="7">
        <v>-177510000</v>
      </c>
      <c r="H111" s="94">
        <f t="shared" si="13"/>
        <v>22907430</v>
      </c>
      <c r="I111" s="92">
        <f t="shared" si="14"/>
        <v>3311687646</v>
      </c>
      <c r="J111" s="4">
        <v>449640825</v>
      </c>
      <c r="K111" s="95">
        <f t="shared" si="15"/>
        <v>8.102987013522027</v>
      </c>
      <c r="L111" s="5">
        <v>0</v>
      </c>
      <c r="M111" s="37">
        <v>323632805</v>
      </c>
      <c r="N111" s="5">
        <v>0</v>
      </c>
      <c r="O111" s="37">
        <v>12163000</v>
      </c>
    </row>
    <row r="112" spans="1:15" s="60" customFormat="1" ht="22.5" customHeight="1">
      <c r="A112" s="59" t="s">
        <v>13</v>
      </c>
      <c r="B112" s="59" t="s">
        <v>138</v>
      </c>
      <c r="C112" s="104">
        <v>47285035940</v>
      </c>
      <c r="D112" s="104">
        <v>4728503594</v>
      </c>
      <c r="E112" s="104">
        <v>8105278982</v>
      </c>
      <c r="F112" s="105">
        <v>0</v>
      </c>
      <c r="G112" s="105">
        <v>-3005370000</v>
      </c>
      <c r="H112" s="94">
        <f t="shared" si="13"/>
        <v>3005370000</v>
      </c>
      <c r="I112" s="92">
        <f t="shared" si="14"/>
        <v>8105278982</v>
      </c>
      <c r="J112" s="104">
        <v>1388452271</v>
      </c>
      <c r="K112" s="106">
        <f t="shared" si="15"/>
        <v>29.363460202542885</v>
      </c>
      <c r="L112" s="56">
        <v>0</v>
      </c>
      <c r="M112" s="57"/>
      <c r="N112" s="56">
        <v>0</v>
      </c>
      <c r="O112" s="57">
        <v>72504000</v>
      </c>
    </row>
    <row r="113" spans="1:15" ht="22.5" customHeight="1">
      <c r="A113" s="9" t="s">
        <v>13</v>
      </c>
      <c r="B113" s="9" t="s">
        <v>73</v>
      </c>
      <c r="C113" s="4">
        <v>49594756000</v>
      </c>
      <c r="D113" s="4">
        <v>4959475600</v>
      </c>
      <c r="E113" s="4">
        <v>58366775</v>
      </c>
      <c r="F113" s="7">
        <v>-15149507</v>
      </c>
      <c r="G113" s="7">
        <v>-16320000</v>
      </c>
      <c r="H113" s="94">
        <f t="shared" si="13"/>
        <v>1170493</v>
      </c>
      <c r="I113" s="92">
        <f t="shared" si="14"/>
        <v>43217268</v>
      </c>
      <c r="J113" s="4">
        <v>5705433</v>
      </c>
      <c r="K113" s="95">
        <f t="shared" si="15"/>
        <v>0.11504105393723482</v>
      </c>
      <c r="L113" s="5">
        <v>0</v>
      </c>
      <c r="M113" s="37">
        <v>19182906</v>
      </c>
      <c r="N113" s="5">
        <v>0.2</v>
      </c>
      <c r="O113" s="37">
        <f>1311000+5791000</f>
        <v>7102000</v>
      </c>
    </row>
    <row r="114" spans="1:15" s="60" customFormat="1" ht="22.5" customHeight="1">
      <c r="A114" s="59" t="s">
        <v>13</v>
      </c>
      <c r="B114" s="59" t="s">
        <v>74</v>
      </c>
      <c r="C114" s="104">
        <v>31357220000</v>
      </c>
      <c r="D114" s="104">
        <v>3135722000</v>
      </c>
      <c r="E114" s="104">
        <v>6323648173</v>
      </c>
      <c r="F114" s="105">
        <v>0</v>
      </c>
      <c r="G114" s="105">
        <v>-159788000</v>
      </c>
      <c r="H114" s="94">
        <f t="shared" si="13"/>
        <v>159788000</v>
      </c>
      <c r="I114" s="92">
        <f t="shared" si="14"/>
        <v>6323648173</v>
      </c>
      <c r="J114" s="104">
        <v>888002495</v>
      </c>
      <c r="K114" s="106">
        <f t="shared" si="15"/>
        <v>28.31891650471566</v>
      </c>
      <c r="L114" s="56">
        <v>0</v>
      </c>
      <c r="M114" s="57">
        <v>0</v>
      </c>
      <c r="N114" s="56">
        <v>0</v>
      </c>
      <c r="O114" s="57"/>
    </row>
    <row r="115" spans="1:15" ht="22.5" customHeight="1">
      <c r="A115" s="9" t="s">
        <v>13</v>
      </c>
      <c r="B115" s="9" t="s">
        <v>75</v>
      </c>
      <c r="C115" s="4">
        <v>11376000000</v>
      </c>
      <c r="D115" s="4">
        <v>1137600000</v>
      </c>
      <c r="E115" s="4">
        <v>22289980</v>
      </c>
      <c r="F115" s="7">
        <v>-7256980</v>
      </c>
      <c r="G115" s="7">
        <v>-16033000</v>
      </c>
      <c r="H115" s="94">
        <f t="shared" si="13"/>
        <v>8776020</v>
      </c>
      <c r="I115" s="92">
        <f t="shared" si="14"/>
        <v>15033000</v>
      </c>
      <c r="J115" s="4">
        <v>1503300</v>
      </c>
      <c r="K115" s="95">
        <f t="shared" si="15"/>
        <v>0.13214662447257386</v>
      </c>
      <c r="L115" s="5">
        <v>0</v>
      </c>
      <c r="M115" s="37">
        <v>-477323</v>
      </c>
      <c r="N115" s="5">
        <v>0</v>
      </c>
      <c r="O115" s="37">
        <v>0</v>
      </c>
    </row>
    <row r="116" spans="1:15" s="1" customFormat="1" ht="22.5" customHeight="1">
      <c r="A116" s="18"/>
      <c r="B116" s="20" t="s">
        <v>139</v>
      </c>
      <c r="C116" s="92">
        <v>83074891000</v>
      </c>
      <c r="D116" s="92">
        <v>8307489100</v>
      </c>
      <c r="E116" s="92">
        <v>380395120</v>
      </c>
      <c r="F116" s="94">
        <f>-3741141</f>
        <v>-3741141</v>
      </c>
      <c r="G116" s="94">
        <v>-3740000</v>
      </c>
      <c r="H116" s="94">
        <f t="shared" si="13"/>
        <v>-1141</v>
      </c>
      <c r="I116" s="92">
        <f t="shared" si="14"/>
        <v>376653979</v>
      </c>
      <c r="J116" s="92">
        <v>136822492</v>
      </c>
      <c r="K116" s="95">
        <f t="shared" si="15"/>
        <v>1.6469776890829746</v>
      </c>
      <c r="L116" s="19">
        <v>1.5</v>
      </c>
      <c r="M116" s="40">
        <f>207272238+67185037</f>
        <v>274457275</v>
      </c>
      <c r="N116" s="19">
        <v>0.5</v>
      </c>
      <c r="O116" s="40">
        <f>115879000+18451000</f>
        <v>134330000</v>
      </c>
    </row>
    <row r="117" spans="1:15" ht="22.5" customHeight="1">
      <c r="A117" s="9" t="s">
        <v>13</v>
      </c>
      <c r="B117" s="9" t="s">
        <v>76</v>
      </c>
      <c r="C117" s="4">
        <v>3181734150</v>
      </c>
      <c r="D117" s="4">
        <v>318173415</v>
      </c>
      <c r="E117" s="4">
        <v>211499542.77</v>
      </c>
      <c r="F117" s="7">
        <v>-39479161</v>
      </c>
      <c r="G117" s="7">
        <v>-211500000</v>
      </c>
      <c r="H117" s="94">
        <f t="shared" si="13"/>
        <v>172020839</v>
      </c>
      <c r="I117" s="92">
        <f t="shared" si="14"/>
        <v>172020381.77</v>
      </c>
      <c r="J117" s="4">
        <v>23982263</v>
      </c>
      <c r="K117" s="95">
        <f t="shared" si="15"/>
        <v>7.537481722035136</v>
      </c>
      <c r="L117" s="5">
        <v>0.8</v>
      </c>
      <c r="M117" s="37">
        <f>21841676+78240018</f>
        <v>100081694</v>
      </c>
      <c r="N117" s="5">
        <v>0</v>
      </c>
      <c r="O117" s="37">
        <v>0</v>
      </c>
    </row>
    <row r="118" spans="1:15" ht="22.5" customHeight="1">
      <c r="A118" s="9" t="s">
        <v>13</v>
      </c>
      <c r="B118" s="9" t="s">
        <v>160</v>
      </c>
      <c r="C118" s="4">
        <v>113971716610</v>
      </c>
      <c r="D118" s="4">
        <v>11397171661</v>
      </c>
      <c r="E118" s="4">
        <v>474345220</v>
      </c>
      <c r="F118" s="7">
        <v>-3076857</v>
      </c>
      <c r="G118" s="7">
        <v>-3080000</v>
      </c>
      <c r="H118" s="94">
        <f t="shared" si="13"/>
        <v>3143</v>
      </c>
      <c r="I118" s="92">
        <f t="shared" si="14"/>
        <v>471268363</v>
      </c>
      <c r="J118" s="4">
        <v>234649487</v>
      </c>
      <c r="K118" s="95">
        <f t="shared" si="15"/>
        <v>2.05883963126525</v>
      </c>
      <c r="L118" s="5">
        <v>0.4</v>
      </c>
      <c r="M118" s="37">
        <f>90839033+28430088</f>
        <v>119269121</v>
      </c>
      <c r="N118" s="5">
        <v>0.67</v>
      </c>
      <c r="O118" s="37">
        <f>210826000+7639000</f>
        <v>218465000</v>
      </c>
    </row>
    <row r="119" spans="1:15" s="1" customFormat="1" ht="22.5" customHeight="1">
      <c r="A119" s="18" t="s">
        <v>13</v>
      </c>
      <c r="B119" s="18" t="s">
        <v>77</v>
      </c>
      <c r="C119" s="92">
        <v>9023721910</v>
      </c>
      <c r="D119" s="92">
        <v>902372191</v>
      </c>
      <c r="E119" s="92">
        <v>5858197.47</v>
      </c>
      <c r="F119" s="94">
        <v>-5858197.47</v>
      </c>
      <c r="G119" s="94">
        <v>-6576000</v>
      </c>
      <c r="H119" s="94">
        <f t="shared" si="13"/>
        <v>717802.5300000003</v>
      </c>
      <c r="I119" s="92">
        <f t="shared" si="14"/>
        <v>0</v>
      </c>
      <c r="J119" s="92">
        <v>0</v>
      </c>
      <c r="K119" s="95">
        <f t="shared" si="15"/>
        <v>0</v>
      </c>
      <c r="L119" s="19">
        <v>0</v>
      </c>
      <c r="M119" s="40">
        <v>9151695.53</v>
      </c>
      <c r="N119" s="19">
        <v>0</v>
      </c>
      <c r="O119" s="40">
        <v>0</v>
      </c>
    </row>
    <row r="120" spans="1:15" ht="22.5" customHeight="1">
      <c r="A120" s="9" t="s">
        <v>13</v>
      </c>
      <c r="B120" s="9" t="s">
        <v>78</v>
      </c>
      <c r="C120" s="4">
        <v>2805781150</v>
      </c>
      <c r="D120" s="4">
        <v>280578115</v>
      </c>
      <c r="E120" s="4">
        <v>155149980</v>
      </c>
      <c r="F120" s="7">
        <v>0</v>
      </c>
      <c r="G120" s="7">
        <v>-155150000</v>
      </c>
      <c r="H120" s="94">
        <f t="shared" si="13"/>
        <v>155150000</v>
      </c>
      <c r="I120" s="92">
        <f t="shared" si="14"/>
        <v>155149980</v>
      </c>
      <c r="J120" s="4">
        <v>40316161</v>
      </c>
      <c r="K120" s="95">
        <f t="shared" si="15"/>
        <v>14.368961385316883</v>
      </c>
      <c r="L120" s="5">
        <v>0</v>
      </c>
      <c r="M120" s="37">
        <v>0</v>
      </c>
      <c r="N120" s="5">
        <v>0</v>
      </c>
      <c r="O120" s="37">
        <v>0</v>
      </c>
    </row>
    <row r="121" spans="1:15" s="53" customFormat="1" ht="22.5" customHeight="1">
      <c r="A121" s="50" t="s">
        <v>13</v>
      </c>
      <c r="B121" s="50" t="s">
        <v>67</v>
      </c>
      <c r="C121" s="84">
        <v>3696176120</v>
      </c>
      <c r="D121" s="84">
        <v>369617612</v>
      </c>
      <c r="E121" s="84">
        <v>812324914</v>
      </c>
      <c r="F121" s="86">
        <v>0</v>
      </c>
      <c r="G121" s="86">
        <v>-209550000</v>
      </c>
      <c r="H121" s="94">
        <f t="shared" si="13"/>
        <v>209550000</v>
      </c>
      <c r="I121" s="92">
        <f t="shared" si="14"/>
        <v>812324914</v>
      </c>
      <c r="J121" s="84">
        <v>99814594</v>
      </c>
      <c r="K121" s="106">
        <f t="shared" si="15"/>
        <v>27.004826274349718</v>
      </c>
      <c r="L121" s="51">
        <v>0</v>
      </c>
      <c r="M121" s="52">
        <v>0</v>
      </c>
      <c r="N121" s="51">
        <v>0</v>
      </c>
      <c r="O121" s="52">
        <v>128206000</v>
      </c>
    </row>
    <row r="122" spans="1:15" s="53" customFormat="1" ht="22.5" customHeight="1">
      <c r="A122" s="50" t="s">
        <v>13</v>
      </c>
      <c r="B122" s="50" t="s">
        <v>79</v>
      </c>
      <c r="C122" s="84">
        <v>2806628000</v>
      </c>
      <c r="D122" s="84">
        <v>280662800</v>
      </c>
      <c r="E122" s="84">
        <v>302548778</v>
      </c>
      <c r="F122" s="86">
        <v>-46034692</v>
      </c>
      <c r="G122" s="86">
        <v>-68050000</v>
      </c>
      <c r="H122" s="94">
        <f t="shared" si="13"/>
        <v>22015308</v>
      </c>
      <c r="I122" s="92">
        <f t="shared" si="14"/>
        <v>256514086</v>
      </c>
      <c r="J122" s="84">
        <v>50428303</v>
      </c>
      <c r="K122" s="106">
        <f t="shared" si="15"/>
        <v>17.9675763941641</v>
      </c>
      <c r="L122" s="51">
        <v>0</v>
      </c>
      <c r="M122" s="52">
        <v>14523007</v>
      </c>
      <c r="N122" s="51">
        <v>0</v>
      </c>
      <c r="O122" s="52">
        <v>33586000</v>
      </c>
    </row>
    <row r="123" spans="1:15" s="53" customFormat="1" ht="22.5" customHeight="1">
      <c r="A123" s="50"/>
      <c r="B123" s="49" t="s">
        <v>174</v>
      </c>
      <c r="C123" s="84">
        <v>7000000000</v>
      </c>
      <c r="D123" s="84">
        <v>700000000</v>
      </c>
      <c r="E123" s="84">
        <v>3080170220</v>
      </c>
      <c r="F123" s="86">
        <v>0</v>
      </c>
      <c r="G123" s="86">
        <v>0</v>
      </c>
      <c r="H123" s="94">
        <f t="shared" si="13"/>
        <v>0</v>
      </c>
      <c r="I123" s="92">
        <f t="shared" si="14"/>
        <v>3080170220</v>
      </c>
      <c r="J123" s="84">
        <v>308017022</v>
      </c>
      <c r="K123" s="106">
        <f t="shared" si="15"/>
        <v>44.00243171428572</v>
      </c>
      <c r="L123" s="51">
        <v>0</v>
      </c>
      <c r="M123" s="61">
        <v>0</v>
      </c>
      <c r="N123" s="51">
        <v>0</v>
      </c>
      <c r="O123" s="62">
        <v>0</v>
      </c>
    </row>
    <row r="124" spans="1:16" ht="22.5" customHeight="1">
      <c r="A124" s="18"/>
      <c r="B124" s="20" t="s">
        <v>161</v>
      </c>
      <c r="C124" s="115">
        <v>3000000000</v>
      </c>
      <c r="D124" s="115">
        <v>300000000</v>
      </c>
      <c r="E124" s="92">
        <v>401270000</v>
      </c>
      <c r="F124" s="93">
        <v>-33250000</v>
      </c>
      <c r="G124" s="93">
        <v>-100000000</v>
      </c>
      <c r="H124" s="94">
        <f t="shared" si="13"/>
        <v>66750000</v>
      </c>
      <c r="I124" s="92">
        <f t="shared" si="14"/>
        <v>368020000</v>
      </c>
      <c r="J124" s="115">
        <v>36802000</v>
      </c>
      <c r="K124" s="95">
        <f t="shared" si="15"/>
        <v>12.267333333333333</v>
      </c>
      <c r="L124" s="19">
        <v>0</v>
      </c>
      <c r="M124" s="40">
        <v>-26508465</v>
      </c>
      <c r="N124" s="19">
        <v>0</v>
      </c>
      <c r="O124" s="40">
        <v>0</v>
      </c>
      <c r="P124" s="1"/>
    </row>
    <row r="125" spans="1:16" ht="22.5" customHeight="1">
      <c r="A125" s="18"/>
      <c r="B125" s="20" t="s">
        <v>106</v>
      </c>
      <c r="C125" s="115">
        <v>118758180000</v>
      </c>
      <c r="D125" s="115">
        <v>11875818000</v>
      </c>
      <c r="E125" s="92">
        <v>385263415</v>
      </c>
      <c r="F125" s="93">
        <v>-4105434</v>
      </c>
      <c r="G125" s="93">
        <v>-6810000</v>
      </c>
      <c r="H125" s="94">
        <f t="shared" si="13"/>
        <v>2704566</v>
      </c>
      <c r="I125" s="92">
        <f t="shared" si="14"/>
        <v>381157981</v>
      </c>
      <c r="J125" s="115">
        <v>185730947</v>
      </c>
      <c r="K125" s="95">
        <f t="shared" si="15"/>
        <v>1.5639423490659758</v>
      </c>
      <c r="L125" s="19">
        <v>0.08</v>
      </c>
      <c r="M125" s="40">
        <f>15161278+26737120</f>
        <v>41898398</v>
      </c>
      <c r="N125" s="19">
        <v>0</v>
      </c>
      <c r="O125" s="40">
        <v>20378000</v>
      </c>
      <c r="P125" s="1"/>
    </row>
    <row r="126" spans="1:15" s="53" customFormat="1" ht="22.5" customHeight="1">
      <c r="A126" s="50"/>
      <c r="B126" s="49" t="s">
        <v>182</v>
      </c>
      <c r="C126" s="84">
        <v>3300000000</v>
      </c>
      <c r="D126" s="84">
        <v>330000000</v>
      </c>
      <c r="E126" s="84">
        <v>1377869600</v>
      </c>
      <c r="F126" s="86">
        <v>0</v>
      </c>
      <c r="G126" s="86">
        <v>0</v>
      </c>
      <c r="H126" s="94">
        <f t="shared" si="13"/>
        <v>0</v>
      </c>
      <c r="I126" s="92">
        <f t="shared" si="14"/>
        <v>1377869600</v>
      </c>
      <c r="J126" s="84">
        <v>303131312</v>
      </c>
      <c r="K126" s="106">
        <f t="shared" si="15"/>
        <v>91.85797333333333</v>
      </c>
      <c r="L126" s="51">
        <v>0</v>
      </c>
      <c r="M126" s="61">
        <v>0</v>
      </c>
      <c r="N126" s="51">
        <v>0</v>
      </c>
      <c r="O126" s="62">
        <v>0</v>
      </c>
    </row>
    <row r="127" spans="1:15" s="53" customFormat="1" ht="22.5" customHeight="1">
      <c r="A127" s="50" t="s">
        <v>13</v>
      </c>
      <c r="B127" s="50" t="s">
        <v>191</v>
      </c>
      <c r="C127" s="84">
        <v>2624000000</v>
      </c>
      <c r="D127" s="84">
        <v>262400000</v>
      </c>
      <c r="E127" s="84">
        <v>200386270.25</v>
      </c>
      <c r="F127" s="86">
        <v>-200386270.25</v>
      </c>
      <c r="G127" s="86">
        <v>-200382290</v>
      </c>
      <c r="H127" s="94">
        <f t="shared" si="13"/>
        <v>-3980.25</v>
      </c>
      <c r="I127" s="92">
        <f t="shared" si="14"/>
        <v>0</v>
      </c>
      <c r="J127" s="84">
        <v>25035822</v>
      </c>
      <c r="K127" s="106">
        <f t="shared" si="15"/>
        <v>9.541090701219513</v>
      </c>
      <c r="L127" s="51">
        <v>0</v>
      </c>
      <c r="M127" s="52">
        <v>0</v>
      </c>
      <c r="N127" s="51">
        <v>0</v>
      </c>
      <c r="O127" s="52">
        <v>0</v>
      </c>
    </row>
    <row r="128" spans="1:15" s="53" customFormat="1" ht="22.5" customHeight="1">
      <c r="A128" s="50" t="s">
        <v>13</v>
      </c>
      <c r="B128" s="50" t="s">
        <v>192</v>
      </c>
      <c r="C128" s="84">
        <v>1545600000</v>
      </c>
      <c r="D128" s="84">
        <v>154560000</v>
      </c>
      <c r="E128" s="84">
        <v>3550050</v>
      </c>
      <c r="F128" s="86">
        <v>-3550050</v>
      </c>
      <c r="G128" s="86">
        <v>-3550000</v>
      </c>
      <c r="H128" s="94">
        <f t="shared" si="13"/>
        <v>-50</v>
      </c>
      <c r="I128" s="92">
        <f t="shared" si="14"/>
        <v>0</v>
      </c>
      <c r="J128" s="84">
        <v>355005</v>
      </c>
      <c r="K128" s="106">
        <f t="shared" si="15"/>
        <v>0.2296875</v>
      </c>
      <c r="L128" s="51">
        <v>0</v>
      </c>
      <c r="M128" s="52">
        <v>0</v>
      </c>
      <c r="N128" s="51">
        <v>0</v>
      </c>
      <c r="O128" s="52">
        <v>0</v>
      </c>
    </row>
    <row r="129" spans="1:15" s="1" customFormat="1" ht="22.5" customHeight="1">
      <c r="A129" s="18"/>
      <c r="B129" s="20" t="s">
        <v>80</v>
      </c>
      <c r="C129" s="115">
        <v>655200000</v>
      </c>
      <c r="D129" s="115">
        <v>65520000</v>
      </c>
      <c r="E129" s="92">
        <v>12501100</v>
      </c>
      <c r="F129" s="93">
        <v>0</v>
      </c>
      <c r="G129" s="93">
        <v>-12501000</v>
      </c>
      <c r="H129" s="94">
        <f t="shared" si="13"/>
        <v>12501000</v>
      </c>
      <c r="I129" s="92">
        <f t="shared" si="14"/>
        <v>12501100</v>
      </c>
      <c r="J129" s="115">
        <v>1250110</v>
      </c>
      <c r="K129" s="95">
        <f t="shared" si="15"/>
        <v>1.9079822954822954</v>
      </c>
      <c r="L129" s="19">
        <v>0</v>
      </c>
      <c r="M129" s="40">
        <v>0</v>
      </c>
      <c r="N129" s="19">
        <v>0</v>
      </c>
      <c r="O129" s="40">
        <v>0</v>
      </c>
    </row>
    <row r="130" spans="1:15" s="1" customFormat="1" ht="22.5" customHeight="1">
      <c r="A130" s="18" t="s">
        <v>13</v>
      </c>
      <c r="B130" s="18" t="s">
        <v>140</v>
      </c>
      <c r="C130" s="92">
        <v>337095360</v>
      </c>
      <c r="D130" s="92">
        <v>33709536</v>
      </c>
      <c r="E130" s="92">
        <v>10320150</v>
      </c>
      <c r="F130" s="94">
        <v>0</v>
      </c>
      <c r="G130" s="94">
        <v>-10320000</v>
      </c>
      <c r="H130" s="94">
        <f t="shared" si="13"/>
        <v>10320000</v>
      </c>
      <c r="I130" s="92">
        <f t="shared" si="14"/>
        <v>10320150</v>
      </c>
      <c r="J130" s="92">
        <v>3477600</v>
      </c>
      <c r="K130" s="95">
        <f t="shared" si="15"/>
        <v>10.31636863823934</v>
      </c>
      <c r="L130" s="19">
        <v>0</v>
      </c>
      <c r="M130" s="40">
        <v>0</v>
      </c>
      <c r="N130" s="19">
        <v>0</v>
      </c>
      <c r="O130" s="40">
        <v>0</v>
      </c>
    </row>
    <row r="131" spans="1:15" s="1" customFormat="1" ht="22.5" customHeight="1">
      <c r="A131" s="18"/>
      <c r="B131" s="20" t="s">
        <v>183</v>
      </c>
      <c r="C131" s="92">
        <v>11138997170</v>
      </c>
      <c r="D131" s="92">
        <v>1113899717</v>
      </c>
      <c r="E131" s="92">
        <v>44021060</v>
      </c>
      <c r="F131" s="94">
        <v>-17048980</v>
      </c>
      <c r="G131" s="94">
        <v>-6701000</v>
      </c>
      <c r="H131" s="94">
        <f t="shared" si="13"/>
        <v>-10347980</v>
      </c>
      <c r="I131" s="92">
        <f t="shared" si="14"/>
        <v>26972080</v>
      </c>
      <c r="J131" s="92">
        <v>2697208</v>
      </c>
      <c r="K131" s="95">
        <f t="shared" si="15"/>
        <v>0.24214100774387756</v>
      </c>
      <c r="L131" s="19">
        <v>0</v>
      </c>
      <c r="M131" s="40">
        <v>-9145030</v>
      </c>
      <c r="N131" s="19">
        <v>0</v>
      </c>
      <c r="O131" s="40">
        <v>-6701000</v>
      </c>
    </row>
    <row r="132" spans="1:15" s="1" customFormat="1" ht="22.5" customHeight="1">
      <c r="A132" s="18"/>
      <c r="B132" s="20" t="s">
        <v>81</v>
      </c>
      <c r="C132" s="92">
        <v>588060000</v>
      </c>
      <c r="D132" s="92">
        <v>58806000</v>
      </c>
      <c r="E132" s="92">
        <v>30000000</v>
      </c>
      <c r="F132" s="94">
        <v>0</v>
      </c>
      <c r="G132" s="94">
        <v>-30000000</v>
      </c>
      <c r="H132" s="94">
        <f t="shared" si="13"/>
        <v>30000000</v>
      </c>
      <c r="I132" s="92">
        <f t="shared" si="14"/>
        <v>30000000</v>
      </c>
      <c r="J132" s="92">
        <v>8913458</v>
      </c>
      <c r="K132" s="95">
        <f t="shared" si="15"/>
        <v>15.15739550386015</v>
      </c>
      <c r="L132" s="19">
        <v>0.4</v>
      </c>
      <c r="M132" s="40">
        <v>3533473</v>
      </c>
      <c r="N132" s="19">
        <v>0</v>
      </c>
      <c r="O132" s="40">
        <v>0</v>
      </c>
    </row>
    <row r="133" spans="1:15" s="1" customFormat="1" ht="22.5" customHeight="1">
      <c r="A133" s="18"/>
      <c r="B133" s="20"/>
      <c r="C133" s="92"/>
      <c r="D133" s="92"/>
      <c r="E133" s="92"/>
      <c r="F133" s="94"/>
      <c r="G133" s="94"/>
      <c r="H133" s="94"/>
      <c r="I133" s="92"/>
      <c r="J133" s="92"/>
      <c r="K133" s="95"/>
      <c r="L133" s="19">
        <v>0.6</v>
      </c>
      <c r="M133" s="40">
        <v>3600000</v>
      </c>
      <c r="N133" s="19"/>
      <c r="O133" s="40"/>
    </row>
    <row r="134" spans="1:15" s="1" customFormat="1" ht="22.5" customHeight="1">
      <c r="A134" s="18"/>
      <c r="B134" s="20" t="s">
        <v>141</v>
      </c>
      <c r="C134" s="92">
        <v>28944444600</v>
      </c>
      <c r="D134" s="92">
        <v>2894444460</v>
      </c>
      <c r="E134" s="92">
        <v>828820160</v>
      </c>
      <c r="F134" s="94">
        <v>-8478507</v>
      </c>
      <c r="G134" s="94">
        <v>-10240000</v>
      </c>
      <c r="H134" s="94">
        <f t="shared" si="13"/>
        <v>1761493</v>
      </c>
      <c r="I134" s="92">
        <f t="shared" si="14"/>
        <v>820341653</v>
      </c>
      <c r="J134" s="92">
        <v>193510800</v>
      </c>
      <c r="K134" s="95">
        <f t="shared" si="15"/>
        <v>6.685593822035196</v>
      </c>
      <c r="L134" s="19">
        <v>0.45</v>
      </c>
      <c r="M134" s="40">
        <f>85842955+12721761</f>
        <v>98564716</v>
      </c>
      <c r="N134" s="19">
        <v>0.23</v>
      </c>
      <c r="O134" s="40">
        <f>48032000+14822000</f>
        <v>62854000</v>
      </c>
    </row>
    <row r="135" spans="1:15" s="156" customFormat="1" ht="22.5" customHeight="1" thickBot="1">
      <c r="A135" s="144" t="s">
        <v>13</v>
      </c>
      <c r="B135" s="144" t="s">
        <v>193</v>
      </c>
      <c r="C135" s="145">
        <v>10644140752</v>
      </c>
      <c r="D135" s="145">
        <v>1064414075</v>
      </c>
      <c r="E135" s="145">
        <v>100000</v>
      </c>
      <c r="F135" s="146">
        <v>-100000</v>
      </c>
      <c r="G135" s="146">
        <v>0</v>
      </c>
      <c r="H135" s="135">
        <f t="shared" si="13"/>
        <v>-100000</v>
      </c>
      <c r="I135" s="134">
        <f t="shared" si="14"/>
        <v>0</v>
      </c>
      <c r="J135" s="145">
        <v>10000</v>
      </c>
      <c r="K135" s="136"/>
      <c r="L135" s="148">
        <v>0</v>
      </c>
      <c r="M135" s="149">
        <v>0</v>
      </c>
      <c r="N135" s="148">
        <v>0</v>
      </c>
      <c r="O135" s="149">
        <v>0</v>
      </c>
    </row>
    <row r="136" spans="1:15" s="1" customFormat="1" ht="22.5" customHeight="1">
      <c r="A136" s="18"/>
      <c r="B136" s="20" t="s">
        <v>33</v>
      </c>
      <c r="C136" s="92">
        <v>615000000</v>
      </c>
      <c r="D136" s="92">
        <v>61500000</v>
      </c>
      <c r="E136" s="92">
        <v>20000000</v>
      </c>
      <c r="F136" s="94">
        <v>0</v>
      </c>
      <c r="G136" s="94">
        <v>-5120000</v>
      </c>
      <c r="H136" s="94">
        <f t="shared" si="13"/>
        <v>5120000</v>
      </c>
      <c r="I136" s="92">
        <f t="shared" si="14"/>
        <v>20000000</v>
      </c>
      <c r="J136" s="92">
        <v>4762959</v>
      </c>
      <c r="K136" s="95">
        <f aca="true" t="shared" si="16" ref="K136:K147">(J136/D136)*100</f>
        <v>7.744648780487805</v>
      </c>
      <c r="L136" s="19">
        <v>2.6</v>
      </c>
      <c r="M136" s="40">
        <v>12383693</v>
      </c>
      <c r="N136" s="19">
        <v>2</v>
      </c>
      <c r="O136" s="40">
        <v>7526000</v>
      </c>
    </row>
    <row r="137" spans="1:15" s="53" customFormat="1" ht="22.5" customHeight="1">
      <c r="A137" s="59"/>
      <c r="B137" s="58" t="s">
        <v>82</v>
      </c>
      <c r="C137" s="104">
        <v>115000000</v>
      </c>
      <c r="D137" s="104">
        <v>11500000</v>
      </c>
      <c r="E137" s="104">
        <v>15000000</v>
      </c>
      <c r="F137" s="105">
        <v>0</v>
      </c>
      <c r="G137" s="105">
        <v>0</v>
      </c>
      <c r="H137" s="94">
        <f t="shared" si="13"/>
        <v>0</v>
      </c>
      <c r="I137" s="92">
        <f t="shared" si="14"/>
        <v>15000000</v>
      </c>
      <c r="J137" s="104">
        <v>3450000</v>
      </c>
      <c r="K137" s="106">
        <f t="shared" si="16"/>
        <v>30</v>
      </c>
      <c r="L137" s="56">
        <v>0</v>
      </c>
      <c r="M137" s="57">
        <v>0</v>
      </c>
      <c r="N137" s="56">
        <v>0</v>
      </c>
      <c r="O137" s="57"/>
    </row>
    <row r="138" spans="1:15" ht="22.5" customHeight="1">
      <c r="A138" s="18"/>
      <c r="B138" s="20" t="s">
        <v>83</v>
      </c>
      <c r="C138" s="92">
        <v>1277102500</v>
      </c>
      <c r="D138" s="92">
        <v>1462500</v>
      </c>
      <c r="E138" s="92">
        <v>125921250</v>
      </c>
      <c r="F138" s="94">
        <v>0</v>
      </c>
      <c r="G138" s="94">
        <v>0</v>
      </c>
      <c r="H138" s="94">
        <f t="shared" si="13"/>
        <v>0</v>
      </c>
      <c r="I138" s="92">
        <f t="shared" si="14"/>
        <v>125921250</v>
      </c>
      <c r="J138" s="92">
        <v>146250</v>
      </c>
      <c r="K138" s="95">
        <f t="shared" si="16"/>
        <v>10</v>
      </c>
      <c r="L138" s="19">
        <v>0</v>
      </c>
      <c r="M138" s="40">
        <v>0</v>
      </c>
      <c r="N138" s="19">
        <v>0</v>
      </c>
      <c r="O138" s="40">
        <v>0</v>
      </c>
    </row>
    <row r="139" spans="1:15" ht="22.5" customHeight="1">
      <c r="A139" s="10"/>
      <c r="B139" s="11" t="s">
        <v>31</v>
      </c>
      <c r="C139" s="4">
        <v>198200000</v>
      </c>
      <c r="D139" s="4">
        <v>19820000</v>
      </c>
      <c r="E139" s="4">
        <v>7000000</v>
      </c>
      <c r="F139" s="89">
        <v>0</v>
      </c>
      <c r="G139" s="89">
        <v>0</v>
      </c>
      <c r="H139" s="94">
        <f t="shared" si="13"/>
        <v>0</v>
      </c>
      <c r="I139" s="92">
        <f t="shared" si="14"/>
        <v>7000000</v>
      </c>
      <c r="J139" s="4">
        <v>700000</v>
      </c>
      <c r="K139" s="95">
        <f t="shared" si="16"/>
        <v>3.5317860746720484</v>
      </c>
      <c r="L139" s="5">
        <v>2.287</v>
      </c>
      <c r="M139" s="41">
        <v>1601595</v>
      </c>
      <c r="N139" s="5">
        <v>0.7</v>
      </c>
      <c r="O139" s="41">
        <v>490000</v>
      </c>
    </row>
    <row r="140" spans="1:15" s="1" customFormat="1" ht="22.5" customHeight="1">
      <c r="A140" s="16"/>
      <c r="B140" s="20" t="s">
        <v>71</v>
      </c>
      <c r="C140" s="92">
        <v>2000000000</v>
      </c>
      <c r="D140" s="92">
        <v>200000000</v>
      </c>
      <c r="E140" s="121">
        <v>26000000</v>
      </c>
      <c r="F140" s="94">
        <v>0</v>
      </c>
      <c r="G140" s="94">
        <v>0</v>
      </c>
      <c r="H140" s="94">
        <f t="shared" si="13"/>
        <v>0</v>
      </c>
      <c r="I140" s="92">
        <f t="shared" si="14"/>
        <v>26000000</v>
      </c>
      <c r="J140" s="92">
        <v>2600000</v>
      </c>
      <c r="K140" s="95">
        <f t="shared" si="16"/>
        <v>1.3</v>
      </c>
      <c r="L140" s="17">
        <v>0</v>
      </c>
      <c r="M140" s="42">
        <v>0</v>
      </c>
      <c r="N140" s="17">
        <v>0</v>
      </c>
      <c r="O140" s="42">
        <v>0</v>
      </c>
    </row>
    <row r="141" spans="1:15" s="1" customFormat="1" ht="22.5" customHeight="1">
      <c r="A141" s="16"/>
      <c r="B141" s="18" t="s">
        <v>162</v>
      </c>
      <c r="C141" s="92">
        <v>560000000</v>
      </c>
      <c r="D141" s="92">
        <v>40000</v>
      </c>
      <c r="E141" s="121">
        <v>560000000</v>
      </c>
      <c r="F141" s="94">
        <v>-560000000</v>
      </c>
      <c r="G141" s="94">
        <v>0</v>
      </c>
      <c r="H141" s="94">
        <f t="shared" si="13"/>
        <v>-560000000</v>
      </c>
      <c r="I141" s="92">
        <f t="shared" si="14"/>
        <v>0</v>
      </c>
      <c r="J141" s="92">
        <v>0</v>
      </c>
      <c r="K141" s="95"/>
      <c r="L141" s="17"/>
      <c r="M141" s="42">
        <v>0</v>
      </c>
      <c r="N141" s="17"/>
      <c r="O141" s="42"/>
    </row>
    <row r="142" spans="1:15" s="1" customFormat="1" ht="22.5" customHeight="1">
      <c r="A142" s="18"/>
      <c r="B142" s="11" t="s">
        <v>105</v>
      </c>
      <c r="C142" s="92">
        <v>17620000000</v>
      </c>
      <c r="D142" s="92">
        <v>1762000000</v>
      </c>
      <c r="E142" s="92">
        <v>700000000</v>
      </c>
      <c r="F142" s="94">
        <v>0</v>
      </c>
      <c r="G142" s="94">
        <v>0</v>
      </c>
      <c r="H142" s="94">
        <f t="shared" si="13"/>
        <v>0</v>
      </c>
      <c r="I142" s="92">
        <f t="shared" si="14"/>
        <v>700000000</v>
      </c>
      <c r="J142" s="92">
        <v>70000000</v>
      </c>
      <c r="K142" s="95">
        <f t="shared" si="16"/>
        <v>3.9727582292849033</v>
      </c>
      <c r="L142" s="19">
        <v>0</v>
      </c>
      <c r="M142" s="40">
        <v>0</v>
      </c>
      <c r="N142" s="19">
        <v>0.2</v>
      </c>
      <c r="O142" s="40">
        <v>14000000</v>
      </c>
    </row>
    <row r="143" spans="1:15" ht="22.5" customHeight="1">
      <c r="A143" s="18"/>
      <c r="B143" s="9" t="s">
        <v>107</v>
      </c>
      <c r="C143" s="92">
        <v>135000000</v>
      </c>
      <c r="D143" s="92">
        <v>13500000</v>
      </c>
      <c r="E143" s="92">
        <v>4500000</v>
      </c>
      <c r="F143" s="94">
        <v>0</v>
      </c>
      <c r="G143" s="94">
        <v>0</v>
      </c>
      <c r="H143" s="94">
        <f t="shared" si="13"/>
        <v>0</v>
      </c>
      <c r="I143" s="92">
        <f t="shared" si="14"/>
        <v>4500000</v>
      </c>
      <c r="J143" s="92">
        <v>450000</v>
      </c>
      <c r="K143" s="95">
        <f t="shared" si="16"/>
        <v>3.3333333333333335</v>
      </c>
      <c r="L143" s="19">
        <v>0</v>
      </c>
      <c r="M143" s="40">
        <v>0</v>
      </c>
      <c r="N143" s="19">
        <v>0</v>
      </c>
      <c r="O143" s="40">
        <v>0</v>
      </c>
    </row>
    <row r="144" spans="1:15" s="1" customFormat="1" ht="22.5" customHeight="1">
      <c r="A144" s="18"/>
      <c r="B144" s="18" t="s">
        <v>108</v>
      </c>
      <c r="C144" s="92">
        <v>1700000000</v>
      </c>
      <c r="D144" s="92">
        <v>170000000</v>
      </c>
      <c r="E144" s="92">
        <v>50000000</v>
      </c>
      <c r="F144" s="94">
        <v>0</v>
      </c>
      <c r="G144" s="94">
        <v>0</v>
      </c>
      <c r="H144" s="94">
        <f t="shared" si="13"/>
        <v>0</v>
      </c>
      <c r="I144" s="92">
        <f t="shared" si="14"/>
        <v>50000000</v>
      </c>
      <c r="J144" s="92">
        <v>5000000</v>
      </c>
      <c r="K144" s="95">
        <f t="shared" si="16"/>
        <v>2.941176470588235</v>
      </c>
      <c r="L144" s="19">
        <v>0</v>
      </c>
      <c r="M144" s="40">
        <v>0</v>
      </c>
      <c r="N144" s="19">
        <v>0</v>
      </c>
      <c r="O144" s="40">
        <v>0</v>
      </c>
    </row>
    <row r="145" spans="1:15" ht="22.5" customHeight="1">
      <c r="A145" s="10"/>
      <c r="B145" s="11" t="s">
        <v>109</v>
      </c>
      <c r="C145" s="4">
        <v>4000000000</v>
      </c>
      <c r="D145" s="4">
        <v>400000000</v>
      </c>
      <c r="E145" s="4">
        <v>65092000</v>
      </c>
      <c r="F145" s="89">
        <v>0</v>
      </c>
      <c r="G145" s="89">
        <v>0</v>
      </c>
      <c r="H145" s="94">
        <f t="shared" si="13"/>
        <v>0</v>
      </c>
      <c r="I145" s="92">
        <f t="shared" si="14"/>
        <v>65092000</v>
      </c>
      <c r="J145" s="4">
        <v>6115000</v>
      </c>
      <c r="K145" s="95">
        <f t="shared" si="16"/>
        <v>1.52875</v>
      </c>
      <c r="L145" s="5">
        <v>1.49</v>
      </c>
      <c r="M145" s="41">
        <v>9111350</v>
      </c>
      <c r="N145" s="5">
        <v>1.1</v>
      </c>
      <c r="O145" s="41">
        <v>8235000</v>
      </c>
    </row>
    <row r="146" spans="1:15" s="1" customFormat="1" ht="22.5" customHeight="1">
      <c r="A146" s="16"/>
      <c r="B146" s="20" t="s">
        <v>110</v>
      </c>
      <c r="C146" s="92">
        <v>22085481600</v>
      </c>
      <c r="D146" s="92">
        <v>2208548160</v>
      </c>
      <c r="E146" s="121">
        <v>23416840</v>
      </c>
      <c r="F146" s="94">
        <v>0</v>
      </c>
      <c r="G146" s="94">
        <v>0</v>
      </c>
      <c r="H146" s="94">
        <f t="shared" si="13"/>
        <v>0</v>
      </c>
      <c r="I146" s="92">
        <f t="shared" si="14"/>
        <v>23416840</v>
      </c>
      <c r="J146" s="92">
        <v>1999040</v>
      </c>
      <c r="K146" s="95">
        <f t="shared" si="16"/>
        <v>0.09051376085907949</v>
      </c>
      <c r="L146" s="17">
        <v>0.11</v>
      </c>
      <c r="M146" s="42">
        <v>219894</v>
      </c>
      <c r="N146" s="17">
        <v>0.3</v>
      </c>
      <c r="O146" s="42">
        <v>475000</v>
      </c>
    </row>
    <row r="147" spans="1:15" s="1" customFormat="1" ht="22.5" customHeight="1">
      <c r="A147" s="16"/>
      <c r="B147" s="18" t="s">
        <v>142</v>
      </c>
      <c r="C147" s="92">
        <v>300000000</v>
      </c>
      <c r="D147" s="92">
        <v>30000000</v>
      </c>
      <c r="E147" s="121">
        <v>10000000</v>
      </c>
      <c r="F147" s="94">
        <v>0</v>
      </c>
      <c r="G147" s="94">
        <v>0</v>
      </c>
      <c r="H147" s="94">
        <f t="shared" si="13"/>
        <v>0</v>
      </c>
      <c r="I147" s="92">
        <f t="shared" si="14"/>
        <v>10000000</v>
      </c>
      <c r="J147" s="92">
        <v>1092150</v>
      </c>
      <c r="K147" s="95">
        <f t="shared" si="16"/>
        <v>3.6405</v>
      </c>
      <c r="L147" s="17">
        <v>0</v>
      </c>
      <c r="M147" s="42">
        <v>0</v>
      </c>
      <c r="N147" s="17">
        <v>0</v>
      </c>
      <c r="O147" s="42">
        <v>0</v>
      </c>
    </row>
    <row r="148" spans="1:16" s="125" customFormat="1" ht="31.5" customHeight="1">
      <c r="A148" s="131" t="s">
        <v>184</v>
      </c>
      <c r="B148" s="65"/>
      <c r="C148" s="111"/>
      <c r="D148" s="111"/>
      <c r="E148" s="112">
        <f>SUM(E149:E177)</f>
        <v>5719247786.39</v>
      </c>
      <c r="F148" s="112">
        <f>SUM(F149:F177)</f>
        <v>-559711784.86</v>
      </c>
      <c r="G148" s="112">
        <f>SUM(G149:G177)</f>
        <v>-1250524260</v>
      </c>
      <c r="H148" s="112">
        <f>SUM(H149:H177)</f>
        <v>690812475.14</v>
      </c>
      <c r="I148" s="112">
        <f>SUM(I149:I177)</f>
        <v>5159536001.53</v>
      </c>
      <c r="J148" s="112"/>
      <c r="K148" s="111"/>
      <c r="L148" s="113"/>
      <c r="M148" s="114">
        <f>SUM(M149:M177)</f>
        <v>2289006370</v>
      </c>
      <c r="N148" s="113"/>
      <c r="O148" s="114">
        <f>SUM(O149:O177)</f>
        <v>201693803</v>
      </c>
      <c r="P148" s="152"/>
    </row>
    <row r="149" spans="1:15" s="1" customFormat="1" ht="22.5" customHeight="1">
      <c r="A149" s="18"/>
      <c r="B149" s="20" t="s">
        <v>179</v>
      </c>
      <c r="C149" s="115">
        <v>78288192570</v>
      </c>
      <c r="D149" s="115">
        <v>7828819257</v>
      </c>
      <c r="E149" s="92">
        <v>14610707.8</v>
      </c>
      <c r="F149" s="93">
        <v>0</v>
      </c>
      <c r="G149" s="93">
        <v>0</v>
      </c>
      <c r="H149" s="94">
        <f aca="true" t="shared" si="17" ref="H149:H177">F149-G149</f>
        <v>0</v>
      </c>
      <c r="I149" s="92">
        <f aca="true" t="shared" si="18" ref="I149:I177">E149+F149</f>
        <v>14610707.8</v>
      </c>
      <c r="J149" s="115">
        <v>5880212</v>
      </c>
      <c r="K149" s="95">
        <f aca="true" t="shared" si="19" ref="K149:K177">(J149/D149)*100</f>
        <v>0.07510981933504612</v>
      </c>
      <c r="L149" s="19">
        <v>0.2</v>
      </c>
      <c r="M149" s="40">
        <v>1176042</v>
      </c>
      <c r="N149" s="19">
        <v>2.6</v>
      </c>
      <c r="O149" s="40">
        <v>15288551</v>
      </c>
    </row>
    <row r="150" spans="1:16" ht="22.5" customHeight="1">
      <c r="A150" s="18"/>
      <c r="B150" s="20" t="s">
        <v>180</v>
      </c>
      <c r="C150" s="115">
        <v>330000000000</v>
      </c>
      <c r="D150" s="115">
        <v>33000000000</v>
      </c>
      <c r="E150" s="92">
        <v>432021751.93</v>
      </c>
      <c r="F150" s="93">
        <v>0</v>
      </c>
      <c r="G150" s="93">
        <v>0</v>
      </c>
      <c r="H150" s="94">
        <f t="shared" si="17"/>
        <v>0</v>
      </c>
      <c r="I150" s="92">
        <f t="shared" si="18"/>
        <v>432021751.93</v>
      </c>
      <c r="J150" s="115">
        <v>53789413</v>
      </c>
      <c r="K150" s="95">
        <f t="shared" si="19"/>
        <v>0.1629982212121212</v>
      </c>
      <c r="L150" s="19">
        <v>0.35</v>
      </c>
      <c r="M150" s="40">
        <v>18826295</v>
      </c>
      <c r="N150" s="19">
        <v>0.26</v>
      </c>
      <c r="O150" s="40">
        <v>13985247</v>
      </c>
      <c r="P150" s="1"/>
    </row>
    <row r="151" spans="1:23" ht="22.5" customHeight="1">
      <c r="A151" s="18"/>
      <c r="B151" s="20" t="s">
        <v>18</v>
      </c>
      <c r="C151" s="92">
        <v>4793780000</v>
      </c>
      <c r="D151" s="92">
        <v>479378000</v>
      </c>
      <c r="E151" s="92">
        <v>72000000</v>
      </c>
      <c r="F151" s="94">
        <v>0</v>
      </c>
      <c r="G151" s="94">
        <v>0</v>
      </c>
      <c r="H151" s="94">
        <f t="shared" si="17"/>
        <v>0</v>
      </c>
      <c r="I151" s="92">
        <f t="shared" si="18"/>
        <v>72000000</v>
      </c>
      <c r="J151" s="92">
        <v>14379000</v>
      </c>
      <c r="K151" s="78">
        <f t="shared" si="19"/>
        <v>2.9995118674615857</v>
      </c>
      <c r="L151" s="19">
        <v>1.25</v>
      </c>
      <c r="M151" s="40">
        <v>17973750</v>
      </c>
      <c r="N151" s="19">
        <v>250</v>
      </c>
      <c r="O151" s="40">
        <v>3766000</v>
      </c>
      <c r="P151" s="1"/>
      <c r="Q151" s="1"/>
      <c r="R151" s="1"/>
      <c r="S151" s="1"/>
      <c r="T151" s="1"/>
      <c r="U151" s="1"/>
      <c r="V151" s="1"/>
      <c r="W151" s="1"/>
    </row>
    <row r="152" spans="1:16" ht="22.5" customHeight="1">
      <c r="A152" s="18"/>
      <c r="B152" s="20" t="s">
        <v>161</v>
      </c>
      <c r="C152" s="115">
        <v>3000000000</v>
      </c>
      <c r="D152" s="115">
        <v>300000000</v>
      </c>
      <c r="E152" s="92">
        <v>285690000</v>
      </c>
      <c r="F152" s="93">
        <v>-3780000</v>
      </c>
      <c r="G152" s="93">
        <v>-77700000</v>
      </c>
      <c r="H152" s="94">
        <f t="shared" si="17"/>
        <v>73920000</v>
      </c>
      <c r="I152" s="92">
        <f t="shared" si="18"/>
        <v>281910000</v>
      </c>
      <c r="J152" s="115">
        <v>28191000</v>
      </c>
      <c r="K152" s="95">
        <f t="shared" si="19"/>
        <v>9.397</v>
      </c>
      <c r="L152" s="19">
        <v>0</v>
      </c>
      <c r="M152" s="40">
        <v>-3017036</v>
      </c>
      <c r="N152" s="19">
        <v>0</v>
      </c>
      <c r="O152" s="40">
        <v>0</v>
      </c>
      <c r="P152" s="1"/>
    </row>
    <row r="153" spans="1:15" ht="22.5" customHeight="1">
      <c r="A153" s="9" t="s">
        <v>13</v>
      </c>
      <c r="B153" s="9" t="s">
        <v>75</v>
      </c>
      <c r="C153" s="4">
        <v>11376000000</v>
      </c>
      <c r="D153" s="4">
        <v>1137600000</v>
      </c>
      <c r="E153" s="4">
        <v>56162224</v>
      </c>
      <c r="F153" s="7">
        <f>-28081112-44800</f>
        <v>-28125912</v>
      </c>
      <c r="G153" s="7">
        <v>-28082000</v>
      </c>
      <c r="H153" s="94">
        <f t="shared" si="17"/>
        <v>-43912</v>
      </c>
      <c r="I153" s="92">
        <f t="shared" si="18"/>
        <v>28036312</v>
      </c>
      <c r="J153" s="4">
        <v>3128888</v>
      </c>
      <c r="K153" s="78">
        <f t="shared" si="19"/>
        <v>0.2750428973277074</v>
      </c>
      <c r="L153" s="5">
        <v>0</v>
      </c>
      <c r="M153" s="37">
        <v>-19908</v>
      </c>
      <c r="N153" s="5">
        <v>0</v>
      </c>
      <c r="O153" s="37">
        <v>0</v>
      </c>
    </row>
    <row r="154" spans="1:15" ht="22.5" customHeight="1">
      <c r="A154" s="9"/>
      <c r="B154" s="11" t="s">
        <v>139</v>
      </c>
      <c r="C154" s="4">
        <v>83074891000</v>
      </c>
      <c r="D154" s="4">
        <v>8307489100</v>
      </c>
      <c r="E154" s="4">
        <v>444468640</v>
      </c>
      <c r="F154" s="7">
        <v>-391950425</v>
      </c>
      <c r="G154" s="7">
        <f>-6160000-438309000</f>
        <v>-444469000</v>
      </c>
      <c r="H154" s="94">
        <f t="shared" si="17"/>
        <v>52518575</v>
      </c>
      <c r="I154" s="92">
        <f t="shared" si="18"/>
        <v>52518215</v>
      </c>
      <c r="J154" s="4">
        <v>5300000</v>
      </c>
      <c r="K154" s="78">
        <f t="shared" si="19"/>
        <v>0.06379785680368813</v>
      </c>
      <c r="L154" s="5">
        <v>1.5</v>
      </c>
      <c r="M154" s="37">
        <f>67336428+1593046867</f>
        <v>1660383295</v>
      </c>
      <c r="N154" s="5">
        <v>0.5</v>
      </c>
      <c r="O154" s="37">
        <v>37316138</v>
      </c>
    </row>
    <row r="155" spans="1:15" s="1" customFormat="1" ht="22.5" customHeight="1">
      <c r="A155" s="18" t="s">
        <v>13</v>
      </c>
      <c r="B155" s="18" t="s">
        <v>76</v>
      </c>
      <c r="C155" s="92">
        <v>3181734150</v>
      </c>
      <c r="D155" s="92">
        <v>318173415</v>
      </c>
      <c r="E155" s="92">
        <v>19339160</v>
      </c>
      <c r="F155" s="94">
        <v>-19339160</v>
      </c>
      <c r="G155" s="94">
        <v>-19339160</v>
      </c>
      <c r="H155" s="94">
        <f t="shared" si="17"/>
        <v>0</v>
      </c>
      <c r="I155" s="92">
        <f t="shared" si="18"/>
        <v>0</v>
      </c>
      <c r="J155" s="92">
        <v>0</v>
      </c>
      <c r="K155" s="95">
        <f t="shared" si="19"/>
        <v>0</v>
      </c>
      <c r="L155" s="19">
        <v>0.8</v>
      </c>
      <c r="M155" s="40">
        <f>1993434+38560250</f>
        <v>40553684</v>
      </c>
      <c r="N155" s="19">
        <v>0</v>
      </c>
      <c r="O155" s="40">
        <v>0</v>
      </c>
    </row>
    <row r="156" spans="1:15" ht="22.5" customHeight="1">
      <c r="A156" s="9" t="s">
        <v>13</v>
      </c>
      <c r="B156" s="9" t="s">
        <v>160</v>
      </c>
      <c r="C156" s="4">
        <v>114271716610</v>
      </c>
      <c r="D156" s="4">
        <v>11427171661</v>
      </c>
      <c r="E156" s="4">
        <v>171548457</v>
      </c>
      <c r="F156" s="7">
        <v>-4088568</v>
      </c>
      <c r="G156" s="7">
        <f>-2050000-2040000</f>
        <v>-4090000</v>
      </c>
      <c r="H156" s="94">
        <f t="shared" si="17"/>
        <v>1432</v>
      </c>
      <c r="I156" s="92">
        <f t="shared" si="18"/>
        <v>167459889</v>
      </c>
      <c r="J156" s="4">
        <v>61279394</v>
      </c>
      <c r="K156" s="78">
        <f t="shared" si="19"/>
        <v>0.5362603784901696</v>
      </c>
      <c r="L156" s="5">
        <v>0.4</v>
      </c>
      <c r="M156" s="37">
        <f>24144382+23597967</f>
        <v>47742349</v>
      </c>
      <c r="N156" s="5">
        <v>0.67</v>
      </c>
      <c r="O156" s="37">
        <v>54874158</v>
      </c>
    </row>
    <row r="157" spans="1:15" s="1" customFormat="1" ht="22.5" customHeight="1">
      <c r="A157" s="18" t="s">
        <v>13</v>
      </c>
      <c r="B157" s="18" t="s">
        <v>78</v>
      </c>
      <c r="C157" s="92">
        <v>2805781150</v>
      </c>
      <c r="D157" s="92">
        <v>280578115</v>
      </c>
      <c r="E157" s="92">
        <v>96553970</v>
      </c>
      <c r="F157" s="94">
        <v>0</v>
      </c>
      <c r="G157" s="94">
        <v>-96554000</v>
      </c>
      <c r="H157" s="94">
        <f t="shared" si="17"/>
        <v>96554000</v>
      </c>
      <c r="I157" s="92">
        <f t="shared" si="18"/>
        <v>96553970</v>
      </c>
      <c r="J157" s="92">
        <v>20353680</v>
      </c>
      <c r="K157" s="95">
        <f t="shared" si="19"/>
        <v>7.254193720704126</v>
      </c>
      <c r="L157" s="19">
        <v>0</v>
      </c>
      <c r="M157" s="40">
        <v>0</v>
      </c>
      <c r="N157" s="19">
        <v>0</v>
      </c>
      <c r="O157" s="40">
        <v>0</v>
      </c>
    </row>
    <row r="158" spans="1:15" s="1" customFormat="1" ht="22.5" customHeight="1">
      <c r="A158" s="18" t="s">
        <v>13</v>
      </c>
      <c r="B158" s="18" t="s">
        <v>67</v>
      </c>
      <c r="C158" s="92">
        <v>3696176120</v>
      </c>
      <c r="D158" s="92">
        <v>369617612</v>
      </c>
      <c r="E158" s="92">
        <v>106570356</v>
      </c>
      <c r="F158" s="94">
        <v>-60295000</v>
      </c>
      <c r="G158" s="94">
        <v>-103466000</v>
      </c>
      <c r="H158" s="94">
        <f t="shared" si="17"/>
        <v>43171000</v>
      </c>
      <c r="I158" s="92">
        <f t="shared" si="18"/>
        <v>46275356</v>
      </c>
      <c r="J158" s="92">
        <v>5958635</v>
      </c>
      <c r="K158" s="95">
        <f t="shared" si="19"/>
        <v>1.6121079749846987</v>
      </c>
      <c r="L158" s="19">
        <v>2</v>
      </c>
      <c r="M158" s="40">
        <f>24924792+350144961</f>
        <v>375069753</v>
      </c>
      <c r="N158" s="19">
        <v>0</v>
      </c>
      <c r="O158" s="40">
        <v>0</v>
      </c>
    </row>
    <row r="159" spans="1:15" ht="22.5" customHeight="1">
      <c r="A159" s="9" t="s">
        <v>13</v>
      </c>
      <c r="B159" s="9" t="s">
        <v>79</v>
      </c>
      <c r="C159" s="4">
        <v>2806628000</v>
      </c>
      <c r="D159" s="4">
        <v>280662800</v>
      </c>
      <c r="E159" s="4">
        <v>92681481</v>
      </c>
      <c r="F159" s="7">
        <v>0</v>
      </c>
      <c r="G159" s="7">
        <f>-42100000-5800000</f>
        <v>-47900000</v>
      </c>
      <c r="H159" s="94">
        <f t="shared" si="17"/>
        <v>47900000</v>
      </c>
      <c r="I159" s="92">
        <f t="shared" si="18"/>
        <v>92681481</v>
      </c>
      <c r="J159" s="4">
        <v>18119822</v>
      </c>
      <c r="K159" s="78">
        <f t="shared" si="19"/>
        <v>6.456082530353149</v>
      </c>
      <c r="L159" s="5">
        <v>0.5</v>
      </c>
      <c r="M159" s="37">
        <v>8547086</v>
      </c>
      <c r="N159" s="5">
        <v>0</v>
      </c>
      <c r="O159" s="37">
        <v>0</v>
      </c>
    </row>
    <row r="160" spans="1:15" ht="22.5" customHeight="1">
      <c r="A160" s="9"/>
      <c r="B160" s="11" t="s">
        <v>174</v>
      </c>
      <c r="C160" s="4">
        <v>7000000000</v>
      </c>
      <c r="D160" s="4">
        <v>700000000</v>
      </c>
      <c r="E160" s="4">
        <v>331672630</v>
      </c>
      <c r="F160" s="7">
        <v>0</v>
      </c>
      <c r="G160" s="7">
        <v>0</v>
      </c>
      <c r="H160" s="94">
        <f t="shared" si="17"/>
        <v>0</v>
      </c>
      <c r="I160" s="92">
        <f t="shared" si="18"/>
        <v>331672630</v>
      </c>
      <c r="J160" s="4">
        <v>33167263</v>
      </c>
      <c r="K160" s="78">
        <f t="shared" si="19"/>
        <v>4.738180428571429</v>
      </c>
      <c r="L160" s="5">
        <v>0</v>
      </c>
      <c r="M160" s="117">
        <v>0</v>
      </c>
      <c r="N160" s="5">
        <v>0</v>
      </c>
      <c r="O160" s="117">
        <v>0</v>
      </c>
    </row>
    <row r="161" spans="1:15" s="1" customFormat="1" ht="22.5" customHeight="1">
      <c r="A161" s="18" t="s">
        <v>13</v>
      </c>
      <c r="B161" s="18" t="s">
        <v>185</v>
      </c>
      <c r="C161" s="92">
        <v>2624000000</v>
      </c>
      <c r="D161" s="92">
        <v>262400000</v>
      </c>
      <c r="E161" s="92">
        <v>129719.86</v>
      </c>
      <c r="F161" s="94">
        <v>-129719.86</v>
      </c>
      <c r="G161" s="94">
        <v>-130000</v>
      </c>
      <c r="H161" s="94">
        <f t="shared" si="17"/>
        <v>280.1399999999994</v>
      </c>
      <c r="I161" s="92">
        <f t="shared" si="18"/>
        <v>0</v>
      </c>
      <c r="J161" s="92">
        <v>0</v>
      </c>
      <c r="K161" s="95">
        <f t="shared" si="19"/>
        <v>0</v>
      </c>
      <c r="L161" s="19">
        <v>0</v>
      </c>
      <c r="M161" s="40">
        <v>0</v>
      </c>
      <c r="N161" s="19">
        <v>0</v>
      </c>
      <c r="O161" s="40">
        <v>0</v>
      </c>
    </row>
    <row r="162" spans="1:15" ht="22.5" customHeight="1">
      <c r="A162" s="9" t="s">
        <v>13</v>
      </c>
      <c r="B162" s="9" t="s">
        <v>186</v>
      </c>
      <c r="C162" s="4">
        <v>1545600000</v>
      </c>
      <c r="D162" s="4">
        <v>154560000</v>
      </c>
      <c r="E162" s="4">
        <v>52003000</v>
      </c>
      <c r="F162" s="7">
        <v>-52003000</v>
      </c>
      <c r="G162" s="7">
        <v>-52003000</v>
      </c>
      <c r="H162" s="94">
        <f t="shared" si="17"/>
        <v>0</v>
      </c>
      <c r="I162" s="92">
        <f t="shared" si="18"/>
        <v>0</v>
      </c>
      <c r="J162" s="4">
        <v>0</v>
      </c>
      <c r="K162" s="78">
        <f t="shared" si="19"/>
        <v>0</v>
      </c>
      <c r="L162" s="5">
        <v>0</v>
      </c>
      <c r="M162" s="37">
        <v>0</v>
      </c>
      <c r="N162" s="5">
        <v>0</v>
      </c>
      <c r="O162" s="37">
        <v>0</v>
      </c>
    </row>
    <row r="163" spans="1:16" ht="22.5" customHeight="1">
      <c r="A163" s="18"/>
      <c r="B163" s="20" t="s">
        <v>80</v>
      </c>
      <c r="C163" s="115">
        <v>655200000</v>
      </c>
      <c r="D163" s="115">
        <v>65520000</v>
      </c>
      <c r="E163" s="92">
        <v>12501100</v>
      </c>
      <c r="F163" s="93">
        <v>0</v>
      </c>
      <c r="G163" s="93">
        <v>-12501100</v>
      </c>
      <c r="H163" s="94">
        <f t="shared" si="17"/>
        <v>12501100</v>
      </c>
      <c r="I163" s="92">
        <f t="shared" si="18"/>
        <v>12501100</v>
      </c>
      <c r="J163" s="115">
        <v>1250110</v>
      </c>
      <c r="K163" s="95">
        <f t="shared" si="19"/>
        <v>1.9079822954822954</v>
      </c>
      <c r="L163" s="19">
        <v>0</v>
      </c>
      <c r="M163" s="40">
        <v>0</v>
      </c>
      <c r="N163" s="19">
        <v>0</v>
      </c>
      <c r="O163" s="40">
        <v>0</v>
      </c>
      <c r="P163" s="1"/>
    </row>
    <row r="164" spans="1:15" s="1" customFormat="1" ht="22.5" customHeight="1">
      <c r="A164" s="18" t="s">
        <v>13</v>
      </c>
      <c r="B164" s="18" t="s">
        <v>140</v>
      </c>
      <c r="C164" s="92">
        <v>337095360</v>
      </c>
      <c r="D164" s="92">
        <v>33709536</v>
      </c>
      <c r="E164" s="92">
        <v>5400000</v>
      </c>
      <c r="F164" s="94">
        <v>0</v>
      </c>
      <c r="G164" s="94">
        <v>-5400000</v>
      </c>
      <c r="H164" s="94">
        <f t="shared" si="17"/>
        <v>5400000</v>
      </c>
      <c r="I164" s="92">
        <f t="shared" si="18"/>
        <v>5400000</v>
      </c>
      <c r="J164" s="92">
        <v>1738800</v>
      </c>
      <c r="K164" s="95">
        <f t="shared" si="19"/>
        <v>5.15818431911967</v>
      </c>
      <c r="L164" s="19">
        <v>0</v>
      </c>
      <c r="M164" s="40">
        <v>0</v>
      </c>
      <c r="N164" s="19">
        <v>0</v>
      </c>
      <c r="O164" s="40">
        <v>0</v>
      </c>
    </row>
    <row r="165" spans="1:15" s="1" customFormat="1" ht="22.5" customHeight="1">
      <c r="A165" s="18"/>
      <c r="B165" s="18" t="s">
        <v>143</v>
      </c>
      <c r="C165" s="92">
        <v>28944444600</v>
      </c>
      <c r="D165" s="92">
        <v>2894444460</v>
      </c>
      <c r="E165" s="92">
        <v>815008560</v>
      </c>
      <c r="F165" s="94">
        <v>0</v>
      </c>
      <c r="G165" s="94">
        <f>-4800000-4350000</f>
        <v>-9150000</v>
      </c>
      <c r="H165" s="94">
        <f t="shared" si="17"/>
        <v>9150000</v>
      </c>
      <c r="I165" s="92">
        <f t="shared" si="18"/>
        <v>815008560</v>
      </c>
      <c r="J165" s="92">
        <v>195510800</v>
      </c>
      <c r="K165" s="95">
        <f t="shared" si="19"/>
        <v>6.754691710339469</v>
      </c>
      <c r="L165" s="19">
        <v>0.45</v>
      </c>
      <c r="M165" s="40">
        <v>85842955</v>
      </c>
      <c r="N165" s="19">
        <v>0</v>
      </c>
      <c r="O165" s="40">
        <v>47833709</v>
      </c>
    </row>
    <row r="166" spans="1:15" ht="22.5" customHeight="1">
      <c r="A166" s="18"/>
      <c r="B166" s="20" t="s">
        <v>84</v>
      </c>
      <c r="C166" s="92">
        <v>600000000</v>
      </c>
      <c r="D166" s="92">
        <v>60000000</v>
      </c>
      <c r="E166" s="92">
        <v>19000000</v>
      </c>
      <c r="F166" s="94">
        <v>0</v>
      </c>
      <c r="G166" s="94">
        <v>0</v>
      </c>
      <c r="H166" s="94">
        <f t="shared" si="17"/>
        <v>0</v>
      </c>
      <c r="I166" s="92">
        <f t="shared" si="18"/>
        <v>19000000</v>
      </c>
      <c r="J166" s="92">
        <v>6000000</v>
      </c>
      <c r="K166" s="78">
        <f t="shared" si="19"/>
        <v>10</v>
      </c>
      <c r="L166" s="19">
        <v>0</v>
      </c>
      <c r="M166" s="40">
        <v>0</v>
      </c>
      <c r="N166" s="19">
        <v>0</v>
      </c>
      <c r="O166" s="40">
        <v>0</v>
      </c>
    </row>
    <row r="167" spans="1:15" ht="22.5" customHeight="1">
      <c r="A167" s="18"/>
      <c r="B167" s="20" t="s">
        <v>85</v>
      </c>
      <c r="C167" s="92">
        <v>2476689090</v>
      </c>
      <c r="D167" s="92">
        <v>247668909</v>
      </c>
      <c r="E167" s="92">
        <v>780000</v>
      </c>
      <c r="F167" s="94">
        <v>0</v>
      </c>
      <c r="G167" s="94">
        <v>0</v>
      </c>
      <c r="H167" s="94">
        <f t="shared" si="17"/>
        <v>0</v>
      </c>
      <c r="I167" s="92">
        <f t="shared" si="18"/>
        <v>780000</v>
      </c>
      <c r="J167" s="92">
        <v>193179</v>
      </c>
      <c r="K167" s="78">
        <f t="shared" si="19"/>
        <v>0.07799889004235086</v>
      </c>
      <c r="L167" s="19">
        <v>1.1</v>
      </c>
      <c r="M167" s="40">
        <v>212497</v>
      </c>
      <c r="N167" s="19">
        <v>0</v>
      </c>
      <c r="O167" s="40">
        <v>0</v>
      </c>
    </row>
    <row r="168" spans="1:15" ht="22.5" customHeight="1">
      <c r="A168" s="18"/>
      <c r="B168" s="20" t="s">
        <v>83</v>
      </c>
      <c r="C168" s="92">
        <v>1277102500</v>
      </c>
      <c r="D168" s="92">
        <v>1462500</v>
      </c>
      <c r="E168" s="92">
        <v>125921250</v>
      </c>
      <c r="F168" s="94">
        <v>0</v>
      </c>
      <c r="G168" s="94">
        <v>0</v>
      </c>
      <c r="H168" s="94">
        <f t="shared" si="17"/>
        <v>0</v>
      </c>
      <c r="I168" s="92">
        <f t="shared" si="18"/>
        <v>125921250</v>
      </c>
      <c r="J168" s="92">
        <v>146250</v>
      </c>
      <c r="K168" s="78">
        <f t="shared" si="19"/>
        <v>10</v>
      </c>
      <c r="L168" s="19">
        <v>0</v>
      </c>
      <c r="M168" s="40">
        <v>0</v>
      </c>
      <c r="N168" s="19">
        <v>0</v>
      </c>
      <c r="O168" s="40">
        <v>0</v>
      </c>
    </row>
    <row r="169" spans="1:15" ht="22.5" customHeight="1">
      <c r="A169" s="10"/>
      <c r="B169" s="11" t="s">
        <v>144</v>
      </c>
      <c r="C169" s="4">
        <v>505318560</v>
      </c>
      <c r="D169" s="4">
        <v>50531856</v>
      </c>
      <c r="E169" s="4">
        <v>27000000</v>
      </c>
      <c r="F169" s="89">
        <v>0</v>
      </c>
      <c r="G169" s="89">
        <v>-27000000</v>
      </c>
      <c r="H169" s="94">
        <f t="shared" si="17"/>
        <v>27000000</v>
      </c>
      <c r="I169" s="92">
        <f t="shared" si="18"/>
        <v>27000000</v>
      </c>
      <c r="J169" s="4">
        <v>4432381</v>
      </c>
      <c r="K169" s="78">
        <f t="shared" si="19"/>
        <v>8.771458938694039</v>
      </c>
      <c r="L169" s="5">
        <v>6.07</v>
      </c>
      <c r="M169" s="41">
        <v>26903703</v>
      </c>
      <c r="N169" s="5">
        <v>0</v>
      </c>
      <c r="O169" s="41">
        <v>0</v>
      </c>
    </row>
    <row r="170" spans="1:15" ht="22.5" customHeight="1">
      <c r="A170" s="9" t="s">
        <v>13</v>
      </c>
      <c r="B170" s="9" t="s">
        <v>74</v>
      </c>
      <c r="C170" s="4">
        <v>31357220000</v>
      </c>
      <c r="D170" s="4">
        <v>3135722000</v>
      </c>
      <c r="E170" s="4">
        <v>1342485458</v>
      </c>
      <c r="F170" s="7">
        <v>0</v>
      </c>
      <c r="G170" s="7">
        <f>-313500000-9240000</f>
        <v>-322740000</v>
      </c>
      <c r="H170" s="94">
        <f t="shared" si="17"/>
        <v>322740000</v>
      </c>
      <c r="I170" s="92">
        <f t="shared" si="18"/>
        <v>1342485458</v>
      </c>
      <c r="J170" s="4">
        <v>139001333</v>
      </c>
      <c r="K170" s="78">
        <f t="shared" si="19"/>
        <v>4.432833427197947</v>
      </c>
      <c r="L170" s="5">
        <v>0</v>
      </c>
      <c r="M170" s="37">
        <v>0</v>
      </c>
      <c r="N170" s="5">
        <v>0</v>
      </c>
      <c r="O170" s="37">
        <v>0</v>
      </c>
    </row>
    <row r="171" spans="1:15" s="1" customFormat="1" ht="22.5" customHeight="1">
      <c r="A171" s="16"/>
      <c r="B171" s="20" t="s">
        <v>31</v>
      </c>
      <c r="C171" s="92">
        <v>198200000</v>
      </c>
      <c r="D171" s="92">
        <v>19820000</v>
      </c>
      <c r="E171" s="92">
        <v>7000000</v>
      </c>
      <c r="F171" s="93">
        <v>0</v>
      </c>
      <c r="G171" s="93">
        <v>0</v>
      </c>
      <c r="H171" s="94">
        <f t="shared" si="17"/>
        <v>0</v>
      </c>
      <c r="I171" s="92">
        <f t="shared" si="18"/>
        <v>7000000</v>
      </c>
      <c r="J171" s="92">
        <v>700000</v>
      </c>
      <c r="K171" s="95">
        <f t="shared" si="19"/>
        <v>3.5317860746720484</v>
      </c>
      <c r="L171" s="19">
        <v>2.288</v>
      </c>
      <c r="M171" s="118">
        <v>1601595</v>
      </c>
      <c r="N171" s="19">
        <v>0.7</v>
      </c>
      <c r="O171" s="118">
        <v>490000</v>
      </c>
    </row>
    <row r="172" spans="1:15" s="1" customFormat="1" ht="22.5" customHeight="1">
      <c r="A172" s="16"/>
      <c r="B172" s="20" t="s">
        <v>71</v>
      </c>
      <c r="C172" s="92">
        <v>2000000000</v>
      </c>
      <c r="D172" s="92">
        <v>200000000</v>
      </c>
      <c r="E172" s="121">
        <v>20000000</v>
      </c>
      <c r="F172" s="94">
        <v>0</v>
      </c>
      <c r="G172" s="94">
        <v>0</v>
      </c>
      <c r="H172" s="94">
        <f t="shared" si="17"/>
        <v>0</v>
      </c>
      <c r="I172" s="92">
        <f t="shared" si="18"/>
        <v>20000000</v>
      </c>
      <c r="J172" s="92">
        <v>2000000</v>
      </c>
      <c r="K172" s="95">
        <f t="shared" si="19"/>
        <v>1</v>
      </c>
      <c r="L172" s="17">
        <v>0</v>
      </c>
      <c r="M172" s="42">
        <v>0</v>
      </c>
      <c r="N172" s="17">
        <v>0</v>
      </c>
      <c r="O172" s="42">
        <v>0</v>
      </c>
    </row>
    <row r="173" spans="1:15" s="1" customFormat="1" ht="22.5" customHeight="1">
      <c r="A173" s="18"/>
      <c r="B173" s="11" t="s">
        <v>105</v>
      </c>
      <c r="C173" s="92">
        <v>17620000000</v>
      </c>
      <c r="D173" s="92">
        <v>1762000000</v>
      </c>
      <c r="E173" s="92">
        <v>1000000000</v>
      </c>
      <c r="F173" s="94">
        <v>0</v>
      </c>
      <c r="G173" s="94">
        <v>0</v>
      </c>
      <c r="H173" s="94">
        <f t="shared" si="17"/>
        <v>0</v>
      </c>
      <c r="I173" s="92">
        <f t="shared" si="18"/>
        <v>1000000000</v>
      </c>
      <c r="J173" s="92">
        <v>100000000</v>
      </c>
      <c r="K173" s="95">
        <f t="shared" si="19"/>
        <v>5.675368898978434</v>
      </c>
      <c r="L173" s="19">
        <v>0</v>
      </c>
      <c r="M173" s="40">
        <v>0</v>
      </c>
      <c r="N173" s="19">
        <v>0.2</v>
      </c>
      <c r="O173" s="40">
        <v>20000000</v>
      </c>
    </row>
    <row r="174" spans="1:15" ht="22.5" customHeight="1">
      <c r="A174" s="18"/>
      <c r="B174" s="9" t="s">
        <v>108</v>
      </c>
      <c r="C174" s="92">
        <v>1700000000</v>
      </c>
      <c r="D174" s="92">
        <v>170000000</v>
      </c>
      <c r="E174" s="92">
        <v>50000000</v>
      </c>
      <c r="F174" s="94">
        <v>0</v>
      </c>
      <c r="G174" s="94">
        <v>0</v>
      </c>
      <c r="H174" s="94">
        <f t="shared" si="17"/>
        <v>0</v>
      </c>
      <c r="I174" s="92">
        <f t="shared" si="18"/>
        <v>50000000</v>
      </c>
      <c r="J174" s="92">
        <v>5000000</v>
      </c>
      <c r="K174" s="78">
        <f t="shared" si="19"/>
        <v>2.941176470588235</v>
      </c>
      <c r="L174" s="19">
        <v>0</v>
      </c>
      <c r="M174" s="40">
        <v>0</v>
      </c>
      <c r="N174" s="19">
        <v>0</v>
      </c>
      <c r="O174" s="40">
        <v>0</v>
      </c>
    </row>
    <row r="175" spans="1:15" ht="22.5" customHeight="1">
      <c r="A175" s="18"/>
      <c r="B175" s="9" t="s">
        <v>142</v>
      </c>
      <c r="C175" s="92">
        <v>300000000</v>
      </c>
      <c r="D175" s="92">
        <v>30000000</v>
      </c>
      <c r="E175" s="92">
        <v>7000000</v>
      </c>
      <c r="F175" s="94">
        <v>0</v>
      </c>
      <c r="G175" s="94">
        <v>0</v>
      </c>
      <c r="H175" s="94">
        <f t="shared" si="17"/>
        <v>0</v>
      </c>
      <c r="I175" s="92">
        <f t="shared" si="18"/>
        <v>7000000</v>
      </c>
      <c r="J175" s="92">
        <v>764505</v>
      </c>
      <c r="K175" s="78">
        <f t="shared" si="19"/>
        <v>2.54835</v>
      </c>
      <c r="L175" s="19">
        <v>0</v>
      </c>
      <c r="M175" s="40">
        <v>0</v>
      </c>
      <c r="N175" s="19">
        <v>0</v>
      </c>
      <c r="O175" s="40">
        <v>0</v>
      </c>
    </row>
    <row r="176" spans="1:15" ht="22.5" customHeight="1">
      <c r="A176" s="18"/>
      <c r="B176" s="9" t="s">
        <v>109</v>
      </c>
      <c r="C176" s="92">
        <v>4000000000</v>
      </c>
      <c r="D176" s="92">
        <v>400000000</v>
      </c>
      <c r="E176" s="92">
        <v>46789000</v>
      </c>
      <c r="F176" s="94">
        <v>0</v>
      </c>
      <c r="G176" s="94">
        <v>0</v>
      </c>
      <c r="H176" s="94">
        <f t="shared" si="17"/>
        <v>0</v>
      </c>
      <c r="I176" s="92">
        <f t="shared" si="18"/>
        <v>46789000</v>
      </c>
      <c r="J176" s="92">
        <v>4650000</v>
      </c>
      <c r="K176" s="78">
        <f t="shared" si="19"/>
        <v>1.1625</v>
      </c>
      <c r="L176" s="19">
        <v>1.49</v>
      </c>
      <c r="M176" s="40">
        <v>6928500</v>
      </c>
      <c r="N176" s="19">
        <v>1.1</v>
      </c>
      <c r="O176" s="40">
        <v>8140000</v>
      </c>
    </row>
    <row r="177" spans="1:15" s="1" customFormat="1" ht="22.5" customHeight="1">
      <c r="A177" s="18"/>
      <c r="B177" s="9" t="s">
        <v>110</v>
      </c>
      <c r="C177" s="92">
        <v>22085481600</v>
      </c>
      <c r="D177" s="92">
        <v>2208548160</v>
      </c>
      <c r="E177" s="92">
        <v>64910320.8</v>
      </c>
      <c r="F177" s="94">
        <v>0</v>
      </c>
      <c r="G177" s="94">
        <v>0</v>
      </c>
      <c r="H177" s="94">
        <f t="shared" si="17"/>
        <v>0</v>
      </c>
      <c r="I177" s="92">
        <f t="shared" si="18"/>
        <v>64910320.8</v>
      </c>
      <c r="J177" s="92">
        <v>2561915</v>
      </c>
      <c r="K177" s="78">
        <f t="shared" si="19"/>
        <v>0.11599996080683159</v>
      </c>
      <c r="L177" s="19">
        <v>0.11</v>
      </c>
      <c r="M177" s="40">
        <v>281810</v>
      </c>
      <c r="N177" s="19">
        <v>0</v>
      </c>
      <c r="O177" s="40">
        <v>0</v>
      </c>
    </row>
    <row r="178" spans="1:15" s="162" customFormat="1" ht="21.75" customHeight="1" thickBot="1">
      <c r="A178" s="157" t="s">
        <v>110</v>
      </c>
      <c r="B178" s="157"/>
      <c r="C178" s="158"/>
      <c r="D178" s="158"/>
      <c r="E178" s="159">
        <f>SUM(E179:E200)</f>
        <v>5063994140.7</v>
      </c>
      <c r="F178" s="159">
        <f>SUM(F179:F200)</f>
        <v>-53792666</v>
      </c>
      <c r="G178" s="159">
        <f>SUM(G179:G200)</f>
        <v>-590792132</v>
      </c>
      <c r="H178" s="159">
        <f>SUM(H179:H200)</f>
        <v>536999466</v>
      </c>
      <c r="I178" s="159">
        <f>SUM(I179:I200)</f>
        <v>5010201474.7</v>
      </c>
      <c r="J178" s="158"/>
      <c r="K178" s="158"/>
      <c r="L178" s="160"/>
      <c r="M178" s="161">
        <f>SUM(M179:M200)</f>
        <v>69498984</v>
      </c>
      <c r="N178" s="160"/>
      <c r="O178" s="161">
        <f>SUM(O179:O200)</f>
        <v>128061000</v>
      </c>
    </row>
    <row r="179" spans="1:16" s="53" customFormat="1" ht="22.5" customHeight="1">
      <c r="A179" s="58"/>
      <c r="B179" s="58" t="s">
        <v>179</v>
      </c>
      <c r="C179" s="119">
        <v>78288192570</v>
      </c>
      <c r="D179" s="119">
        <v>7828819257</v>
      </c>
      <c r="E179" s="104">
        <v>14599460</v>
      </c>
      <c r="F179" s="120">
        <v>0</v>
      </c>
      <c r="G179" s="120">
        <v>0</v>
      </c>
      <c r="H179" s="105">
        <f aca="true" t="shared" si="20" ref="H179:H200">F179-G179</f>
        <v>0</v>
      </c>
      <c r="I179" s="104">
        <f aca="true" t="shared" si="21" ref="I179:I200">E179+F179</f>
        <v>14599460</v>
      </c>
      <c r="J179" s="119">
        <v>5880212</v>
      </c>
      <c r="K179" s="106">
        <f aca="true" t="shared" si="22" ref="K179:K200">(J179/D179)*100</f>
        <v>0.07510981933504612</v>
      </c>
      <c r="L179" s="56">
        <v>0.2</v>
      </c>
      <c r="M179" s="57">
        <v>12689679</v>
      </c>
      <c r="N179" s="56">
        <v>2.6</v>
      </c>
      <c r="O179" s="57">
        <v>15289000</v>
      </c>
      <c r="P179" s="60"/>
    </row>
    <row r="180" spans="1:16" s="53" customFormat="1" ht="22.5" customHeight="1">
      <c r="A180" s="59"/>
      <c r="B180" s="58" t="s">
        <v>180</v>
      </c>
      <c r="C180" s="119">
        <v>330000000000</v>
      </c>
      <c r="D180" s="119">
        <v>33000000000</v>
      </c>
      <c r="E180" s="104">
        <v>631153036.7</v>
      </c>
      <c r="F180" s="120">
        <v>0</v>
      </c>
      <c r="G180" s="120">
        <v>0</v>
      </c>
      <c r="H180" s="105">
        <f t="shared" si="20"/>
        <v>0</v>
      </c>
      <c r="I180" s="104">
        <f t="shared" si="21"/>
        <v>631153036.7</v>
      </c>
      <c r="J180" s="119">
        <v>78754764</v>
      </c>
      <c r="K180" s="106">
        <f t="shared" si="22"/>
        <v>0.2386508</v>
      </c>
      <c r="L180" s="56">
        <v>0.35</v>
      </c>
      <c r="M180" s="57">
        <v>27564142</v>
      </c>
      <c r="N180" s="56">
        <v>0.26</v>
      </c>
      <c r="O180" s="57">
        <v>20476000</v>
      </c>
      <c r="P180" s="60"/>
    </row>
    <row r="181" spans="1:16" s="53" customFormat="1" ht="22.5" customHeight="1">
      <c r="A181" s="59"/>
      <c r="B181" s="58" t="s">
        <v>161</v>
      </c>
      <c r="C181" s="119">
        <v>3000000000</v>
      </c>
      <c r="D181" s="119">
        <v>300000000</v>
      </c>
      <c r="E181" s="104">
        <v>256890000</v>
      </c>
      <c r="F181" s="120">
        <v>0</v>
      </c>
      <c r="G181" s="120">
        <v>0</v>
      </c>
      <c r="H181" s="105">
        <f t="shared" si="20"/>
        <v>0</v>
      </c>
      <c r="I181" s="104">
        <f t="shared" si="21"/>
        <v>256890000</v>
      </c>
      <c r="J181" s="119">
        <v>25689000</v>
      </c>
      <c r="K181" s="106">
        <f t="shared" si="22"/>
        <v>8.563</v>
      </c>
      <c r="L181" s="56">
        <v>0</v>
      </c>
      <c r="M181" s="57">
        <v>0</v>
      </c>
      <c r="N181" s="56">
        <v>0</v>
      </c>
      <c r="O181" s="57">
        <v>0</v>
      </c>
      <c r="P181" s="60"/>
    </row>
    <row r="182" spans="1:15" s="53" customFormat="1" ht="22.5" customHeight="1">
      <c r="A182" s="50" t="s">
        <v>13</v>
      </c>
      <c r="B182" s="50" t="s">
        <v>75</v>
      </c>
      <c r="C182" s="84">
        <v>11376000000</v>
      </c>
      <c r="D182" s="84">
        <v>1137600000</v>
      </c>
      <c r="E182" s="84">
        <v>56162224</v>
      </c>
      <c r="F182" s="86">
        <v>-28081112</v>
      </c>
      <c r="G182" s="86">
        <v>-56162224</v>
      </c>
      <c r="H182" s="86">
        <f t="shared" si="20"/>
        <v>28081112</v>
      </c>
      <c r="I182" s="104">
        <f t="shared" si="21"/>
        <v>28081112</v>
      </c>
      <c r="J182" s="84">
        <v>3133888</v>
      </c>
      <c r="K182" s="87">
        <f t="shared" si="22"/>
        <v>0.27548241912798876</v>
      </c>
      <c r="L182" s="51">
        <v>0</v>
      </c>
      <c r="M182" s="52">
        <v>0</v>
      </c>
      <c r="N182" s="51">
        <v>0</v>
      </c>
      <c r="O182" s="52">
        <v>0</v>
      </c>
    </row>
    <row r="183" spans="1:15" s="53" customFormat="1" ht="22.5" customHeight="1">
      <c r="A183" s="50"/>
      <c r="B183" s="49" t="s">
        <v>32</v>
      </c>
      <c r="C183" s="84">
        <v>37716644520</v>
      </c>
      <c r="D183" s="84">
        <v>3771664452</v>
      </c>
      <c r="E183" s="84">
        <v>0</v>
      </c>
      <c r="F183" s="86">
        <v>0</v>
      </c>
      <c r="G183" s="86">
        <v>0</v>
      </c>
      <c r="H183" s="86">
        <f t="shared" si="20"/>
        <v>0</v>
      </c>
      <c r="I183" s="104">
        <f t="shared" si="21"/>
        <v>0</v>
      </c>
      <c r="J183" s="84">
        <v>0</v>
      </c>
      <c r="K183" s="87">
        <f t="shared" si="22"/>
        <v>0</v>
      </c>
      <c r="L183" s="51">
        <v>0</v>
      </c>
      <c r="M183" s="52">
        <v>0</v>
      </c>
      <c r="N183" s="51">
        <v>0</v>
      </c>
      <c r="O183" s="52">
        <v>0</v>
      </c>
    </row>
    <row r="184" spans="1:15" s="60" customFormat="1" ht="22.5" customHeight="1">
      <c r="A184" s="59" t="s">
        <v>13</v>
      </c>
      <c r="B184" s="59" t="s">
        <v>76</v>
      </c>
      <c r="C184" s="104">
        <v>2946050140</v>
      </c>
      <c r="D184" s="104">
        <v>294605014</v>
      </c>
      <c r="E184" s="104">
        <v>19340090</v>
      </c>
      <c r="F184" s="105">
        <v>-19340090</v>
      </c>
      <c r="G184" s="105">
        <v>-19340090</v>
      </c>
      <c r="H184" s="105">
        <f t="shared" si="20"/>
        <v>0</v>
      </c>
      <c r="I184" s="104">
        <f t="shared" si="21"/>
        <v>0</v>
      </c>
      <c r="J184" s="104">
        <v>0</v>
      </c>
      <c r="K184" s="106">
        <f t="shared" si="22"/>
        <v>0</v>
      </c>
      <c r="L184" s="56">
        <v>0</v>
      </c>
      <c r="M184" s="57">
        <v>17242454</v>
      </c>
      <c r="N184" s="56">
        <v>0</v>
      </c>
      <c r="O184" s="57">
        <v>0</v>
      </c>
    </row>
    <row r="185" spans="1:15" s="60" customFormat="1" ht="22.5" customHeight="1">
      <c r="A185" s="59" t="s">
        <v>13</v>
      </c>
      <c r="B185" s="59" t="s">
        <v>145</v>
      </c>
      <c r="C185" s="104">
        <v>21198824690</v>
      </c>
      <c r="D185" s="104">
        <v>2119882469</v>
      </c>
      <c r="E185" s="104">
        <v>442119838</v>
      </c>
      <c r="F185" s="105">
        <v>-1464</v>
      </c>
      <c r="G185" s="105">
        <v>-442119838</v>
      </c>
      <c r="H185" s="105">
        <f t="shared" si="20"/>
        <v>442118374</v>
      </c>
      <c r="I185" s="104">
        <f t="shared" si="21"/>
        <v>442118374</v>
      </c>
      <c r="J185" s="104">
        <v>88206000</v>
      </c>
      <c r="K185" s="106">
        <f t="shared" si="22"/>
        <v>4.160891053625672</v>
      </c>
      <c r="L185" s="56">
        <v>0</v>
      </c>
      <c r="M185" s="57">
        <v>994</v>
      </c>
      <c r="N185" s="56">
        <v>0.5</v>
      </c>
      <c r="O185" s="57">
        <v>43603000</v>
      </c>
    </row>
    <row r="186" spans="1:15" s="53" customFormat="1" ht="22.5" customHeight="1">
      <c r="A186" s="50" t="s">
        <v>13</v>
      </c>
      <c r="B186" s="50" t="s">
        <v>78</v>
      </c>
      <c r="C186" s="84">
        <v>2805781150</v>
      </c>
      <c r="D186" s="84">
        <v>280578115</v>
      </c>
      <c r="E186" s="84">
        <v>48129980</v>
      </c>
      <c r="F186" s="86">
        <v>0</v>
      </c>
      <c r="G186" s="86">
        <v>-48129980</v>
      </c>
      <c r="H186" s="86">
        <f t="shared" si="20"/>
        <v>48129980</v>
      </c>
      <c r="I186" s="104">
        <f t="shared" si="21"/>
        <v>48129980</v>
      </c>
      <c r="J186" s="84">
        <v>11268957</v>
      </c>
      <c r="K186" s="87">
        <f t="shared" si="22"/>
        <v>4.016334987495372</v>
      </c>
      <c r="L186" s="51">
        <v>0</v>
      </c>
      <c r="M186" s="52">
        <v>0</v>
      </c>
      <c r="N186" s="51">
        <v>0</v>
      </c>
      <c r="O186" s="52">
        <v>0</v>
      </c>
    </row>
    <row r="187" spans="1:15" s="53" customFormat="1" ht="22.5" customHeight="1">
      <c r="A187" s="50"/>
      <c r="B187" s="49" t="s">
        <v>174</v>
      </c>
      <c r="C187" s="84">
        <v>7000000000</v>
      </c>
      <c r="D187" s="84">
        <v>700000000</v>
      </c>
      <c r="E187" s="84">
        <v>436155670</v>
      </c>
      <c r="F187" s="86">
        <v>0</v>
      </c>
      <c r="G187" s="86">
        <v>0</v>
      </c>
      <c r="H187" s="86">
        <f t="shared" si="20"/>
        <v>0</v>
      </c>
      <c r="I187" s="104">
        <f t="shared" si="21"/>
        <v>436155670</v>
      </c>
      <c r="J187" s="84">
        <v>43615567</v>
      </c>
      <c r="K187" s="87">
        <f t="shared" si="22"/>
        <v>6.230795285714286</v>
      </c>
      <c r="L187" s="51">
        <v>0</v>
      </c>
      <c r="M187" s="62">
        <v>0</v>
      </c>
      <c r="N187" s="51">
        <v>0</v>
      </c>
      <c r="O187" s="62">
        <v>0</v>
      </c>
    </row>
    <row r="188" spans="1:15" s="53" customFormat="1" ht="22.5" customHeight="1">
      <c r="A188" s="50" t="s">
        <v>13</v>
      </c>
      <c r="B188" s="50" t="s">
        <v>140</v>
      </c>
      <c r="C188" s="84">
        <v>337095360</v>
      </c>
      <c r="D188" s="84">
        <v>33709536</v>
      </c>
      <c r="E188" s="84">
        <v>2880000</v>
      </c>
      <c r="F188" s="86">
        <v>0</v>
      </c>
      <c r="G188" s="86">
        <v>-2880000</v>
      </c>
      <c r="H188" s="86">
        <f t="shared" si="20"/>
        <v>2880000</v>
      </c>
      <c r="I188" s="104">
        <f t="shared" si="21"/>
        <v>2880000</v>
      </c>
      <c r="J188" s="84">
        <v>927360</v>
      </c>
      <c r="K188" s="87">
        <f t="shared" si="22"/>
        <v>2.7510316368638237</v>
      </c>
      <c r="L188" s="51">
        <v>0</v>
      </c>
      <c r="M188" s="52">
        <v>0</v>
      </c>
      <c r="N188" s="51">
        <v>0</v>
      </c>
      <c r="O188" s="52">
        <v>0</v>
      </c>
    </row>
    <row r="189" spans="1:15" s="53" customFormat="1" ht="22.5" customHeight="1">
      <c r="A189" s="50" t="s">
        <v>13</v>
      </c>
      <c r="B189" s="50" t="s">
        <v>146</v>
      </c>
      <c r="C189" s="84">
        <v>21000000</v>
      </c>
      <c r="D189" s="84">
        <v>2100000</v>
      </c>
      <c r="E189" s="84">
        <v>9800000</v>
      </c>
      <c r="F189" s="86">
        <v>-6370000</v>
      </c>
      <c r="G189" s="86">
        <v>-9800000</v>
      </c>
      <c r="H189" s="86">
        <f t="shared" si="20"/>
        <v>3430000</v>
      </c>
      <c r="I189" s="104">
        <f t="shared" si="21"/>
        <v>3430000</v>
      </c>
      <c r="J189" s="84">
        <v>343000</v>
      </c>
      <c r="K189" s="87">
        <f t="shared" si="22"/>
        <v>16.333333333333332</v>
      </c>
      <c r="L189" s="51">
        <v>0</v>
      </c>
      <c r="M189" s="52">
        <v>0</v>
      </c>
      <c r="N189" s="51">
        <v>0</v>
      </c>
      <c r="O189" s="52">
        <v>0</v>
      </c>
    </row>
    <row r="190" spans="1:15" s="53" customFormat="1" ht="22.5" customHeight="1">
      <c r="A190" s="59"/>
      <c r="B190" s="58" t="s">
        <v>86</v>
      </c>
      <c r="C190" s="104">
        <v>195000000</v>
      </c>
      <c r="D190" s="104">
        <v>19500000</v>
      </c>
      <c r="E190" s="104">
        <v>55500000</v>
      </c>
      <c r="F190" s="105">
        <v>0</v>
      </c>
      <c r="G190" s="105">
        <v>0</v>
      </c>
      <c r="H190" s="105">
        <f t="shared" si="20"/>
        <v>0</v>
      </c>
      <c r="I190" s="104">
        <f t="shared" si="21"/>
        <v>55500000</v>
      </c>
      <c r="J190" s="104">
        <v>5850000</v>
      </c>
      <c r="K190" s="87">
        <f t="shared" si="22"/>
        <v>30</v>
      </c>
      <c r="L190" s="56">
        <v>0</v>
      </c>
      <c r="M190" s="57">
        <v>0</v>
      </c>
      <c r="N190" s="56">
        <v>0</v>
      </c>
      <c r="O190" s="57">
        <v>0</v>
      </c>
    </row>
    <row r="191" spans="1:15" s="53" customFormat="1" ht="22.5" customHeight="1">
      <c r="A191" s="59"/>
      <c r="B191" s="59" t="s">
        <v>187</v>
      </c>
      <c r="C191" s="104">
        <v>1277103000</v>
      </c>
      <c r="D191" s="104">
        <v>1462500</v>
      </c>
      <c r="E191" s="104">
        <v>899338750</v>
      </c>
      <c r="F191" s="105">
        <v>0</v>
      </c>
      <c r="G191" s="105">
        <v>0</v>
      </c>
      <c r="H191" s="105">
        <f t="shared" si="20"/>
        <v>0</v>
      </c>
      <c r="I191" s="104">
        <f t="shared" si="21"/>
        <v>899338750</v>
      </c>
      <c r="J191" s="104">
        <v>1023750</v>
      </c>
      <c r="K191" s="87">
        <f t="shared" si="22"/>
        <v>70</v>
      </c>
      <c r="L191" s="56"/>
      <c r="M191" s="57"/>
      <c r="N191" s="56"/>
      <c r="O191" s="57"/>
    </row>
    <row r="192" spans="1:15" s="60" customFormat="1" ht="22.5" customHeight="1">
      <c r="A192" s="139"/>
      <c r="B192" s="58" t="s">
        <v>31</v>
      </c>
      <c r="C192" s="104">
        <v>198200000</v>
      </c>
      <c r="D192" s="104">
        <v>19820000</v>
      </c>
      <c r="E192" s="104">
        <v>7000000</v>
      </c>
      <c r="F192" s="120">
        <v>0</v>
      </c>
      <c r="G192" s="120">
        <v>0</v>
      </c>
      <c r="H192" s="105">
        <f t="shared" si="20"/>
        <v>0</v>
      </c>
      <c r="I192" s="104">
        <f t="shared" si="21"/>
        <v>7000000</v>
      </c>
      <c r="J192" s="104">
        <v>700000</v>
      </c>
      <c r="K192" s="106">
        <f t="shared" si="22"/>
        <v>3.5317860746720484</v>
      </c>
      <c r="L192" s="56">
        <v>2.28</v>
      </c>
      <c r="M192" s="140">
        <v>1601595</v>
      </c>
      <c r="N192" s="56">
        <v>0.7</v>
      </c>
      <c r="O192" s="140">
        <v>490000</v>
      </c>
    </row>
    <row r="193" spans="1:15" s="60" customFormat="1" ht="22.5" customHeight="1">
      <c r="A193" s="139"/>
      <c r="B193" s="58" t="s">
        <v>71</v>
      </c>
      <c r="C193" s="104">
        <v>2000000000</v>
      </c>
      <c r="D193" s="104">
        <v>200000000</v>
      </c>
      <c r="E193" s="141">
        <v>20000000</v>
      </c>
      <c r="F193" s="105">
        <v>0</v>
      </c>
      <c r="G193" s="105">
        <v>0</v>
      </c>
      <c r="H193" s="105">
        <f t="shared" si="20"/>
        <v>0</v>
      </c>
      <c r="I193" s="104">
        <f t="shared" si="21"/>
        <v>20000000</v>
      </c>
      <c r="J193" s="104">
        <v>2000000</v>
      </c>
      <c r="K193" s="106">
        <f t="shared" si="22"/>
        <v>1</v>
      </c>
      <c r="L193" s="142">
        <v>0</v>
      </c>
      <c r="M193" s="143">
        <v>0</v>
      </c>
      <c r="N193" s="142">
        <v>0</v>
      </c>
      <c r="O193" s="143">
        <v>0</v>
      </c>
    </row>
    <row r="194" spans="1:15" s="53" customFormat="1" ht="22.5" customHeight="1">
      <c r="A194" s="50" t="s">
        <v>13</v>
      </c>
      <c r="B194" s="50" t="s">
        <v>87</v>
      </c>
      <c r="C194" s="84">
        <v>25000000</v>
      </c>
      <c r="D194" s="84">
        <v>2500000</v>
      </c>
      <c r="E194" s="84">
        <v>1250000</v>
      </c>
      <c r="F194" s="86">
        <v>0</v>
      </c>
      <c r="G194" s="86">
        <v>0</v>
      </c>
      <c r="H194" s="105">
        <f t="shared" si="20"/>
        <v>0</v>
      </c>
      <c r="I194" s="104">
        <f t="shared" si="21"/>
        <v>1250000</v>
      </c>
      <c r="J194" s="84">
        <v>125000</v>
      </c>
      <c r="K194" s="87">
        <f t="shared" si="22"/>
        <v>5</v>
      </c>
      <c r="L194" s="51">
        <v>0.5</v>
      </c>
      <c r="M194" s="52">
        <v>62500</v>
      </c>
      <c r="N194" s="51">
        <v>0.5</v>
      </c>
      <c r="O194" s="52">
        <v>63000</v>
      </c>
    </row>
    <row r="195" spans="1:15" s="53" customFormat="1" ht="22.5" customHeight="1">
      <c r="A195" s="50"/>
      <c r="B195" s="50" t="s">
        <v>147</v>
      </c>
      <c r="C195" s="84">
        <v>4000000000</v>
      </c>
      <c r="D195" s="84">
        <v>400000000</v>
      </c>
      <c r="E195" s="84">
        <v>69380000</v>
      </c>
      <c r="F195" s="86">
        <v>0</v>
      </c>
      <c r="G195" s="86">
        <v>0</v>
      </c>
      <c r="H195" s="105">
        <f t="shared" si="20"/>
        <v>0</v>
      </c>
      <c r="I195" s="104">
        <f t="shared" si="21"/>
        <v>69380000</v>
      </c>
      <c r="J195" s="84">
        <v>6938000</v>
      </c>
      <c r="K195" s="87">
        <f t="shared" si="22"/>
        <v>1.7345</v>
      </c>
      <c r="L195" s="51">
        <v>1.49</v>
      </c>
      <c r="M195" s="52">
        <v>10337620</v>
      </c>
      <c r="N195" s="51">
        <v>1.1</v>
      </c>
      <c r="O195" s="52">
        <v>8140000</v>
      </c>
    </row>
    <row r="196" spans="1:15" s="53" customFormat="1" ht="22.5" customHeight="1">
      <c r="A196" s="50" t="s">
        <v>13</v>
      </c>
      <c r="B196" s="50" t="s">
        <v>88</v>
      </c>
      <c r="C196" s="84">
        <v>11128000000</v>
      </c>
      <c r="D196" s="84">
        <v>1112800000</v>
      </c>
      <c r="E196" s="84">
        <v>35295092</v>
      </c>
      <c r="F196" s="86">
        <v>0</v>
      </c>
      <c r="G196" s="86">
        <v>-12360000</v>
      </c>
      <c r="H196" s="105">
        <f t="shared" si="20"/>
        <v>12360000</v>
      </c>
      <c r="I196" s="104">
        <f t="shared" si="21"/>
        <v>35295092</v>
      </c>
      <c r="J196" s="84">
        <v>2855590</v>
      </c>
      <c r="K196" s="87">
        <f t="shared" si="22"/>
        <v>0.2566130481667865</v>
      </c>
      <c r="L196" s="51">
        <v>0</v>
      </c>
      <c r="M196" s="52">
        <v>0</v>
      </c>
      <c r="N196" s="51">
        <v>0</v>
      </c>
      <c r="O196" s="52">
        <v>0</v>
      </c>
    </row>
    <row r="197" spans="1:15" s="60" customFormat="1" ht="22.5" customHeight="1">
      <c r="A197" s="59"/>
      <c r="B197" s="49" t="s">
        <v>105</v>
      </c>
      <c r="C197" s="104">
        <v>17620000000</v>
      </c>
      <c r="D197" s="104">
        <v>1762000000</v>
      </c>
      <c r="E197" s="104">
        <v>2000000000</v>
      </c>
      <c r="F197" s="105">
        <v>0</v>
      </c>
      <c r="G197" s="105">
        <v>0</v>
      </c>
      <c r="H197" s="105">
        <f t="shared" si="20"/>
        <v>0</v>
      </c>
      <c r="I197" s="104">
        <f t="shared" si="21"/>
        <v>2000000000</v>
      </c>
      <c r="J197" s="104">
        <v>200000000</v>
      </c>
      <c r="K197" s="106">
        <f t="shared" si="22"/>
        <v>11.350737797956867</v>
      </c>
      <c r="L197" s="56">
        <v>0</v>
      </c>
      <c r="M197" s="57">
        <v>0</v>
      </c>
      <c r="N197" s="56">
        <v>0.2</v>
      </c>
      <c r="O197" s="57">
        <v>40000000</v>
      </c>
    </row>
    <row r="198" spans="1:15" s="60" customFormat="1" ht="22.5" customHeight="1">
      <c r="A198" s="59"/>
      <c r="B198" s="59" t="s">
        <v>108</v>
      </c>
      <c r="C198" s="104">
        <v>1700000000</v>
      </c>
      <c r="D198" s="104">
        <v>170000000</v>
      </c>
      <c r="E198" s="104">
        <v>50000000</v>
      </c>
      <c r="F198" s="105">
        <v>0</v>
      </c>
      <c r="G198" s="105">
        <v>0</v>
      </c>
      <c r="H198" s="105">
        <f t="shared" si="20"/>
        <v>0</v>
      </c>
      <c r="I198" s="104">
        <f t="shared" si="21"/>
        <v>50000000</v>
      </c>
      <c r="J198" s="104">
        <v>5000000</v>
      </c>
      <c r="K198" s="106">
        <f t="shared" si="22"/>
        <v>2.941176470588235</v>
      </c>
      <c r="L198" s="56">
        <v>0</v>
      </c>
      <c r="M198" s="57">
        <v>0</v>
      </c>
      <c r="N198" s="56">
        <v>0</v>
      </c>
      <c r="O198" s="57">
        <v>0</v>
      </c>
    </row>
    <row r="199" spans="1:15" s="53" customFormat="1" ht="22.5" customHeight="1">
      <c r="A199" s="59"/>
      <c r="B199" s="50" t="s">
        <v>148</v>
      </c>
      <c r="C199" s="104">
        <v>8000000</v>
      </c>
      <c r="D199" s="104">
        <v>800000</v>
      </c>
      <c r="E199" s="104">
        <v>2000000</v>
      </c>
      <c r="F199" s="105"/>
      <c r="G199" s="105">
        <v>0</v>
      </c>
      <c r="H199" s="105">
        <f t="shared" si="20"/>
        <v>0</v>
      </c>
      <c r="I199" s="104">
        <f t="shared" si="21"/>
        <v>2000000</v>
      </c>
      <c r="J199" s="104">
        <v>320000</v>
      </c>
      <c r="K199" s="87">
        <f t="shared" si="22"/>
        <v>40</v>
      </c>
      <c r="L199" s="56">
        <v>0</v>
      </c>
      <c r="M199" s="57">
        <v>0</v>
      </c>
      <c r="N199" s="56">
        <v>0</v>
      </c>
      <c r="O199" s="57">
        <v>0</v>
      </c>
    </row>
    <row r="200" spans="1:15" s="60" customFormat="1" ht="22.5" customHeight="1">
      <c r="A200" s="139"/>
      <c r="B200" s="58" t="s">
        <v>142</v>
      </c>
      <c r="C200" s="104">
        <v>300000000</v>
      </c>
      <c r="D200" s="104">
        <v>30000000</v>
      </c>
      <c r="E200" s="104">
        <v>7000000</v>
      </c>
      <c r="F200" s="120">
        <v>0</v>
      </c>
      <c r="G200" s="120">
        <v>0</v>
      </c>
      <c r="H200" s="105">
        <f t="shared" si="20"/>
        <v>0</v>
      </c>
      <c r="I200" s="104">
        <f t="shared" si="21"/>
        <v>7000000</v>
      </c>
      <c r="J200" s="104">
        <v>764505</v>
      </c>
      <c r="K200" s="106">
        <f t="shared" si="22"/>
        <v>2.54835</v>
      </c>
      <c r="L200" s="56">
        <v>0</v>
      </c>
      <c r="M200" s="140">
        <v>0</v>
      </c>
      <c r="N200" s="56">
        <v>0</v>
      </c>
      <c r="O200" s="140">
        <v>0</v>
      </c>
    </row>
    <row r="201" spans="1:15" s="1" customFormat="1" ht="24.75" customHeight="1">
      <c r="A201" s="68" t="s">
        <v>35</v>
      </c>
      <c r="B201" s="66"/>
      <c r="C201" s="112"/>
      <c r="D201" s="112"/>
      <c r="E201" s="112">
        <f>E202+E207+E215</f>
        <v>11697819550</v>
      </c>
      <c r="F201" s="112">
        <f>F202+F207+F215</f>
        <v>-233700000</v>
      </c>
      <c r="G201" s="112">
        <f>G202+G207+G215</f>
        <v>0</v>
      </c>
      <c r="H201" s="112">
        <f>H202+H207+H215</f>
        <v>-233700000</v>
      </c>
      <c r="I201" s="112">
        <f>I202+I207+I215</f>
        <v>11464119550</v>
      </c>
      <c r="J201" s="112"/>
      <c r="K201" s="112"/>
      <c r="L201" s="116"/>
      <c r="M201" s="114">
        <f>M202+M207+M215</f>
        <v>163675108</v>
      </c>
      <c r="N201" s="112">
        <f>N202+N207+N215</f>
        <v>0</v>
      </c>
      <c r="O201" s="114">
        <f>O202+O207+O215</f>
        <v>205458000</v>
      </c>
    </row>
    <row r="202" spans="1:15" s="125" customFormat="1" ht="24.75" customHeight="1">
      <c r="A202" s="63" t="s">
        <v>188</v>
      </c>
      <c r="B202" s="15"/>
      <c r="C202" s="73"/>
      <c r="D202" s="73"/>
      <c r="E202" s="73">
        <f>SUM(E203:E206)</f>
        <v>218727852</v>
      </c>
      <c r="F202" s="73">
        <f>SUM(F203:F206)</f>
        <v>0</v>
      </c>
      <c r="G202" s="73">
        <f>SUM(G203:G206)</f>
        <v>0</v>
      </c>
      <c r="H202" s="73">
        <f>SUM(H203:H206)</f>
        <v>0</v>
      </c>
      <c r="I202" s="73">
        <f>SUM(I203:I206)</f>
        <v>218727852</v>
      </c>
      <c r="J202" s="73"/>
      <c r="K202" s="73"/>
      <c r="L202" s="75"/>
      <c r="M202" s="77">
        <f>SUM(M203:M206)</f>
        <v>37196710</v>
      </c>
      <c r="N202" s="75"/>
      <c r="O202" s="77">
        <f>SUM(O203:O206)</f>
        <v>21255000</v>
      </c>
    </row>
    <row r="203" spans="1:15" ht="22.5" customHeight="1">
      <c r="A203" s="9"/>
      <c r="B203" s="11" t="s">
        <v>139</v>
      </c>
      <c r="C203" s="4">
        <v>83074891000</v>
      </c>
      <c r="D203" s="4">
        <v>8307489100</v>
      </c>
      <c r="E203" s="4">
        <v>78227852</v>
      </c>
      <c r="F203" s="7">
        <v>0</v>
      </c>
      <c r="G203" s="7">
        <v>0</v>
      </c>
      <c r="H203" s="7">
        <f>F203-G203</f>
        <v>0</v>
      </c>
      <c r="I203" s="4">
        <f>E203+F203</f>
        <v>78227852</v>
      </c>
      <c r="J203" s="4">
        <v>18946266</v>
      </c>
      <c r="K203" s="78">
        <f>(J203/D203)*100</f>
        <v>0.22806248400614815</v>
      </c>
      <c r="L203" s="5">
        <v>1.5</v>
      </c>
      <c r="M203" s="37">
        <v>28419399</v>
      </c>
      <c r="N203" s="5">
        <v>0.5</v>
      </c>
      <c r="O203" s="37">
        <v>15960000</v>
      </c>
    </row>
    <row r="204" spans="1:15" ht="22.5" customHeight="1">
      <c r="A204" s="9"/>
      <c r="B204" s="11" t="s">
        <v>36</v>
      </c>
      <c r="C204" s="122">
        <v>2000000000</v>
      </c>
      <c r="D204" s="122">
        <v>200000000</v>
      </c>
      <c r="E204" s="123">
        <v>15000000</v>
      </c>
      <c r="F204" s="7">
        <v>0</v>
      </c>
      <c r="G204" s="7">
        <v>0</v>
      </c>
      <c r="H204" s="7">
        <f>F204-G204</f>
        <v>0</v>
      </c>
      <c r="I204" s="4">
        <f>E204+F204</f>
        <v>15000000</v>
      </c>
      <c r="J204" s="122">
        <v>1500000</v>
      </c>
      <c r="K204" s="78">
        <f>(J204/D204)*100</f>
        <v>0.75</v>
      </c>
      <c r="L204" s="5">
        <v>0</v>
      </c>
      <c r="M204" s="41">
        <v>0</v>
      </c>
      <c r="N204" s="5">
        <v>0</v>
      </c>
      <c r="O204" s="37">
        <v>0</v>
      </c>
    </row>
    <row r="205" spans="1:15" s="1" customFormat="1" ht="22.5" customHeight="1">
      <c r="A205" s="18"/>
      <c r="B205" s="20" t="s">
        <v>89</v>
      </c>
      <c r="C205" s="124">
        <v>200000000</v>
      </c>
      <c r="D205" s="124">
        <v>20000000</v>
      </c>
      <c r="E205" s="115">
        <v>80000000</v>
      </c>
      <c r="F205" s="94">
        <v>0</v>
      </c>
      <c r="G205" s="94">
        <v>0</v>
      </c>
      <c r="H205" s="94">
        <f>F205-G205</f>
        <v>0</v>
      </c>
      <c r="I205" s="92">
        <f>E205+F205</f>
        <v>80000000</v>
      </c>
      <c r="J205" s="124">
        <v>8000000</v>
      </c>
      <c r="K205" s="95">
        <f>(J205/D205)*100</f>
        <v>40</v>
      </c>
      <c r="L205" s="19">
        <v>0</v>
      </c>
      <c r="M205" s="118">
        <v>1997811</v>
      </c>
      <c r="N205" s="19">
        <v>0</v>
      </c>
      <c r="O205" s="40">
        <v>290000</v>
      </c>
    </row>
    <row r="206" spans="1:15" s="1" customFormat="1" ht="22.5" customHeight="1">
      <c r="A206" s="18"/>
      <c r="B206" s="18" t="s">
        <v>109</v>
      </c>
      <c r="C206" s="124">
        <v>4000000000</v>
      </c>
      <c r="D206" s="124">
        <v>400000000</v>
      </c>
      <c r="E206" s="115">
        <v>45500000</v>
      </c>
      <c r="F206" s="94">
        <v>0</v>
      </c>
      <c r="G206" s="94">
        <v>0</v>
      </c>
      <c r="H206" s="7">
        <f>F206-G206</f>
        <v>0</v>
      </c>
      <c r="I206" s="92">
        <f>E206+F206</f>
        <v>45500000</v>
      </c>
      <c r="J206" s="124">
        <v>4550000</v>
      </c>
      <c r="K206" s="95">
        <f>(J206/D206)*100</f>
        <v>1.1375</v>
      </c>
      <c r="L206" s="19">
        <v>1.49</v>
      </c>
      <c r="M206" s="118">
        <v>6779500</v>
      </c>
      <c r="N206" s="19">
        <v>1.1</v>
      </c>
      <c r="O206" s="40">
        <v>5005000</v>
      </c>
    </row>
    <row r="207" spans="1:15" s="151" customFormat="1" ht="24" customHeight="1">
      <c r="A207" s="67" t="s">
        <v>37</v>
      </c>
      <c r="B207" s="96"/>
      <c r="C207" s="98"/>
      <c r="D207" s="98"/>
      <c r="E207" s="98">
        <f>SUM(E208:E214)</f>
        <v>3454303310</v>
      </c>
      <c r="F207" s="98">
        <f>SUM(F208:F214)</f>
        <v>-233700000</v>
      </c>
      <c r="G207" s="98">
        <f>SUM(G208:G214)</f>
        <v>0</v>
      </c>
      <c r="H207" s="98">
        <f>SUM(H208:H214)</f>
        <v>-233700000</v>
      </c>
      <c r="I207" s="98">
        <f>SUM(I208:I214)</f>
        <v>3220603310</v>
      </c>
      <c r="J207" s="98"/>
      <c r="K207" s="98"/>
      <c r="L207" s="99"/>
      <c r="M207" s="100">
        <f>SUM(M208:M214)</f>
        <v>126407853</v>
      </c>
      <c r="N207" s="99"/>
      <c r="O207" s="100">
        <f>SUM(O208:O214)</f>
        <v>176135000</v>
      </c>
    </row>
    <row r="208" spans="1:15" s="60" customFormat="1" ht="22.5" customHeight="1">
      <c r="A208" s="59"/>
      <c r="B208" s="58" t="s">
        <v>39</v>
      </c>
      <c r="C208" s="104">
        <v>440000000</v>
      </c>
      <c r="D208" s="104">
        <v>4400000</v>
      </c>
      <c r="E208" s="104">
        <v>164000000</v>
      </c>
      <c r="F208" s="105">
        <v>0</v>
      </c>
      <c r="G208" s="105">
        <v>0</v>
      </c>
      <c r="H208" s="105">
        <f aca="true" t="shared" si="23" ref="H208:H214">F208-G208</f>
        <v>0</v>
      </c>
      <c r="I208" s="104">
        <f aca="true" t="shared" si="24" ref="I208:I214">E208+F208</f>
        <v>164000000</v>
      </c>
      <c r="J208" s="104">
        <v>1760000</v>
      </c>
      <c r="K208" s="106">
        <f aca="true" t="shared" si="25" ref="K208:K214">(J208/D208)*100</f>
        <v>40</v>
      </c>
      <c r="L208" s="56">
        <v>-1.27</v>
      </c>
      <c r="M208" s="57">
        <v>-2229173</v>
      </c>
      <c r="N208" s="56">
        <v>70</v>
      </c>
      <c r="O208" s="57">
        <v>123200000</v>
      </c>
    </row>
    <row r="209" spans="1:15" s="53" customFormat="1" ht="22.5" customHeight="1">
      <c r="A209" s="50"/>
      <c r="B209" s="58" t="s">
        <v>38</v>
      </c>
      <c r="C209" s="84">
        <v>1558000000</v>
      </c>
      <c r="D209" s="84">
        <v>1558000</v>
      </c>
      <c r="E209" s="84">
        <v>233700000</v>
      </c>
      <c r="F209" s="86">
        <v>-233700000</v>
      </c>
      <c r="G209" s="86">
        <v>0</v>
      </c>
      <c r="H209" s="105">
        <f t="shared" si="23"/>
        <v>-233700000</v>
      </c>
      <c r="I209" s="84">
        <f t="shared" si="24"/>
        <v>0</v>
      </c>
      <c r="J209" s="84">
        <v>0</v>
      </c>
      <c r="K209" s="87">
        <f t="shared" si="25"/>
        <v>0</v>
      </c>
      <c r="L209" s="51">
        <v>0</v>
      </c>
      <c r="M209" s="52">
        <v>0</v>
      </c>
      <c r="N209" s="51">
        <v>50</v>
      </c>
      <c r="O209" s="52">
        <v>11685000</v>
      </c>
    </row>
    <row r="210" spans="1:15" s="53" customFormat="1" ht="22.5" customHeight="1">
      <c r="A210" s="50"/>
      <c r="B210" s="49" t="s">
        <v>40</v>
      </c>
      <c r="C210" s="84">
        <v>500000000</v>
      </c>
      <c r="D210" s="84">
        <v>500000</v>
      </c>
      <c r="E210" s="84">
        <v>5250000</v>
      </c>
      <c r="F210" s="86">
        <v>0</v>
      </c>
      <c r="G210" s="86">
        <v>0</v>
      </c>
      <c r="H210" s="105">
        <f t="shared" si="23"/>
        <v>0</v>
      </c>
      <c r="I210" s="84">
        <f t="shared" si="24"/>
        <v>5250000</v>
      </c>
      <c r="J210" s="84">
        <v>75000</v>
      </c>
      <c r="K210" s="87">
        <f t="shared" si="25"/>
        <v>15</v>
      </c>
      <c r="L210" s="51">
        <v>1627.75</v>
      </c>
      <c r="M210" s="52">
        <v>122081550</v>
      </c>
      <c r="N210" s="51">
        <v>550</v>
      </c>
      <c r="O210" s="52">
        <v>41250000</v>
      </c>
    </row>
    <row r="211" spans="1:15" s="53" customFormat="1" ht="22.5" customHeight="1">
      <c r="A211" s="50"/>
      <c r="B211" s="49" t="s">
        <v>41</v>
      </c>
      <c r="C211" s="84">
        <v>743319000</v>
      </c>
      <c r="D211" s="84">
        <v>74331900</v>
      </c>
      <c r="E211" s="84">
        <v>71500000</v>
      </c>
      <c r="F211" s="86">
        <v>0</v>
      </c>
      <c r="G211" s="86">
        <v>0</v>
      </c>
      <c r="H211" s="105">
        <f t="shared" si="23"/>
        <v>0</v>
      </c>
      <c r="I211" s="84">
        <f t="shared" si="24"/>
        <v>71500000</v>
      </c>
      <c r="J211" s="84">
        <v>9234225</v>
      </c>
      <c r="K211" s="87">
        <f t="shared" si="25"/>
        <v>12.422963761184633</v>
      </c>
      <c r="L211" s="51">
        <v>0.1</v>
      </c>
      <c r="M211" s="52">
        <v>923422</v>
      </c>
      <c r="N211" s="51">
        <v>0</v>
      </c>
      <c r="O211" s="52">
        <v>0</v>
      </c>
    </row>
    <row r="212" spans="1:15" s="60" customFormat="1" ht="22.5" customHeight="1">
      <c r="A212" s="59"/>
      <c r="B212" s="58" t="s">
        <v>42</v>
      </c>
      <c r="C212" s="104">
        <v>20000000</v>
      </c>
      <c r="D212" s="104">
        <v>20000</v>
      </c>
      <c r="E212" s="104">
        <v>10000</v>
      </c>
      <c r="F212" s="105">
        <v>0</v>
      </c>
      <c r="G212" s="105">
        <v>0</v>
      </c>
      <c r="H212" s="105">
        <f t="shared" si="23"/>
        <v>0</v>
      </c>
      <c r="I212" s="104">
        <f t="shared" si="24"/>
        <v>10000</v>
      </c>
      <c r="J212" s="104">
        <v>10</v>
      </c>
      <c r="K212" s="106">
        <f t="shared" si="25"/>
        <v>0.05</v>
      </c>
      <c r="L212" s="56">
        <v>0</v>
      </c>
      <c r="M212" s="57">
        <v>0</v>
      </c>
      <c r="N212" s="56">
        <v>0</v>
      </c>
      <c r="O212" s="57">
        <v>0</v>
      </c>
    </row>
    <row r="213" spans="1:19" s="53" customFormat="1" ht="22.5" customHeight="1">
      <c r="A213" s="59"/>
      <c r="B213" s="50" t="s">
        <v>111</v>
      </c>
      <c r="C213" s="104">
        <v>2000000000</v>
      </c>
      <c r="D213" s="104">
        <v>200000000</v>
      </c>
      <c r="E213" s="104">
        <v>980000000</v>
      </c>
      <c r="F213" s="105">
        <v>0</v>
      </c>
      <c r="G213" s="105">
        <v>0</v>
      </c>
      <c r="H213" s="105">
        <f t="shared" si="23"/>
        <v>0</v>
      </c>
      <c r="I213" s="104">
        <f t="shared" si="24"/>
        <v>980000000</v>
      </c>
      <c r="J213" s="104">
        <v>98000000</v>
      </c>
      <c r="K213" s="87">
        <f t="shared" si="25"/>
        <v>49</v>
      </c>
      <c r="L213" s="56">
        <v>0.06</v>
      </c>
      <c r="M213" s="57">
        <v>5632054</v>
      </c>
      <c r="N213" s="56">
        <v>0</v>
      </c>
      <c r="O213" s="57">
        <v>0</v>
      </c>
      <c r="P213" s="60"/>
      <c r="Q213" s="60"/>
      <c r="R213" s="60"/>
      <c r="S213" s="60"/>
    </row>
    <row r="214" spans="1:15" s="60" customFormat="1" ht="22.5" customHeight="1">
      <c r="A214" s="59"/>
      <c r="B214" s="59" t="s">
        <v>149</v>
      </c>
      <c r="C214" s="104">
        <v>17000000000</v>
      </c>
      <c r="D214" s="104">
        <v>1700000000</v>
      </c>
      <c r="E214" s="104">
        <v>1999843310</v>
      </c>
      <c r="F214" s="105"/>
      <c r="G214" s="105">
        <v>0</v>
      </c>
      <c r="H214" s="105">
        <f t="shared" si="23"/>
        <v>0</v>
      </c>
      <c r="I214" s="104">
        <f t="shared" si="24"/>
        <v>1999843310</v>
      </c>
      <c r="J214" s="104">
        <v>199984331</v>
      </c>
      <c r="K214" s="106">
        <f t="shared" si="25"/>
        <v>11.763784176470589</v>
      </c>
      <c r="L214" s="56">
        <v>0</v>
      </c>
      <c r="M214" s="57">
        <v>0</v>
      </c>
      <c r="N214" s="56">
        <v>0</v>
      </c>
      <c r="O214" s="57">
        <v>0</v>
      </c>
    </row>
    <row r="215" spans="1:15" s="125" customFormat="1" ht="32.25" customHeight="1">
      <c r="A215" s="70" t="s">
        <v>150</v>
      </c>
      <c r="C215" s="73"/>
      <c r="D215" s="73"/>
      <c r="E215" s="73">
        <f>SUM(E216:E218)</f>
        <v>8024788388</v>
      </c>
      <c r="F215" s="73">
        <f>SUM(F216:F218)</f>
        <v>0</v>
      </c>
      <c r="G215" s="73">
        <f>SUM(G216:G218)</f>
        <v>0</v>
      </c>
      <c r="H215" s="73">
        <f>SUM(H216:H218)</f>
        <v>0</v>
      </c>
      <c r="I215" s="73">
        <f>SUM(I216:I218)</f>
        <v>8024788388</v>
      </c>
      <c r="J215" s="73"/>
      <c r="K215" s="73"/>
      <c r="L215" s="75"/>
      <c r="M215" s="77">
        <f>SUM(M216:M218)</f>
        <v>70545</v>
      </c>
      <c r="N215" s="75"/>
      <c r="O215" s="77">
        <f>SUM(O216:O218)</f>
        <v>8068000</v>
      </c>
    </row>
    <row r="216" spans="1:16" ht="21.75" customHeight="1">
      <c r="A216" s="66" t="s">
        <v>112</v>
      </c>
      <c r="B216" s="9" t="s">
        <v>163</v>
      </c>
      <c r="C216" s="115">
        <v>53164320</v>
      </c>
      <c r="D216" s="115">
        <v>5316432</v>
      </c>
      <c r="E216" s="92">
        <v>24227348</v>
      </c>
      <c r="F216" s="93">
        <v>0</v>
      </c>
      <c r="G216" s="93">
        <v>0</v>
      </c>
      <c r="H216" s="94">
        <f>F216-G216</f>
        <v>0</v>
      </c>
      <c r="I216" s="92">
        <f>E216+F216</f>
        <v>24227348</v>
      </c>
      <c r="J216" s="115">
        <v>4845470</v>
      </c>
      <c r="K216" s="78">
        <f>(J216/D216)*100</f>
        <v>91.14138956352681</v>
      </c>
      <c r="L216" s="19">
        <v>0</v>
      </c>
      <c r="M216" s="40">
        <v>0</v>
      </c>
      <c r="N216" s="19">
        <v>0</v>
      </c>
      <c r="O216" s="40">
        <v>7151000</v>
      </c>
      <c r="P216" s="1"/>
    </row>
    <row r="217" spans="1:15" ht="22.5" customHeight="1">
      <c r="A217" s="9" t="s">
        <v>13</v>
      </c>
      <c r="B217" s="20" t="s">
        <v>179</v>
      </c>
      <c r="C217" s="4">
        <v>78288192570</v>
      </c>
      <c r="D217" s="4">
        <v>7828819257</v>
      </c>
      <c r="E217" s="4">
        <v>561040</v>
      </c>
      <c r="F217" s="7">
        <v>0</v>
      </c>
      <c r="G217" s="7">
        <v>0</v>
      </c>
      <c r="H217" s="7">
        <f>F217-G217</f>
        <v>0</v>
      </c>
      <c r="I217" s="4">
        <f>E217+F217</f>
        <v>561040</v>
      </c>
      <c r="J217" s="4">
        <v>352799</v>
      </c>
      <c r="K217" s="78"/>
      <c r="L217" s="5">
        <v>0.2</v>
      </c>
      <c r="M217" s="37">
        <v>70545</v>
      </c>
      <c r="N217" s="5">
        <v>2.6</v>
      </c>
      <c r="O217" s="37">
        <v>917000</v>
      </c>
    </row>
    <row r="218" spans="1:15" ht="22.5" customHeight="1">
      <c r="A218" s="9"/>
      <c r="B218" s="9" t="s">
        <v>90</v>
      </c>
      <c r="C218" s="4">
        <v>65680000000</v>
      </c>
      <c r="D218" s="4">
        <v>6568000000</v>
      </c>
      <c r="E218" s="4">
        <v>8000000000</v>
      </c>
      <c r="F218" s="7">
        <v>0</v>
      </c>
      <c r="G218" s="7"/>
      <c r="H218" s="7">
        <f>F218-G218</f>
        <v>0</v>
      </c>
      <c r="I218" s="4">
        <f>E218+F218</f>
        <v>8000000000</v>
      </c>
      <c r="J218" s="4">
        <v>800000000</v>
      </c>
      <c r="K218" s="78">
        <f>(J218/D218)*100</f>
        <v>12.18026796589525</v>
      </c>
      <c r="L218" s="5"/>
      <c r="M218" s="37">
        <v>0</v>
      </c>
      <c r="N218" s="5"/>
      <c r="O218" s="37">
        <v>0</v>
      </c>
    </row>
    <row r="219" spans="1:15" ht="36.75" customHeight="1">
      <c r="A219" s="164" t="s">
        <v>194</v>
      </c>
      <c r="B219" s="15"/>
      <c r="C219" s="73"/>
      <c r="D219" s="73"/>
      <c r="E219" s="73">
        <f>E220</f>
        <v>2871245519.36</v>
      </c>
      <c r="F219" s="112">
        <f>F220</f>
        <v>-205303967.13</v>
      </c>
      <c r="G219" s="73">
        <f>G220</f>
        <v>0</v>
      </c>
      <c r="H219" s="73">
        <f>H220</f>
        <v>-205303967.13</v>
      </c>
      <c r="I219" s="73">
        <f>I220</f>
        <v>2665941552.23</v>
      </c>
      <c r="J219" s="73"/>
      <c r="K219" s="73"/>
      <c r="L219" s="75"/>
      <c r="M219" s="77">
        <f>M220</f>
        <v>45480817.63000001</v>
      </c>
      <c r="N219" s="75"/>
      <c r="O219" s="77">
        <f>O220</f>
        <v>17923000</v>
      </c>
    </row>
    <row r="220" spans="1:15" s="125" customFormat="1" ht="22.5" customHeight="1">
      <c r="A220" s="67" t="s">
        <v>173</v>
      </c>
      <c r="B220" s="66"/>
      <c r="C220" s="112"/>
      <c r="D220" s="112"/>
      <c r="E220" s="112">
        <f>SUM(E221:E237)</f>
        <v>2871245519.36</v>
      </c>
      <c r="F220" s="112">
        <f>SUM(F221:F237)</f>
        <v>-205303967.13</v>
      </c>
      <c r="G220" s="112">
        <f>SUM(G221:G237)</f>
        <v>0</v>
      </c>
      <c r="H220" s="112">
        <f>SUM(H221:H237)</f>
        <v>-205303967.13</v>
      </c>
      <c r="I220" s="112">
        <f>SUM(I221:I237)</f>
        <v>2665941552.23</v>
      </c>
      <c r="J220" s="112"/>
      <c r="K220" s="112"/>
      <c r="L220" s="116"/>
      <c r="M220" s="113">
        <f>SUM(M221:M237)</f>
        <v>45480817.63000001</v>
      </c>
      <c r="N220" s="116"/>
      <c r="O220" s="114">
        <f>SUM(O221:O237)</f>
        <v>17923000</v>
      </c>
    </row>
    <row r="221" spans="1:15" s="8" customFormat="1" ht="22.5" customHeight="1" thickBot="1">
      <c r="A221" s="132"/>
      <c r="B221" s="133" t="s">
        <v>91</v>
      </c>
      <c r="C221" s="134">
        <v>40000000</v>
      </c>
      <c r="D221" s="134">
        <v>4000000</v>
      </c>
      <c r="E221" s="134">
        <v>6007600</v>
      </c>
      <c r="F221" s="163">
        <v>0</v>
      </c>
      <c r="G221" s="135">
        <v>0</v>
      </c>
      <c r="H221" s="135">
        <f aca="true" t="shared" si="26" ref="H221:H237">F221-G221</f>
        <v>0</v>
      </c>
      <c r="I221" s="134">
        <f aca="true" t="shared" si="27" ref="I221:I237">E221+F221</f>
        <v>6007600</v>
      </c>
      <c r="J221" s="134">
        <v>1083333</v>
      </c>
      <c r="K221" s="136">
        <f aca="true" t="shared" si="28" ref="K221:K237">(J221/D221)*100</f>
        <v>27.083325000000002</v>
      </c>
      <c r="L221" s="137">
        <v>0</v>
      </c>
      <c r="M221" s="138">
        <v>862341</v>
      </c>
      <c r="N221" s="137">
        <v>0</v>
      </c>
      <c r="O221" s="138">
        <v>0</v>
      </c>
    </row>
    <row r="222" spans="1:15" ht="22.5" customHeight="1">
      <c r="A222" s="9"/>
      <c r="B222" s="11" t="s">
        <v>92</v>
      </c>
      <c r="C222" s="4">
        <v>635391000</v>
      </c>
      <c r="D222" s="4">
        <v>63539100</v>
      </c>
      <c r="E222" s="4">
        <v>40087178</v>
      </c>
      <c r="F222" s="127">
        <v>0</v>
      </c>
      <c r="G222" s="7">
        <v>0</v>
      </c>
      <c r="H222" s="94">
        <f t="shared" si="26"/>
        <v>0</v>
      </c>
      <c r="I222" s="92">
        <f t="shared" si="27"/>
        <v>40087178</v>
      </c>
      <c r="J222" s="4">
        <v>15279273</v>
      </c>
      <c r="K222" s="78">
        <f t="shared" si="28"/>
        <v>24.04704032635023</v>
      </c>
      <c r="L222" s="5">
        <v>0.7</v>
      </c>
      <c r="M222" s="37">
        <v>32687008</v>
      </c>
      <c r="N222" s="5">
        <v>0</v>
      </c>
      <c r="O222" s="37">
        <v>0</v>
      </c>
    </row>
    <row r="223" spans="1:15" ht="22.5" customHeight="1">
      <c r="A223" s="9"/>
      <c r="B223" s="9" t="s">
        <v>93</v>
      </c>
      <c r="C223" s="4">
        <v>930330840</v>
      </c>
      <c r="D223" s="4">
        <v>93033084</v>
      </c>
      <c r="E223" s="4">
        <v>95112500</v>
      </c>
      <c r="F223" s="127">
        <v>0</v>
      </c>
      <c r="G223" s="7">
        <v>0</v>
      </c>
      <c r="H223" s="94">
        <f t="shared" si="26"/>
        <v>0</v>
      </c>
      <c r="I223" s="92">
        <f t="shared" si="27"/>
        <v>95112500</v>
      </c>
      <c r="J223" s="4">
        <v>10958028</v>
      </c>
      <c r="K223" s="78">
        <f t="shared" si="28"/>
        <v>11.77863565180748</v>
      </c>
      <c r="L223" s="5">
        <v>0</v>
      </c>
      <c r="M223" s="37">
        <v>0</v>
      </c>
      <c r="N223" s="5">
        <v>0</v>
      </c>
      <c r="O223" s="37">
        <v>0</v>
      </c>
    </row>
    <row r="224" spans="1:15" ht="22.5" customHeight="1">
      <c r="A224" s="9"/>
      <c r="B224" s="11" t="s">
        <v>94</v>
      </c>
      <c r="C224" s="4">
        <v>1539013120</v>
      </c>
      <c r="D224" s="4">
        <v>153901312</v>
      </c>
      <c r="E224" s="4">
        <v>279273263</v>
      </c>
      <c r="F224" s="127">
        <v>0</v>
      </c>
      <c r="G224" s="7">
        <v>0</v>
      </c>
      <c r="H224" s="94">
        <f t="shared" si="26"/>
        <v>0</v>
      </c>
      <c r="I224" s="92">
        <f t="shared" si="27"/>
        <v>279273263</v>
      </c>
      <c r="J224" s="4">
        <v>23308862</v>
      </c>
      <c r="K224" s="78">
        <f t="shared" si="28"/>
        <v>15.145330275027154</v>
      </c>
      <c r="L224" s="5">
        <v>0.35</v>
      </c>
      <c r="M224" s="37">
        <v>7998144</v>
      </c>
      <c r="N224" s="5">
        <v>0.8</v>
      </c>
      <c r="O224" s="37">
        <v>17923000</v>
      </c>
    </row>
    <row r="225" spans="1:15" ht="22.5" customHeight="1">
      <c r="A225" s="9"/>
      <c r="B225" s="11" t="s">
        <v>95</v>
      </c>
      <c r="C225" s="4">
        <v>2378000000</v>
      </c>
      <c r="D225" s="4">
        <v>237800000</v>
      </c>
      <c r="E225" s="4">
        <v>100000000</v>
      </c>
      <c r="F225" s="127">
        <v>0</v>
      </c>
      <c r="G225" s="7">
        <v>0</v>
      </c>
      <c r="H225" s="94">
        <f t="shared" si="26"/>
        <v>0</v>
      </c>
      <c r="I225" s="92">
        <f t="shared" si="27"/>
        <v>100000000</v>
      </c>
      <c r="J225" s="4">
        <v>14412118</v>
      </c>
      <c r="K225" s="78">
        <f t="shared" si="28"/>
        <v>6.060604709840202</v>
      </c>
      <c r="L225" s="5">
        <v>0.07</v>
      </c>
      <c r="M225" s="37">
        <v>1008848</v>
      </c>
      <c r="N225" s="5">
        <v>0</v>
      </c>
      <c r="O225" s="37">
        <v>0</v>
      </c>
    </row>
    <row r="226" spans="1:15" s="1" customFormat="1" ht="22.5" customHeight="1">
      <c r="A226" s="18"/>
      <c r="B226" s="20" t="s">
        <v>96</v>
      </c>
      <c r="C226" s="92">
        <v>10000000000</v>
      </c>
      <c r="D226" s="92">
        <v>1000000000</v>
      </c>
      <c r="E226" s="92">
        <v>1053560000</v>
      </c>
      <c r="F226" s="126">
        <v>0</v>
      </c>
      <c r="G226" s="94">
        <v>0</v>
      </c>
      <c r="H226" s="94">
        <f t="shared" si="26"/>
        <v>0</v>
      </c>
      <c r="I226" s="92">
        <f t="shared" si="27"/>
        <v>1053560000</v>
      </c>
      <c r="J226" s="92">
        <v>100000000</v>
      </c>
      <c r="K226" s="95">
        <f t="shared" si="28"/>
        <v>10</v>
      </c>
      <c r="L226" s="19">
        <v>0</v>
      </c>
      <c r="M226" s="40">
        <v>0</v>
      </c>
      <c r="N226" s="19">
        <v>0</v>
      </c>
      <c r="O226" s="40">
        <v>0</v>
      </c>
    </row>
    <row r="227" spans="1:15" s="1" customFormat="1" ht="22.5" customHeight="1">
      <c r="A227" s="18"/>
      <c r="B227" s="150" t="s">
        <v>189</v>
      </c>
      <c r="C227" s="92">
        <v>16400000</v>
      </c>
      <c r="D227" s="92">
        <v>1640</v>
      </c>
      <c r="E227" s="92">
        <v>600000</v>
      </c>
      <c r="F227" s="126">
        <v>0</v>
      </c>
      <c r="G227" s="94">
        <v>0</v>
      </c>
      <c r="H227" s="94">
        <f t="shared" si="26"/>
        <v>0</v>
      </c>
      <c r="I227" s="92">
        <f t="shared" si="27"/>
        <v>600000</v>
      </c>
      <c r="J227" s="92">
        <v>60</v>
      </c>
      <c r="K227" s="95">
        <f t="shared" si="28"/>
        <v>3.6585365853658534</v>
      </c>
      <c r="L227" s="19">
        <v>0</v>
      </c>
      <c r="M227" s="40">
        <v>0</v>
      </c>
      <c r="N227" s="19">
        <v>0</v>
      </c>
      <c r="O227" s="40">
        <v>0</v>
      </c>
    </row>
    <row r="228" spans="1:15" s="1" customFormat="1" ht="22.5" customHeight="1">
      <c r="A228" s="18"/>
      <c r="B228" s="18" t="s">
        <v>151</v>
      </c>
      <c r="C228" s="92">
        <v>1000000000</v>
      </c>
      <c r="D228" s="92">
        <v>100000000</v>
      </c>
      <c r="E228" s="92">
        <v>283900000</v>
      </c>
      <c r="F228" s="126">
        <v>50100000</v>
      </c>
      <c r="G228" s="94">
        <v>0</v>
      </c>
      <c r="H228" s="94">
        <f t="shared" si="26"/>
        <v>50100000</v>
      </c>
      <c r="I228" s="92">
        <f t="shared" si="27"/>
        <v>334000000</v>
      </c>
      <c r="J228" s="92">
        <v>33400000</v>
      </c>
      <c r="K228" s="95">
        <f t="shared" si="28"/>
        <v>33.4</v>
      </c>
      <c r="L228" s="19">
        <v>0</v>
      </c>
      <c r="M228" s="40">
        <v>215719</v>
      </c>
      <c r="N228" s="19">
        <v>0</v>
      </c>
      <c r="O228" s="40">
        <v>0</v>
      </c>
    </row>
    <row r="229" spans="1:15" s="1" customFormat="1" ht="22.5" customHeight="1">
      <c r="A229" s="18"/>
      <c r="B229" s="20" t="s">
        <v>97</v>
      </c>
      <c r="C229" s="92">
        <v>5000000</v>
      </c>
      <c r="D229" s="92">
        <v>500000</v>
      </c>
      <c r="E229" s="92">
        <v>1135000</v>
      </c>
      <c r="F229" s="126">
        <v>0</v>
      </c>
      <c r="G229" s="94">
        <v>0</v>
      </c>
      <c r="H229" s="94">
        <f t="shared" si="26"/>
        <v>0</v>
      </c>
      <c r="I229" s="92">
        <f t="shared" si="27"/>
        <v>1135000</v>
      </c>
      <c r="J229" s="92">
        <v>113500</v>
      </c>
      <c r="K229" s="95">
        <f t="shared" si="28"/>
        <v>22.7</v>
      </c>
      <c r="L229" s="19">
        <v>0</v>
      </c>
      <c r="M229" s="40">
        <v>-112664</v>
      </c>
      <c r="N229" s="19">
        <v>0</v>
      </c>
      <c r="O229" s="40">
        <v>0</v>
      </c>
    </row>
    <row r="230" spans="1:15" ht="22.5" customHeight="1">
      <c r="A230" s="9"/>
      <c r="B230" s="11" t="s">
        <v>98</v>
      </c>
      <c r="C230" s="4">
        <v>5000000</v>
      </c>
      <c r="D230" s="4">
        <v>500000</v>
      </c>
      <c r="E230" s="4">
        <v>257110</v>
      </c>
      <c r="F230" s="127">
        <v>0</v>
      </c>
      <c r="G230" s="7">
        <v>0</v>
      </c>
      <c r="H230" s="94">
        <f t="shared" si="26"/>
        <v>0</v>
      </c>
      <c r="I230" s="92">
        <f t="shared" si="27"/>
        <v>257110</v>
      </c>
      <c r="J230" s="4">
        <v>25711</v>
      </c>
      <c r="K230" s="78">
        <f t="shared" si="28"/>
        <v>5.1422</v>
      </c>
      <c r="L230" s="5">
        <v>0</v>
      </c>
      <c r="M230" s="37">
        <v>56564</v>
      </c>
      <c r="N230" s="5">
        <v>0</v>
      </c>
      <c r="O230" s="37">
        <v>0</v>
      </c>
    </row>
    <row r="231" spans="1:15" ht="22.5" customHeight="1">
      <c r="A231" s="9"/>
      <c r="B231" s="11" t="s">
        <v>99</v>
      </c>
      <c r="C231" s="4">
        <v>11000000</v>
      </c>
      <c r="D231" s="4">
        <v>1100000</v>
      </c>
      <c r="E231" s="4">
        <v>880000</v>
      </c>
      <c r="F231" s="127">
        <v>0</v>
      </c>
      <c r="G231" s="7">
        <v>0</v>
      </c>
      <c r="H231" s="94">
        <f t="shared" si="26"/>
        <v>0</v>
      </c>
      <c r="I231" s="92">
        <f t="shared" si="27"/>
        <v>880000</v>
      </c>
      <c r="J231" s="4">
        <v>88000</v>
      </c>
      <c r="K231" s="78">
        <f t="shared" si="28"/>
        <v>8</v>
      </c>
      <c r="L231" s="5">
        <v>0</v>
      </c>
      <c r="M231" s="37">
        <v>0</v>
      </c>
      <c r="N231" s="5">
        <v>0</v>
      </c>
      <c r="O231" s="37">
        <v>0</v>
      </c>
    </row>
    <row r="232" spans="1:15" ht="22.5" customHeight="1">
      <c r="A232" s="9"/>
      <c r="B232" s="9" t="s">
        <v>164</v>
      </c>
      <c r="C232" s="4">
        <v>2500000</v>
      </c>
      <c r="D232" s="4">
        <v>250000</v>
      </c>
      <c r="E232" s="4">
        <v>198100</v>
      </c>
      <c r="F232" s="127">
        <v>0</v>
      </c>
      <c r="G232" s="7">
        <v>0</v>
      </c>
      <c r="H232" s="94">
        <f t="shared" si="26"/>
        <v>0</v>
      </c>
      <c r="I232" s="92">
        <f t="shared" si="27"/>
        <v>198100</v>
      </c>
      <c r="J232" s="4">
        <v>19810</v>
      </c>
      <c r="K232" s="78">
        <f t="shared" si="28"/>
        <v>7.924</v>
      </c>
      <c r="L232" s="5">
        <v>0</v>
      </c>
      <c r="M232" s="37">
        <v>0</v>
      </c>
      <c r="N232" s="5">
        <v>0</v>
      </c>
      <c r="O232" s="37">
        <v>0</v>
      </c>
    </row>
    <row r="233" spans="1:15" s="53" customFormat="1" ht="22.5" customHeight="1">
      <c r="A233" s="50"/>
      <c r="B233" s="50" t="s">
        <v>190</v>
      </c>
      <c r="C233" s="84">
        <v>559530093.14</v>
      </c>
      <c r="D233" s="84">
        <v>52000000</v>
      </c>
      <c r="E233" s="84">
        <v>255403967.13</v>
      </c>
      <c r="F233" s="104">
        <v>-255403967.13</v>
      </c>
      <c r="G233" s="86"/>
      <c r="H233" s="105">
        <f t="shared" si="26"/>
        <v>-255403967.13</v>
      </c>
      <c r="I233" s="104">
        <f t="shared" si="27"/>
        <v>0</v>
      </c>
      <c r="J233" s="84"/>
      <c r="K233" s="87"/>
      <c r="L233" s="51"/>
      <c r="M233" s="52"/>
      <c r="N233" s="51"/>
      <c r="O233" s="52"/>
    </row>
    <row r="234" spans="1:15" ht="22.5" customHeight="1">
      <c r="A234" s="9"/>
      <c r="B234" s="11" t="s">
        <v>100</v>
      </c>
      <c r="C234" s="4">
        <v>241200000</v>
      </c>
      <c r="D234" s="4">
        <v>9000000</v>
      </c>
      <c r="E234" s="4">
        <v>120600000</v>
      </c>
      <c r="F234" s="127">
        <v>0</v>
      </c>
      <c r="G234" s="7">
        <v>0</v>
      </c>
      <c r="H234" s="94">
        <f t="shared" si="26"/>
        <v>0</v>
      </c>
      <c r="I234" s="92">
        <f t="shared" si="27"/>
        <v>120600000</v>
      </c>
      <c r="J234" s="4">
        <v>4500000</v>
      </c>
      <c r="K234" s="78">
        <f t="shared" si="28"/>
        <v>50</v>
      </c>
      <c r="L234" s="5">
        <v>0</v>
      </c>
      <c r="M234" s="37">
        <v>4761274.06</v>
      </c>
      <c r="N234" s="5">
        <v>0</v>
      </c>
      <c r="O234" s="37">
        <v>0</v>
      </c>
    </row>
    <row r="235" spans="1:15" ht="22.5" customHeight="1">
      <c r="A235" s="9"/>
      <c r="B235" s="11" t="s">
        <v>101</v>
      </c>
      <c r="C235" s="4">
        <v>1044870800</v>
      </c>
      <c r="D235" s="4">
        <v>38000</v>
      </c>
      <c r="E235" s="4">
        <v>522435400</v>
      </c>
      <c r="F235" s="127">
        <v>0</v>
      </c>
      <c r="G235" s="7">
        <v>0</v>
      </c>
      <c r="H235" s="94">
        <f t="shared" si="26"/>
        <v>0</v>
      </c>
      <c r="I235" s="92">
        <f t="shared" si="27"/>
        <v>522435400</v>
      </c>
      <c r="J235" s="4">
        <v>19000</v>
      </c>
      <c r="K235" s="78">
        <f t="shared" si="28"/>
        <v>50</v>
      </c>
      <c r="L235" s="5">
        <v>0</v>
      </c>
      <c r="M235" s="37">
        <v>651745.34</v>
      </c>
      <c r="N235" s="5">
        <v>0</v>
      </c>
      <c r="O235" s="37">
        <v>0</v>
      </c>
    </row>
    <row r="236" spans="1:15" ht="22.5" customHeight="1">
      <c r="A236" s="9"/>
      <c r="B236" s="11" t="s">
        <v>102</v>
      </c>
      <c r="C236" s="4">
        <v>350193025.99</v>
      </c>
      <c r="D236" s="4">
        <v>32000002</v>
      </c>
      <c r="E236" s="4">
        <v>105057901.23</v>
      </c>
      <c r="F236" s="127">
        <v>0</v>
      </c>
      <c r="G236" s="7">
        <v>0</v>
      </c>
      <c r="H236" s="94">
        <f t="shared" si="26"/>
        <v>0</v>
      </c>
      <c r="I236" s="92">
        <f t="shared" si="27"/>
        <v>105057901.23</v>
      </c>
      <c r="J236" s="4">
        <v>9600000</v>
      </c>
      <c r="K236" s="78">
        <f t="shared" si="28"/>
        <v>29.999998125000115</v>
      </c>
      <c r="L236" s="5">
        <v>0</v>
      </c>
      <c r="M236" s="37">
        <v>25315.92</v>
      </c>
      <c r="N236" s="5">
        <v>0</v>
      </c>
      <c r="O236" s="37">
        <v>0</v>
      </c>
    </row>
    <row r="237" spans="1:15" ht="22.5" customHeight="1">
      <c r="A237" s="9"/>
      <c r="B237" s="11" t="s">
        <v>103</v>
      </c>
      <c r="C237" s="4">
        <v>13750000</v>
      </c>
      <c r="D237" s="4">
        <v>1300000</v>
      </c>
      <c r="E237" s="4">
        <v>6737500</v>
      </c>
      <c r="F237" s="127">
        <v>0</v>
      </c>
      <c r="G237" s="7">
        <v>0</v>
      </c>
      <c r="H237" s="94">
        <f t="shared" si="26"/>
        <v>0</v>
      </c>
      <c r="I237" s="92">
        <f t="shared" si="27"/>
        <v>6737500</v>
      </c>
      <c r="J237" s="4">
        <v>637000</v>
      </c>
      <c r="K237" s="78">
        <f t="shared" si="28"/>
        <v>49</v>
      </c>
      <c r="L237" s="5">
        <v>0</v>
      </c>
      <c r="M237" s="37">
        <v>-2673477.69</v>
      </c>
      <c r="N237" s="5">
        <v>0</v>
      </c>
      <c r="O237" s="37">
        <v>0</v>
      </c>
    </row>
    <row r="238" spans="1:15" ht="22.5" customHeight="1">
      <c r="A238" s="9"/>
      <c r="B238" s="11"/>
      <c r="C238" s="4"/>
      <c r="D238" s="4"/>
      <c r="E238" s="4"/>
      <c r="F238" s="127"/>
      <c r="G238" s="7"/>
      <c r="H238" s="94"/>
      <c r="I238" s="92"/>
      <c r="J238" s="4"/>
      <c r="K238" s="78"/>
      <c r="L238" s="5"/>
      <c r="M238" s="37"/>
      <c r="N238" s="5"/>
      <c r="O238" s="37"/>
    </row>
    <row r="239" spans="1:15" ht="22.5" customHeight="1">
      <c r="A239" s="9"/>
      <c r="B239" s="11"/>
      <c r="C239" s="4"/>
      <c r="D239" s="4"/>
      <c r="E239" s="4"/>
      <c r="F239" s="127"/>
      <c r="G239" s="7"/>
      <c r="H239" s="94"/>
      <c r="I239" s="92"/>
      <c r="J239" s="4"/>
      <c r="K239" s="78"/>
      <c r="L239" s="5"/>
      <c r="M239" s="37"/>
      <c r="N239" s="5"/>
      <c r="O239" s="37"/>
    </row>
    <row r="240" spans="1:15" ht="22.5" customHeight="1">
      <c r="A240" s="9"/>
      <c r="B240" s="11"/>
      <c r="C240" s="4"/>
      <c r="D240" s="4"/>
      <c r="E240" s="4"/>
      <c r="F240" s="127"/>
      <c r="G240" s="7"/>
      <c r="H240" s="94"/>
      <c r="I240" s="92"/>
      <c r="J240" s="4"/>
      <c r="K240" s="78"/>
      <c r="L240" s="5"/>
      <c r="M240" s="37"/>
      <c r="N240" s="5"/>
      <c r="O240" s="37"/>
    </row>
    <row r="241" spans="1:15" ht="22.5" customHeight="1">
      <c r="A241" s="9"/>
      <c r="B241" s="11"/>
      <c r="C241" s="4"/>
      <c r="D241" s="4"/>
      <c r="E241" s="4"/>
      <c r="F241" s="127"/>
      <c r="G241" s="7"/>
      <c r="H241" s="94"/>
      <c r="I241" s="92"/>
      <c r="J241" s="4"/>
      <c r="K241" s="78"/>
      <c r="L241" s="5"/>
      <c r="M241" s="37"/>
      <c r="N241" s="5"/>
      <c r="O241" s="37"/>
    </row>
    <row r="242" spans="1:15" ht="22.5" customHeight="1">
      <c r="A242" s="9"/>
      <c r="B242" s="11"/>
      <c r="C242" s="4"/>
      <c r="D242" s="4"/>
      <c r="E242" s="4"/>
      <c r="F242" s="127"/>
      <c r="G242" s="7"/>
      <c r="H242" s="94"/>
      <c r="I242" s="92"/>
      <c r="J242" s="4"/>
      <c r="K242" s="78"/>
      <c r="L242" s="5"/>
      <c r="M242" s="37"/>
      <c r="N242" s="5"/>
      <c r="O242" s="37"/>
    </row>
    <row r="243" spans="1:15" ht="22.5" customHeight="1">
      <c r="A243" s="9"/>
      <c r="B243" s="11"/>
      <c r="C243" s="4"/>
      <c r="D243" s="4"/>
      <c r="E243" s="4"/>
      <c r="F243" s="127"/>
      <c r="G243" s="7"/>
      <c r="H243" s="94"/>
      <c r="I243" s="92"/>
      <c r="J243" s="4"/>
      <c r="K243" s="78"/>
      <c r="L243" s="5"/>
      <c r="M243" s="37"/>
      <c r="N243" s="5"/>
      <c r="O243" s="37"/>
    </row>
    <row r="244" spans="1:15" ht="22.5" customHeight="1">
      <c r="A244" s="9"/>
      <c r="B244" s="11"/>
      <c r="C244" s="4"/>
      <c r="D244" s="4"/>
      <c r="E244" s="4"/>
      <c r="F244" s="127"/>
      <c r="G244" s="7"/>
      <c r="H244" s="94"/>
      <c r="I244" s="92"/>
      <c r="J244" s="4"/>
      <c r="K244" s="78"/>
      <c r="L244" s="5"/>
      <c r="M244" s="37"/>
      <c r="N244" s="5"/>
      <c r="O244" s="37"/>
    </row>
    <row r="245" spans="1:15" ht="22.5" customHeight="1">
      <c r="A245" s="9"/>
      <c r="B245" s="11"/>
      <c r="C245" s="4"/>
      <c r="D245" s="4"/>
      <c r="E245" s="4"/>
      <c r="F245" s="127"/>
      <c r="G245" s="7"/>
      <c r="H245" s="94"/>
      <c r="I245" s="92"/>
      <c r="J245" s="4"/>
      <c r="K245" s="78"/>
      <c r="L245" s="5"/>
      <c r="M245" s="37"/>
      <c r="N245" s="5"/>
      <c r="O245" s="37"/>
    </row>
    <row r="246" spans="1:15" ht="22.5" customHeight="1">
      <c r="A246" s="9"/>
      <c r="B246" s="11"/>
      <c r="C246" s="4"/>
      <c r="D246" s="4"/>
      <c r="E246" s="4"/>
      <c r="F246" s="127"/>
      <c r="G246" s="7"/>
      <c r="H246" s="94"/>
      <c r="I246" s="92"/>
      <c r="J246" s="4"/>
      <c r="K246" s="78"/>
      <c r="L246" s="5"/>
      <c r="M246" s="37"/>
      <c r="N246" s="5"/>
      <c r="O246" s="37"/>
    </row>
    <row r="247" spans="1:15" ht="22.5" customHeight="1">
      <c r="A247" s="9"/>
      <c r="B247" s="11"/>
      <c r="C247" s="4"/>
      <c r="D247" s="4"/>
      <c r="E247" s="4"/>
      <c r="F247" s="127"/>
      <c r="G247" s="7"/>
      <c r="H247" s="94"/>
      <c r="I247" s="92"/>
      <c r="J247" s="4"/>
      <c r="K247" s="78"/>
      <c r="L247" s="5"/>
      <c r="M247" s="37"/>
      <c r="N247" s="5"/>
      <c r="O247" s="37"/>
    </row>
    <row r="248" spans="1:15" ht="22.5" customHeight="1">
      <c r="A248" s="9"/>
      <c r="B248" s="11"/>
      <c r="C248" s="4"/>
      <c r="D248" s="4"/>
      <c r="E248" s="4"/>
      <c r="F248" s="127"/>
      <c r="G248" s="7"/>
      <c r="H248" s="94"/>
      <c r="I248" s="92"/>
      <c r="J248" s="4"/>
      <c r="K248" s="78"/>
      <c r="L248" s="5"/>
      <c r="M248" s="37"/>
      <c r="N248" s="5"/>
      <c r="O248" s="37"/>
    </row>
    <row r="249" spans="1:15" ht="22.5" customHeight="1">
      <c r="A249" s="9"/>
      <c r="B249" s="11"/>
      <c r="C249" s="4"/>
      <c r="D249" s="4"/>
      <c r="E249" s="4"/>
      <c r="F249" s="127"/>
      <c r="G249" s="7"/>
      <c r="H249" s="94"/>
      <c r="I249" s="92"/>
      <c r="J249" s="4"/>
      <c r="K249" s="78"/>
      <c r="L249" s="5"/>
      <c r="M249" s="37"/>
      <c r="N249" s="5"/>
      <c r="O249" s="37"/>
    </row>
    <row r="250" spans="1:15" ht="22.5" customHeight="1">
      <c r="A250" s="9"/>
      <c r="B250" s="11"/>
      <c r="C250" s="4"/>
      <c r="D250" s="4"/>
      <c r="E250" s="4"/>
      <c r="F250" s="127"/>
      <c r="G250" s="7"/>
      <c r="H250" s="94"/>
      <c r="I250" s="92"/>
      <c r="J250" s="4"/>
      <c r="K250" s="78"/>
      <c r="L250" s="5"/>
      <c r="M250" s="37"/>
      <c r="N250" s="5"/>
      <c r="O250" s="37"/>
    </row>
    <row r="251" spans="1:15" ht="22.5" customHeight="1">
      <c r="A251" s="9"/>
      <c r="B251" s="11"/>
      <c r="C251" s="4"/>
      <c r="D251" s="4"/>
      <c r="E251" s="4"/>
      <c r="F251" s="127"/>
      <c r="G251" s="7"/>
      <c r="H251" s="94"/>
      <c r="I251" s="92"/>
      <c r="J251" s="4"/>
      <c r="K251" s="78"/>
      <c r="L251" s="5"/>
      <c r="M251" s="37"/>
      <c r="N251" s="5"/>
      <c r="O251" s="37"/>
    </row>
    <row r="252" spans="1:15" ht="22.5" customHeight="1">
      <c r="A252" s="9"/>
      <c r="B252" s="11"/>
      <c r="C252" s="4"/>
      <c r="D252" s="4"/>
      <c r="E252" s="4"/>
      <c r="F252" s="127"/>
      <c r="G252" s="7"/>
      <c r="H252" s="94"/>
      <c r="I252" s="92"/>
      <c r="J252" s="4"/>
      <c r="K252" s="78"/>
      <c r="L252" s="5"/>
      <c r="M252" s="37"/>
      <c r="N252" s="5"/>
      <c r="O252" s="37"/>
    </row>
    <row r="253" spans="1:15" ht="22.5" customHeight="1">
      <c r="A253" s="9"/>
      <c r="B253" s="11"/>
      <c r="C253" s="4"/>
      <c r="D253" s="4"/>
      <c r="E253" s="4"/>
      <c r="F253" s="127"/>
      <c r="G253" s="7"/>
      <c r="H253" s="94"/>
      <c r="I253" s="92"/>
      <c r="J253" s="4"/>
      <c r="K253" s="78"/>
      <c r="L253" s="5"/>
      <c r="M253" s="37"/>
      <c r="N253" s="5"/>
      <c r="O253" s="37"/>
    </row>
    <row r="254" spans="1:15" ht="22.5" customHeight="1">
      <c r="A254" s="9"/>
      <c r="B254" s="11"/>
      <c r="C254" s="4"/>
      <c r="D254" s="4"/>
      <c r="E254" s="4"/>
      <c r="F254" s="127"/>
      <c r="G254" s="7"/>
      <c r="H254" s="94"/>
      <c r="I254" s="92"/>
      <c r="J254" s="4"/>
      <c r="K254" s="78"/>
      <c r="L254" s="5"/>
      <c r="M254" s="37"/>
      <c r="N254" s="5"/>
      <c r="O254" s="37"/>
    </row>
    <row r="255" spans="1:15" ht="22.5" customHeight="1">
      <c r="A255" s="9"/>
      <c r="B255" s="11"/>
      <c r="C255" s="4"/>
      <c r="D255" s="4"/>
      <c r="E255" s="4"/>
      <c r="F255" s="127"/>
      <c r="G255" s="7"/>
      <c r="H255" s="94"/>
      <c r="I255" s="92"/>
      <c r="J255" s="4"/>
      <c r="K255" s="78"/>
      <c r="L255" s="5"/>
      <c r="M255" s="37"/>
      <c r="N255" s="5"/>
      <c r="O255" s="37"/>
    </row>
    <row r="256" spans="1:15" ht="22.5" customHeight="1">
      <c r="A256" s="9"/>
      <c r="B256" s="11"/>
      <c r="C256" s="4"/>
      <c r="D256" s="4"/>
      <c r="E256" s="4"/>
      <c r="F256" s="127"/>
      <c r="G256" s="7"/>
      <c r="H256" s="94"/>
      <c r="I256" s="92"/>
      <c r="J256" s="4"/>
      <c r="K256" s="78"/>
      <c r="L256" s="5"/>
      <c r="M256" s="37"/>
      <c r="N256" s="5"/>
      <c r="O256" s="37"/>
    </row>
    <row r="257" spans="1:15" ht="22.5" customHeight="1">
      <c r="A257" s="9"/>
      <c r="B257" s="11"/>
      <c r="C257" s="4"/>
      <c r="D257" s="4"/>
      <c r="E257" s="4"/>
      <c r="F257" s="127"/>
      <c r="G257" s="7"/>
      <c r="H257" s="94"/>
      <c r="I257" s="92"/>
      <c r="J257" s="4"/>
      <c r="K257" s="78"/>
      <c r="L257" s="5"/>
      <c r="M257" s="37"/>
      <c r="N257" s="5"/>
      <c r="O257" s="37"/>
    </row>
    <row r="258" spans="1:15" ht="22.5" customHeight="1">
      <c r="A258" s="9"/>
      <c r="B258" s="11"/>
      <c r="C258" s="4"/>
      <c r="D258" s="4"/>
      <c r="E258" s="4"/>
      <c r="F258" s="127"/>
      <c r="G258" s="7"/>
      <c r="H258" s="94"/>
      <c r="I258" s="92"/>
      <c r="J258" s="4"/>
      <c r="K258" s="78"/>
      <c r="L258" s="5"/>
      <c r="M258" s="37"/>
      <c r="N258" s="5"/>
      <c r="O258" s="37"/>
    </row>
    <row r="259" spans="1:15" s="8" customFormat="1" ht="22.5" customHeight="1" thickBot="1">
      <c r="A259" s="29" t="s">
        <v>43</v>
      </c>
      <c r="B259" s="38"/>
      <c r="C259" s="38"/>
      <c r="D259" s="38"/>
      <c r="E259" s="39">
        <f>E9+E13+E88+E201+E219</f>
        <v>90358938331.96</v>
      </c>
      <c r="F259" s="39">
        <f>F9+F13+F88+F201+F219</f>
        <v>-1683276653.54</v>
      </c>
      <c r="G259" s="39">
        <f>G9+G13+G88+G201+G219</f>
        <v>-4335952814</v>
      </c>
      <c r="H259" s="39">
        <f>H9+H13+H88+H201+H219</f>
        <v>2652676159.46</v>
      </c>
      <c r="I259" s="39">
        <f>I9+I13+I88+I201+I219</f>
        <v>88675661677.42</v>
      </c>
      <c r="J259" s="38"/>
      <c r="K259" s="38"/>
      <c r="L259" s="38"/>
      <c r="M259" s="47">
        <f>M9+M13+M88+M201+M219</f>
        <v>5250418178.23</v>
      </c>
      <c r="N259" s="39">
        <f>N9+N13+N88+N201+N219</f>
        <v>0</v>
      </c>
      <c r="O259" s="47">
        <f>O9+O13+O88+O201+O219</f>
        <v>2804140803</v>
      </c>
    </row>
    <row r="260" spans="1:39" ht="15.75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48"/>
      <c r="N260" s="23"/>
      <c r="O260" s="48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ht="15.75">
      <c r="A261" s="31" t="s">
        <v>0</v>
      </c>
    </row>
  </sheetData>
  <mergeCells count="10">
    <mergeCell ref="N6:O6"/>
    <mergeCell ref="L5:O5"/>
    <mergeCell ref="B6:B7"/>
    <mergeCell ref="D6:D7"/>
    <mergeCell ref="B5:D5"/>
    <mergeCell ref="J5:K5"/>
    <mergeCell ref="F6:G6"/>
    <mergeCell ref="E5:G5"/>
    <mergeCell ref="H5:I5"/>
    <mergeCell ref="L6:M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37</dc:title>
  <dc:subject>37</dc:subject>
  <dc:creator>行政院主計處</dc:creator>
  <cp:keywords/>
  <dc:description> </dc:description>
  <cp:lastModifiedBy>Administrator</cp:lastModifiedBy>
  <cp:lastPrinted>2004-04-25T05:36:49Z</cp:lastPrinted>
  <dcterms:created xsi:type="dcterms:W3CDTF">1998-09-16T11:30:35Z</dcterms:created>
  <dcterms:modified xsi:type="dcterms:W3CDTF">2008-11-13T10:27:58Z</dcterms:modified>
  <cp:category>I14</cp:category>
  <cp:version/>
  <cp:contentType/>
  <cp:contentStatus/>
</cp:coreProperties>
</file>