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9690" windowHeight="3285" tabRatio="612" firstSheet="2" activeTab="2"/>
  </bookViews>
  <sheets>
    <sheet name="87b151 " sheetId="1" r:id="rId1"/>
    <sheet name="88b151 " sheetId="2" r:id="rId2"/>
    <sheet name="91乙151" sheetId="3" r:id="rId3"/>
  </sheets>
  <definedNames>
    <definedName name="_xlnm.Print_Area" localSheetId="0">'87b151 '!$A$1:$P$772</definedName>
    <definedName name="_xlnm.Print_Area" localSheetId="1">'88b151 '!$A$1:$P$772</definedName>
    <definedName name="_xlnm.Print_Area" localSheetId="2">'91乙151'!$A$1:$N$271</definedName>
    <definedName name="_xlnm.Print_Titles" localSheetId="0">'87b151 '!$1:$6</definedName>
    <definedName name="_xlnm.Print_Titles" localSheetId="1">'88b151 '!$1:$6</definedName>
    <definedName name="_xlnm.Print_Titles" localSheetId="2">'91乙151'!$1:$6</definedName>
  </definedNames>
  <calcPr fullCalcOnLoad="1"/>
</workbook>
</file>

<file path=xl/sharedStrings.xml><?xml version="1.0" encoding="utf-8"?>
<sst xmlns="http://schemas.openxmlformats.org/spreadsheetml/2006/main" count="1852" uniqueCount="899">
  <si>
    <t xml:space="preserve">乙    資本支出執行結果 </t>
  </si>
  <si>
    <t xml:space="preserve">   資本支出執行結果  乙</t>
  </si>
  <si>
    <t xml:space="preserve">  1 ５ 1  資   本   支  出   計   畫 </t>
  </si>
  <si>
    <r>
      <t>執  行  結  果  綜  計  表</t>
    </r>
    <r>
      <rPr>
        <sz val="14"/>
        <rFont val="細明體"/>
        <family val="3"/>
      </rPr>
      <t>（續）</t>
    </r>
  </si>
  <si>
    <t xml:space="preserve">                  全             部             計             畫            </t>
  </si>
  <si>
    <r>
      <t xml:space="preserve">        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數</t>
    </r>
  </si>
  <si>
    <t>截至本年度</t>
  </si>
  <si>
    <t>機關及計畫名稱</t>
  </si>
  <si>
    <t>占投</t>
  </si>
  <si>
    <t>占累計</t>
  </si>
  <si>
    <t>進度起訖</t>
  </si>
  <si>
    <t xml:space="preserve"> 累計工程進度％</t>
  </si>
  <si>
    <t>以前年度</t>
  </si>
  <si>
    <t>決算數</t>
  </si>
  <si>
    <t>比較增減</t>
  </si>
  <si>
    <t>止契約</t>
  </si>
  <si>
    <t>投資總額</t>
  </si>
  <si>
    <t>累計預算數</t>
  </si>
  <si>
    <t>資總</t>
  </si>
  <si>
    <t>累計決算數</t>
  </si>
  <si>
    <t>預算數</t>
  </si>
  <si>
    <t>目標能量</t>
  </si>
  <si>
    <t>年月</t>
  </si>
  <si>
    <t>預定</t>
  </si>
  <si>
    <t>實際</t>
  </si>
  <si>
    <t>保留數</t>
  </si>
  <si>
    <t>本年度</t>
  </si>
  <si>
    <t xml:space="preserve"> 1 ５ 1  資  本  支  出  計   畫  執  行  結  果  綜  計  表   ( 續 )</t>
  </si>
  <si>
    <t>臺灣菸酒股份有限公司</t>
  </si>
  <si>
    <t>合計</t>
  </si>
  <si>
    <t>責任數</t>
  </si>
  <si>
    <t>額％</t>
  </si>
  <si>
    <t>％</t>
  </si>
  <si>
    <t xml:space="preserve"> </t>
  </si>
  <si>
    <t xml:space="preserve">  經  濟  部  主  管</t>
  </si>
  <si>
    <t>臺灣糖業股份有限公司</t>
  </si>
  <si>
    <r>
      <t xml:space="preserve">  </t>
    </r>
    <r>
      <rPr>
        <sz val="12"/>
        <rFont val="新細明體"/>
        <family val="1"/>
      </rPr>
      <t>甲、繼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續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</si>
  <si>
    <r>
      <t xml:space="preserve">       1.</t>
    </r>
    <r>
      <rPr>
        <sz val="12"/>
        <rFont val="新細明體"/>
        <family val="1"/>
      </rPr>
      <t>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畫</t>
    </r>
  </si>
  <si>
    <r>
      <t xml:space="preserve"> </t>
    </r>
    <r>
      <rPr>
        <sz val="12"/>
        <rFont val="新細明體"/>
        <family val="1"/>
      </rPr>
      <t>配合國內市場需求，生產</t>
    </r>
  </si>
  <si>
    <t>82.7-87.6</t>
  </si>
  <si>
    <r>
      <t xml:space="preserve"> </t>
    </r>
    <r>
      <rPr>
        <sz val="12"/>
        <rFont val="新細明體"/>
        <family val="1"/>
      </rPr>
      <t>各類高品質砂糖及特砂，</t>
    </r>
  </si>
  <si>
    <r>
      <t xml:space="preserve"> </t>
    </r>
    <r>
      <rPr>
        <sz val="12"/>
        <rFont val="新細明體"/>
        <family val="1"/>
      </rPr>
      <t>興建日產</t>
    </r>
    <r>
      <rPr>
        <sz val="12"/>
        <rFont val="Times New Roman"/>
        <family val="1"/>
      </rPr>
      <t>1,000</t>
    </r>
    <r>
      <rPr>
        <sz val="12"/>
        <rFont val="新細明體"/>
        <family val="1"/>
      </rPr>
      <t>公噸精煉糖</t>
    </r>
  </si>
  <si>
    <r>
      <t xml:space="preserve">       2.</t>
    </r>
    <r>
      <rPr>
        <sz val="12"/>
        <rFont val="新細明體"/>
        <family val="1"/>
      </rPr>
      <t>台北市漢口街綜合商業</t>
    </r>
  </si>
  <si>
    <r>
      <t xml:space="preserve"> </t>
    </r>
    <r>
      <rPr>
        <sz val="12"/>
        <rFont val="新細明體"/>
        <family val="1"/>
      </rPr>
      <t>擴展多角經營，提高土地</t>
    </r>
  </si>
  <si>
    <t>82.7-89.6</t>
  </si>
  <si>
    <r>
      <t xml:space="preserve">          </t>
    </r>
    <r>
      <rPr>
        <sz val="12"/>
        <rFont val="新細明體"/>
        <family val="1"/>
      </rPr>
      <t>大樓興建計畫</t>
    </r>
  </si>
  <si>
    <r>
      <t xml:space="preserve"> </t>
    </r>
    <r>
      <rPr>
        <sz val="12"/>
        <rFont val="新細明體"/>
        <family val="1"/>
      </rPr>
      <t>利用附加價值，興建綜合</t>
    </r>
  </si>
  <si>
    <r>
      <t xml:space="preserve"> </t>
    </r>
    <r>
      <rPr>
        <sz val="12"/>
        <rFont val="新細明體"/>
        <family val="1"/>
      </rPr>
      <t>大樓，規劃內容為商務旅</t>
    </r>
  </si>
  <si>
    <t>83.7-86.6</t>
  </si>
  <si>
    <r>
      <t xml:space="preserve">  </t>
    </r>
    <r>
      <rPr>
        <sz val="12"/>
        <rFont val="新細明體"/>
        <family val="1"/>
      </rPr>
      <t>乙、新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</si>
  <si>
    <t>84.7-89.6</t>
  </si>
  <si>
    <r>
      <t xml:space="preserve">  </t>
    </r>
    <r>
      <rPr>
        <sz val="12"/>
        <rFont val="新細明體"/>
        <family val="1"/>
      </rPr>
      <t>丙、非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型</t>
    </r>
  </si>
  <si>
    <t>臺鹽實業股份有限公司</t>
  </si>
  <si>
    <t xml:space="preserve">  </t>
  </si>
  <si>
    <r>
      <t xml:space="preserve">  </t>
    </r>
    <r>
      <rPr>
        <sz val="12"/>
        <rFont val="新細明體"/>
        <family val="1"/>
      </rPr>
      <t>非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型</t>
    </r>
  </si>
  <si>
    <t>臺灣肥料股份有限公司</t>
  </si>
  <si>
    <t>84.7-86.6</t>
  </si>
  <si>
    <t>臺灣機械股份有限公司</t>
  </si>
  <si>
    <t>中國造船股份有限公司</t>
  </si>
  <si>
    <t>中國石油股份有限公司</t>
  </si>
  <si>
    <r>
      <t xml:space="preserve">       1.</t>
    </r>
    <r>
      <rPr>
        <sz val="12"/>
        <rFont val="新細明體"/>
        <family val="1"/>
      </rPr>
      <t>污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染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防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治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畫</t>
    </r>
  </si>
  <si>
    <r>
      <t xml:space="preserve"> </t>
    </r>
    <r>
      <rPr>
        <sz val="12"/>
        <rFont val="新細明體"/>
        <family val="1"/>
      </rPr>
      <t>興建各類環境污染防治設</t>
    </r>
  </si>
  <si>
    <r>
      <t xml:space="preserve"> </t>
    </r>
    <r>
      <rPr>
        <sz val="12"/>
        <rFont val="新細明體"/>
        <family val="1"/>
      </rPr>
      <t>施，包括空氣污染防治、</t>
    </r>
  </si>
  <si>
    <r>
      <t xml:space="preserve"> </t>
    </r>
    <r>
      <rPr>
        <sz val="12"/>
        <rFont val="新細明體"/>
        <family val="1"/>
      </rPr>
      <t>水污染防治、噪音改善、</t>
    </r>
  </si>
  <si>
    <r>
      <t xml:space="preserve"> </t>
    </r>
    <r>
      <rPr>
        <sz val="12"/>
        <rFont val="新細明體"/>
        <family val="1"/>
      </rPr>
      <t>固體廢棄物處理及環境評</t>
    </r>
  </si>
  <si>
    <r>
      <t xml:space="preserve">          </t>
    </r>
    <r>
      <rPr>
        <sz val="12"/>
        <rFont val="新細明體"/>
        <family val="1"/>
      </rPr>
      <t>計畫</t>
    </r>
  </si>
  <si>
    <r>
      <t xml:space="preserve"> </t>
    </r>
    <r>
      <rPr>
        <sz val="12"/>
        <rFont val="新細明體"/>
        <family val="1"/>
      </rPr>
      <t>興建日產三十噸硫磺回收</t>
    </r>
  </si>
  <si>
    <t>82.7-87.2</t>
  </si>
  <si>
    <r>
      <t xml:space="preserve"> </t>
    </r>
    <r>
      <rPr>
        <sz val="12"/>
        <rFont val="新細明體"/>
        <family val="1"/>
      </rPr>
      <t>工場及尾氣處理裝置各一</t>
    </r>
  </si>
  <si>
    <t>81.7-86.12</t>
  </si>
  <si>
    <r>
      <t xml:space="preserve">          </t>
    </r>
    <r>
      <rPr>
        <sz val="12"/>
        <rFont val="新細明體"/>
        <family val="1"/>
      </rPr>
      <t>生及相關公用設備計畫</t>
    </r>
  </si>
  <si>
    <r>
      <t xml:space="preserve">          </t>
    </r>
    <r>
      <rPr>
        <sz val="12"/>
        <rFont val="新細明體"/>
        <family val="1"/>
      </rPr>
      <t>畫</t>
    </r>
  </si>
  <si>
    <t>79.7-86.12</t>
  </si>
  <si>
    <r>
      <t xml:space="preserve"> </t>
    </r>
    <r>
      <rPr>
        <sz val="12"/>
        <rFont val="新細明體"/>
        <family val="1"/>
      </rPr>
      <t>油槽汰換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座，增建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座</t>
    </r>
  </si>
  <si>
    <t>81.7-86.6</t>
  </si>
  <si>
    <r>
      <t xml:space="preserve"> </t>
    </r>
    <r>
      <rPr>
        <sz val="12"/>
        <rFont val="新細明體"/>
        <family val="1"/>
      </rPr>
      <t>增建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>座、改建</t>
    </r>
    <r>
      <rPr>
        <sz val="12"/>
        <rFont val="Times New Roman"/>
        <family val="1"/>
      </rPr>
      <t>58</t>
    </r>
    <r>
      <rPr>
        <sz val="12"/>
        <rFont val="新細明體"/>
        <family val="1"/>
      </rPr>
      <t>座、改</t>
    </r>
  </si>
  <si>
    <r>
      <t xml:space="preserve"> </t>
    </r>
    <r>
      <rPr>
        <sz val="12"/>
        <rFont val="新細明體"/>
        <family val="1"/>
      </rPr>
      <t>善</t>
    </r>
    <r>
      <rPr>
        <sz val="12"/>
        <rFont val="Times New Roman"/>
        <family val="1"/>
      </rPr>
      <t>64</t>
    </r>
    <r>
      <rPr>
        <sz val="12"/>
        <rFont val="新細明體"/>
        <family val="1"/>
      </rPr>
      <t>座加油站，設置示範</t>
    </r>
  </si>
  <si>
    <r>
      <t xml:space="preserve">          </t>
    </r>
    <r>
      <rPr>
        <sz val="12"/>
        <rFont val="新細明體"/>
        <family val="1"/>
      </rPr>
      <t>興建計畫</t>
    </r>
  </si>
  <si>
    <r>
      <t>興建日煉</t>
    </r>
    <r>
      <rPr>
        <sz val="12"/>
        <rFont val="Times New Roman"/>
        <family val="1"/>
      </rPr>
      <t xml:space="preserve"> 20,000 </t>
    </r>
    <r>
      <rPr>
        <sz val="12"/>
        <rFont val="新細明體"/>
        <family val="1"/>
      </rPr>
      <t>桶重組工</t>
    </r>
  </si>
  <si>
    <r>
      <t>場及</t>
    </r>
    <r>
      <rPr>
        <sz val="12"/>
        <rFont val="Times New Roman"/>
        <family val="1"/>
      </rPr>
      <t xml:space="preserve"> 25,000</t>
    </r>
    <r>
      <rPr>
        <sz val="12"/>
        <rFont val="新細明體"/>
        <family val="1"/>
      </rPr>
      <t>桶柴油加氫脫</t>
    </r>
  </si>
  <si>
    <t>硫工場各一座及其相關設</t>
  </si>
  <si>
    <r>
      <t xml:space="preserve">          </t>
    </r>
    <r>
      <rPr>
        <sz val="12"/>
        <rFont val="新細明體"/>
        <family val="1"/>
      </rPr>
      <t>場儀控及裂解爐爐管更</t>
    </r>
  </si>
  <si>
    <r>
      <t xml:space="preserve">          </t>
    </r>
    <r>
      <rPr>
        <sz val="12"/>
        <rFont val="新細明體"/>
        <family val="1"/>
      </rPr>
      <t>新計畫</t>
    </r>
  </si>
  <si>
    <t>83.7-87.6</t>
  </si>
  <si>
    <r>
      <t xml:space="preserve">          </t>
    </r>
    <r>
      <rPr>
        <sz val="12"/>
        <rFont val="新細明體"/>
        <family val="1"/>
      </rPr>
      <t>後續計畫</t>
    </r>
  </si>
  <si>
    <r>
      <t xml:space="preserve"> </t>
    </r>
    <r>
      <rPr>
        <sz val="12"/>
        <rFont val="新細明體"/>
        <family val="1"/>
      </rPr>
      <t>興建濁水溪管橋一座及輸</t>
    </r>
  </si>
  <si>
    <t>84.7-88.6</t>
  </si>
  <si>
    <t>84.7-85.12</t>
  </si>
  <si>
    <r>
      <t xml:space="preserve">          </t>
    </r>
    <r>
      <rPr>
        <sz val="12"/>
        <rFont val="新細明體"/>
        <family val="1"/>
      </rPr>
      <t>發電工程計畫</t>
    </r>
  </si>
  <si>
    <t>76.1-87.8</t>
  </si>
  <si>
    <t>79.9-88.12</t>
  </si>
  <si>
    <t>80.11-89.8</t>
  </si>
  <si>
    <r>
      <t xml:space="preserve">          </t>
    </r>
    <r>
      <rPr>
        <sz val="12"/>
        <rFont val="新細明體"/>
        <family val="1"/>
      </rPr>
      <t>至五號機組發電工程計</t>
    </r>
  </si>
  <si>
    <r>
      <t xml:space="preserve">          </t>
    </r>
    <r>
      <rPr>
        <sz val="12"/>
        <rFont val="新細明體"/>
        <family val="1"/>
      </rPr>
      <t>電工程計畫</t>
    </r>
  </si>
  <si>
    <r>
      <t xml:space="preserve">     13.</t>
    </r>
    <r>
      <rPr>
        <sz val="12"/>
        <rFont val="新細明體"/>
        <family val="1"/>
      </rPr>
      <t>馬鞍水力發電工程計畫</t>
    </r>
  </si>
  <si>
    <r>
      <t xml:space="preserve">     14.</t>
    </r>
    <r>
      <rPr>
        <sz val="12"/>
        <rFont val="新細明體"/>
        <family val="1"/>
      </rPr>
      <t>鯉魚潭水庫士林水力發</t>
    </r>
  </si>
  <si>
    <r>
      <t xml:space="preserve"> </t>
    </r>
    <r>
      <rPr>
        <sz val="12"/>
        <rFont val="新細明體"/>
        <family val="1"/>
      </rPr>
      <t>回長公里，新、擴建主要</t>
    </r>
  </si>
  <si>
    <r>
      <t xml:space="preserve"> </t>
    </r>
    <r>
      <rPr>
        <sz val="12"/>
        <rFont val="新細明體"/>
        <family val="1"/>
      </rPr>
      <t>安，拆遷主要變壓器容量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</si>
  <si>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新細明體"/>
        <family val="1"/>
      </rPr>
      <t>長公里，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增購及汰換變壓</t>
    </r>
  </si>
  <si>
    <r>
      <t xml:space="preserve">          </t>
    </r>
    <r>
      <rPr>
        <sz val="12"/>
        <rFont val="新細明體"/>
        <family val="1"/>
      </rPr>
      <t>二期工程計畫</t>
    </r>
  </si>
  <si>
    <r>
      <t xml:space="preserve">          </t>
    </r>
    <r>
      <rPr>
        <sz val="12"/>
        <rFont val="新細明體"/>
        <family val="1"/>
      </rPr>
      <t>護工程計畫</t>
    </r>
  </si>
  <si>
    <r>
      <t xml:space="preserve"> </t>
    </r>
    <r>
      <rPr>
        <sz val="12"/>
        <rFont val="新細明體"/>
        <family val="1"/>
      </rPr>
      <t>排放標準</t>
    </r>
  </si>
  <si>
    <t>82.7-86.6</t>
  </si>
  <si>
    <r>
      <t xml:space="preserve">          </t>
    </r>
    <r>
      <rPr>
        <sz val="12"/>
        <rFont val="新細明體"/>
        <family val="1"/>
      </rPr>
      <t>、二、三號機冷卻水出</t>
    </r>
  </si>
  <si>
    <t>84.7-93.6</t>
  </si>
  <si>
    <r>
      <t xml:space="preserve">          </t>
    </r>
    <r>
      <rPr>
        <sz val="12"/>
        <rFont val="新細明體"/>
        <family val="1"/>
      </rPr>
      <t>工程計畫</t>
    </r>
  </si>
  <si>
    <t xml:space="preserve">  財  政  部  主  管</t>
  </si>
  <si>
    <t>中國輸出入銀行</t>
  </si>
  <si>
    <t>交通銀行</t>
  </si>
  <si>
    <t>中國農民銀行</t>
  </si>
  <si>
    <t>中央信託局</t>
  </si>
  <si>
    <t>中央再保險股份有限公司</t>
  </si>
  <si>
    <t>中央存款保險股份有限公司</t>
  </si>
  <si>
    <t xml:space="preserve">  交  通  部  主  管</t>
  </si>
  <si>
    <t>交通部郵政總局</t>
  </si>
  <si>
    <t>82.7-88.12</t>
  </si>
  <si>
    <t xml:space="preserve"> 行政院國軍退輔會主管</t>
  </si>
  <si>
    <t>榮民工程股份有限公司</t>
  </si>
  <si>
    <r>
      <t xml:space="preserve"> </t>
    </r>
    <r>
      <rPr>
        <sz val="12"/>
        <rFont val="新細明體"/>
        <family val="1"/>
      </rPr>
      <t>購置基地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處、興建局屋</t>
    </r>
    <r>
      <rPr>
        <sz val="12"/>
        <rFont val="Times New Roman"/>
        <family val="1"/>
      </rPr>
      <t>7</t>
    </r>
  </si>
  <si>
    <r>
      <t xml:space="preserve"> </t>
    </r>
    <r>
      <rPr>
        <sz val="12"/>
        <rFont val="新細明體"/>
        <family val="1"/>
      </rPr>
      <t>處、購置機械設備</t>
    </r>
    <r>
      <rPr>
        <sz val="12"/>
        <rFont val="Times New Roman"/>
        <family val="1"/>
      </rPr>
      <t>3,252</t>
    </r>
    <r>
      <rPr>
        <sz val="12"/>
        <rFont val="新細明體"/>
        <family val="1"/>
      </rPr>
      <t>具</t>
    </r>
  </si>
  <si>
    <r>
      <t xml:space="preserve">  </t>
    </r>
    <r>
      <rPr>
        <sz val="12"/>
        <rFont val="新細明體"/>
        <family val="1"/>
      </rPr>
      <t>乙、非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型</t>
    </r>
  </si>
  <si>
    <r>
      <t xml:space="preserve">       1.</t>
    </r>
    <r>
      <rPr>
        <sz val="12"/>
        <rFont val="新細明體"/>
        <family val="1"/>
      </rPr>
      <t>臺灣北區市內電話計畫</t>
    </r>
  </si>
  <si>
    <r>
      <t xml:space="preserve"> </t>
    </r>
    <r>
      <rPr>
        <sz val="12"/>
        <rFont val="新細明體"/>
        <family val="1"/>
      </rPr>
      <t>擴充及汰換市內電話交換</t>
    </r>
  </si>
  <si>
    <r>
      <t xml:space="preserve">       2.</t>
    </r>
    <r>
      <rPr>
        <sz val="12"/>
        <rFont val="新細明體"/>
        <family val="1"/>
      </rPr>
      <t>臺灣中區市內電話計畫</t>
    </r>
  </si>
  <si>
    <r>
      <t xml:space="preserve">       3.</t>
    </r>
    <r>
      <rPr>
        <sz val="12"/>
        <rFont val="新細明體"/>
        <family val="1"/>
      </rPr>
      <t>臺灣南區市內電話計畫</t>
    </r>
  </si>
  <si>
    <r>
      <t xml:space="preserve">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設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換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 xml:space="preserve"> </t>
    </r>
  </si>
  <si>
    <r>
      <t xml:space="preserve">       5.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畫</t>
    </r>
  </si>
  <si>
    <r>
      <t xml:space="preserve"> </t>
    </r>
    <r>
      <rPr>
        <sz val="12"/>
        <rFont val="新細明體"/>
        <family val="1"/>
      </rPr>
      <t>建設數據分封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路</t>
    </r>
    <r>
      <rPr>
        <sz val="12"/>
        <rFont val="Times New Roman"/>
        <family val="1"/>
      </rPr>
      <t xml:space="preserve"> </t>
    </r>
  </si>
  <si>
    <r>
      <t xml:space="preserve">       6.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際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畫</t>
    </r>
  </si>
  <si>
    <r>
      <t xml:space="preserve"> </t>
    </r>
    <r>
      <rPr>
        <sz val="12"/>
        <rFont val="新細明體"/>
        <family val="1"/>
      </rPr>
      <t>，建設國際電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話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機</t>
    </r>
  </si>
  <si>
    <r>
      <t xml:space="preserve">  20,000</t>
    </r>
    <r>
      <rPr>
        <sz val="12"/>
        <rFont val="新細明體"/>
        <family val="1"/>
      </rPr>
      <t>門</t>
    </r>
  </si>
  <si>
    <r>
      <t xml:space="preserve">       7.</t>
    </r>
    <r>
      <rPr>
        <sz val="12"/>
        <rFont val="新細明體"/>
        <family val="1"/>
      </rPr>
      <t>電信科技研究發展計畫</t>
    </r>
  </si>
  <si>
    <r>
      <t xml:space="preserve"> </t>
    </r>
    <r>
      <rPr>
        <sz val="12"/>
        <rFont val="新細明體"/>
        <family val="1"/>
      </rPr>
      <t>支援電信現代化計畫，並</t>
    </r>
  </si>
  <si>
    <r>
      <t xml:space="preserve"> </t>
    </r>
    <r>
      <rPr>
        <sz val="12"/>
        <rFont val="新細明體"/>
        <family val="1"/>
      </rPr>
      <t>為達成整體服務數位網路</t>
    </r>
  </si>
  <si>
    <r>
      <t xml:space="preserve"> </t>
    </r>
    <r>
      <rPr>
        <sz val="12"/>
        <rFont val="新細明體"/>
        <family val="1"/>
      </rPr>
      <t>提供所需之技術</t>
    </r>
  </si>
  <si>
    <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8.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訓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</si>
  <si>
    <r>
      <t xml:space="preserve"> </t>
    </r>
    <r>
      <rPr>
        <sz val="12"/>
        <rFont val="新細明體"/>
        <family val="1"/>
      </rPr>
      <t>配合電信中期發展計畫所</t>
    </r>
  </si>
  <si>
    <r>
      <t xml:space="preserve"> </t>
    </r>
    <r>
      <rPr>
        <sz val="12"/>
        <rFont val="新細明體"/>
        <family val="1"/>
      </rPr>
      <t>需人員職前訓練及辦理現</t>
    </r>
  </si>
  <si>
    <r>
      <t xml:space="preserve"> </t>
    </r>
    <r>
      <rPr>
        <sz val="12"/>
        <rFont val="新細明體"/>
        <family val="1"/>
      </rPr>
      <t>職人員進修與專業訓練需</t>
    </r>
  </si>
  <si>
    <r>
      <t xml:space="preserve"> </t>
    </r>
    <r>
      <rPr>
        <sz val="12"/>
        <rFont val="新細明體"/>
        <family val="1"/>
      </rPr>
      <t>要</t>
    </r>
  </si>
  <si>
    <t xml:space="preserve">  行政院衛生署主管</t>
  </si>
  <si>
    <t>衛生署麻醉藥品經理處</t>
  </si>
  <si>
    <t>中央健康保險局</t>
  </si>
  <si>
    <t>總計</t>
  </si>
  <si>
    <r>
      <t>單位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新台幣千元</t>
    </r>
  </si>
  <si>
    <t>中　　央　　銀　　行</t>
  </si>
  <si>
    <r>
      <t xml:space="preserve">  </t>
    </r>
    <r>
      <rPr>
        <sz val="12"/>
        <rFont val="新細明體"/>
        <family val="1"/>
      </rPr>
      <t>甲、繼　　續　　計　　畫</t>
    </r>
  </si>
  <si>
    <t>　    中央印製廠</t>
  </si>
  <si>
    <r>
      <t xml:space="preserve">   </t>
    </r>
    <r>
      <rPr>
        <sz val="12"/>
        <rFont val="新細明體"/>
        <family val="1"/>
      </rPr>
      <t>乙、非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型</t>
    </r>
  </si>
  <si>
    <t>興建綜合大樓，其產品有停</t>
  </si>
  <si>
    <t>車場、鄰里性商業設施、金</t>
  </si>
  <si>
    <t>融中心、辦公大樓、服務性</t>
  </si>
  <si>
    <t>興建兩棟大樓，一為旅館、</t>
  </si>
  <si>
    <t>名店街休閒設施、停車場，</t>
  </si>
  <si>
    <t>另一為百貨商場、辦公室、</t>
  </si>
  <si>
    <t>套房、休閒娛樂設施、停車</t>
  </si>
  <si>
    <r>
      <t xml:space="preserve">      </t>
    </r>
    <r>
      <rPr>
        <sz val="12"/>
        <rFont val="新細明體"/>
        <family val="1"/>
      </rPr>
      <t>可塑劑</t>
    </r>
    <r>
      <rPr>
        <sz val="12"/>
        <rFont val="Times New Roman"/>
        <family val="1"/>
      </rPr>
      <t>DOP</t>
    </r>
    <r>
      <rPr>
        <sz val="12"/>
        <rFont val="新細明體"/>
        <family val="1"/>
      </rPr>
      <t>投資計畫</t>
    </r>
  </si>
  <si>
    <r>
      <t>年產可塑劑</t>
    </r>
    <r>
      <rPr>
        <sz val="12"/>
        <rFont val="Times New Roman"/>
        <family val="1"/>
      </rPr>
      <t>DOP50,000</t>
    </r>
    <r>
      <rPr>
        <sz val="12"/>
        <rFont val="新細明體"/>
        <family val="1"/>
      </rPr>
      <t>公噸</t>
    </r>
  </si>
  <si>
    <t>79.7-87.2</t>
  </si>
  <si>
    <t>配合未來環保標準，進行空</t>
  </si>
  <si>
    <t>氣污染防治、噪音改善、地</t>
  </si>
  <si>
    <t>面水污染防治、地下水整治</t>
  </si>
  <si>
    <t>、廢棄物處理、製程減廢及</t>
  </si>
  <si>
    <t>工場操作全面改用分散式控</t>
  </si>
  <si>
    <r>
      <t xml:space="preserve"> </t>
    </r>
    <r>
      <rPr>
        <sz val="12"/>
        <rFont val="新細明體"/>
        <family val="1"/>
      </rPr>
      <t>左營廠及林園廠各增建抽</t>
    </r>
  </si>
  <si>
    <r>
      <t xml:space="preserve"> </t>
    </r>
    <r>
      <rPr>
        <sz val="12"/>
        <rFont val="新細明體"/>
        <family val="1"/>
      </rPr>
      <t>氣冷凝式汽渦輪機及高壓</t>
    </r>
  </si>
  <si>
    <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</si>
  <si>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華康中黑體"/>
        <family val="3"/>
      </rPr>
      <t>計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畫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型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資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本</t>
    </r>
    <r>
      <rPr>
        <sz val="12"/>
        <rFont val="Times New Roman"/>
        <family val="1"/>
      </rPr>
      <t xml:space="preserve">  </t>
    </r>
    <r>
      <rPr>
        <sz val="12"/>
        <rFont val="華康中黑體"/>
        <family val="3"/>
      </rPr>
      <t>支</t>
    </r>
    <r>
      <rPr>
        <sz val="12"/>
        <rFont val="Times New Roman"/>
        <family val="1"/>
      </rPr>
      <t xml:space="preserve"> </t>
    </r>
    <r>
      <rPr>
        <sz val="12"/>
        <rFont val="華康中黑體"/>
        <family val="3"/>
      </rPr>
      <t>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</si>
  <si>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新細明體"/>
        <family val="1"/>
      </rPr>
      <t>興建</t>
    </r>
    <r>
      <rPr>
        <sz val="12"/>
        <rFont val="Times New Roman"/>
        <family val="1"/>
      </rPr>
      <t>1,500</t>
    </r>
    <r>
      <rPr>
        <sz val="12"/>
        <rFont val="新細明體"/>
        <family val="1"/>
      </rPr>
      <t>公秉油槽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座，</t>
    </r>
  </si>
  <si>
    <r>
      <t xml:space="preserve">           </t>
    </r>
    <r>
      <rPr>
        <sz val="12"/>
        <rFont val="新細明體"/>
        <family val="1"/>
      </rPr>
      <t>設備投資計畫</t>
    </r>
  </si>
  <si>
    <r>
      <t xml:space="preserve"> 500</t>
    </r>
    <r>
      <rPr>
        <sz val="12"/>
        <rFont val="新細明體"/>
        <family val="1"/>
      </rPr>
      <t>公秉油槽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座，輸油</t>
    </r>
  </si>
  <si>
    <r>
      <t xml:space="preserve"> </t>
    </r>
    <r>
      <rPr>
        <sz val="12"/>
        <rFont val="新細明體"/>
        <family val="1"/>
      </rPr>
      <t>管線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吋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支、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吋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支及</t>
    </r>
  </si>
  <si>
    <r>
      <t xml:space="preserve">           </t>
    </r>
    <r>
      <rPr>
        <sz val="12"/>
        <rFont val="新細明體"/>
        <family val="1"/>
      </rPr>
      <t>增建計畫</t>
    </r>
  </si>
  <si>
    <r>
      <t xml:space="preserve">           </t>
    </r>
    <r>
      <rPr>
        <sz val="12"/>
        <rFont val="新細明體"/>
        <family val="1"/>
      </rPr>
      <t>資計畫</t>
    </r>
  </si>
  <si>
    <r>
      <t xml:space="preserve"> </t>
    </r>
    <r>
      <rPr>
        <sz val="12"/>
        <rFont val="新細明體"/>
        <family val="1"/>
      </rPr>
      <t>加氣站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座、立體停車場</t>
    </r>
  </si>
  <si>
    <r>
      <t xml:space="preserve"> </t>
    </r>
    <r>
      <rPr>
        <sz val="12"/>
        <rFont val="新細明體"/>
        <family val="1"/>
      </rPr>
      <t>購地</t>
    </r>
    <r>
      <rPr>
        <sz val="12"/>
        <rFont val="Times New Roman"/>
        <family val="1"/>
      </rPr>
      <t xml:space="preserve">  100</t>
    </r>
    <r>
      <rPr>
        <sz val="12"/>
        <rFont val="新細明體"/>
        <family val="1"/>
      </rPr>
      <t>公頃，增建油槽</t>
    </r>
  </si>
  <si>
    <t>79.7-90.6</t>
  </si>
  <si>
    <r>
      <t xml:space="preserve"> </t>
    </r>
    <r>
      <rPr>
        <sz val="12"/>
        <rFont val="新細明體"/>
        <family val="1"/>
      </rPr>
      <t>興建日煉</t>
    </r>
    <r>
      <rPr>
        <sz val="12"/>
        <rFont val="Times New Roman"/>
        <family val="1"/>
      </rPr>
      <t>50,000</t>
    </r>
    <r>
      <rPr>
        <sz val="12"/>
        <rFont val="新細明體"/>
        <family val="1"/>
      </rPr>
      <t>桶之重油</t>
    </r>
  </si>
  <si>
    <r>
      <t xml:space="preserve"> </t>
    </r>
    <r>
      <rPr>
        <sz val="12"/>
        <rFont val="新細明體"/>
        <family val="1"/>
      </rPr>
      <t>興建日產</t>
    </r>
    <r>
      <rPr>
        <sz val="12"/>
        <rFont val="Times New Roman"/>
        <family val="1"/>
      </rPr>
      <t>120</t>
    </r>
    <r>
      <rPr>
        <sz val="12"/>
        <rFont val="新細明體"/>
        <family val="1"/>
      </rPr>
      <t>噸硫磺回收</t>
    </r>
  </si>
  <si>
    <r>
      <t xml:space="preserve"> </t>
    </r>
    <r>
      <rPr>
        <sz val="12"/>
        <rFont val="新細明體"/>
        <family val="1"/>
      </rPr>
      <t>工場及尾氣處理裝置各乙</t>
    </r>
  </si>
  <si>
    <r>
      <t xml:space="preserve">         </t>
    </r>
    <r>
      <rPr>
        <sz val="12"/>
        <rFont val="新細明體"/>
        <family val="1"/>
      </rPr>
      <t>計畫</t>
    </r>
  </si>
  <si>
    <r>
      <t xml:space="preserve">       1.</t>
    </r>
    <r>
      <rPr>
        <sz val="12"/>
        <rFont val="新細明體"/>
        <family val="1"/>
      </rPr>
      <t>臺中第一～四部機火力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</si>
  <si>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2,200</t>
    </r>
    <r>
      <rPr>
        <sz val="12"/>
        <rFont val="新細明體"/>
        <family val="1"/>
      </rPr>
      <t>千瓩</t>
    </r>
  </si>
  <si>
    <r>
      <t xml:space="preserve">       2.</t>
    </r>
    <r>
      <rPr>
        <sz val="12"/>
        <rFont val="新細明體"/>
        <family val="1"/>
      </rPr>
      <t>臺中第五～八部機火力</t>
    </r>
  </si>
  <si>
    <r>
      <t>　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發電工程計畫</t>
    </r>
  </si>
  <si>
    <r>
      <t xml:space="preserve">       3.</t>
    </r>
    <r>
      <rPr>
        <sz val="12"/>
        <rFont val="新細明體"/>
        <family val="1"/>
      </rPr>
      <t>大林發電廠第六部機火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</si>
  <si>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550</t>
    </r>
    <r>
      <rPr>
        <sz val="12"/>
        <rFont val="新細明體"/>
        <family val="1"/>
      </rPr>
      <t>千瓩</t>
    </r>
  </si>
  <si>
    <t>78.10-86.4</t>
  </si>
  <si>
    <r>
      <t xml:space="preserve">         </t>
    </r>
    <r>
      <rPr>
        <sz val="12"/>
        <rFont val="新細明體"/>
        <family val="1"/>
      </rPr>
      <t>力發電工程計畫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</si>
  <si>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 xml:space="preserve"> 1,000</t>
    </r>
    <r>
      <rPr>
        <sz val="12"/>
        <rFont val="新細明體"/>
        <family val="1"/>
      </rPr>
      <t>千瓩級二部</t>
    </r>
    <r>
      <rPr>
        <sz val="12"/>
        <rFont val="Times New Roman"/>
        <family val="1"/>
      </rPr>
      <t xml:space="preserve"> </t>
    </r>
  </si>
  <si>
    <r>
      <t xml:space="preserve">       6.</t>
    </r>
    <r>
      <rPr>
        <sz val="12"/>
        <rFont val="新細明體"/>
        <family val="1"/>
      </rPr>
      <t>興達發電廠複循環第一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</si>
  <si>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 xml:space="preserve"> 2,210</t>
    </r>
    <r>
      <rPr>
        <sz val="12"/>
        <rFont val="新細明體"/>
        <family val="1"/>
      </rPr>
      <t>千瓩</t>
    </r>
  </si>
  <si>
    <r>
      <t xml:space="preserve">       7.</t>
    </r>
    <r>
      <rPr>
        <sz val="12"/>
        <rFont val="新細明體"/>
        <family val="1"/>
      </rPr>
      <t>通霄複循環第六號機發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</si>
  <si>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320</t>
    </r>
    <r>
      <rPr>
        <sz val="12"/>
        <rFont val="新細明體"/>
        <family val="1"/>
      </rPr>
      <t>千瓩</t>
    </r>
  </si>
  <si>
    <r>
      <t xml:space="preserve">       8.</t>
    </r>
    <r>
      <rPr>
        <sz val="12"/>
        <rFont val="新細明體"/>
        <family val="1"/>
      </rPr>
      <t>林口發電廠氣渦輪機發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</si>
  <si>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270</t>
    </r>
    <r>
      <rPr>
        <sz val="12"/>
        <rFont val="新細明體"/>
        <family val="1"/>
      </rPr>
      <t>千瓩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</si>
  <si>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 xml:space="preserve"> 105.5</t>
    </r>
    <r>
      <rPr>
        <sz val="12"/>
        <rFont val="新細明體"/>
        <family val="1"/>
      </rPr>
      <t>千瓩</t>
    </r>
  </si>
  <si>
    <t>76.7-85.6</t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</si>
  <si>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 xml:space="preserve"> 133.5</t>
    </r>
    <r>
      <rPr>
        <sz val="12"/>
        <rFont val="新細明體"/>
        <family val="1"/>
      </rPr>
      <t>千瓩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</si>
  <si>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 xml:space="preserve"> 80</t>
    </r>
    <r>
      <rPr>
        <sz val="12"/>
        <rFont val="新細明體"/>
        <family val="1"/>
      </rPr>
      <t>千瓩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</si>
  <si>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 xml:space="preserve"> 1.05</t>
    </r>
    <r>
      <rPr>
        <sz val="12"/>
        <rFont val="新細明體"/>
        <family val="1"/>
      </rPr>
      <t>千瓩</t>
    </r>
  </si>
  <si>
    <t>80.9-84.6</t>
  </si>
  <si>
    <r>
      <t xml:space="preserve"> </t>
    </r>
    <r>
      <rPr>
        <sz val="12"/>
        <rFont val="新細明體"/>
        <family val="1"/>
      </rPr>
      <t>擴充原中央調度控制系統，</t>
    </r>
  </si>
  <si>
    <r>
      <t xml:space="preserve"> </t>
    </r>
    <r>
      <rPr>
        <sz val="12"/>
        <rFont val="新細明體"/>
        <family val="1"/>
      </rPr>
      <t>成立五個區域調度系統及十</t>
    </r>
  </si>
  <si>
    <r>
      <t xml:space="preserve"> </t>
    </r>
    <r>
      <rPr>
        <sz val="12"/>
        <rFont val="新細明體"/>
        <family val="1"/>
      </rPr>
      <t>九個配電調度系統，並將電</t>
    </r>
  </si>
  <si>
    <r>
      <t xml:space="preserve"> </t>
    </r>
    <r>
      <rPr>
        <sz val="12"/>
        <rFont val="新細明體"/>
        <family val="1"/>
      </rPr>
      <t>力調度全部納入自動化監視</t>
    </r>
  </si>
  <si>
    <r>
      <t xml:space="preserve"> </t>
    </r>
    <r>
      <rPr>
        <sz val="12"/>
        <rFont val="新細明體"/>
        <family val="1"/>
      </rPr>
      <t>使電廠排放水符合「放流水</t>
    </r>
  </si>
  <si>
    <r>
      <t xml:space="preserve"> </t>
    </r>
    <r>
      <rPr>
        <sz val="12"/>
        <rFont val="新細明體"/>
        <family val="1"/>
      </rPr>
      <t>標準」</t>
    </r>
  </si>
  <si>
    <r>
      <t xml:space="preserve"> </t>
    </r>
    <r>
      <rPr>
        <sz val="12"/>
        <rFont val="新細明體"/>
        <family val="1"/>
      </rPr>
      <t>使既有汽力機組空氣污染物</t>
    </r>
  </si>
  <si>
    <r>
      <t xml:space="preserve"> </t>
    </r>
    <r>
      <rPr>
        <sz val="12"/>
        <rFont val="新細明體"/>
        <family val="1"/>
      </rPr>
      <t>之排放符合「電力設施空氣</t>
    </r>
  </si>
  <si>
    <r>
      <t xml:space="preserve"> </t>
    </r>
    <r>
      <rPr>
        <sz val="12"/>
        <rFont val="新細明體"/>
        <family val="1"/>
      </rPr>
      <t>污染物排放標準」</t>
    </r>
  </si>
  <si>
    <t>漢翔航空工業股份有限公司</t>
  </si>
  <si>
    <r>
      <t xml:space="preserve">       1.</t>
    </r>
    <r>
      <rPr>
        <sz val="12"/>
        <rFont val="新細明體"/>
        <family val="1"/>
      </rPr>
      <t>郵件處理自動化計畫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</si>
  <si>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新細明體"/>
        <family val="1"/>
      </rPr>
      <t>興建局屋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處、裝修局屋</t>
    </r>
    <r>
      <rPr>
        <sz val="12"/>
        <rFont val="Times New Roman"/>
        <family val="1"/>
      </rPr>
      <t>4</t>
    </r>
  </si>
  <si>
    <r>
      <t xml:space="preserve"> </t>
    </r>
    <r>
      <rPr>
        <sz val="12"/>
        <rFont val="新細明體"/>
        <family val="1"/>
      </rPr>
      <t>處、購置機械設備</t>
    </r>
    <r>
      <rPr>
        <sz val="12"/>
        <rFont val="Times New Roman"/>
        <family val="1"/>
      </rPr>
      <t>77</t>
    </r>
    <r>
      <rPr>
        <sz val="12"/>
        <rFont val="新細明體"/>
        <family val="1"/>
      </rPr>
      <t>組、</t>
    </r>
  </si>
  <si>
    <r>
      <t xml:space="preserve"> </t>
    </r>
    <r>
      <rPr>
        <sz val="12"/>
        <rFont val="新細明體"/>
        <family val="1"/>
      </rPr>
      <t>購置運郵車輛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輛、購置</t>
    </r>
  </si>
  <si>
    <r>
      <t xml:space="preserve">       2.</t>
    </r>
    <r>
      <rPr>
        <sz val="12"/>
        <rFont val="新細明體"/>
        <family val="1"/>
      </rPr>
      <t>郵政局屋及設備更新計</t>
    </r>
  </si>
  <si>
    <r>
      <t xml:space="preserve">       3.</t>
    </r>
    <r>
      <rPr>
        <sz val="12"/>
        <rFont val="新細明體"/>
        <family val="1"/>
      </rPr>
      <t>購建儲匯局所計畫</t>
    </r>
  </si>
  <si>
    <r>
      <t xml:space="preserve"> </t>
    </r>
    <r>
      <rPr>
        <sz val="12"/>
        <rFont val="新細明體"/>
        <family val="1"/>
      </rPr>
      <t>購置基地</t>
    </r>
    <r>
      <rPr>
        <sz val="12"/>
        <rFont val="Times New Roman"/>
        <family val="1"/>
      </rPr>
      <t>46</t>
    </r>
    <r>
      <rPr>
        <sz val="12"/>
        <rFont val="新細明體"/>
        <family val="1"/>
      </rPr>
      <t>處、興建局屋</t>
    </r>
  </si>
  <si>
    <r>
      <t xml:space="preserve"> 56</t>
    </r>
    <r>
      <rPr>
        <sz val="12"/>
        <rFont val="新細明體"/>
        <family val="1"/>
      </rPr>
      <t>處、購置局屋</t>
    </r>
    <r>
      <rPr>
        <sz val="12"/>
        <rFont val="Times New Roman"/>
        <family val="1"/>
      </rPr>
      <t>49</t>
    </r>
    <r>
      <rPr>
        <sz val="12"/>
        <rFont val="新細明體"/>
        <family val="1"/>
      </rPr>
      <t>處</t>
    </r>
  </si>
  <si>
    <r>
      <t xml:space="preserve">       4.</t>
    </r>
    <r>
      <rPr>
        <sz val="12"/>
        <rFont val="新細明體"/>
        <family val="1"/>
      </rPr>
      <t>儲匯電腦連線作業計畫</t>
    </r>
  </si>
  <si>
    <r>
      <t xml:space="preserve"> </t>
    </r>
    <r>
      <rPr>
        <sz val="12"/>
        <rFont val="新細明體"/>
        <family val="1"/>
      </rPr>
      <t>購置主機</t>
    </r>
    <r>
      <rPr>
        <sz val="12"/>
        <rFont val="Times New Roman"/>
        <family val="1"/>
      </rPr>
      <t>3</t>
    </r>
    <r>
      <rPr>
        <sz val="12"/>
        <rFont val="新細明體"/>
        <family val="1"/>
      </rPr>
      <t>具及週邊設備</t>
    </r>
  </si>
  <si>
    <r>
      <t xml:space="preserve"> 214</t>
    </r>
    <r>
      <rPr>
        <sz val="12"/>
        <rFont val="新細明體"/>
        <family val="1"/>
      </rPr>
      <t>具、購置連線設備</t>
    </r>
    <r>
      <rPr>
        <sz val="12"/>
        <rFont val="Times New Roman"/>
        <family val="1"/>
      </rPr>
      <t>5,191</t>
    </r>
  </si>
  <si>
    <t>中華電信股份有限公司</t>
  </si>
  <si>
    <r>
      <t xml:space="preserve">       4.</t>
    </r>
    <r>
      <rPr>
        <sz val="12"/>
        <rFont val="新細明體"/>
        <family val="1"/>
      </rPr>
      <t>長途及行動通信計畫</t>
    </r>
  </si>
  <si>
    <t xml:space="preserve">  行政院勞工委員會主管</t>
  </si>
  <si>
    <t>勞工保險局</t>
  </si>
  <si>
    <r>
      <t xml:space="preserve"> </t>
    </r>
    <r>
      <rPr>
        <b/>
        <sz val="12"/>
        <rFont val="華康中黑體"/>
        <family val="3"/>
      </rPr>
      <t xml:space="preserve">  行  政  院  主  管</t>
    </r>
  </si>
  <si>
    <r>
      <t xml:space="preserve">       3.</t>
    </r>
    <r>
      <rPr>
        <sz val="12"/>
        <rFont val="新細明體"/>
        <family val="1"/>
      </rPr>
      <t>台中市崇德路綜合大樓</t>
    </r>
    <r>
      <rPr>
        <sz val="12"/>
        <rFont val="Times New Roman"/>
        <family val="1"/>
      </rPr>
      <t xml:space="preserve">  </t>
    </r>
  </si>
  <si>
    <r>
      <t xml:space="preserve">          </t>
    </r>
    <r>
      <rPr>
        <sz val="12"/>
        <rFont val="新細明體"/>
        <family val="1"/>
      </rPr>
      <t>開發計畫</t>
    </r>
  </si>
  <si>
    <r>
      <t xml:space="preserve">       4.</t>
    </r>
    <r>
      <rPr>
        <sz val="12"/>
        <rFont val="新細明體"/>
        <family val="1"/>
      </rPr>
      <t>台南市文化中心西側竹</t>
    </r>
  </si>
  <si>
    <r>
      <t xml:space="preserve">          </t>
    </r>
    <r>
      <rPr>
        <sz val="12"/>
        <rFont val="新細明體"/>
        <family val="1"/>
      </rPr>
      <t>篙段商</t>
    </r>
    <r>
      <rPr>
        <sz val="12"/>
        <rFont val="Times New Roman"/>
        <family val="1"/>
      </rPr>
      <t>-2</t>
    </r>
    <r>
      <rPr>
        <sz val="12"/>
        <rFont val="新細明體"/>
        <family val="1"/>
      </rPr>
      <t>、商</t>
    </r>
    <r>
      <rPr>
        <sz val="12"/>
        <rFont val="Times New Roman"/>
        <family val="1"/>
      </rPr>
      <t>-3</t>
    </r>
    <r>
      <rPr>
        <sz val="12"/>
        <rFont val="新細明體"/>
        <family val="1"/>
      </rPr>
      <t>區綜合</t>
    </r>
  </si>
  <si>
    <r>
      <t xml:space="preserve">          </t>
    </r>
    <r>
      <rPr>
        <sz val="12"/>
        <rFont val="新細明體"/>
        <family val="1"/>
      </rPr>
      <t>商業設施開發計畫</t>
    </r>
  </si>
  <si>
    <t xml:space="preserve">         </t>
  </si>
  <si>
    <r>
      <t xml:space="preserve">      5.</t>
    </r>
    <r>
      <rPr>
        <sz val="12"/>
        <rFont val="新細明體"/>
        <family val="1"/>
      </rPr>
      <t>赴越南投資養豬計畫</t>
    </r>
  </si>
  <si>
    <t>配合政府南向政策，因應未</t>
  </si>
  <si>
    <t>來經貿自由化之衝擊，赴越</t>
  </si>
  <si>
    <r>
      <t>南設置年產</t>
    </r>
    <r>
      <rPr>
        <sz val="12"/>
        <rFont val="Times New Roman"/>
        <family val="1"/>
      </rPr>
      <t>61,560</t>
    </r>
    <r>
      <rPr>
        <sz val="12"/>
        <rFont val="新細明體"/>
        <family val="1"/>
      </rPr>
      <t>頭養豬場</t>
    </r>
  </si>
  <si>
    <t>。</t>
  </si>
  <si>
    <r>
      <t>及月產</t>
    </r>
    <r>
      <rPr>
        <sz val="12"/>
        <rFont val="Times New Roman"/>
        <family val="1"/>
      </rPr>
      <t>1,000</t>
    </r>
    <r>
      <rPr>
        <sz val="12"/>
        <rFont val="新細明體"/>
        <family val="1"/>
      </rPr>
      <t>噸飼料場各乙座</t>
    </r>
  </si>
  <si>
    <t>84.7-91.6</t>
  </si>
  <si>
    <t>85.7-88.6</t>
  </si>
  <si>
    <r>
      <t xml:space="preserve">       6.</t>
    </r>
    <r>
      <rPr>
        <sz val="12"/>
        <rFont val="新細明體"/>
        <family val="1"/>
      </rPr>
      <t>加油站事業投資計畫</t>
    </r>
  </si>
  <si>
    <t>充分運用現有人力，有效利</t>
  </si>
  <si>
    <r>
      <t>用公司土地資源，設置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個</t>
    </r>
  </si>
  <si>
    <t>加油站，每站日發油量為</t>
  </si>
  <si>
    <r>
      <t>20</t>
    </r>
    <r>
      <rPr>
        <sz val="12"/>
        <rFont val="新細明體"/>
        <family val="1"/>
      </rPr>
      <t>公秉。</t>
    </r>
  </si>
  <si>
    <r>
      <t xml:space="preserve">       7.</t>
    </r>
    <r>
      <rPr>
        <sz val="12"/>
        <rFont val="新細明體"/>
        <family val="1"/>
      </rPr>
      <t>蝴蝶蘭擴產外銷計畫</t>
    </r>
  </si>
  <si>
    <r>
      <t>設立蝴蝶蘭環控溫室</t>
    </r>
    <r>
      <rPr>
        <sz val="12"/>
        <rFont val="Times New Roman"/>
        <family val="1"/>
      </rPr>
      <t>52,000</t>
    </r>
  </si>
  <si>
    <r>
      <t>m</t>
    </r>
    <r>
      <rPr>
        <vertAlign val="superscript"/>
        <sz val="12"/>
        <rFont val="Times New Roman"/>
        <family val="1"/>
      </rPr>
      <t>2</t>
    </r>
    <r>
      <rPr>
        <sz val="12"/>
        <rFont val="新細明體"/>
        <family val="1"/>
      </rPr>
      <t>，每年生產中苗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萬株、</t>
    </r>
  </si>
  <si>
    <r>
      <t>大苗</t>
    </r>
    <r>
      <rPr>
        <sz val="12"/>
        <rFont val="Times New Roman"/>
        <family val="1"/>
      </rPr>
      <t>130</t>
    </r>
    <r>
      <rPr>
        <sz val="12"/>
        <rFont val="新細明體"/>
        <family val="1"/>
      </rPr>
      <t>萬株、盆花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萬株。</t>
    </r>
  </si>
  <si>
    <r>
      <t xml:space="preserve">       8.</t>
    </r>
    <r>
      <rPr>
        <sz val="12"/>
        <rFont val="新細明體"/>
        <family val="1"/>
      </rPr>
      <t>製糖工廠遷越計畫</t>
    </r>
  </si>
  <si>
    <r>
      <t>遷裝日壓</t>
    </r>
    <r>
      <rPr>
        <sz val="12"/>
        <rFont val="Times New Roman"/>
        <family val="1"/>
      </rPr>
      <t>2,000</t>
    </r>
    <r>
      <rPr>
        <sz val="12"/>
        <rFont val="新細明體"/>
        <family val="1"/>
      </rPr>
      <t>噸糖廠一座，</t>
    </r>
  </si>
  <si>
    <r>
      <t>年壓甘蔗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萬噸，年產砂糖</t>
    </r>
  </si>
  <si>
    <r>
      <t>31,500</t>
    </r>
    <r>
      <rPr>
        <sz val="12"/>
        <rFont val="新細明體"/>
        <family val="1"/>
      </rPr>
      <t>噸。</t>
    </r>
  </si>
  <si>
    <r>
      <t xml:space="preserve">       9.</t>
    </r>
    <r>
      <rPr>
        <sz val="12"/>
        <rFont val="新細明體"/>
        <family val="1"/>
      </rPr>
      <t>赴哥國投資蝴蝶蘭</t>
    </r>
  </si>
  <si>
    <r>
      <t xml:space="preserve">          </t>
    </r>
    <r>
      <rPr>
        <sz val="12"/>
        <rFont val="新細明體"/>
        <family val="1"/>
      </rPr>
      <t>產銷計畫</t>
    </r>
  </si>
  <si>
    <t>86.7-88.6</t>
  </si>
  <si>
    <t>86.7-89.6</t>
  </si>
  <si>
    <t>84.7-87.12</t>
  </si>
  <si>
    <r>
      <t xml:space="preserve">       2.</t>
    </r>
    <r>
      <rPr>
        <sz val="12"/>
        <rFont val="新細明體"/>
        <family val="1"/>
      </rPr>
      <t>液化天然氣接收站</t>
    </r>
  </si>
  <si>
    <r>
      <t xml:space="preserve">          </t>
    </r>
    <r>
      <rPr>
        <sz val="12"/>
        <rFont val="新細明體"/>
        <family val="1"/>
      </rPr>
      <t>第三期計畫</t>
    </r>
  </si>
  <si>
    <t>擴建永安液化天然氣接收站</t>
  </si>
  <si>
    <t>，興建地下儲氣窖注氣設備</t>
  </si>
  <si>
    <t>，海、陸輸氣管線及配氣站</t>
  </si>
  <si>
    <t>、加壓站等。</t>
  </si>
  <si>
    <t>85.7-89.6</t>
  </si>
  <si>
    <r>
      <t xml:space="preserve">       3.</t>
    </r>
    <r>
      <rPr>
        <sz val="12"/>
        <rFont val="新細明體"/>
        <family val="1"/>
      </rPr>
      <t>鐵砧山四十號井開發計畫</t>
    </r>
  </si>
  <si>
    <t>於鐵砧山礦區鑽鑿一口深約</t>
  </si>
  <si>
    <r>
      <t>3,000</t>
    </r>
    <r>
      <rPr>
        <sz val="12"/>
        <rFont val="新細明體"/>
        <family val="1"/>
      </rPr>
      <t>公尺之開發井。</t>
    </r>
  </si>
  <si>
    <t>85.7-86.9</t>
  </si>
  <si>
    <r>
      <t xml:space="preserve">       4.</t>
    </r>
    <r>
      <rPr>
        <sz val="12"/>
        <rFont val="新細明體"/>
        <family val="1"/>
      </rPr>
      <t>鐵砧山礦廠注氣站注氣</t>
    </r>
  </si>
  <si>
    <r>
      <t xml:space="preserve">          </t>
    </r>
    <r>
      <rPr>
        <sz val="12"/>
        <rFont val="新細明體"/>
        <family val="1"/>
      </rPr>
      <t>壓</t>
    </r>
    <r>
      <rPr>
        <sz val="12"/>
        <rFont val="新細明體"/>
        <family val="1"/>
      </rPr>
      <t>縮機擴建計畫</t>
    </r>
  </si>
  <si>
    <r>
      <t>購置每日注氣量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萬立方</t>
    </r>
  </si>
  <si>
    <t>公尺之注氣壓縮機一部。</t>
  </si>
  <si>
    <t>85.7-88.6</t>
  </si>
  <si>
    <r>
      <t xml:space="preserve">       5.</t>
    </r>
    <r>
      <rPr>
        <sz val="12"/>
        <rFont val="新細明體"/>
        <family val="1"/>
      </rPr>
      <t>林園廠</t>
    </r>
    <r>
      <rPr>
        <sz val="12"/>
        <rFont val="Times New Roman"/>
        <family val="1"/>
      </rPr>
      <t>161KV</t>
    </r>
    <r>
      <rPr>
        <sz val="12"/>
        <rFont val="新細明體"/>
        <family val="1"/>
      </rPr>
      <t>變電設備</t>
    </r>
  </si>
  <si>
    <r>
      <t xml:space="preserve">          </t>
    </r>
    <r>
      <rPr>
        <sz val="12"/>
        <rFont val="新細明體"/>
        <family val="1"/>
      </rPr>
      <t>計畫</t>
    </r>
  </si>
  <si>
    <r>
      <t>增設</t>
    </r>
    <r>
      <rPr>
        <sz val="12"/>
        <rFont val="Times New Roman"/>
        <family val="1"/>
      </rPr>
      <t>161KV GIS</t>
    </r>
    <r>
      <rPr>
        <sz val="12"/>
        <rFont val="新細明體"/>
        <family val="1"/>
      </rPr>
      <t>二套、</t>
    </r>
    <r>
      <rPr>
        <sz val="12"/>
        <rFont val="Times New Roman"/>
        <family val="1"/>
      </rPr>
      <t>161</t>
    </r>
  </si>
  <si>
    <r>
      <t>KV/69KV</t>
    </r>
    <r>
      <rPr>
        <sz val="12"/>
        <rFont val="新細明體"/>
        <family val="1"/>
      </rPr>
      <t>變壓器二台、監控</t>
    </r>
  </si>
  <si>
    <r>
      <t>盤二盤及</t>
    </r>
    <r>
      <rPr>
        <sz val="12"/>
        <rFont val="Times New Roman"/>
        <family val="1"/>
      </rPr>
      <t>69KV</t>
    </r>
    <r>
      <rPr>
        <sz val="12"/>
        <rFont val="新細明體"/>
        <family val="1"/>
      </rPr>
      <t>地下配管、</t>
    </r>
  </si>
  <si>
    <t>配線等。</t>
  </si>
  <si>
    <r>
      <t xml:space="preserve">       6.</t>
    </r>
    <r>
      <rPr>
        <sz val="12"/>
        <rFont val="新細明體"/>
        <family val="1"/>
      </rPr>
      <t>高雄煉油總廠污染防治</t>
    </r>
  </si>
  <si>
    <r>
      <t xml:space="preserve">       7.</t>
    </r>
    <r>
      <rPr>
        <sz val="12"/>
        <rFont val="新細明體"/>
        <family val="1"/>
      </rPr>
      <t>林園廠第四輕油裂解工</t>
    </r>
  </si>
  <si>
    <r>
      <t xml:space="preserve">       8.</t>
    </r>
    <r>
      <rPr>
        <sz val="12"/>
        <rFont val="新細明體"/>
        <family val="1"/>
      </rPr>
      <t>林園廠硫化物污染改善</t>
    </r>
  </si>
  <si>
    <r>
      <t xml:space="preserve">       9.</t>
    </r>
    <r>
      <rPr>
        <sz val="12"/>
        <rFont val="新細明體"/>
        <family val="1"/>
      </rPr>
      <t>左營廠及林園廠汽電共</t>
    </r>
  </si>
  <si>
    <r>
      <t xml:space="preserve">       10.</t>
    </r>
    <r>
      <rPr>
        <sz val="12"/>
        <rFont val="新細明體"/>
        <family val="1"/>
      </rPr>
      <t>大林廠汽電共生設備</t>
    </r>
  </si>
  <si>
    <r>
      <t xml:space="preserve">            </t>
    </r>
    <r>
      <rPr>
        <sz val="12"/>
        <rFont val="新細明體"/>
        <family val="1"/>
      </rPr>
      <t>計畫</t>
    </r>
  </si>
  <si>
    <t>增建抽氣冷凝式發電機及高</t>
  </si>
  <si>
    <r>
      <t>壓鍋爐各一套，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噸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小時</t>
    </r>
  </si>
  <si>
    <t>中壓鍋爐兩台。</t>
  </si>
  <si>
    <t>79.7-86.12</t>
  </si>
  <si>
    <r>
      <t xml:space="preserve">       11.</t>
    </r>
    <r>
      <rPr>
        <sz val="12"/>
        <rFont val="新細明體"/>
        <family val="1"/>
      </rPr>
      <t>苗栗至新竹輸氣幹管汰</t>
    </r>
  </si>
  <si>
    <r>
      <t xml:space="preserve">            </t>
    </r>
    <r>
      <rPr>
        <sz val="12"/>
        <rFont val="新細明體"/>
        <family val="1"/>
      </rPr>
      <t>換計畫</t>
    </r>
  </si>
  <si>
    <t>汰換苗栗朳仔崗配氣站至新</t>
  </si>
  <si>
    <r>
      <t>竹配氣站二支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吋管汰換為</t>
    </r>
  </si>
  <si>
    <r>
      <t>一支</t>
    </r>
    <r>
      <rPr>
        <sz val="12"/>
        <rFont val="Times New Roman"/>
        <family val="1"/>
      </rPr>
      <t>26</t>
    </r>
    <r>
      <rPr>
        <sz val="12"/>
        <rFont val="新細明體"/>
        <family val="1"/>
      </rPr>
      <t>吋管，總長約</t>
    </r>
    <r>
      <rPr>
        <sz val="12"/>
        <rFont val="Times New Roman"/>
        <family val="1"/>
      </rPr>
      <t>36</t>
    </r>
    <r>
      <rPr>
        <sz val="12"/>
        <rFont val="新細明體"/>
        <family val="1"/>
      </rPr>
      <t>公里</t>
    </r>
  </si>
  <si>
    <t>，並增設隔離站二站。</t>
  </si>
  <si>
    <t>85.7-89.6</t>
  </si>
  <si>
    <r>
      <t xml:space="preserve">      12.</t>
    </r>
    <r>
      <rPr>
        <sz val="12"/>
        <rFont val="新細明體"/>
        <family val="1"/>
      </rPr>
      <t>濁水溪管橋興建計畫</t>
    </r>
  </si>
  <si>
    <r>
      <t xml:space="preserve"> </t>
    </r>
    <r>
      <rPr>
        <sz val="12"/>
        <rFont val="新細明體"/>
        <family val="1"/>
      </rPr>
      <t>油、輸氣管線等。</t>
    </r>
  </si>
  <si>
    <r>
      <t xml:space="preserve"> </t>
    </r>
    <r>
      <rPr>
        <sz val="12"/>
        <rFont val="新細明體"/>
        <family val="1"/>
      </rPr>
      <t>鍋爐各一套。</t>
    </r>
  </si>
  <si>
    <r>
      <t xml:space="preserve"> </t>
    </r>
    <r>
      <rPr>
        <sz val="12"/>
        <rFont val="新細明體"/>
        <family val="1"/>
      </rPr>
      <t>座。</t>
    </r>
  </si>
  <si>
    <r>
      <t>制</t>
    </r>
    <r>
      <rPr>
        <sz val="12"/>
        <rFont val="Times New Roman"/>
        <family val="1"/>
      </rPr>
      <t>(DCS)</t>
    </r>
    <r>
      <rPr>
        <sz val="12"/>
        <rFont val="新細明體"/>
        <family val="1"/>
      </rPr>
      <t>系統。</t>
    </r>
  </si>
  <si>
    <t>環境監測等。</t>
  </si>
  <si>
    <r>
      <t xml:space="preserve"> </t>
    </r>
    <r>
      <rPr>
        <sz val="12"/>
        <rFont val="新細明體"/>
        <family val="1"/>
      </rPr>
      <t>估、綠化美化等。</t>
    </r>
  </si>
  <si>
    <t>場。</t>
  </si>
  <si>
    <t>商務住宅等。</t>
  </si>
  <si>
    <r>
      <t xml:space="preserve"> </t>
    </r>
    <r>
      <rPr>
        <sz val="12"/>
        <rFont val="新細明體"/>
        <family val="1"/>
      </rPr>
      <t>館、餐廳及商場。</t>
    </r>
  </si>
  <si>
    <r>
      <t xml:space="preserve"> </t>
    </r>
    <r>
      <rPr>
        <sz val="12"/>
        <rFont val="新細明體"/>
        <family val="1"/>
      </rPr>
      <t>廠乙座。</t>
    </r>
  </si>
  <si>
    <r>
      <t xml:space="preserve">      13.</t>
    </r>
    <r>
      <rPr>
        <sz val="12"/>
        <rFont val="新細明體"/>
        <family val="1"/>
      </rPr>
      <t>金門及馬祖油庫輸儲</t>
    </r>
  </si>
  <si>
    <r>
      <t xml:space="preserve"> </t>
    </r>
    <r>
      <rPr>
        <sz val="12"/>
        <rFont val="新細明體"/>
        <family val="1"/>
      </rPr>
      <t>附屬設備。</t>
    </r>
  </si>
  <si>
    <r>
      <t xml:space="preserve">      14.</t>
    </r>
    <r>
      <rPr>
        <sz val="12"/>
        <rFont val="新細明體"/>
        <family val="1"/>
      </rPr>
      <t>油氣輸儲設備汰舊及</t>
    </r>
  </si>
  <si>
    <r>
      <t xml:space="preserve"> </t>
    </r>
    <r>
      <rPr>
        <sz val="12"/>
        <rFont val="新細明體"/>
        <family val="1"/>
      </rPr>
      <t>及管線之汰換興建。</t>
    </r>
  </si>
  <si>
    <r>
      <t xml:space="preserve"> (500</t>
    </r>
    <r>
      <rPr>
        <sz val="12"/>
        <rFont val="新細明體"/>
        <family val="1"/>
      </rPr>
      <t>車位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等。</t>
    </r>
  </si>
  <si>
    <t>81.7-88.6</t>
  </si>
  <si>
    <r>
      <t xml:space="preserve">      15.</t>
    </r>
    <r>
      <rPr>
        <sz val="12"/>
        <rFont val="新細明體"/>
        <family val="1"/>
      </rPr>
      <t>增建及改建加油站投</t>
    </r>
  </si>
  <si>
    <r>
      <t xml:space="preserve">     16.</t>
    </r>
    <r>
      <rPr>
        <sz val="12"/>
        <rFont val="新細明體"/>
        <family val="1"/>
      </rPr>
      <t>桃園油料輸儲摻配中心</t>
    </r>
  </si>
  <si>
    <r>
      <t xml:space="preserve"> </t>
    </r>
    <r>
      <rPr>
        <sz val="12"/>
        <rFont val="新細明體"/>
        <family val="1"/>
      </rPr>
      <t>及泵房、長途管線、海底</t>
    </r>
  </si>
  <si>
    <r>
      <t xml:space="preserve"> </t>
    </r>
    <r>
      <rPr>
        <sz val="12"/>
        <rFont val="新細明體"/>
        <family val="1"/>
      </rPr>
      <t>管線等附屬設備。</t>
    </r>
  </si>
  <si>
    <r>
      <t xml:space="preserve"> </t>
    </r>
    <r>
      <rPr>
        <sz val="12"/>
        <rFont val="新細明體"/>
        <family val="1"/>
      </rPr>
      <t>轉化及處理工場一座。</t>
    </r>
  </si>
  <si>
    <t>84.7-90.12</t>
  </si>
  <si>
    <t>備。</t>
  </si>
  <si>
    <r>
      <t xml:space="preserve">       1.</t>
    </r>
    <r>
      <rPr>
        <sz val="12"/>
        <rFont val="新細明體"/>
        <family val="1"/>
      </rPr>
      <t>青草湖二十二號井開發</t>
    </r>
  </si>
  <si>
    <r>
      <t>鑽鑿一口深約</t>
    </r>
    <r>
      <rPr>
        <sz val="12"/>
        <rFont val="Times New Roman"/>
        <family val="1"/>
      </rPr>
      <t>1,700</t>
    </r>
    <r>
      <rPr>
        <sz val="12"/>
        <rFont val="新細明體"/>
        <family val="1"/>
      </rPr>
      <t>公尺之</t>
    </r>
  </si>
  <si>
    <t>開發井。</t>
  </si>
  <si>
    <t>86.7-87.9</t>
  </si>
  <si>
    <r>
      <t xml:space="preserve">      2.</t>
    </r>
    <r>
      <rPr>
        <sz val="12"/>
        <rFont val="新細明體"/>
        <family val="1"/>
      </rPr>
      <t>台北地區天然氣環線汰換</t>
    </r>
  </si>
  <si>
    <r>
      <t>汰換台北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吋環線為</t>
    </r>
    <r>
      <rPr>
        <sz val="12"/>
        <rFont val="Times New Roman"/>
        <family val="1"/>
      </rPr>
      <t>16</t>
    </r>
    <r>
      <rPr>
        <sz val="12"/>
        <rFont val="新細明體"/>
        <family val="1"/>
      </rPr>
      <t>吋環</t>
    </r>
  </si>
  <si>
    <r>
      <t>線，總長約</t>
    </r>
    <r>
      <rPr>
        <sz val="12"/>
        <rFont val="Times New Roman"/>
        <family val="1"/>
      </rPr>
      <t>52</t>
    </r>
    <r>
      <rPr>
        <sz val="12"/>
        <rFont val="新細明體"/>
        <family val="1"/>
      </rPr>
      <t>公里，延線預</t>
    </r>
  </si>
  <si>
    <t>定增設配氣站一站、二次配</t>
  </si>
  <si>
    <t>氣站五站、釋壓開關站二站</t>
  </si>
  <si>
    <t>、開關站四站。</t>
  </si>
  <si>
    <t>86.7-90.6</t>
  </si>
  <si>
    <r>
      <t xml:space="preserve">        </t>
    </r>
    <r>
      <rPr>
        <sz val="12"/>
        <rFont val="新細明體"/>
        <family val="1"/>
      </rPr>
      <t>計畫</t>
    </r>
  </si>
  <si>
    <t>將煉製工場舊有的電子式控</t>
  </si>
  <si>
    <t>制器全面更換為分散式控制</t>
  </si>
  <si>
    <r>
      <t>系統</t>
    </r>
    <r>
      <rPr>
        <sz val="12"/>
        <rFont val="Times New Roman"/>
        <family val="1"/>
      </rPr>
      <t>(DCS)</t>
    </r>
    <r>
      <rPr>
        <sz val="12"/>
        <rFont val="新細明體"/>
        <family val="1"/>
      </rPr>
      <t>，並更新儀器信</t>
    </r>
  </si>
  <si>
    <t>號線路。</t>
  </si>
  <si>
    <r>
      <t>興建日煉</t>
    </r>
    <r>
      <rPr>
        <sz val="12"/>
        <rFont val="Times New Roman"/>
        <family val="1"/>
      </rPr>
      <t>25,000</t>
    </r>
    <r>
      <rPr>
        <sz val="12"/>
        <rFont val="新細明體"/>
        <family val="1"/>
      </rPr>
      <t>桶重組油之</t>
    </r>
  </si>
  <si>
    <t>苯加氫飽和工場一座。</t>
  </si>
  <si>
    <r>
      <t xml:space="preserve">     5.</t>
    </r>
    <r>
      <rPr>
        <sz val="12"/>
        <rFont val="新細明體"/>
        <family val="1"/>
      </rPr>
      <t>高雄煉油廠增建汽電共生</t>
    </r>
  </si>
  <si>
    <r>
      <t xml:space="preserve">        </t>
    </r>
    <r>
      <rPr>
        <sz val="12"/>
        <rFont val="新細明體"/>
        <family val="1"/>
      </rPr>
      <t>設備計畫</t>
    </r>
  </si>
  <si>
    <r>
      <t>增建</t>
    </r>
    <r>
      <rPr>
        <sz val="12"/>
        <rFont val="Times New Roman"/>
        <family val="1"/>
      </rPr>
      <t>350T/H</t>
    </r>
    <r>
      <rPr>
        <sz val="12"/>
        <rFont val="新細明體"/>
        <family val="1"/>
      </rPr>
      <t>高壓鍋爐與</t>
    </r>
    <r>
      <rPr>
        <sz val="12"/>
        <rFont val="Times New Roman"/>
        <family val="1"/>
      </rPr>
      <t>100</t>
    </r>
  </si>
  <si>
    <r>
      <t>MW</t>
    </r>
    <r>
      <rPr>
        <sz val="12"/>
        <rFont val="新細明體"/>
        <family val="1"/>
      </rPr>
      <t>汽輪發電機組各兩套。</t>
    </r>
  </si>
  <si>
    <t>87.7-91.6</t>
  </si>
  <si>
    <t>臺灣電力股份有限公司</t>
  </si>
  <si>
    <t>70.7-96.7</t>
  </si>
  <si>
    <r>
      <t xml:space="preserve">       5.</t>
    </r>
    <r>
      <rPr>
        <sz val="12"/>
        <rFont val="新細明體"/>
        <family val="1"/>
      </rPr>
      <t>南部複循環發電工程修</t>
    </r>
  </si>
  <si>
    <r>
      <t xml:space="preserve">          </t>
    </r>
    <r>
      <rPr>
        <sz val="12"/>
        <rFont val="新細明體"/>
        <family val="1"/>
      </rPr>
      <t>正計畫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</si>
  <si>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 xml:space="preserve"> 1,068</t>
    </r>
    <r>
      <rPr>
        <sz val="12"/>
        <rFont val="新細明體"/>
        <family val="1"/>
      </rPr>
      <t>千瓩</t>
    </r>
    <r>
      <rPr>
        <sz val="12"/>
        <rFont val="Times New Roman"/>
        <family val="1"/>
      </rPr>
      <t>-1112</t>
    </r>
  </si>
  <si>
    <r>
      <t xml:space="preserve"> </t>
    </r>
    <r>
      <rPr>
        <sz val="12"/>
        <rFont val="新細明體"/>
        <family val="1"/>
      </rPr>
      <t>千瓩。</t>
    </r>
  </si>
  <si>
    <t>80.7-92.2</t>
  </si>
  <si>
    <t>80.11-90.6</t>
  </si>
  <si>
    <t>80.11-88.2</t>
  </si>
  <si>
    <r>
      <t xml:space="preserve">       9.</t>
    </r>
    <r>
      <rPr>
        <sz val="12"/>
        <rFont val="新細明體"/>
        <family val="1"/>
      </rPr>
      <t>澎湖尖山火力發電廠第一</t>
    </r>
  </si>
  <si>
    <r>
      <t xml:space="preserve">          </t>
    </r>
    <r>
      <rPr>
        <sz val="12"/>
        <rFont val="新細明體"/>
        <family val="1"/>
      </rPr>
      <t>至四部機發電工程計畫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</si>
  <si>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1,600</t>
    </r>
    <r>
      <rPr>
        <sz val="12"/>
        <rFont val="新細明體"/>
        <family val="1"/>
      </rPr>
      <t>千瓩</t>
    </r>
  </si>
  <si>
    <r>
      <t>裝置容量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千瓩</t>
    </r>
  </si>
  <si>
    <t>83.11-90.6</t>
  </si>
  <si>
    <r>
      <t xml:space="preserve">      10.</t>
    </r>
    <r>
      <rPr>
        <sz val="12"/>
        <rFont val="新細明體"/>
        <family val="1"/>
      </rPr>
      <t>金門水頭塔山發電工程</t>
    </r>
  </si>
  <si>
    <r>
      <t xml:space="preserve">           </t>
    </r>
    <r>
      <rPr>
        <sz val="12"/>
        <rFont val="新細明體"/>
        <family val="1"/>
      </rPr>
      <t>計畫</t>
    </r>
  </si>
  <si>
    <r>
      <t>裝置容量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千瓩</t>
    </r>
  </si>
  <si>
    <t>84.10-89.6</t>
  </si>
  <si>
    <r>
      <t xml:space="preserve">     11.</t>
    </r>
    <r>
      <rPr>
        <sz val="12"/>
        <rFont val="新細明體"/>
        <family val="1"/>
      </rPr>
      <t>明潭抽蓄水力發電工程</t>
    </r>
  </si>
  <si>
    <t>76.9-85.6</t>
  </si>
  <si>
    <r>
      <t xml:space="preserve">     12.</t>
    </r>
    <r>
      <rPr>
        <sz val="12"/>
        <rFont val="新細明體"/>
        <family val="1"/>
      </rPr>
      <t>新天輪水力發電工程計</t>
    </r>
  </si>
  <si>
    <t>79.4-88.9</t>
  </si>
  <si>
    <t>81.3-90.9</t>
  </si>
  <si>
    <r>
      <t xml:space="preserve">     15.</t>
    </r>
    <r>
      <rPr>
        <sz val="12"/>
        <rFont val="新細明體"/>
        <family val="1"/>
      </rPr>
      <t>社寮電廠更新工程計畫</t>
    </r>
  </si>
  <si>
    <r>
      <t xml:space="preserve">     16.</t>
    </r>
    <r>
      <rPr>
        <sz val="12"/>
        <rFont val="新細明體"/>
        <family val="1"/>
      </rPr>
      <t>新武界隧道及栗栖溪引</t>
    </r>
  </si>
  <si>
    <r>
      <t xml:space="preserve">          </t>
    </r>
    <r>
      <rPr>
        <sz val="12"/>
        <rFont val="新細明體"/>
        <family val="1"/>
      </rPr>
      <t>水工程計畫</t>
    </r>
  </si>
  <si>
    <t>增加日月潭進水量，提高日</t>
  </si>
  <si>
    <t>月潭發電系統利用率及運轉</t>
  </si>
  <si>
    <t>可靠性。</t>
  </si>
  <si>
    <t>84.7-92.12</t>
  </si>
  <si>
    <r>
      <t xml:space="preserve">     17.</t>
    </r>
    <r>
      <rPr>
        <sz val="12"/>
        <rFont val="新細明體"/>
        <family val="1"/>
      </rPr>
      <t>烏山頭水力發電工程計畫</t>
    </r>
  </si>
  <si>
    <r>
      <t>裝置容量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>千瓩</t>
    </r>
  </si>
  <si>
    <t>84.7-86.9</t>
  </si>
  <si>
    <r>
      <t xml:space="preserve">     18.</t>
    </r>
    <r>
      <rPr>
        <sz val="12"/>
        <rFont val="新細明體"/>
        <family val="1"/>
      </rPr>
      <t>和平溪碧海水力發電工</t>
    </r>
  </si>
  <si>
    <r>
      <t xml:space="preserve">          </t>
    </r>
    <r>
      <rPr>
        <sz val="12"/>
        <rFont val="新細明體"/>
        <family val="1"/>
      </rPr>
      <t>程計畫</t>
    </r>
  </si>
  <si>
    <r>
      <t>裝置容量</t>
    </r>
    <r>
      <rPr>
        <sz val="12"/>
        <rFont val="Times New Roman"/>
        <family val="1"/>
      </rPr>
      <t>61.2</t>
    </r>
    <r>
      <rPr>
        <sz val="12"/>
        <rFont val="新細明體"/>
        <family val="1"/>
      </rPr>
      <t>千瓩</t>
    </r>
  </si>
  <si>
    <t>85.7-95.6</t>
  </si>
  <si>
    <r>
      <t xml:space="preserve"> </t>
    </r>
    <r>
      <rPr>
        <sz val="12"/>
        <rFont val="新細明體"/>
        <family val="1"/>
      </rPr>
      <t>新、擴建輸電線路</t>
    </r>
    <r>
      <rPr>
        <sz val="12"/>
        <rFont val="Times New Roman"/>
        <family val="1"/>
      </rPr>
      <t xml:space="preserve">  2,459</t>
    </r>
  </si>
  <si>
    <r>
      <t xml:space="preserve"> </t>
    </r>
    <r>
      <rPr>
        <sz val="12"/>
        <rFont val="新細明體"/>
        <family val="1"/>
      </rPr>
      <t>變壓器容量</t>
    </r>
    <r>
      <rPr>
        <sz val="12"/>
        <rFont val="Times New Roman"/>
        <family val="1"/>
      </rPr>
      <t xml:space="preserve"> 25,955</t>
    </r>
    <r>
      <rPr>
        <sz val="12"/>
        <rFont val="新細明體"/>
        <family val="1"/>
      </rPr>
      <t>千仟伏</t>
    </r>
  </si>
  <si>
    <r>
      <t xml:space="preserve"> 2,406</t>
    </r>
    <r>
      <rPr>
        <sz val="12"/>
        <rFont val="新細明體"/>
        <family val="1"/>
      </rPr>
      <t>千仟伏安。</t>
    </r>
  </si>
  <si>
    <t>85.7-90.6</t>
  </si>
  <si>
    <r>
      <t xml:space="preserve"> </t>
    </r>
    <r>
      <rPr>
        <sz val="12"/>
        <rFont val="新細明體"/>
        <family val="1"/>
      </rPr>
      <t>新、擴建配電線路</t>
    </r>
    <r>
      <rPr>
        <sz val="12"/>
        <rFont val="Times New Roman"/>
        <family val="1"/>
      </rPr>
      <t>5,112</t>
    </r>
    <r>
      <rPr>
        <sz val="12"/>
        <rFont val="新細明體"/>
        <family val="1"/>
      </rPr>
      <t>回</t>
    </r>
  </si>
  <si>
    <r>
      <t xml:space="preserve"> </t>
    </r>
    <r>
      <rPr>
        <sz val="12"/>
        <rFont val="新細明體"/>
        <family val="1"/>
      </rPr>
      <t>器</t>
    </r>
    <r>
      <rPr>
        <sz val="12"/>
        <rFont val="Times New Roman"/>
        <family val="1"/>
      </rPr>
      <t xml:space="preserve"> 20,157 </t>
    </r>
    <r>
      <rPr>
        <sz val="12"/>
        <rFont val="新細明體"/>
        <family val="1"/>
      </rPr>
      <t>千仟伏安、電容</t>
    </r>
  </si>
  <si>
    <r>
      <t xml:space="preserve"> </t>
    </r>
    <r>
      <rPr>
        <sz val="12"/>
        <rFont val="新細明體"/>
        <family val="1"/>
      </rPr>
      <t>器</t>
    </r>
    <r>
      <rPr>
        <sz val="12"/>
        <rFont val="Times New Roman"/>
        <family val="1"/>
      </rPr>
      <t>3371</t>
    </r>
    <r>
      <rPr>
        <sz val="12"/>
        <rFont val="新細明體"/>
        <family val="1"/>
      </rPr>
      <t>千仟伏安乏、電表</t>
    </r>
  </si>
  <si>
    <r>
      <t xml:space="preserve"> 3,314</t>
    </r>
    <r>
      <rPr>
        <sz val="12"/>
        <rFont val="新細明體"/>
        <family val="1"/>
      </rPr>
      <t>千具，購地</t>
    </r>
    <r>
      <rPr>
        <sz val="12"/>
        <rFont val="Times New Roman"/>
        <family val="1"/>
      </rPr>
      <t xml:space="preserve"> 17,908</t>
    </r>
    <r>
      <rPr>
        <sz val="12"/>
        <rFont val="新細明體"/>
        <family val="1"/>
      </rPr>
      <t>坪</t>
    </r>
  </si>
  <si>
    <r>
      <t xml:space="preserve"> </t>
    </r>
    <r>
      <rPr>
        <sz val="12"/>
        <rFont val="新細明體"/>
        <family val="1"/>
      </rPr>
      <t>興建配電中心</t>
    </r>
    <r>
      <rPr>
        <sz val="12"/>
        <rFont val="Times New Roman"/>
        <family val="1"/>
      </rPr>
      <t xml:space="preserve"> 3 </t>
    </r>
    <r>
      <rPr>
        <sz val="12"/>
        <rFont val="新細明體"/>
        <family val="1"/>
      </rPr>
      <t>棟、材料</t>
    </r>
  </si>
  <si>
    <r>
      <t xml:space="preserve"> </t>
    </r>
    <r>
      <rPr>
        <sz val="12"/>
        <rFont val="新細明體"/>
        <family val="1"/>
      </rPr>
      <t>大樓</t>
    </r>
    <r>
      <rPr>
        <sz val="12"/>
        <rFont val="Times New Roman"/>
        <family val="1"/>
      </rPr>
      <t xml:space="preserve"> 3 </t>
    </r>
    <r>
      <rPr>
        <sz val="12"/>
        <rFont val="新細明體"/>
        <family val="1"/>
      </rPr>
      <t>棟及服務所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棟。</t>
    </r>
  </si>
  <si>
    <t>84.7-88.6</t>
  </si>
  <si>
    <r>
      <t xml:space="preserve"> </t>
    </r>
    <r>
      <rPr>
        <sz val="12"/>
        <rFont val="新細明體"/>
        <family val="1"/>
      </rPr>
      <t>控制範圍。</t>
    </r>
  </si>
  <si>
    <t>79.7-90.5</t>
  </si>
  <si>
    <r>
      <t xml:space="preserve"> </t>
    </r>
    <r>
      <rPr>
        <sz val="12"/>
        <rFont val="新細明體"/>
        <family val="1"/>
      </rPr>
      <t>符合八十二年空氣污染物</t>
    </r>
  </si>
  <si>
    <t>77.7-89.9</t>
  </si>
  <si>
    <t>82.7-89.6</t>
  </si>
  <si>
    <r>
      <t xml:space="preserve">       1.</t>
    </r>
    <r>
      <rPr>
        <sz val="12"/>
        <rFont val="新細明體"/>
        <family val="1"/>
      </rPr>
      <t>大潭燃氣火力發電計畫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</si>
  <si>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4,000</t>
    </r>
    <r>
      <rPr>
        <sz val="12"/>
        <rFont val="新細明體"/>
        <family val="1"/>
      </rPr>
      <t>千瓩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土</t>
    </r>
    <r>
      <rPr>
        <sz val="12"/>
        <rFont val="Times New Roman"/>
        <family val="1"/>
      </rPr>
      <t>10%</t>
    </r>
  </si>
  <si>
    <t>千瓩</t>
  </si>
  <si>
    <t>86.7-95.6</t>
  </si>
  <si>
    <r>
      <t xml:space="preserve">       2.</t>
    </r>
    <r>
      <rPr>
        <sz val="12"/>
        <rFont val="新細明體"/>
        <family val="1"/>
      </rPr>
      <t>通霄發電廠第一至五號</t>
    </r>
  </si>
  <si>
    <r>
      <t xml:space="preserve">          </t>
    </r>
    <r>
      <rPr>
        <sz val="12"/>
        <rFont val="新細明體"/>
        <family val="1"/>
      </rPr>
      <t>機改燃天然氣計畫</t>
    </r>
  </si>
  <si>
    <t>配合中油永安至通霄海底管</t>
  </si>
  <si>
    <t>線完工通氣時程，將現有五</t>
  </si>
  <si>
    <t>部機組改成兼具燃油及天然</t>
  </si>
  <si>
    <t>氣功能。</t>
  </si>
  <si>
    <t>86.2-89.6</t>
  </si>
  <si>
    <r>
      <t>建造每艘約</t>
    </r>
    <r>
      <rPr>
        <sz val="12"/>
        <rFont val="Times New Roman"/>
        <family val="1"/>
      </rPr>
      <t>73,000</t>
    </r>
    <r>
      <rPr>
        <sz val="12"/>
        <rFont val="新細明體"/>
        <family val="1"/>
      </rPr>
      <t>載重噸之</t>
    </r>
  </si>
  <si>
    <t>煤輪兩艘。</t>
  </si>
  <si>
    <r>
      <t xml:space="preserve">       3.</t>
    </r>
    <r>
      <rPr>
        <sz val="12"/>
        <rFont val="新細明體"/>
        <family val="1"/>
      </rPr>
      <t>煤輪建造計畫</t>
    </r>
  </si>
  <si>
    <r>
      <t>1.</t>
    </r>
    <r>
      <rPr>
        <sz val="12"/>
        <rFont val="新細明體"/>
        <family val="1"/>
      </rPr>
      <t>新建表面處理廠房投資計畫</t>
    </r>
  </si>
  <si>
    <r>
      <t>87</t>
    </r>
    <r>
      <rPr>
        <sz val="12"/>
        <rFont val="新細明體"/>
        <family val="1"/>
      </rPr>
      <t>年度</t>
    </r>
  </si>
  <si>
    <r>
      <t xml:space="preserve">  </t>
    </r>
    <r>
      <rPr>
        <sz val="12"/>
        <rFont val="新細明體"/>
        <family val="1"/>
      </rPr>
      <t>乙、非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型</t>
    </r>
  </si>
  <si>
    <r>
      <t xml:space="preserve"> </t>
    </r>
    <r>
      <rPr>
        <sz val="12"/>
        <rFont val="新細明體"/>
        <family val="1"/>
      </rPr>
      <t>容器</t>
    </r>
    <r>
      <rPr>
        <sz val="12"/>
        <rFont val="Times New Roman"/>
        <family val="1"/>
      </rPr>
      <t>6000</t>
    </r>
    <r>
      <rPr>
        <sz val="12"/>
        <rFont val="新細明體"/>
        <family val="1"/>
      </rPr>
      <t>具。</t>
    </r>
  </si>
  <si>
    <r>
      <t xml:space="preserve"> </t>
    </r>
    <r>
      <rPr>
        <sz val="12"/>
        <rFont val="新細明體"/>
        <family val="1"/>
      </rPr>
      <t>購置運郵車輛</t>
    </r>
    <r>
      <rPr>
        <sz val="12"/>
        <rFont val="Times New Roman"/>
        <family val="1"/>
      </rPr>
      <t>2,431</t>
    </r>
    <r>
      <rPr>
        <sz val="12"/>
        <rFont val="新細明體"/>
        <family val="1"/>
      </rPr>
      <t>輛。</t>
    </r>
  </si>
  <si>
    <r>
      <t xml:space="preserve">  5,191</t>
    </r>
    <r>
      <rPr>
        <sz val="12"/>
        <rFont val="新細明體"/>
        <family val="1"/>
      </rPr>
      <t>具、購置管理資訊設</t>
    </r>
  </si>
  <si>
    <r>
      <t xml:space="preserve">  </t>
    </r>
    <r>
      <rPr>
        <sz val="12"/>
        <rFont val="新細明體"/>
        <family val="1"/>
      </rPr>
      <t>備</t>
    </r>
    <r>
      <rPr>
        <sz val="12"/>
        <rFont val="Times New Roman"/>
        <family val="1"/>
      </rPr>
      <t xml:space="preserve"> 1,933</t>
    </r>
    <r>
      <rPr>
        <sz val="12"/>
        <rFont val="新細明體"/>
        <family val="1"/>
      </rPr>
      <t>具、購置點鈔機</t>
    </r>
  </si>
  <si>
    <r>
      <t xml:space="preserve">  1,330 </t>
    </r>
    <r>
      <rPr>
        <sz val="12"/>
        <rFont val="新細明體"/>
        <family val="1"/>
      </rPr>
      <t>具、購置整鈔機</t>
    </r>
    <r>
      <rPr>
        <sz val="12"/>
        <rFont val="Times New Roman"/>
        <family val="1"/>
      </rPr>
      <t>80</t>
    </r>
    <r>
      <rPr>
        <sz val="12"/>
        <rFont val="新細明體"/>
        <family val="1"/>
      </rPr>
      <t>具</t>
    </r>
  </si>
  <si>
    <r>
      <t xml:space="preserve">  </t>
    </r>
    <r>
      <rPr>
        <sz val="12"/>
        <rFont val="新細明體"/>
        <family val="1"/>
      </rPr>
      <t>具、購置其他機具設備</t>
    </r>
    <r>
      <rPr>
        <sz val="12"/>
        <rFont val="Times New Roman"/>
        <family val="1"/>
      </rPr>
      <t>344</t>
    </r>
    <r>
      <rPr>
        <sz val="12"/>
        <rFont val="新細明體"/>
        <family val="1"/>
      </rPr>
      <t>具</t>
    </r>
  </si>
  <si>
    <r>
      <t xml:space="preserve">  </t>
    </r>
    <r>
      <rPr>
        <sz val="12"/>
        <rFont val="新細明體"/>
        <family val="1"/>
      </rPr>
      <t>乙、新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</si>
  <si>
    <r>
      <t xml:space="preserve">    1.</t>
    </r>
    <r>
      <rPr>
        <sz val="12"/>
        <rFont val="新細明體"/>
        <family val="1"/>
      </rPr>
      <t>郵政局屋及設備更新計畫</t>
    </r>
  </si>
  <si>
    <t xml:space="preserve"> 86.7-90.6</t>
  </si>
  <si>
    <r>
      <t>興建局屋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處、購置機械設</t>
    </r>
  </si>
  <si>
    <r>
      <t>備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套、購置運郵車輛</t>
    </r>
    <r>
      <rPr>
        <sz val="12"/>
        <rFont val="Times New Roman"/>
        <family val="1"/>
      </rPr>
      <t>1,887</t>
    </r>
  </si>
  <si>
    <t>輛。</t>
  </si>
  <si>
    <r>
      <t xml:space="preserve">    2.</t>
    </r>
    <r>
      <rPr>
        <sz val="12"/>
        <rFont val="新細明體"/>
        <family val="1"/>
      </rPr>
      <t>購建儲匯局所計畫</t>
    </r>
  </si>
  <si>
    <r>
      <t>購置基地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處、興建局屋</t>
    </r>
    <r>
      <rPr>
        <sz val="12"/>
        <rFont val="Times New Roman"/>
        <family val="1"/>
      </rPr>
      <t>22</t>
    </r>
  </si>
  <si>
    <r>
      <t>處、購置局屋</t>
    </r>
    <r>
      <rPr>
        <sz val="12"/>
        <rFont val="Times New Roman"/>
        <family val="1"/>
      </rPr>
      <t>23</t>
    </r>
    <r>
      <rPr>
        <sz val="12"/>
        <rFont val="新細明體"/>
        <family val="1"/>
      </rPr>
      <t>處。</t>
    </r>
  </si>
  <si>
    <r>
      <t xml:space="preserve">    3.</t>
    </r>
    <r>
      <rPr>
        <sz val="12"/>
        <rFont val="新細明體"/>
        <family val="1"/>
      </rPr>
      <t>郵政資訊整合作業計畫</t>
    </r>
  </si>
  <si>
    <r>
      <t>購置主機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具及週邊設備</t>
    </r>
    <r>
      <rPr>
        <sz val="12"/>
        <rFont val="Times New Roman"/>
        <family val="1"/>
      </rPr>
      <t>224</t>
    </r>
  </si>
  <si>
    <r>
      <t>具、購置連線設備</t>
    </r>
    <r>
      <rPr>
        <sz val="12"/>
        <rFont val="Times New Roman"/>
        <family val="1"/>
      </rPr>
      <t>6,455</t>
    </r>
    <r>
      <rPr>
        <sz val="12"/>
        <rFont val="新細明體"/>
        <family val="1"/>
      </rPr>
      <t>具、</t>
    </r>
  </si>
  <si>
    <r>
      <t>購置管理資訊設備</t>
    </r>
    <r>
      <rPr>
        <sz val="12"/>
        <rFont val="Times New Roman"/>
        <family val="1"/>
      </rPr>
      <t>4,218</t>
    </r>
    <r>
      <rPr>
        <sz val="12"/>
        <rFont val="新細明體"/>
        <family val="1"/>
      </rPr>
      <t>具、</t>
    </r>
  </si>
  <si>
    <r>
      <t>購置點鈔機</t>
    </r>
    <r>
      <rPr>
        <sz val="12"/>
        <rFont val="Times New Roman"/>
        <family val="1"/>
      </rPr>
      <t>1,700</t>
    </r>
    <r>
      <rPr>
        <sz val="12"/>
        <rFont val="新細明體"/>
        <family val="1"/>
      </rPr>
      <t>具、購置</t>
    </r>
  </si>
  <si>
    <r>
      <t>整鈔機</t>
    </r>
    <r>
      <rPr>
        <sz val="12"/>
        <rFont val="Times New Roman"/>
        <family val="1"/>
      </rPr>
      <t>170</t>
    </r>
    <r>
      <rPr>
        <sz val="12"/>
        <rFont val="新細明體"/>
        <family val="1"/>
      </rPr>
      <t>具、購置其他機具</t>
    </r>
  </si>
  <si>
    <r>
      <t>設備</t>
    </r>
    <r>
      <rPr>
        <sz val="12"/>
        <rFont val="Times New Roman"/>
        <family val="1"/>
      </rPr>
      <t>1,800</t>
    </r>
    <r>
      <rPr>
        <sz val="12"/>
        <rFont val="新細明體"/>
        <family val="1"/>
      </rPr>
      <t>具。</t>
    </r>
  </si>
  <si>
    <r>
      <t xml:space="preserve">  </t>
    </r>
    <r>
      <rPr>
        <sz val="12"/>
        <rFont val="新細明體"/>
        <family val="1"/>
      </rPr>
      <t>丙、非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型</t>
    </r>
  </si>
  <si>
    <t>82.7-86.6</t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</si>
  <si>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2,345,000</t>
    </r>
    <r>
      <rPr>
        <sz val="12"/>
        <rFont val="新細明體"/>
        <family val="1"/>
      </rPr>
      <t>門</t>
    </r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</si>
  <si>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1,200,500</t>
    </r>
    <r>
      <rPr>
        <sz val="12"/>
        <rFont val="新細明體"/>
        <family val="1"/>
      </rPr>
      <t>門</t>
    </r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</si>
  <si>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1,387,160</t>
    </r>
    <r>
      <rPr>
        <sz val="12"/>
        <rFont val="新細明體"/>
        <family val="1"/>
      </rPr>
      <t>門</t>
    </r>
  </si>
  <si>
    <r>
      <t xml:space="preserve"> 374,000</t>
    </r>
    <r>
      <rPr>
        <sz val="12"/>
        <rFont val="新細明體"/>
        <family val="1"/>
      </rPr>
      <t>門，行動電話系統</t>
    </r>
  </si>
  <si>
    <r>
      <t xml:space="preserve"> 800,000</t>
    </r>
    <r>
      <rPr>
        <sz val="12"/>
        <rFont val="新細明體"/>
        <family val="1"/>
      </rPr>
      <t>門及無線電叫人系</t>
    </r>
  </si>
  <si>
    <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>400,000</t>
    </r>
    <r>
      <rPr>
        <sz val="12"/>
        <rFont val="新細明體"/>
        <family val="1"/>
      </rPr>
      <t>門</t>
    </r>
  </si>
  <si>
    <r>
      <t xml:space="preserve"> 3,500</t>
    </r>
    <r>
      <rPr>
        <sz val="12"/>
        <rFont val="新細明體"/>
        <family val="1"/>
      </rPr>
      <t>埠，電傳視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統</t>
    </r>
  </si>
  <si>
    <r>
      <t xml:space="preserve"> 8,000</t>
    </r>
    <r>
      <rPr>
        <sz val="12"/>
        <rFont val="新細明體"/>
        <family val="1"/>
      </rPr>
      <t>埠，高速數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路</t>
    </r>
  </si>
  <si>
    <r>
      <t xml:space="preserve"> 570</t>
    </r>
    <r>
      <rPr>
        <sz val="12"/>
        <rFont val="新細明體"/>
        <family val="1"/>
      </rPr>
      <t>埠及網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路</t>
    </r>
  </si>
  <si>
    <r>
      <t xml:space="preserve"> 6,850</t>
    </r>
    <r>
      <rPr>
        <sz val="12"/>
        <rFont val="新細明體"/>
        <family val="1"/>
      </rPr>
      <t>埠</t>
    </r>
  </si>
  <si>
    <r>
      <t xml:space="preserve"> </t>
    </r>
    <r>
      <rPr>
        <sz val="12"/>
        <rFont val="新細明體"/>
        <family val="1"/>
      </rPr>
      <t>增闢國際通信電路</t>
    </r>
    <r>
      <rPr>
        <sz val="12"/>
        <rFont val="Times New Roman"/>
        <family val="1"/>
      </rPr>
      <t>6,319</t>
    </r>
    <r>
      <rPr>
        <sz val="12"/>
        <rFont val="新細明體"/>
        <family val="1"/>
      </rPr>
      <t>路</t>
    </r>
  </si>
  <si>
    <r>
      <t xml:space="preserve">  </t>
    </r>
    <r>
      <rPr>
        <sz val="12"/>
        <rFont val="新細明體"/>
        <family val="1"/>
      </rPr>
      <t>乙、新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</si>
  <si>
    <t>86.7-90.6</t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</si>
  <si>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2,345,000</t>
    </r>
    <r>
      <rPr>
        <sz val="12"/>
        <rFont val="新細明體"/>
        <family val="1"/>
      </rPr>
      <t>門</t>
    </r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</si>
  <si>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1,200,500</t>
    </r>
    <r>
      <rPr>
        <sz val="12"/>
        <rFont val="新細明體"/>
        <family val="1"/>
      </rPr>
      <t>門</t>
    </r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</si>
  <si>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1,387,160</t>
    </r>
    <r>
      <rPr>
        <sz val="12"/>
        <rFont val="新細明體"/>
        <family val="1"/>
      </rPr>
      <t>門</t>
    </r>
  </si>
  <si>
    <r>
      <t xml:space="preserve"> 374,000</t>
    </r>
    <r>
      <rPr>
        <sz val="12"/>
        <rFont val="新細明體"/>
        <family val="1"/>
      </rPr>
      <t>門，行動電話系統</t>
    </r>
  </si>
  <si>
    <r>
      <t xml:space="preserve"> 800,000</t>
    </r>
    <r>
      <rPr>
        <sz val="12"/>
        <rFont val="新細明體"/>
        <family val="1"/>
      </rPr>
      <t>門及無線電叫人系</t>
    </r>
  </si>
  <si>
    <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>400,000</t>
    </r>
    <r>
      <rPr>
        <sz val="12"/>
        <rFont val="新細明體"/>
        <family val="1"/>
      </rPr>
      <t>門</t>
    </r>
  </si>
  <si>
    <r>
      <t xml:space="preserve">  </t>
    </r>
    <r>
      <rPr>
        <sz val="12"/>
        <rFont val="新細明體"/>
        <family val="1"/>
      </rPr>
      <t>丙、非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型</t>
    </r>
  </si>
  <si>
    <r>
      <t xml:space="preserve">          </t>
    </r>
    <r>
      <rPr>
        <sz val="12"/>
        <rFont val="新細明體"/>
        <family val="1"/>
      </rPr>
      <t>計畫</t>
    </r>
  </si>
  <si>
    <t xml:space="preserve">         計畫</t>
  </si>
  <si>
    <r>
      <t xml:space="preserve">          </t>
    </r>
    <r>
      <rPr>
        <sz val="12"/>
        <rFont val="新細明體"/>
        <family val="1"/>
      </rPr>
      <t>資計畫</t>
    </r>
  </si>
  <si>
    <r>
      <t xml:space="preserve">     17.</t>
    </r>
    <r>
      <rPr>
        <sz val="12"/>
        <rFont val="新細明體"/>
        <family val="1"/>
      </rPr>
      <t>桃園廠重油轉化工場投</t>
    </r>
  </si>
  <si>
    <r>
      <t xml:space="preserve">     18.</t>
    </r>
    <r>
      <rPr>
        <sz val="12"/>
        <rFont val="新細明體"/>
        <family val="1"/>
      </rPr>
      <t>桃園廠第五硫磺工場投</t>
    </r>
  </si>
  <si>
    <r>
      <t xml:space="preserve">     19.</t>
    </r>
    <r>
      <rPr>
        <sz val="12"/>
        <rFont val="新細明體"/>
        <family val="1"/>
      </rPr>
      <t>桃園廠煉製工場擴建計畫</t>
    </r>
  </si>
  <si>
    <r>
      <t xml:space="preserve">     3.</t>
    </r>
    <r>
      <rPr>
        <sz val="12"/>
        <rFont val="新細明體"/>
        <family val="1"/>
      </rPr>
      <t>桃園廠煉製工場儀控更新</t>
    </r>
  </si>
  <si>
    <r>
      <t xml:space="preserve">     4.</t>
    </r>
    <r>
      <rPr>
        <sz val="12"/>
        <rFont val="新細明體"/>
        <family val="1"/>
      </rPr>
      <t>桃園廠汽油減苯計畫</t>
    </r>
  </si>
  <si>
    <r>
      <t xml:space="preserve">     19.</t>
    </r>
    <r>
      <rPr>
        <sz val="12"/>
        <rFont val="新細明體"/>
        <family val="1"/>
      </rPr>
      <t>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畫</t>
    </r>
  </si>
  <si>
    <r>
      <t xml:space="preserve">     20.</t>
    </r>
    <r>
      <rPr>
        <sz val="12"/>
        <rFont val="新細明體"/>
        <family val="1"/>
      </rPr>
      <t>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畫</t>
    </r>
  </si>
  <si>
    <r>
      <t xml:space="preserve">    21.</t>
    </r>
    <r>
      <rPr>
        <sz val="12"/>
        <rFont val="新細明體"/>
        <family val="1"/>
      </rPr>
      <t>全面自動化調度控制第</t>
    </r>
  </si>
  <si>
    <r>
      <t xml:space="preserve">     22.</t>
    </r>
    <r>
      <rPr>
        <sz val="12"/>
        <rFont val="新細明體"/>
        <family val="1"/>
      </rPr>
      <t>火力電廠及煤場環境保</t>
    </r>
  </si>
  <si>
    <r>
      <t xml:space="preserve">     23.</t>
    </r>
    <r>
      <rPr>
        <sz val="12"/>
        <rFont val="新細明體"/>
        <family val="1"/>
      </rPr>
      <t>通霄發電廠複循環第一</t>
    </r>
  </si>
  <si>
    <r>
      <t xml:space="preserve">     24.</t>
    </r>
    <r>
      <rPr>
        <sz val="12"/>
        <rFont val="新細明體"/>
        <family val="1"/>
      </rPr>
      <t>汽力機組空氣污染改善</t>
    </r>
  </si>
  <si>
    <r>
      <t xml:space="preserve">       1.86</t>
    </r>
    <r>
      <rPr>
        <sz val="12"/>
        <rFont val="新細明體"/>
        <family val="1"/>
      </rPr>
      <t>年臺灣北區市內電話</t>
    </r>
  </si>
  <si>
    <r>
      <t xml:space="preserve">       2.86</t>
    </r>
    <r>
      <rPr>
        <sz val="12"/>
        <rFont val="新細明體"/>
        <family val="1"/>
      </rPr>
      <t>年臺灣中區市內電話</t>
    </r>
  </si>
  <si>
    <r>
      <t xml:space="preserve">       3.86</t>
    </r>
    <r>
      <rPr>
        <sz val="12"/>
        <rFont val="新細明體"/>
        <family val="1"/>
      </rPr>
      <t>年臺灣南區市內電話</t>
    </r>
  </si>
  <si>
    <t>交通部郵政總局</t>
  </si>
  <si>
    <t>交通部台灣鐵路管理局</t>
  </si>
  <si>
    <t>交通部基隆港務局</t>
  </si>
  <si>
    <t>交通部台中港務局</t>
  </si>
  <si>
    <t>交通部高雄港務局</t>
  </si>
  <si>
    <t>交通部花蓮港務局</t>
  </si>
  <si>
    <r>
      <t xml:space="preserve">       4.86</t>
    </r>
    <r>
      <rPr>
        <sz val="12"/>
        <rFont val="新細明體"/>
        <family val="1"/>
      </rPr>
      <t>年長途及行動通信計畫</t>
    </r>
  </si>
  <si>
    <r>
      <t xml:space="preserve">       5.86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</si>
  <si>
    <r>
      <t xml:space="preserve">       6.86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</si>
  <si>
    <r>
      <t xml:space="preserve">       7.86</t>
    </r>
    <r>
      <rPr>
        <sz val="12"/>
        <rFont val="新細明體"/>
        <family val="1"/>
      </rPr>
      <t>年電信科技研究發展</t>
    </r>
  </si>
  <si>
    <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8.86</t>
    </r>
    <r>
      <rPr>
        <sz val="12"/>
        <rFont val="新細明體"/>
        <family val="1"/>
      </rPr>
      <t>年電信人力培訓計畫</t>
    </r>
  </si>
  <si>
    <r>
      <t xml:space="preserve">          </t>
    </r>
    <r>
      <rPr>
        <sz val="12"/>
        <rFont val="新細明體"/>
        <family val="1"/>
      </rPr>
      <t>水口改善工程計畫</t>
    </r>
  </si>
  <si>
    <r>
      <t xml:space="preserve">       4.</t>
    </r>
    <r>
      <rPr>
        <sz val="12"/>
        <rFont val="新細明體"/>
        <family val="1"/>
      </rPr>
      <t>核能四廠第一、二號機發</t>
    </r>
  </si>
  <si>
    <t xml:space="preserve"> </t>
  </si>
  <si>
    <t>84.7-91.6</t>
  </si>
  <si>
    <t>商務住宅等。</t>
  </si>
  <si>
    <t>場。</t>
  </si>
  <si>
    <t>配合政府南向政策，因應未</t>
  </si>
  <si>
    <t>85.7-88.6</t>
  </si>
  <si>
    <t xml:space="preserve">         </t>
  </si>
  <si>
    <t>來經貿自由化之衝擊，赴越</t>
  </si>
  <si>
    <t>。</t>
  </si>
  <si>
    <t>充分運用現有人力，有效利</t>
  </si>
  <si>
    <t>86.7-88.6</t>
  </si>
  <si>
    <t>加油站，每站日發油量為</t>
  </si>
  <si>
    <t>86.7-89.6</t>
  </si>
  <si>
    <t>擴建永安液化天然氣接收站</t>
  </si>
  <si>
    <t>85.7-89.6</t>
  </si>
  <si>
    <t>，興建地下儲氣窖注氣設備</t>
  </si>
  <si>
    <t>環境監測等。</t>
  </si>
  <si>
    <t>汰換苗栗朳仔崗配氣站至新</t>
  </si>
  <si>
    <t>，並增設隔離站二站。</t>
  </si>
  <si>
    <t>84.7-90.12</t>
  </si>
  <si>
    <t>86.7-90.6</t>
  </si>
  <si>
    <t>定增設配氣站一站、二次配</t>
  </si>
  <si>
    <t>氣站五站、釋壓開關站二站</t>
  </si>
  <si>
    <t>、開關站四站。</t>
  </si>
  <si>
    <t>將煉製工場舊有的電子式控</t>
  </si>
  <si>
    <t>制器全面更換為分散式控制</t>
  </si>
  <si>
    <t>號線路。</t>
  </si>
  <si>
    <t>苯加氫飽和工場一座。</t>
  </si>
  <si>
    <t>臺灣電力股份有限公司</t>
  </si>
  <si>
    <t>70.7-96.7</t>
  </si>
  <si>
    <t>80.7-92.2</t>
  </si>
  <si>
    <t>80.11-90.6</t>
  </si>
  <si>
    <t>83.11-90.6</t>
  </si>
  <si>
    <t>84.10-89.6</t>
  </si>
  <si>
    <t>76.9-85.6</t>
  </si>
  <si>
    <t>79.4-88.9</t>
  </si>
  <si>
    <t>增加日月潭進水量，提高日</t>
  </si>
  <si>
    <t>月潭發電系統利用率及運轉</t>
  </si>
  <si>
    <t>可靠性。</t>
  </si>
  <si>
    <t>85.7-95.6</t>
  </si>
  <si>
    <t>85.7-90.6</t>
  </si>
  <si>
    <t>79.7-90.5</t>
  </si>
  <si>
    <t>配合中油永安至通霄海底管</t>
  </si>
  <si>
    <t>線完工通氣時程，將現有五</t>
  </si>
  <si>
    <t>煤輪兩艘。</t>
  </si>
  <si>
    <t xml:space="preserve">         計畫</t>
  </si>
  <si>
    <r>
      <t xml:space="preserve"> </t>
    </r>
    <r>
      <rPr>
        <b/>
        <sz val="12"/>
        <rFont val="華康中黑體"/>
        <family val="3"/>
      </rPr>
      <t xml:space="preserve">  行  政  院  主  管</t>
    </r>
  </si>
  <si>
    <r>
      <t xml:space="preserve">       1.</t>
    </r>
    <r>
      <rPr>
        <sz val="12"/>
        <rFont val="新細明體"/>
        <family val="1"/>
      </rPr>
      <t>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畫</t>
    </r>
  </si>
  <si>
    <r>
      <t xml:space="preserve"> </t>
    </r>
    <r>
      <rPr>
        <sz val="12"/>
        <rFont val="新細明體"/>
        <family val="1"/>
      </rPr>
      <t>廠乙座。</t>
    </r>
  </si>
  <si>
    <r>
      <t xml:space="preserve"> </t>
    </r>
    <r>
      <rPr>
        <sz val="12"/>
        <rFont val="新細明體"/>
        <family val="1"/>
      </rPr>
      <t>館、餐廳及商場。</t>
    </r>
  </si>
  <si>
    <r>
      <t xml:space="preserve">       3.</t>
    </r>
    <r>
      <rPr>
        <sz val="12"/>
        <rFont val="新細明體"/>
        <family val="1"/>
      </rPr>
      <t>台中市崇德路綜合大樓</t>
    </r>
    <r>
      <rPr>
        <sz val="12"/>
        <rFont val="Times New Roman"/>
        <family val="1"/>
      </rPr>
      <t xml:space="preserve">  </t>
    </r>
  </si>
  <si>
    <t>高雄硫酸錏股份有限公司</t>
  </si>
  <si>
    <t>臺灣省農工企業股份有限</t>
  </si>
  <si>
    <t>唐榮鐵工廠股份有限公司</t>
  </si>
  <si>
    <t>臺灣省自來水股份有限公司</t>
  </si>
  <si>
    <t>臺灣銀行</t>
  </si>
  <si>
    <t>臺灣土地銀行</t>
  </si>
  <si>
    <t>財政部印刷廠</t>
  </si>
  <si>
    <t xml:space="preserve">  教  育  部  主  管</t>
  </si>
  <si>
    <t>臺儒文化事業股份有限公司</t>
  </si>
  <si>
    <r>
      <t xml:space="preserve">          </t>
    </r>
    <r>
      <rPr>
        <sz val="12"/>
        <rFont val="新細明體"/>
        <family val="1"/>
      </rPr>
      <t>開發計畫</t>
    </r>
  </si>
  <si>
    <r>
      <t xml:space="preserve">       4.</t>
    </r>
    <r>
      <rPr>
        <sz val="12"/>
        <rFont val="新細明體"/>
        <family val="1"/>
      </rPr>
      <t>台南市文化中心西側竹</t>
    </r>
  </si>
  <si>
    <r>
      <t xml:space="preserve">          </t>
    </r>
    <r>
      <rPr>
        <sz val="12"/>
        <rFont val="新細明體"/>
        <family val="1"/>
      </rPr>
      <t>篙段商</t>
    </r>
    <r>
      <rPr>
        <sz val="12"/>
        <rFont val="Times New Roman"/>
        <family val="1"/>
      </rPr>
      <t>-2</t>
    </r>
    <r>
      <rPr>
        <sz val="12"/>
        <rFont val="新細明體"/>
        <family val="1"/>
      </rPr>
      <t>、商</t>
    </r>
    <r>
      <rPr>
        <sz val="12"/>
        <rFont val="Times New Roman"/>
        <family val="1"/>
      </rPr>
      <t>-3</t>
    </r>
    <r>
      <rPr>
        <sz val="12"/>
        <rFont val="新細明體"/>
        <family val="1"/>
      </rPr>
      <t>區綜合</t>
    </r>
  </si>
  <si>
    <r>
      <t xml:space="preserve">          </t>
    </r>
    <r>
      <rPr>
        <sz val="12"/>
        <rFont val="新細明體"/>
        <family val="1"/>
      </rPr>
      <t>商業設施開發計畫</t>
    </r>
  </si>
  <si>
    <r>
      <t xml:space="preserve">      5.</t>
    </r>
    <r>
      <rPr>
        <sz val="12"/>
        <rFont val="新細明體"/>
        <family val="1"/>
      </rPr>
      <t>赴越南投資養豬計畫</t>
    </r>
  </si>
  <si>
    <r>
      <t>南設置年產</t>
    </r>
    <r>
      <rPr>
        <sz val="12"/>
        <rFont val="Times New Roman"/>
        <family val="1"/>
      </rPr>
      <t>61,560</t>
    </r>
    <r>
      <rPr>
        <sz val="12"/>
        <rFont val="新細明體"/>
        <family val="1"/>
      </rPr>
      <t>頭養豬場</t>
    </r>
  </si>
  <si>
    <r>
      <t xml:space="preserve">       6.</t>
    </r>
    <r>
      <rPr>
        <sz val="12"/>
        <rFont val="新細明體"/>
        <family val="1"/>
      </rPr>
      <t>加油站事業投資計畫</t>
    </r>
  </si>
  <si>
    <r>
      <t>用公司土地資源，設置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個</t>
    </r>
  </si>
  <si>
    <r>
      <t xml:space="preserve">       7.</t>
    </r>
    <r>
      <rPr>
        <sz val="12"/>
        <rFont val="新細明體"/>
        <family val="1"/>
      </rPr>
      <t>蝴蝶蘭擴產外銷計畫</t>
    </r>
  </si>
  <si>
    <r>
      <t>設立蝴蝶蘭環控溫室</t>
    </r>
    <r>
      <rPr>
        <sz val="12"/>
        <rFont val="Times New Roman"/>
        <family val="1"/>
      </rPr>
      <t>52,000</t>
    </r>
  </si>
  <si>
    <r>
      <t xml:space="preserve">          </t>
    </r>
    <r>
      <rPr>
        <sz val="12"/>
        <rFont val="新細明體"/>
        <family val="1"/>
      </rPr>
      <t>產銷計畫</t>
    </r>
  </si>
  <si>
    <r>
      <t xml:space="preserve">  </t>
    </r>
    <r>
      <rPr>
        <sz val="12"/>
        <rFont val="新細明體"/>
        <family val="1"/>
      </rPr>
      <t>丙、非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型</t>
    </r>
  </si>
  <si>
    <r>
      <t xml:space="preserve">  </t>
    </r>
    <r>
      <rPr>
        <sz val="12"/>
        <rFont val="新細明體"/>
        <family val="1"/>
      </rPr>
      <t>非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型</t>
    </r>
  </si>
  <si>
    <r>
      <t xml:space="preserve">  </t>
    </r>
    <r>
      <rPr>
        <sz val="12"/>
        <rFont val="新細明體"/>
        <family val="1"/>
      </rPr>
      <t>乙、非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型</t>
    </r>
  </si>
  <si>
    <r>
      <t xml:space="preserve">          </t>
    </r>
    <r>
      <rPr>
        <sz val="12"/>
        <rFont val="新細明體"/>
        <family val="1"/>
      </rPr>
      <t>第三期計畫</t>
    </r>
  </si>
  <si>
    <r>
      <t xml:space="preserve">          </t>
    </r>
    <r>
      <rPr>
        <sz val="12"/>
        <rFont val="新細明體"/>
        <family val="1"/>
      </rPr>
      <t>計畫</t>
    </r>
  </si>
  <si>
    <r>
      <t>竹配氣站二支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吋管汰換為</t>
    </r>
  </si>
  <si>
    <r>
      <t>一支</t>
    </r>
    <r>
      <rPr>
        <sz val="12"/>
        <rFont val="Times New Roman"/>
        <family val="1"/>
      </rPr>
      <t>26</t>
    </r>
    <r>
      <rPr>
        <sz val="12"/>
        <rFont val="新細明體"/>
        <family val="1"/>
      </rPr>
      <t>吋管，總長約</t>
    </r>
    <r>
      <rPr>
        <sz val="12"/>
        <rFont val="Times New Roman"/>
        <family val="1"/>
      </rPr>
      <t>36</t>
    </r>
    <r>
      <rPr>
        <sz val="12"/>
        <rFont val="新細明體"/>
        <family val="1"/>
      </rPr>
      <t>公里</t>
    </r>
  </si>
  <si>
    <r>
      <t xml:space="preserve"> </t>
    </r>
    <r>
      <rPr>
        <sz val="12"/>
        <rFont val="新細明體"/>
        <family val="1"/>
      </rPr>
      <t>油、輸氣管線等。</t>
    </r>
  </si>
  <si>
    <r>
      <t xml:space="preserve"> </t>
    </r>
    <r>
      <rPr>
        <sz val="12"/>
        <rFont val="新細明體"/>
        <family val="1"/>
      </rPr>
      <t>附屬設備。</t>
    </r>
  </si>
  <si>
    <r>
      <t xml:space="preserve"> (500</t>
    </r>
    <r>
      <rPr>
        <sz val="12"/>
        <rFont val="新細明體"/>
        <family val="1"/>
      </rPr>
      <t>車位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等。</t>
    </r>
  </si>
  <si>
    <r>
      <t xml:space="preserve"> </t>
    </r>
    <r>
      <rPr>
        <sz val="12"/>
        <rFont val="新細明體"/>
        <family val="1"/>
      </rPr>
      <t>管線等附屬設備。</t>
    </r>
  </si>
  <si>
    <r>
      <t xml:space="preserve">          </t>
    </r>
    <r>
      <rPr>
        <sz val="12"/>
        <rFont val="新細明體"/>
        <family val="1"/>
      </rPr>
      <t>資計畫</t>
    </r>
  </si>
  <si>
    <r>
      <t>汰換台北</t>
    </r>
    <r>
      <rPr>
        <sz val="12"/>
        <rFont val="Times New Roman"/>
        <family val="1"/>
      </rPr>
      <t>8</t>
    </r>
    <r>
      <rPr>
        <sz val="12"/>
        <rFont val="新細明體"/>
        <family val="1"/>
      </rPr>
      <t>吋環線為</t>
    </r>
    <r>
      <rPr>
        <sz val="12"/>
        <rFont val="Times New Roman"/>
        <family val="1"/>
      </rPr>
      <t>16</t>
    </r>
    <r>
      <rPr>
        <sz val="12"/>
        <rFont val="新細明體"/>
        <family val="1"/>
      </rPr>
      <t>吋環</t>
    </r>
  </si>
  <si>
    <r>
      <t>線，總長約</t>
    </r>
    <r>
      <rPr>
        <sz val="12"/>
        <rFont val="Times New Roman"/>
        <family val="1"/>
      </rPr>
      <t>52</t>
    </r>
    <r>
      <rPr>
        <sz val="12"/>
        <rFont val="新細明體"/>
        <family val="1"/>
      </rPr>
      <t>公里，延線預</t>
    </r>
  </si>
  <si>
    <r>
      <t>系統</t>
    </r>
    <r>
      <rPr>
        <sz val="12"/>
        <rFont val="Times New Roman"/>
        <family val="1"/>
      </rPr>
      <t>(DCS)</t>
    </r>
    <r>
      <rPr>
        <sz val="12"/>
        <rFont val="新細明體"/>
        <family val="1"/>
      </rPr>
      <t>，並更新儀器信</t>
    </r>
  </si>
  <si>
    <r>
      <t>興建日煉</t>
    </r>
    <r>
      <rPr>
        <sz val="12"/>
        <rFont val="Times New Roman"/>
        <family val="1"/>
      </rPr>
      <t>25,000</t>
    </r>
    <r>
      <rPr>
        <sz val="12"/>
        <rFont val="新細明體"/>
        <family val="1"/>
      </rPr>
      <t>桶重組油之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</si>
  <si>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 xml:space="preserve"> 1,068</t>
    </r>
    <r>
      <rPr>
        <sz val="12"/>
        <rFont val="新細明體"/>
        <family val="1"/>
      </rPr>
      <t>千瓩</t>
    </r>
    <r>
      <rPr>
        <sz val="12"/>
        <rFont val="Times New Roman"/>
        <family val="1"/>
      </rPr>
      <t>-1112</t>
    </r>
  </si>
  <si>
    <r>
      <t xml:space="preserve">          </t>
    </r>
    <r>
      <rPr>
        <sz val="12"/>
        <rFont val="新細明體"/>
        <family val="1"/>
      </rPr>
      <t>正計畫</t>
    </r>
  </si>
  <si>
    <r>
      <t xml:space="preserve"> </t>
    </r>
    <r>
      <rPr>
        <sz val="12"/>
        <rFont val="新細明體"/>
        <family val="1"/>
      </rPr>
      <t>千瓩。</t>
    </r>
  </si>
  <si>
    <r>
      <t>裝置容量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千瓩</t>
    </r>
  </si>
  <si>
    <r>
      <t xml:space="preserve">          </t>
    </r>
    <r>
      <rPr>
        <sz val="12"/>
        <rFont val="新細明體"/>
        <family val="1"/>
      </rPr>
      <t>至四部機發電工程計畫</t>
    </r>
  </si>
  <si>
    <r>
      <t>裝置容量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千瓩</t>
    </r>
  </si>
  <si>
    <r>
      <t xml:space="preserve">           </t>
    </r>
    <r>
      <rPr>
        <sz val="12"/>
        <rFont val="新細明體"/>
        <family val="1"/>
      </rPr>
      <t>計畫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</si>
  <si>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1,600</t>
    </r>
    <r>
      <rPr>
        <sz val="12"/>
        <rFont val="新細明體"/>
        <family val="1"/>
      </rPr>
      <t>千瓩</t>
    </r>
  </si>
  <si>
    <r>
      <t xml:space="preserve">          </t>
    </r>
    <r>
      <rPr>
        <sz val="12"/>
        <rFont val="新細明體"/>
        <family val="1"/>
      </rPr>
      <t>水工程計畫</t>
    </r>
  </si>
  <si>
    <r>
      <t>裝置容量</t>
    </r>
    <r>
      <rPr>
        <sz val="12"/>
        <rFont val="Times New Roman"/>
        <family val="1"/>
      </rPr>
      <t>61.2</t>
    </r>
    <r>
      <rPr>
        <sz val="12"/>
        <rFont val="新細明體"/>
        <family val="1"/>
      </rPr>
      <t>千瓩</t>
    </r>
  </si>
  <si>
    <r>
      <t xml:space="preserve">          </t>
    </r>
    <r>
      <rPr>
        <sz val="12"/>
        <rFont val="新細明體"/>
        <family val="1"/>
      </rPr>
      <t>程計畫</t>
    </r>
  </si>
  <si>
    <r>
      <t xml:space="preserve"> </t>
    </r>
    <r>
      <rPr>
        <sz val="12"/>
        <rFont val="新細明體"/>
        <family val="1"/>
      </rPr>
      <t>新、擴建輸電線路</t>
    </r>
    <r>
      <rPr>
        <sz val="12"/>
        <rFont val="Times New Roman"/>
        <family val="1"/>
      </rPr>
      <t xml:space="preserve">  2,459</t>
    </r>
  </si>
  <si>
    <r>
      <t xml:space="preserve"> </t>
    </r>
    <r>
      <rPr>
        <sz val="12"/>
        <rFont val="新細明體"/>
        <family val="1"/>
      </rPr>
      <t>變壓器容量</t>
    </r>
    <r>
      <rPr>
        <sz val="12"/>
        <rFont val="Times New Roman"/>
        <family val="1"/>
      </rPr>
      <t xml:space="preserve"> 25,955</t>
    </r>
    <r>
      <rPr>
        <sz val="12"/>
        <rFont val="新細明體"/>
        <family val="1"/>
      </rPr>
      <t>千仟伏</t>
    </r>
  </si>
  <si>
    <r>
      <t xml:space="preserve"> 2,406</t>
    </r>
    <r>
      <rPr>
        <sz val="12"/>
        <rFont val="新細明體"/>
        <family val="1"/>
      </rPr>
      <t>千仟伏安。</t>
    </r>
  </si>
  <si>
    <r>
      <t xml:space="preserve"> </t>
    </r>
    <r>
      <rPr>
        <sz val="12"/>
        <rFont val="新細明體"/>
        <family val="1"/>
      </rPr>
      <t>新、擴建配電線路</t>
    </r>
    <r>
      <rPr>
        <sz val="12"/>
        <rFont val="Times New Roman"/>
        <family val="1"/>
      </rPr>
      <t>5,112</t>
    </r>
    <r>
      <rPr>
        <sz val="12"/>
        <rFont val="新細明體"/>
        <family val="1"/>
      </rPr>
      <t>回</t>
    </r>
  </si>
  <si>
    <r>
      <t xml:space="preserve"> </t>
    </r>
    <r>
      <rPr>
        <sz val="12"/>
        <rFont val="新細明體"/>
        <family val="1"/>
      </rPr>
      <t>器</t>
    </r>
    <r>
      <rPr>
        <sz val="12"/>
        <rFont val="Times New Roman"/>
        <family val="1"/>
      </rPr>
      <t xml:space="preserve"> 20,157 </t>
    </r>
    <r>
      <rPr>
        <sz val="12"/>
        <rFont val="新細明體"/>
        <family val="1"/>
      </rPr>
      <t>千仟伏安、電容</t>
    </r>
  </si>
  <si>
    <r>
      <t xml:space="preserve"> 3,314</t>
    </r>
    <r>
      <rPr>
        <sz val="12"/>
        <rFont val="新細明體"/>
        <family val="1"/>
      </rPr>
      <t>千具，購地</t>
    </r>
    <r>
      <rPr>
        <sz val="12"/>
        <rFont val="Times New Roman"/>
        <family val="1"/>
      </rPr>
      <t xml:space="preserve"> 17,908</t>
    </r>
    <r>
      <rPr>
        <sz val="12"/>
        <rFont val="新細明體"/>
        <family val="1"/>
      </rPr>
      <t>坪</t>
    </r>
  </si>
  <si>
    <r>
      <t xml:space="preserve"> </t>
    </r>
    <r>
      <rPr>
        <sz val="12"/>
        <rFont val="新細明體"/>
        <family val="1"/>
      </rPr>
      <t>大樓</t>
    </r>
    <r>
      <rPr>
        <sz val="12"/>
        <rFont val="Times New Roman"/>
        <family val="1"/>
      </rPr>
      <t xml:space="preserve"> 3 </t>
    </r>
    <r>
      <rPr>
        <sz val="12"/>
        <rFont val="新細明體"/>
        <family val="1"/>
      </rPr>
      <t>棟及服務所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棟。</t>
    </r>
  </si>
  <si>
    <r>
      <t xml:space="preserve"> </t>
    </r>
    <r>
      <rPr>
        <sz val="12"/>
        <rFont val="新細明體"/>
        <family val="1"/>
      </rPr>
      <t>符合八十二年空氣污染物</t>
    </r>
  </si>
  <si>
    <t>奉准先行
辦理預算數</t>
  </si>
  <si>
    <t>合作金庫銀行股份有限公司</t>
  </si>
  <si>
    <r>
      <t xml:space="preserve">                  </t>
    </r>
    <r>
      <rPr>
        <sz val="12"/>
        <rFont val="新細明體"/>
        <family val="1"/>
      </rPr>
      <t>可</t>
    </r>
    <r>
      <rPr>
        <sz val="12"/>
        <rFont val="Times New Roman"/>
        <family val="1"/>
      </rPr>
      <t xml:space="preserve">              </t>
    </r>
    <r>
      <rPr>
        <sz val="12"/>
        <rFont val="新細明體"/>
        <family val="1"/>
      </rPr>
      <t>用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       </t>
    </r>
    <r>
      <rPr>
        <sz val="12"/>
        <rFont val="新細明體"/>
        <family val="1"/>
      </rPr>
      <t>數</t>
    </r>
  </si>
  <si>
    <r>
      <t>本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數</t>
    </r>
  </si>
  <si>
    <r>
      <t xml:space="preserve"> </t>
    </r>
    <r>
      <rPr>
        <b/>
        <sz val="12"/>
        <rFont val="華康中黑體"/>
        <family val="3"/>
      </rPr>
      <t xml:space="preserve">  行  政  院  主  管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</si>
  <si>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</si>
  <si>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</t>
    </r>
  </si>
  <si>
    <r>
      <t xml:space="preserve">          </t>
    </r>
    <r>
      <rPr>
        <sz val="12"/>
        <rFont val="新細明體"/>
        <family val="1"/>
      </rPr>
      <t>水口改善工程計畫</t>
    </r>
  </si>
  <si>
    <r>
      <t xml:space="preserve"> </t>
    </r>
    <r>
      <rPr>
        <sz val="12"/>
        <rFont val="新細明體"/>
        <family val="1"/>
      </rPr>
      <t>容器</t>
    </r>
    <r>
      <rPr>
        <sz val="12"/>
        <rFont val="Times New Roman"/>
        <family val="1"/>
      </rPr>
      <t>6000</t>
    </r>
    <r>
      <rPr>
        <sz val="12"/>
        <rFont val="新細明體"/>
        <family val="1"/>
      </rPr>
      <t>具。</t>
    </r>
  </si>
  <si>
    <t>（臺灣書店）</t>
  </si>
  <si>
    <r>
      <t>購置基地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處、興建局屋</t>
    </r>
    <r>
      <rPr>
        <sz val="12"/>
        <rFont val="Times New Roman"/>
        <family val="1"/>
      </rPr>
      <t>22</t>
    </r>
  </si>
  <si>
    <r>
      <t>處、購置局屋</t>
    </r>
    <r>
      <rPr>
        <sz val="12"/>
        <rFont val="Times New Roman"/>
        <family val="1"/>
      </rPr>
      <t>23</t>
    </r>
    <r>
      <rPr>
        <sz val="12"/>
        <rFont val="新細明體"/>
        <family val="1"/>
      </rPr>
      <t>處。</t>
    </r>
  </si>
  <si>
    <r>
      <t>購置主機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具及週邊設備</t>
    </r>
    <r>
      <rPr>
        <sz val="12"/>
        <rFont val="Times New Roman"/>
        <family val="1"/>
      </rPr>
      <t>224</t>
    </r>
  </si>
  <si>
    <r>
      <t>具、購置連線設備</t>
    </r>
    <r>
      <rPr>
        <sz val="12"/>
        <rFont val="Times New Roman"/>
        <family val="1"/>
      </rPr>
      <t>6,455</t>
    </r>
    <r>
      <rPr>
        <sz val="12"/>
        <rFont val="新細明體"/>
        <family val="1"/>
      </rPr>
      <t>具、</t>
    </r>
  </si>
  <si>
    <r>
      <t>購置管理資訊設備</t>
    </r>
    <r>
      <rPr>
        <sz val="12"/>
        <rFont val="Times New Roman"/>
        <family val="1"/>
      </rPr>
      <t>4,218</t>
    </r>
    <r>
      <rPr>
        <sz val="12"/>
        <rFont val="新細明體"/>
        <family val="1"/>
      </rPr>
      <t>具、</t>
    </r>
  </si>
  <si>
    <r>
      <t>購置點鈔機</t>
    </r>
    <r>
      <rPr>
        <sz val="12"/>
        <rFont val="Times New Roman"/>
        <family val="1"/>
      </rPr>
      <t>1,700</t>
    </r>
    <r>
      <rPr>
        <sz val="12"/>
        <rFont val="新細明體"/>
        <family val="1"/>
      </rPr>
      <t>具、購置</t>
    </r>
  </si>
  <si>
    <r>
      <t>整鈔機</t>
    </r>
    <r>
      <rPr>
        <sz val="12"/>
        <rFont val="Times New Roman"/>
        <family val="1"/>
      </rPr>
      <t>170</t>
    </r>
    <r>
      <rPr>
        <sz val="12"/>
        <rFont val="新細明體"/>
        <family val="1"/>
      </rPr>
      <t>具、購置其他機具</t>
    </r>
  </si>
  <si>
    <r>
      <t>設備</t>
    </r>
    <r>
      <rPr>
        <sz val="12"/>
        <rFont val="Times New Roman"/>
        <family val="1"/>
      </rPr>
      <t>1,800</t>
    </r>
    <r>
      <rPr>
        <sz val="12"/>
        <rFont val="新細明體"/>
        <family val="1"/>
      </rPr>
      <t>具。</t>
    </r>
  </si>
  <si>
    <r>
      <t xml:space="preserve">       3.86</t>
    </r>
    <r>
      <rPr>
        <sz val="12"/>
        <rFont val="新細明體"/>
        <family val="1"/>
      </rPr>
      <t>年臺灣南區市內電話</t>
    </r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</si>
  <si>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1,387,160</t>
    </r>
    <r>
      <rPr>
        <sz val="12"/>
        <rFont val="新細明體"/>
        <family val="1"/>
      </rPr>
      <t>門</t>
    </r>
  </si>
  <si>
    <r>
      <t xml:space="preserve"> 374,000</t>
    </r>
    <r>
      <rPr>
        <sz val="12"/>
        <rFont val="新細明體"/>
        <family val="1"/>
      </rPr>
      <t>門，行動電話系統</t>
    </r>
  </si>
  <si>
    <r>
      <t xml:space="preserve"> 800,000</t>
    </r>
    <r>
      <rPr>
        <sz val="12"/>
        <rFont val="新細明體"/>
        <family val="1"/>
      </rPr>
      <t>門及無線電叫人系</t>
    </r>
  </si>
  <si>
    <r>
      <t xml:space="preserve"> </t>
    </r>
    <r>
      <rPr>
        <sz val="12"/>
        <rFont val="新細明體"/>
        <family val="1"/>
      </rPr>
      <t>統</t>
    </r>
    <r>
      <rPr>
        <sz val="12"/>
        <rFont val="Times New Roman"/>
        <family val="1"/>
      </rPr>
      <t>400,000</t>
    </r>
    <r>
      <rPr>
        <sz val="12"/>
        <rFont val="新細明體"/>
        <family val="1"/>
      </rPr>
      <t>門</t>
    </r>
  </si>
  <si>
    <t>截至本年度累計預算數</t>
  </si>
  <si>
    <t>預算數</t>
  </si>
  <si>
    <t>奉准先行辦理預算</t>
  </si>
  <si>
    <t>奉准先行
辦理預算</t>
  </si>
  <si>
    <t>以前年度
保留數</t>
  </si>
  <si>
    <t>進度起訖年月</t>
  </si>
  <si>
    <r>
      <t>m</t>
    </r>
    <r>
      <rPr>
        <vertAlign val="superscript"/>
        <sz val="12"/>
        <rFont val="Times New Roman"/>
        <family val="1"/>
      </rPr>
      <t>2</t>
    </r>
    <r>
      <rPr>
        <sz val="12"/>
        <rFont val="新細明體"/>
        <family val="1"/>
      </rPr>
      <t>，每年生產中苗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萬株、</t>
    </r>
  </si>
  <si>
    <r>
      <t xml:space="preserve">          </t>
    </r>
    <r>
      <rPr>
        <sz val="12"/>
        <rFont val="新細明體"/>
        <family val="1"/>
      </rPr>
      <t>學生宿舍開發計畫</t>
    </r>
  </si>
  <si>
    <t>設置地上四層，地下二層之</t>
  </si>
  <si>
    <t>零售型量販店，基地全面向</t>
  </si>
  <si>
    <t>下開挖至Ｂ２層當防空避難</t>
  </si>
  <si>
    <t>室兼作停車場，Ｂ１－Ｆ１</t>
  </si>
  <si>
    <t>層為量販賣場，其中Ｆ１夾</t>
  </si>
  <si>
    <t>層設置現場辦公室，Ｆ２－</t>
  </si>
  <si>
    <t>Ｆ３層為停車場，Ｆ４層為</t>
  </si>
  <si>
    <t>文化會館、辦公室與露天停</t>
  </si>
  <si>
    <t>車場，Ｆ４夾層為會議室與</t>
  </si>
  <si>
    <t>備勤宿舍。</t>
  </si>
  <si>
    <t>維持現有設備正常運作。</t>
  </si>
  <si>
    <t>因應休閒遊憩市場快速成長</t>
  </si>
  <si>
    <t>，對尖山埤水庫增建渡假會</t>
  </si>
  <si>
    <t>議中心、家庭娛樂館、螢火</t>
  </si>
  <si>
    <t>蟲生態館、模擬車場等。</t>
  </si>
  <si>
    <r>
      <t xml:space="preserve">  </t>
    </r>
    <r>
      <rPr>
        <sz val="12"/>
        <rFont val="新細明體"/>
        <family val="1"/>
      </rPr>
      <t>甲、新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</si>
  <si>
    <r>
      <t xml:space="preserve">  </t>
    </r>
    <r>
      <rPr>
        <sz val="12"/>
        <rFont val="新細明體"/>
        <family val="1"/>
      </rPr>
      <t>乙、非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型</t>
    </r>
  </si>
  <si>
    <t>84.7-88.06</t>
  </si>
  <si>
    <r>
      <t xml:space="preserve">  </t>
    </r>
    <r>
      <rPr>
        <sz val="12"/>
        <rFont val="新細明體"/>
        <family val="1"/>
      </rPr>
      <t>乙、非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型</t>
    </r>
  </si>
  <si>
    <r>
      <t xml:space="preserve">         </t>
    </r>
    <r>
      <rPr>
        <sz val="12"/>
        <rFont val="新細明體"/>
        <family val="1"/>
      </rPr>
      <t>營運設施汰舊換新</t>
    </r>
  </si>
  <si>
    <t>87.07-88.06</t>
  </si>
  <si>
    <r>
      <t xml:space="preserve">       1.</t>
    </r>
    <r>
      <rPr>
        <sz val="12"/>
        <rFont val="新細明體"/>
        <family val="1"/>
      </rPr>
      <t>液化天然氣接收站</t>
    </r>
  </si>
  <si>
    <r>
      <t xml:space="preserve">       2.</t>
    </r>
    <r>
      <rPr>
        <sz val="12"/>
        <rFont val="新細明體"/>
        <family val="1"/>
      </rPr>
      <t>青草湖二十二號井</t>
    </r>
  </si>
  <si>
    <t>、加壓站等。</t>
  </si>
  <si>
    <t>86.7-87.9</t>
  </si>
  <si>
    <r>
      <t>購置每日注氣量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萬立方</t>
    </r>
  </si>
  <si>
    <t>公尺之注氣壓縮機一部。</t>
  </si>
  <si>
    <t>85.7-89.4</t>
  </si>
  <si>
    <t>82.7-88.6</t>
  </si>
  <si>
    <t>82.7-90.2</t>
  </si>
  <si>
    <t>有效利用低經濟價值土地</t>
  </si>
  <si>
    <t>資源、轉化閒置人力，建</t>
  </si>
  <si>
    <r>
      <t>造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站加氣站，每站日發氣</t>
    </r>
  </si>
  <si>
    <r>
      <t>量為</t>
    </r>
    <r>
      <rPr>
        <sz val="12"/>
        <rFont val="Times New Roman"/>
        <family val="1"/>
      </rPr>
      <t>15</t>
    </r>
    <r>
      <rPr>
        <sz val="12"/>
        <rFont val="新細明體"/>
        <family val="1"/>
      </rPr>
      <t>ＫＬ。</t>
    </r>
  </si>
  <si>
    <t>87.7-89.6</t>
  </si>
  <si>
    <t>土地資源有效運用及事業</t>
  </si>
  <si>
    <t>多樣化策略需求，興建綜</t>
  </si>
  <si>
    <r>
      <t>合性學生宿舍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包括鄰里商</t>
    </r>
  </si>
  <si>
    <t>店)。</t>
  </si>
  <si>
    <t>87.7-90.6</t>
  </si>
  <si>
    <r>
      <t>設立蝴蝶蘭生產溫室</t>
    </r>
    <r>
      <rPr>
        <sz val="12"/>
        <rFont val="Times New Roman"/>
        <family val="1"/>
      </rPr>
      <t>15,000</t>
    </r>
  </si>
  <si>
    <r>
      <t>平方公尺，每年生產中苗</t>
    </r>
    <r>
      <rPr>
        <sz val="12"/>
        <rFont val="Times New Roman"/>
        <family val="1"/>
      </rPr>
      <t>40</t>
    </r>
  </si>
  <si>
    <r>
      <t>萬株、大苗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萬株、盆花</t>
    </r>
    <r>
      <rPr>
        <sz val="12"/>
        <rFont val="Times New Roman"/>
        <family val="1"/>
      </rPr>
      <t>2</t>
    </r>
  </si>
  <si>
    <t>萬株。</t>
  </si>
  <si>
    <t>88.7-91.6</t>
  </si>
  <si>
    <r>
      <t xml:space="preserve">           </t>
    </r>
    <r>
      <rPr>
        <sz val="12"/>
        <rFont val="新細明體"/>
        <family val="1"/>
      </rPr>
      <t>開發計畫</t>
    </r>
  </si>
  <si>
    <r>
      <t xml:space="preserve">       4.</t>
    </r>
    <r>
      <rPr>
        <sz val="12"/>
        <rFont val="新細明體"/>
        <family val="1"/>
      </rPr>
      <t>林園廠</t>
    </r>
    <r>
      <rPr>
        <sz val="12"/>
        <rFont val="Times New Roman"/>
        <family val="1"/>
      </rPr>
      <t>161</t>
    </r>
    <r>
      <rPr>
        <sz val="12"/>
        <rFont val="新細明體"/>
        <family val="1"/>
      </rPr>
      <t>ＫＶ變電</t>
    </r>
  </si>
  <si>
    <r>
      <t xml:space="preserve">          </t>
    </r>
    <r>
      <rPr>
        <sz val="12"/>
        <rFont val="新細明體"/>
        <family val="1"/>
      </rPr>
      <t>設備計畫</t>
    </r>
  </si>
  <si>
    <t>，海、陸輸氣管線及配氣站</t>
  </si>
  <si>
    <r>
      <t>增設</t>
    </r>
    <r>
      <rPr>
        <sz val="12"/>
        <rFont val="Times New Roman"/>
        <family val="1"/>
      </rPr>
      <t>161</t>
    </r>
    <r>
      <rPr>
        <sz val="12"/>
        <rFont val="新細明體"/>
        <family val="1"/>
      </rPr>
      <t>ＫＶ　ＧＩＳ二套</t>
    </r>
  </si>
  <si>
    <r>
      <t>、</t>
    </r>
    <r>
      <rPr>
        <sz val="12"/>
        <rFont val="Times New Roman"/>
        <family val="1"/>
      </rPr>
      <t>161</t>
    </r>
    <r>
      <rPr>
        <sz val="12"/>
        <rFont val="新細明體"/>
        <family val="1"/>
      </rPr>
      <t>ＫＶ／</t>
    </r>
    <r>
      <rPr>
        <sz val="12"/>
        <rFont val="Times New Roman"/>
        <family val="1"/>
      </rPr>
      <t>69</t>
    </r>
    <r>
      <rPr>
        <sz val="12"/>
        <rFont val="新細明體"/>
        <family val="1"/>
      </rPr>
      <t>ＫＶ變壓器</t>
    </r>
  </si>
  <si>
    <t>二台、監控盤二盤及69ＫＶ</t>
  </si>
  <si>
    <t>地下配管及配線。</t>
  </si>
  <si>
    <r>
      <t xml:space="preserve">       5.</t>
    </r>
    <r>
      <rPr>
        <sz val="12"/>
        <rFont val="新細明體"/>
        <family val="1"/>
      </rPr>
      <t>高雄煉油總廠污染防</t>
    </r>
  </si>
  <si>
    <r>
      <t xml:space="preserve">          </t>
    </r>
    <r>
      <rPr>
        <sz val="12"/>
        <rFont val="新細明體"/>
        <family val="1"/>
      </rPr>
      <t>治後續計畫</t>
    </r>
  </si>
  <si>
    <t>84.7-89.6</t>
  </si>
  <si>
    <r>
      <t xml:space="preserve">       6.</t>
    </r>
    <r>
      <rPr>
        <sz val="12"/>
        <rFont val="新細明體"/>
        <family val="1"/>
      </rPr>
      <t>台北地區天然氣環線</t>
    </r>
  </si>
  <si>
    <r>
      <t xml:space="preserve">          </t>
    </r>
    <r>
      <rPr>
        <sz val="12"/>
        <rFont val="新細明體"/>
        <family val="1"/>
      </rPr>
      <t>汰換計畫</t>
    </r>
  </si>
  <si>
    <r>
      <t xml:space="preserve">       7.</t>
    </r>
    <r>
      <rPr>
        <sz val="12"/>
        <rFont val="新細明體"/>
        <family val="1"/>
      </rPr>
      <t>苗栗至新竹輸氣幹管汰</t>
    </r>
  </si>
  <si>
    <r>
      <t xml:space="preserve">          </t>
    </r>
    <r>
      <rPr>
        <sz val="12"/>
        <rFont val="新細明體"/>
        <family val="1"/>
      </rPr>
      <t>換計畫</t>
    </r>
  </si>
  <si>
    <r>
      <t xml:space="preserve">       8.</t>
    </r>
    <r>
      <rPr>
        <sz val="12"/>
        <rFont val="新細明體"/>
        <family val="1"/>
      </rPr>
      <t>濁水溪管橋興建計畫</t>
    </r>
  </si>
  <si>
    <t>84.7-85.12</t>
  </si>
  <si>
    <r>
      <t xml:space="preserve">       9.</t>
    </r>
    <r>
      <rPr>
        <sz val="12"/>
        <rFont val="新細明體"/>
        <family val="1"/>
      </rPr>
      <t>金門及馬祖油庫輸儲</t>
    </r>
  </si>
  <si>
    <r>
      <t xml:space="preserve">      10.</t>
    </r>
    <r>
      <rPr>
        <sz val="12"/>
        <rFont val="新細明體"/>
        <family val="1"/>
      </rPr>
      <t>增建及改建加油站投</t>
    </r>
  </si>
  <si>
    <t>81.7-88.6</t>
  </si>
  <si>
    <r>
      <t xml:space="preserve">     11.</t>
    </r>
    <r>
      <rPr>
        <sz val="12"/>
        <rFont val="新細明體"/>
        <family val="1"/>
      </rPr>
      <t>桃園油料輸儲摻配中心</t>
    </r>
  </si>
  <si>
    <t>79.7-89.6</t>
  </si>
  <si>
    <r>
      <t xml:space="preserve">     12.</t>
    </r>
    <r>
      <rPr>
        <sz val="12"/>
        <rFont val="新細明體"/>
        <family val="1"/>
      </rPr>
      <t>桃園廠煉製工場儀控更</t>
    </r>
  </si>
  <si>
    <r>
      <t xml:space="preserve">          </t>
    </r>
    <r>
      <rPr>
        <sz val="12"/>
        <rFont val="新細明體"/>
        <family val="1"/>
      </rPr>
      <t>新計畫</t>
    </r>
  </si>
  <si>
    <t>86.7-89.6</t>
  </si>
  <si>
    <r>
      <t xml:space="preserve">     13.</t>
    </r>
    <r>
      <rPr>
        <sz val="12"/>
        <rFont val="新細明體"/>
        <family val="1"/>
      </rPr>
      <t>桃園廠汽油減苯計畫</t>
    </r>
  </si>
  <si>
    <r>
      <t xml:space="preserve">     14.</t>
    </r>
    <r>
      <rPr>
        <sz val="12"/>
        <rFont val="新細明體"/>
        <family val="1"/>
      </rPr>
      <t>桃園廠重油轉化工場投</t>
    </r>
  </si>
  <si>
    <r>
      <t xml:space="preserve">       1.</t>
    </r>
    <r>
      <rPr>
        <sz val="12"/>
        <rFont val="新細明體"/>
        <family val="1"/>
      </rPr>
      <t>營運設備汰舊換新計畫</t>
    </r>
  </si>
  <si>
    <t>維持現有設備正常運作所</t>
  </si>
  <si>
    <r>
      <t xml:space="preserve"> </t>
    </r>
    <r>
      <rPr>
        <sz val="12"/>
        <rFont val="新細明體"/>
        <family val="1"/>
      </rPr>
      <t>轉化及處理工場一座。</t>
    </r>
  </si>
  <si>
    <t>需之設備及零組配件購置</t>
  </si>
  <si>
    <t>及汰換。</t>
  </si>
  <si>
    <t>87/7-90/6</t>
  </si>
  <si>
    <r>
      <t xml:space="preserve">       2.</t>
    </r>
    <r>
      <rPr>
        <sz val="12"/>
        <rFont val="新細明體"/>
        <family val="1"/>
      </rPr>
      <t>高雄煉油廠增建汽電共</t>
    </r>
  </si>
  <si>
    <r>
      <t xml:space="preserve">          </t>
    </r>
    <r>
      <rPr>
        <sz val="12"/>
        <rFont val="新細明體"/>
        <family val="1"/>
      </rPr>
      <t>生設備計畫</t>
    </r>
  </si>
  <si>
    <r>
      <t>增建</t>
    </r>
    <r>
      <rPr>
        <sz val="12"/>
        <rFont val="Times New Roman"/>
        <family val="1"/>
      </rPr>
      <t>350</t>
    </r>
    <r>
      <rPr>
        <sz val="12"/>
        <rFont val="新細明體"/>
        <family val="1"/>
      </rPr>
      <t>Ｔ／Ｈ高壓鍋爐</t>
    </r>
  </si>
  <si>
    <r>
      <t xml:space="preserve"> </t>
    </r>
    <r>
      <rPr>
        <sz val="12"/>
        <rFont val="新細明體"/>
        <family val="1"/>
      </rPr>
      <t>與</t>
    </r>
    <r>
      <rPr>
        <sz val="12"/>
        <rFont val="Times New Roman"/>
        <family val="1"/>
      </rPr>
      <t>100</t>
    </r>
    <r>
      <rPr>
        <sz val="12"/>
        <rFont val="新細明體"/>
        <family val="1"/>
      </rPr>
      <t>ＭＷ汽輪發電機組</t>
    </r>
  </si>
  <si>
    <r>
      <t xml:space="preserve"> </t>
    </r>
    <r>
      <rPr>
        <sz val="12"/>
        <rFont val="新細明體"/>
        <family val="1"/>
      </rPr>
      <t>各兩套。</t>
    </r>
  </si>
  <si>
    <t>87/7-91/6</t>
  </si>
  <si>
    <r>
      <t xml:space="preserve"> </t>
    </r>
    <r>
      <rPr>
        <sz val="12"/>
        <rFont val="新細明體"/>
        <family val="1"/>
      </rPr>
      <t>及泵房、長途管線、海底</t>
    </r>
  </si>
  <si>
    <r>
      <t xml:space="preserve">       3.</t>
    </r>
    <r>
      <rPr>
        <sz val="12"/>
        <rFont val="新細明體"/>
        <family val="1"/>
      </rPr>
      <t>加油站增建、改建及改</t>
    </r>
  </si>
  <si>
    <t xml:space="preserve">          </t>
  </si>
  <si>
    <r>
      <t xml:space="preserve">         </t>
    </r>
    <r>
      <rPr>
        <sz val="12"/>
        <rFont val="新細明體"/>
        <family val="1"/>
      </rPr>
      <t>善投資計畫</t>
    </r>
  </si>
  <si>
    <r>
      <t>自營加油站增建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座、與</t>
    </r>
  </si>
  <si>
    <r>
      <t>民間合作興建加油站</t>
    </r>
    <r>
      <rPr>
        <sz val="12"/>
        <rFont val="Times New Roman"/>
        <family val="1"/>
      </rPr>
      <t>18</t>
    </r>
    <r>
      <rPr>
        <sz val="12"/>
        <rFont val="新細明體"/>
        <family val="1"/>
      </rPr>
      <t>座</t>
    </r>
  </si>
  <si>
    <r>
      <t>、改建老舊加油站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座、</t>
    </r>
  </si>
  <si>
    <r>
      <t>改善老舊加油站</t>
    </r>
    <r>
      <rPr>
        <sz val="12"/>
        <rFont val="Times New Roman"/>
        <family val="1"/>
      </rPr>
      <t>45</t>
    </r>
    <r>
      <rPr>
        <sz val="12"/>
        <rFont val="新細明體"/>
        <family val="1"/>
      </rPr>
      <t>座、增</t>
    </r>
  </si>
  <si>
    <t>設或汰換加油站相關設備</t>
  </si>
  <si>
    <t>87/7-93/6</t>
  </si>
  <si>
    <r>
      <t xml:space="preserve">       4.</t>
    </r>
    <r>
      <rPr>
        <sz val="12"/>
        <rFont val="新細明體"/>
        <family val="1"/>
      </rPr>
      <t>板橋成品中心遷建計畫</t>
    </r>
  </si>
  <si>
    <t>87.7-89.12</t>
  </si>
  <si>
    <t>拆遷、整修原有辦公室及</t>
  </si>
  <si>
    <t>廠房設施、闢建聯外道路</t>
  </si>
  <si>
    <t>儲設備。</t>
  </si>
  <si>
    <r>
      <t xml:space="preserve"> </t>
    </r>
    <r>
      <rPr>
        <sz val="12"/>
        <rFont val="新細明體"/>
        <family val="1"/>
      </rPr>
      <t>、興建油品倉庫及自動倉</t>
    </r>
  </si>
  <si>
    <r>
      <t xml:space="preserve">       5.</t>
    </r>
    <r>
      <rPr>
        <sz val="12"/>
        <rFont val="新細明體"/>
        <family val="1"/>
      </rPr>
      <t>大林廠柴油加氫脫硫工</t>
    </r>
  </si>
  <si>
    <r>
      <t xml:space="preserve">          </t>
    </r>
    <r>
      <rPr>
        <sz val="12"/>
        <rFont val="新細明體"/>
        <family val="1"/>
      </rPr>
      <t>場及航空燃油處理裝置</t>
    </r>
  </si>
  <si>
    <r>
      <t xml:space="preserve">          </t>
    </r>
    <r>
      <rPr>
        <sz val="12"/>
        <rFont val="新細明體"/>
        <family val="1"/>
      </rPr>
      <t>投資計畫</t>
    </r>
  </si>
  <si>
    <r>
      <t>興建日煉</t>
    </r>
    <r>
      <rPr>
        <sz val="12"/>
        <rFont val="Times New Roman"/>
        <family val="1"/>
      </rPr>
      <t xml:space="preserve"> 15,000 </t>
    </r>
    <r>
      <rPr>
        <sz val="12"/>
        <rFont val="新細明體"/>
        <family val="1"/>
      </rPr>
      <t>桶之柴油</t>
    </r>
  </si>
  <si>
    <t>加氫脫硫工場及15,000桶之</t>
  </si>
  <si>
    <t>航空燃油處理裝置各一座及</t>
  </si>
  <si>
    <t>區域外附屬設備。</t>
  </si>
  <si>
    <t>87.7-91.6</t>
  </si>
  <si>
    <r>
      <t xml:space="preserve">       6.</t>
    </r>
    <r>
      <rPr>
        <sz val="12"/>
        <rFont val="新細明體"/>
        <family val="1"/>
      </rPr>
      <t>輸儲設備改善及更新</t>
    </r>
  </si>
  <si>
    <t>汰換及更新五股油庫至桃園</t>
  </si>
  <si>
    <t>廠間油管並更新自動灌裝電</t>
  </si>
  <si>
    <t>腦系統及增設自動帳務處理</t>
  </si>
  <si>
    <t>系統油氣回收設備。</t>
  </si>
  <si>
    <r>
      <t xml:space="preserve">       7.</t>
    </r>
    <r>
      <rPr>
        <sz val="12"/>
        <rFont val="新細明體"/>
        <family val="1"/>
      </rPr>
      <t>油氣管線及監控設備</t>
    </r>
  </si>
  <si>
    <r>
      <t xml:space="preserve">          </t>
    </r>
    <r>
      <rPr>
        <sz val="12"/>
        <rFont val="新細明體"/>
        <family val="1"/>
      </rPr>
      <t>改善暨永安廠北堤新</t>
    </r>
  </si>
  <si>
    <r>
      <t xml:space="preserve">          </t>
    </r>
    <r>
      <rPr>
        <sz val="12"/>
        <rFont val="新細明體"/>
        <family val="1"/>
      </rPr>
      <t>建投資計畫</t>
    </r>
  </si>
  <si>
    <t>88.7-92.6</t>
  </si>
  <si>
    <t>增設輸油監控系統、更新輸</t>
  </si>
  <si>
    <t>氣監控系統、改善及汰換輸</t>
  </si>
  <si>
    <t>油管線、新設及汰換輸氣管</t>
  </si>
  <si>
    <t>線、永安廠北堤新建。</t>
  </si>
  <si>
    <r>
      <t xml:space="preserve">      8.</t>
    </r>
    <r>
      <rPr>
        <sz val="12"/>
        <rFont val="新細明體"/>
        <family val="1"/>
      </rPr>
      <t>桃廠烷化工場計畫</t>
    </r>
  </si>
  <si>
    <r>
      <t>興建日產烷化油</t>
    </r>
    <r>
      <rPr>
        <sz val="12"/>
        <rFont val="Times New Roman"/>
        <family val="1"/>
      </rPr>
      <t>8,600</t>
    </r>
    <r>
      <rPr>
        <sz val="12"/>
        <rFont val="新細明體"/>
        <family val="1"/>
      </rPr>
      <t>桶之</t>
    </r>
  </si>
  <si>
    <t>烷化工場一座及其附屬設</t>
  </si>
  <si>
    <t>備。</t>
  </si>
  <si>
    <r>
      <t xml:space="preserve">       3.</t>
    </r>
    <r>
      <rPr>
        <sz val="12"/>
        <rFont val="新細明體"/>
        <family val="1"/>
      </rPr>
      <t>核能四廠第一、二號機發</t>
    </r>
  </si>
  <si>
    <r>
      <t xml:space="preserve">       4.</t>
    </r>
    <r>
      <rPr>
        <sz val="12"/>
        <rFont val="新細明體"/>
        <family val="1"/>
      </rPr>
      <t>南部複循環發電工程修</t>
    </r>
  </si>
  <si>
    <r>
      <t xml:space="preserve">       5.</t>
    </r>
    <r>
      <rPr>
        <sz val="12"/>
        <rFont val="新細明體"/>
        <family val="1"/>
      </rPr>
      <t>興達發電廠複循環第一</t>
    </r>
  </si>
  <si>
    <r>
      <t xml:space="preserve">       6.</t>
    </r>
    <r>
      <rPr>
        <sz val="12"/>
        <rFont val="新細明體"/>
        <family val="1"/>
      </rPr>
      <t>通霄複循環第六號機發</t>
    </r>
  </si>
  <si>
    <r>
      <t xml:space="preserve">       7.</t>
    </r>
    <r>
      <rPr>
        <sz val="12"/>
        <rFont val="新細明體"/>
        <family val="1"/>
      </rPr>
      <t>林口發電廠氣渦輪機發</t>
    </r>
  </si>
  <si>
    <r>
      <t xml:space="preserve">       8.</t>
    </r>
    <r>
      <rPr>
        <sz val="12"/>
        <rFont val="新細明體"/>
        <family val="1"/>
      </rPr>
      <t>澎湖尖山火力發電廠第一</t>
    </r>
  </si>
  <si>
    <r>
      <t xml:space="preserve">        9.</t>
    </r>
    <r>
      <rPr>
        <sz val="12"/>
        <rFont val="新細明體"/>
        <family val="1"/>
      </rPr>
      <t>金門水頭塔山發電工程</t>
    </r>
  </si>
  <si>
    <r>
      <t xml:space="preserve">     13.</t>
    </r>
    <r>
      <rPr>
        <sz val="12"/>
        <rFont val="新細明體"/>
        <family val="1"/>
      </rPr>
      <t>鯉魚潭水庫士林水力發</t>
    </r>
  </si>
  <si>
    <r>
      <t xml:space="preserve">     14.</t>
    </r>
    <r>
      <rPr>
        <sz val="12"/>
        <rFont val="新細明體"/>
        <family val="1"/>
      </rPr>
      <t>新武界隧道及栗栖溪引</t>
    </r>
  </si>
  <si>
    <r>
      <t xml:space="preserve">     15.</t>
    </r>
    <r>
      <rPr>
        <sz val="12"/>
        <rFont val="新細明體"/>
        <family val="1"/>
      </rPr>
      <t>和平溪碧海水力發電工</t>
    </r>
  </si>
  <si>
    <r>
      <t xml:space="preserve">     16.</t>
    </r>
    <r>
      <rPr>
        <sz val="12"/>
        <rFont val="新細明體"/>
        <family val="1"/>
      </rPr>
      <t>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輸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畫</t>
    </r>
  </si>
  <si>
    <r>
      <t xml:space="preserve">     17.</t>
    </r>
    <r>
      <rPr>
        <sz val="12"/>
        <rFont val="新細明體"/>
        <family val="1"/>
      </rPr>
      <t>第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畫</t>
    </r>
  </si>
  <si>
    <r>
      <t xml:space="preserve">    18.</t>
    </r>
    <r>
      <rPr>
        <sz val="12"/>
        <rFont val="新細明體"/>
        <family val="1"/>
      </rPr>
      <t>全面自動化調度控制第</t>
    </r>
  </si>
  <si>
    <r>
      <t xml:space="preserve">     19.</t>
    </r>
    <r>
      <rPr>
        <sz val="12"/>
        <rFont val="新細明體"/>
        <family val="1"/>
      </rPr>
      <t>火力電廠及煤場環境保</t>
    </r>
  </si>
  <si>
    <r>
      <t xml:space="preserve">     20.</t>
    </r>
    <r>
      <rPr>
        <sz val="12"/>
        <rFont val="新細明體"/>
        <family val="1"/>
      </rPr>
      <t>通霄發電廠複循環第一</t>
    </r>
  </si>
  <si>
    <r>
      <t xml:space="preserve">     21.</t>
    </r>
    <r>
      <rPr>
        <sz val="12"/>
        <rFont val="新細明體"/>
        <family val="1"/>
      </rPr>
      <t>汽力機組空氣污染改善</t>
    </r>
  </si>
  <si>
    <r>
      <t xml:space="preserve">     23.</t>
    </r>
    <r>
      <rPr>
        <sz val="12"/>
        <rFont val="新細明體"/>
        <family val="1"/>
      </rPr>
      <t>明潭抽蓄水力發電工程</t>
    </r>
  </si>
  <si>
    <r>
      <t xml:space="preserve">     24.</t>
    </r>
    <r>
      <rPr>
        <sz val="12"/>
        <rFont val="新細明體"/>
        <family val="1"/>
      </rPr>
      <t>新天輪水力發電工程計</t>
    </r>
  </si>
  <si>
    <r>
      <t xml:space="preserve">     25.</t>
    </r>
    <r>
      <rPr>
        <sz val="12"/>
        <rFont val="新細明體"/>
        <family val="1"/>
      </rPr>
      <t>社寮電廠更新工程計畫</t>
    </r>
  </si>
  <si>
    <r>
      <t xml:space="preserve">      10.</t>
    </r>
    <r>
      <rPr>
        <sz val="12"/>
        <rFont val="新細明體"/>
        <family val="1"/>
      </rPr>
      <t>大潭燃氣火力發電計畫</t>
    </r>
  </si>
  <si>
    <r>
      <t xml:space="preserve">      11.</t>
    </r>
    <r>
      <rPr>
        <sz val="12"/>
        <rFont val="新細明體"/>
        <family val="1"/>
      </rPr>
      <t>通霄發電廠第一至五號</t>
    </r>
  </si>
  <si>
    <r>
      <t xml:space="preserve">      12.</t>
    </r>
    <r>
      <rPr>
        <sz val="12"/>
        <rFont val="新細明體"/>
        <family val="1"/>
      </rPr>
      <t>馬鞍水力發電工程計畫</t>
    </r>
  </si>
  <si>
    <r>
      <t xml:space="preserve">     22.</t>
    </r>
    <r>
      <rPr>
        <sz val="12"/>
        <rFont val="新細明體"/>
        <family val="1"/>
      </rPr>
      <t>煤輪建造計畫</t>
    </r>
  </si>
  <si>
    <t>86.8-96.6</t>
  </si>
  <si>
    <t>86.2-91.6</t>
  </si>
  <si>
    <t>81.3-91.9</t>
  </si>
  <si>
    <t>85.7-92.12</t>
  </si>
  <si>
    <t>77.7-88.6</t>
  </si>
  <si>
    <t>84.7-94.6</t>
  </si>
  <si>
    <t>87.1-90.2</t>
  </si>
  <si>
    <r>
      <t xml:space="preserve">       1.</t>
    </r>
    <r>
      <rPr>
        <sz val="12"/>
        <rFont val="新細明體"/>
        <family val="1"/>
      </rPr>
      <t>臺中第九、十號機火力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</si>
  <si>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1,100</t>
    </r>
    <r>
      <rPr>
        <sz val="12"/>
        <rFont val="新細明體"/>
        <family val="1"/>
      </rPr>
      <t>千瓩</t>
    </r>
  </si>
  <si>
    <r>
      <t xml:space="preserve">     2.</t>
    </r>
    <r>
      <rPr>
        <sz val="12"/>
        <rFont val="新細明體"/>
        <family val="1"/>
      </rPr>
      <t>澎湖尖山電廠擴建工程</t>
    </r>
  </si>
  <si>
    <t>87.7-93.6</t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</si>
  <si>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4,000</t>
    </r>
    <r>
      <rPr>
        <sz val="12"/>
        <rFont val="新細明體"/>
        <family val="1"/>
      </rPr>
      <t>千瓩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土</t>
    </r>
    <r>
      <rPr>
        <sz val="12"/>
        <rFont val="Times New Roman"/>
        <family val="1"/>
      </rPr>
      <t>10%</t>
    </r>
  </si>
  <si>
    <r>
      <t xml:space="preserve"> </t>
    </r>
    <r>
      <rPr>
        <sz val="12"/>
        <rFont val="新細明體"/>
        <family val="1"/>
      </rPr>
      <t>裝置容量</t>
    </r>
    <r>
      <rPr>
        <sz val="12"/>
        <rFont val="Times New Roman"/>
        <family val="1"/>
      </rPr>
      <t>80</t>
    </r>
    <r>
      <rPr>
        <sz val="12"/>
        <rFont val="新細明體"/>
        <family val="1"/>
      </rPr>
      <t>土</t>
    </r>
    <r>
      <rPr>
        <sz val="12"/>
        <rFont val="Times New Roman"/>
        <family val="1"/>
      </rPr>
      <t>10%</t>
    </r>
    <r>
      <rPr>
        <sz val="12"/>
        <rFont val="新細明體"/>
        <family val="1"/>
      </rPr>
      <t>千瓩</t>
    </r>
  </si>
  <si>
    <r>
      <t xml:space="preserve">         (</t>
    </r>
    <r>
      <rPr>
        <sz val="12"/>
        <rFont val="新細明體"/>
        <family val="1"/>
      </rPr>
      <t>核能發電部分</t>
    </r>
    <r>
      <rPr>
        <sz val="12"/>
        <rFont val="Times New Roman"/>
        <family val="1"/>
      </rPr>
      <t>)</t>
    </r>
  </si>
  <si>
    <r>
      <t xml:space="preserve">      3.</t>
    </r>
    <r>
      <rPr>
        <sz val="12"/>
        <rFont val="新細明體"/>
        <family val="1"/>
      </rPr>
      <t>營運設施汰換更新計畫</t>
    </r>
  </si>
  <si>
    <r>
      <t xml:space="preserve">      4.</t>
    </r>
    <r>
      <rPr>
        <sz val="12"/>
        <rFont val="新細明體"/>
        <family val="1"/>
      </rPr>
      <t>營運設施汰換更新計畫</t>
    </r>
  </si>
  <si>
    <r>
      <t xml:space="preserve">         (</t>
    </r>
    <r>
      <rPr>
        <sz val="12"/>
        <rFont val="新細明體"/>
        <family val="1"/>
      </rPr>
      <t>一般發電部分</t>
    </r>
    <r>
      <rPr>
        <sz val="12"/>
        <rFont val="Times New Roman"/>
        <family val="1"/>
      </rPr>
      <t>)</t>
    </r>
  </si>
  <si>
    <t>維持現有核能發電設施正常</t>
  </si>
  <si>
    <t>營運</t>
  </si>
  <si>
    <r>
      <t xml:space="preserve"> </t>
    </r>
    <r>
      <rPr>
        <sz val="12"/>
        <rFont val="新細明體"/>
        <family val="1"/>
      </rPr>
      <t>興建配電中心</t>
    </r>
    <r>
      <rPr>
        <sz val="12"/>
        <rFont val="Times New Roman"/>
        <family val="1"/>
      </rPr>
      <t xml:space="preserve"> 3 </t>
    </r>
    <r>
      <rPr>
        <sz val="12"/>
        <rFont val="新細明體"/>
        <family val="1"/>
      </rPr>
      <t>棟、材料</t>
    </r>
  </si>
  <si>
    <t>維持現有水、火發電設施正</t>
  </si>
  <si>
    <t>常營運</t>
  </si>
  <si>
    <r>
      <t xml:space="preserve">      5.</t>
    </r>
    <r>
      <rPr>
        <sz val="12"/>
        <rFont val="新細明體"/>
        <family val="1"/>
      </rPr>
      <t>營運設施汰換更新計畫</t>
    </r>
  </si>
  <si>
    <r>
      <t xml:space="preserve">         (</t>
    </r>
    <r>
      <rPr>
        <sz val="12"/>
        <rFont val="新細明體"/>
        <family val="1"/>
      </rPr>
      <t>輸電部分</t>
    </r>
    <r>
      <rPr>
        <sz val="12"/>
        <rFont val="Times New Roman"/>
        <family val="1"/>
      </rPr>
      <t>)</t>
    </r>
  </si>
  <si>
    <t>維持現有供電設施正常營運</t>
  </si>
  <si>
    <r>
      <t xml:space="preserve">      6.</t>
    </r>
    <r>
      <rPr>
        <sz val="12"/>
        <rFont val="新細明體"/>
        <family val="1"/>
      </rPr>
      <t>營運設施汰換更新計畫</t>
    </r>
  </si>
  <si>
    <r>
      <t xml:space="preserve">         (</t>
    </r>
    <r>
      <rPr>
        <sz val="12"/>
        <rFont val="新細明體"/>
        <family val="1"/>
      </rPr>
      <t>配電部分</t>
    </r>
    <r>
      <rPr>
        <sz val="12"/>
        <rFont val="Times New Roman"/>
        <family val="1"/>
      </rPr>
      <t>)</t>
    </r>
  </si>
  <si>
    <t>87.7-88.6</t>
  </si>
  <si>
    <r>
      <t xml:space="preserve">       1.</t>
    </r>
    <r>
      <rPr>
        <sz val="12"/>
        <rFont val="新細明體"/>
        <family val="1"/>
      </rPr>
      <t>興建追分加油站</t>
    </r>
  </si>
  <si>
    <r>
      <t xml:space="preserve">       3.</t>
    </r>
    <r>
      <rPr>
        <sz val="12"/>
        <rFont val="新細明體"/>
        <family val="1"/>
      </rPr>
      <t>微生物製劑投資計畫</t>
    </r>
  </si>
  <si>
    <r>
      <t xml:space="preserve">       2.</t>
    </r>
    <r>
      <rPr>
        <sz val="12"/>
        <rFont val="新細明體"/>
        <family val="1"/>
      </rPr>
      <t>有機光導體建廠計畫</t>
    </r>
  </si>
  <si>
    <r>
      <t xml:space="preserve">       1.</t>
    </r>
    <r>
      <rPr>
        <sz val="12"/>
        <rFont val="新細明體"/>
        <family val="1"/>
      </rPr>
      <t>新建表面處理廠房</t>
    </r>
  </si>
  <si>
    <r>
      <t xml:space="preserve">      1.</t>
    </r>
    <r>
      <rPr>
        <sz val="12"/>
        <rFont val="新細明體"/>
        <family val="1"/>
      </rPr>
      <t>購置小型商用機投資</t>
    </r>
  </si>
  <si>
    <r>
      <t xml:space="preserve">      2.</t>
    </r>
    <r>
      <rPr>
        <sz val="12"/>
        <rFont val="新細明體"/>
        <family val="1"/>
      </rPr>
      <t>新建壓縮器機匣生產線</t>
    </r>
  </si>
  <si>
    <r>
      <t xml:space="preserve">         </t>
    </r>
    <r>
      <rPr>
        <sz val="12"/>
        <rFont val="新細明體"/>
        <family val="1"/>
      </rPr>
      <t>及廠房投資</t>
    </r>
  </si>
  <si>
    <r>
      <t xml:space="preserve">      3.</t>
    </r>
    <r>
      <rPr>
        <sz val="12"/>
        <rFont val="新細明體"/>
        <family val="1"/>
      </rPr>
      <t>營運設施汰換更新計畫</t>
    </r>
  </si>
  <si>
    <t>87.7-89.7</t>
  </si>
  <si>
    <t>88.1-89.6</t>
  </si>
  <si>
    <t>87.7-88.6</t>
  </si>
  <si>
    <r>
      <t xml:space="preserve">  </t>
    </r>
    <r>
      <rPr>
        <sz val="12"/>
        <rFont val="新細明體"/>
        <family val="1"/>
      </rPr>
      <t>丙、非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型</t>
    </r>
  </si>
  <si>
    <r>
      <t>88</t>
    </r>
    <r>
      <rPr>
        <sz val="12"/>
        <rFont val="新細明體"/>
        <family val="1"/>
      </rPr>
      <t>年度</t>
    </r>
  </si>
  <si>
    <r>
      <t>88</t>
    </r>
    <r>
      <rPr>
        <sz val="12"/>
        <rFont val="新細明體"/>
        <family val="1"/>
      </rPr>
      <t>年度</t>
    </r>
  </si>
  <si>
    <r>
      <t xml:space="preserve">       4.</t>
    </r>
    <r>
      <rPr>
        <sz val="12"/>
        <rFont val="新細明體"/>
        <family val="1"/>
      </rPr>
      <t>購建儲匯局所計畫</t>
    </r>
  </si>
  <si>
    <r>
      <t xml:space="preserve">    5.</t>
    </r>
    <r>
      <rPr>
        <sz val="12"/>
        <rFont val="新細明體"/>
        <family val="1"/>
      </rPr>
      <t>郵政資訊整合作業計畫</t>
    </r>
  </si>
  <si>
    <r>
      <t xml:space="preserve"> </t>
    </r>
    <r>
      <rPr>
        <sz val="12"/>
        <rFont val="新細明體"/>
        <family val="1"/>
      </rPr>
      <t>興建局屋</t>
    </r>
    <r>
      <rPr>
        <sz val="12"/>
        <rFont val="Times New Roman"/>
        <family val="1"/>
      </rPr>
      <t>7</t>
    </r>
    <r>
      <rPr>
        <sz val="12"/>
        <rFont val="新細明體"/>
        <family val="1"/>
      </rPr>
      <t>處、購置機械</t>
    </r>
  </si>
  <si>
    <r>
      <t>設備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套、購置運郵車輛</t>
    </r>
  </si>
  <si>
    <r>
      <t>1,887</t>
    </r>
    <r>
      <rPr>
        <sz val="12"/>
        <rFont val="新細明體"/>
        <family val="1"/>
      </rPr>
      <t>輛。</t>
    </r>
  </si>
  <si>
    <t>86.7-90.6</t>
  </si>
  <si>
    <r>
      <t xml:space="preserve">  </t>
    </r>
    <r>
      <rPr>
        <sz val="12"/>
        <rFont val="新細明體"/>
        <family val="1"/>
      </rPr>
      <t>乙、非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型</t>
    </r>
  </si>
  <si>
    <r>
      <t xml:space="preserve">       1.82</t>
    </r>
    <r>
      <rPr>
        <sz val="12"/>
        <rFont val="新細明體"/>
        <family val="1"/>
      </rPr>
      <t>年臺灣北區市內電話</t>
    </r>
  </si>
  <si>
    <r>
      <t xml:space="preserve">       2.86</t>
    </r>
    <r>
      <rPr>
        <sz val="12"/>
        <rFont val="新細明體"/>
        <family val="1"/>
      </rPr>
      <t>年臺灣北區市內電話</t>
    </r>
  </si>
  <si>
    <r>
      <t xml:space="preserve">       4.86</t>
    </r>
    <r>
      <rPr>
        <sz val="12"/>
        <rFont val="新細明體"/>
        <family val="1"/>
      </rPr>
      <t>年長途通信計畫</t>
    </r>
  </si>
  <si>
    <r>
      <t xml:space="preserve">       5.86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</si>
  <si>
    <r>
      <t xml:space="preserve"> </t>
    </r>
    <r>
      <rPr>
        <sz val="12"/>
        <rFont val="新細明體"/>
        <family val="1"/>
      </rPr>
      <t>擴充及汰換市內電話</t>
    </r>
  </si>
  <si>
    <r>
      <t xml:space="preserve"> 3,326,964</t>
    </r>
    <r>
      <rPr>
        <sz val="12"/>
        <rFont val="新細明體"/>
        <family val="1"/>
      </rPr>
      <t>門</t>
    </r>
  </si>
  <si>
    <t>78.7-82.6</t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</si>
  <si>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1,789,300</t>
    </r>
    <r>
      <rPr>
        <sz val="12"/>
        <rFont val="新細明體"/>
        <family val="1"/>
      </rPr>
      <t>門</t>
    </r>
  </si>
  <si>
    <r>
      <t xml:space="preserve"> 630,000</t>
    </r>
    <r>
      <rPr>
        <sz val="12"/>
        <rFont val="新細明體"/>
        <family val="1"/>
      </rPr>
      <t>門，行動電話系統</t>
    </r>
  </si>
  <si>
    <r>
      <t xml:space="preserve"> 1,000,000</t>
    </r>
    <r>
      <rPr>
        <sz val="12"/>
        <rFont val="新細明體"/>
        <family val="1"/>
      </rPr>
      <t>門及無線電叫人</t>
    </r>
  </si>
  <si>
    <r>
      <t xml:space="preserve"> </t>
    </r>
    <r>
      <rPr>
        <sz val="12"/>
        <rFont val="新細明體"/>
        <family val="1"/>
      </rPr>
      <t>系統</t>
    </r>
    <r>
      <rPr>
        <sz val="12"/>
        <rFont val="Times New Roman"/>
        <family val="1"/>
      </rPr>
      <t>600,000</t>
    </r>
    <r>
      <rPr>
        <sz val="12"/>
        <rFont val="新細明體"/>
        <family val="1"/>
      </rPr>
      <t>門</t>
    </r>
  </si>
  <si>
    <r>
      <t xml:space="preserve"> </t>
    </r>
    <r>
      <rPr>
        <sz val="12"/>
        <rFont val="新細明體"/>
        <family val="1"/>
      </rPr>
      <t>建設網際資訊網路</t>
    </r>
    <r>
      <rPr>
        <sz val="12"/>
        <rFont val="Times New Roman"/>
        <family val="1"/>
      </rPr>
      <t xml:space="preserve">70,000 </t>
    </r>
  </si>
  <si>
    <r>
      <t xml:space="preserve"> </t>
    </r>
    <r>
      <rPr>
        <sz val="12"/>
        <rFont val="新細明體"/>
        <family val="1"/>
      </rPr>
      <t>埠，電傳視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訊系統</t>
    </r>
    <r>
      <rPr>
        <sz val="12"/>
        <rFont val="Times New Roman"/>
        <family val="1"/>
      </rPr>
      <t>5,000</t>
    </r>
  </si>
  <si>
    <r>
      <t xml:space="preserve"> </t>
    </r>
    <r>
      <rPr>
        <sz val="12"/>
        <rFont val="新細明體"/>
        <family val="1"/>
      </rPr>
      <t>埠，高速數據網路</t>
    </r>
    <r>
      <rPr>
        <sz val="12"/>
        <rFont val="Times New Roman"/>
        <family val="1"/>
      </rPr>
      <t>600</t>
    </r>
    <r>
      <rPr>
        <sz val="12"/>
        <rFont val="新細明體"/>
        <family val="1"/>
      </rPr>
      <t>埠</t>
    </r>
  </si>
  <si>
    <t>司各單位所需之各項作業</t>
  </si>
  <si>
    <t>應用軟體</t>
  </si>
  <si>
    <r>
      <t xml:space="preserve"> 1,000 </t>
    </r>
    <r>
      <rPr>
        <sz val="12"/>
        <rFont val="新細明體"/>
        <family val="1"/>
      </rPr>
      <t>埠暨支援開發本公</t>
    </r>
  </si>
  <si>
    <r>
      <t xml:space="preserve"> </t>
    </r>
    <r>
      <rPr>
        <sz val="12"/>
        <rFont val="新細明體"/>
        <family val="1"/>
      </rPr>
      <t>，數據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封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交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路</t>
    </r>
  </si>
  <si>
    <r>
      <t xml:space="preserve"> </t>
    </r>
    <r>
      <rPr>
        <sz val="12"/>
        <rFont val="新細明體"/>
        <family val="1"/>
      </rPr>
      <t>增闢國際通信電路</t>
    </r>
    <r>
      <rPr>
        <sz val="12"/>
        <rFont val="Times New Roman"/>
        <family val="1"/>
      </rPr>
      <t>6,780</t>
    </r>
    <r>
      <rPr>
        <sz val="12"/>
        <rFont val="新細明體"/>
        <family val="1"/>
      </rPr>
      <t>路</t>
    </r>
  </si>
  <si>
    <r>
      <t xml:space="preserve">       </t>
    </r>
    <r>
      <rPr>
        <sz val="12"/>
        <rFont val="Times New Roman"/>
        <family val="1"/>
      </rPr>
      <t>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大發廢棄物處理廠</t>
    </r>
  </si>
  <si>
    <t>86.7-91.6</t>
  </si>
  <si>
    <r>
      <t xml:space="preserve">       2.</t>
    </r>
    <r>
      <rPr>
        <sz val="12"/>
        <rFont val="新細明體"/>
        <family val="1"/>
      </rPr>
      <t>彰濱廢棄物處理廠</t>
    </r>
  </si>
  <si>
    <t>86.3-89.5</t>
  </si>
  <si>
    <r>
      <t xml:space="preserve">  </t>
    </r>
    <r>
      <rPr>
        <sz val="12"/>
        <rFont val="新細明體"/>
        <family val="1"/>
      </rPr>
      <t>甲、繼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續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</si>
  <si>
    <r>
      <t xml:space="preserve">  </t>
    </r>
    <r>
      <rPr>
        <sz val="12"/>
        <rFont val="新細明體"/>
        <family val="1"/>
      </rPr>
      <t>乙、非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型</t>
    </r>
  </si>
  <si>
    <r>
      <t xml:space="preserve"> </t>
    </r>
    <r>
      <rPr>
        <sz val="12"/>
        <rFont val="新細明體"/>
        <family val="1"/>
      </rPr>
      <t>非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型</t>
    </r>
  </si>
  <si>
    <r>
      <t xml:space="preserve">       1.</t>
    </r>
    <r>
      <rPr>
        <sz val="12"/>
        <rFont val="新細明體"/>
        <family val="1"/>
      </rPr>
      <t>加氣站事業投資計畫</t>
    </r>
  </si>
  <si>
    <r>
      <t xml:space="preserve">       2.</t>
    </r>
    <r>
      <rPr>
        <sz val="12"/>
        <rFont val="新細明體"/>
        <family val="1"/>
      </rPr>
      <t>台中縣龍井鄉新庄子段</t>
    </r>
  </si>
  <si>
    <r>
      <t xml:space="preserve">       3.</t>
    </r>
    <r>
      <rPr>
        <sz val="12"/>
        <rFont val="新細明體"/>
        <family val="1"/>
      </rPr>
      <t>赴哥國投資蝴蝶蘭</t>
    </r>
  </si>
  <si>
    <r>
      <t xml:space="preserve">       4.</t>
    </r>
    <r>
      <rPr>
        <sz val="12"/>
        <rFont val="新細明體"/>
        <family val="1"/>
      </rPr>
      <t>設置量販店投資計畫</t>
    </r>
  </si>
  <si>
    <r>
      <t xml:space="preserve">       5.</t>
    </r>
    <r>
      <rPr>
        <sz val="12"/>
        <rFont val="新細明體"/>
        <family val="1"/>
      </rPr>
      <t>營運設施汰舊換新計畫</t>
    </r>
  </si>
  <si>
    <r>
      <t xml:space="preserve">        6.</t>
    </r>
    <r>
      <rPr>
        <sz val="12"/>
        <rFont val="新細明體"/>
        <family val="1"/>
      </rPr>
      <t>尖山埤水庫風景區</t>
    </r>
  </si>
  <si>
    <t>國軍退除役輔導委員會主管</t>
  </si>
  <si>
    <t>榮民工程股份有限公司</t>
  </si>
  <si>
    <r>
      <t>22</t>
    </r>
    <r>
      <rPr>
        <sz val="12"/>
        <rFont val="新細明體"/>
        <family val="1"/>
      </rPr>
      <t>公秉。</t>
    </r>
  </si>
  <si>
    <r>
      <t xml:space="preserve">       3.</t>
    </r>
    <r>
      <rPr>
        <sz val="12"/>
        <rFont val="新細明體"/>
        <family val="1"/>
      </rPr>
      <t>鐵砧山礦廠注氣站注</t>
    </r>
  </si>
  <si>
    <r>
      <t xml:space="preserve">          </t>
    </r>
    <r>
      <rPr>
        <sz val="12"/>
        <rFont val="新細明體"/>
        <family val="1"/>
      </rPr>
      <t>氣壓縮機擴建計畫</t>
    </r>
  </si>
  <si>
    <t>部機組改成兼具燃油及天然</t>
  </si>
  <si>
    <t>氣功能</t>
  </si>
  <si>
    <r>
      <t xml:space="preserve"> </t>
    </r>
    <r>
      <rPr>
        <sz val="12"/>
        <rFont val="新細明體"/>
        <family val="1"/>
      </rPr>
      <t>擴充原中央調度控制系統</t>
    </r>
  </si>
  <si>
    <r>
      <t xml:space="preserve"> </t>
    </r>
    <r>
      <rPr>
        <sz val="12"/>
        <rFont val="新細明體"/>
        <family val="1"/>
      </rPr>
      <t>，成立五個區域調度系統</t>
    </r>
  </si>
  <si>
    <r>
      <t xml:space="preserve"> </t>
    </r>
    <r>
      <rPr>
        <sz val="12"/>
        <rFont val="新細明體"/>
        <family val="1"/>
      </rPr>
      <t>及十九個配電調度系統，</t>
    </r>
  </si>
  <si>
    <r>
      <t xml:space="preserve"> </t>
    </r>
    <r>
      <rPr>
        <sz val="12"/>
        <rFont val="新細明體"/>
        <family val="1"/>
      </rPr>
      <t>並將電力調度全部納入自</t>
    </r>
  </si>
  <si>
    <r>
      <t xml:space="preserve"> </t>
    </r>
    <r>
      <rPr>
        <sz val="12"/>
        <rFont val="新細明體"/>
        <family val="1"/>
      </rPr>
      <t>動化監視控制範圍。</t>
    </r>
  </si>
  <si>
    <r>
      <t>建造每艘約</t>
    </r>
    <r>
      <rPr>
        <sz val="12"/>
        <rFont val="Times New Roman"/>
        <family val="1"/>
      </rPr>
      <t>88,000</t>
    </r>
    <r>
      <rPr>
        <sz val="12"/>
        <rFont val="新細明體"/>
        <family val="1"/>
      </rPr>
      <t>載重噸之</t>
    </r>
  </si>
  <si>
    <t>維持現有配電設施正常營運</t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</si>
  <si>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1,050,000</t>
    </r>
    <r>
      <rPr>
        <sz val="12"/>
        <rFont val="新細明體"/>
        <family val="1"/>
      </rPr>
      <t>門</t>
    </r>
  </si>
  <si>
    <r>
      <t xml:space="preserve"> </t>
    </r>
    <r>
      <rPr>
        <sz val="12"/>
        <rFont val="新細明體"/>
        <family val="1"/>
      </rPr>
      <t>機</t>
    </r>
    <r>
      <rPr>
        <sz val="12"/>
        <rFont val="Times New Roman"/>
        <family val="1"/>
      </rPr>
      <t>1,230,500</t>
    </r>
    <r>
      <rPr>
        <sz val="12"/>
        <rFont val="新細明體"/>
        <family val="1"/>
      </rPr>
      <t>門</t>
    </r>
  </si>
  <si>
    <r>
      <t>鑽鑿一口深約</t>
    </r>
    <r>
      <rPr>
        <sz val="12"/>
        <rFont val="Times New Roman"/>
        <family val="1"/>
      </rPr>
      <t>1,700</t>
    </r>
    <r>
      <rPr>
        <sz val="12"/>
        <rFont val="新細明體"/>
        <family val="1"/>
      </rPr>
      <t>公尺之</t>
    </r>
  </si>
  <si>
    <t>開發井。</t>
  </si>
  <si>
    <r>
      <t>及月產</t>
    </r>
    <r>
      <rPr>
        <sz val="12"/>
        <rFont val="Times New Roman"/>
        <family val="1"/>
      </rPr>
      <t>1,000</t>
    </r>
    <r>
      <rPr>
        <sz val="12"/>
        <rFont val="新細明體"/>
        <family val="1"/>
      </rPr>
      <t>噸飼料場各乙</t>
    </r>
  </si>
  <si>
    <t>座。</t>
  </si>
  <si>
    <r>
      <t>大苗</t>
    </r>
    <r>
      <rPr>
        <sz val="12"/>
        <rFont val="Times New Roman"/>
        <family val="1"/>
      </rPr>
      <t>130</t>
    </r>
    <r>
      <rPr>
        <sz val="12"/>
        <rFont val="新細明體"/>
        <family val="1"/>
      </rPr>
      <t>萬株、盆花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萬株</t>
    </r>
  </si>
  <si>
    <r>
      <t xml:space="preserve"> </t>
    </r>
    <r>
      <rPr>
        <sz val="12"/>
        <rFont val="新細明體"/>
        <family val="1"/>
      </rPr>
      <t>器</t>
    </r>
    <r>
      <rPr>
        <sz val="12"/>
        <rFont val="Times New Roman"/>
        <family val="1"/>
      </rPr>
      <t>3,371</t>
    </r>
    <r>
      <rPr>
        <sz val="12"/>
        <rFont val="新細明體"/>
        <family val="1"/>
      </rPr>
      <t>千仟伏安乏、電表</t>
    </r>
  </si>
  <si>
    <r>
      <t xml:space="preserve">          </t>
    </r>
    <r>
      <rPr>
        <sz val="12"/>
        <rFont val="新細明體"/>
        <family val="1"/>
      </rPr>
      <t>機改燃天然氣工程計畫</t>
    </r>
  </si>
  <si>
    <r>
      <t xml:space="preserve"> </t>
    </r>
    <r>
      <rPr>
        <sz val="12"/>
        <rFont val="新細明體"/>
        <family val="1"/>
      </rPr>
      <t>使電廠排放水符合「放流</t>
    </r>
  </si>
  <si>
    <r>
      <t xml:space="preserve"> </t>
    </r>
    <r>
      <rPr>
        <sz val="12"/>
        <rFont val="新細明體"/>
        <family val="1"/>
      </rPr>
      <t>水標準」</t>
    </r>
  </si>
  <si>
    <r>
      <t xml:space="preserve"> </t>
    </r>
    <r>
      <rPr>
        <sz val="12"/>
        <rFont val="新細明體"/>
        <family val="1"/>
      </rPr>
      <t>使既有汽力機組空氣污染</t>
    </r>
  </si>
  <si>
    <r>
      <t xml:space="preserve"> </t>
    </r>
    <r>
      <rPr>
        <sz val="12"/>
        <rFont val="新細明體"/>
        <family val="1"/>
      </rPr>
      <t>物之排放符合「電力設施</t>
    </r>
  </si>
  <si>
    <r>
      <t xml:space="preserve"> </t>
    </r>
    <r>
      <rPr>
        <sz val="12"/>
        <rFont val="新細明體"/>
        <family val="1"/>
      </rPr>
      <t>空氣污染物排放標準」</t>
    </r>
  </si>
  <si>
    <r>
      <t xml:space="preserve">       6.</t>
    </r>
    <r>
      <rPr>
        <sz val="12"/>
        <rFont val="新細明體"/>
        <family val="1"/>
      </rPr>
      <t>臺灣北區市內電話計畫</t>
    </r>
  </si>
  <si>
    <r>
      <t xml:space="preserve">       7.</t>
    </r>
    <r>
      <rPr>
        <sz val="12"/>
        <rFont val="新細明體"/>
        <family val="1"/>
      </rPr>
      <t>臺灣中區市內電話計畫</t>
    </r>
  </si>
  <si>
    <r>
      <t xml:space="preserve">       8.</t>
    </r>
    <r>
      <rPr>
        <sz val="12"/>
        <rFont val="新細明體"/>
        <family val="1"/>
      </rPr>
      <t>臺灣南區市內電話計畫</t>
    </r>
  </si>
  <si>
    <r>
      <t xml:space="preserve">       9.</t>
    </r>
    <r>
      <rPr>
        <sz val="12"/>
        <rFont val="新細明體"/>
        <family val="1"/>
      </rPr>
      <t>長途及行動通信計畫</t>
    </r>
  </si>
  <si>
    <r>
      <t xml:space="preserve">       10.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畫</t>
    </r>
  </si>
  <si>
    <r>
      <t xml:space="preserve">       11.</t>
    </r>
    <r>
      <rPr>
        <sz val="12"/>
        <rFont val="新細明體"/>
        <family val="1"/>
      </rPr>
      <t>國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際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通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畫</t>
    </r>
  </si>
  <si>
    <r>
      <t xml:space="preserve">       12.</t>
    </r>
    <r>
      <rPr>
        <sz val="12"/>
        <rFont val="新細明體"/>
        <family val="1"/>
      </rPr>
      <t>電信科技研究發展計畫</t>
    </r>
  </si>
  <si>
    <r>
      <t xml:space="preserve"> </t>
    </r>
    <r>
      <rPr>
        <sz val="12"/>
        <rFont val="新細明體"/>
        <family val="1"/>
      </rPr>
      <t>　</t>
    </r>
    <r>
      <rPr>
        <sz val="12"/>
        <rFont val="Times New Roman"/>
        <family val="1"/>
      </rPr>
      <t xml:space="preserve">  13.</t>
    </r>
    <r>
      <rPr>
        <sz val="12"/>
        <rFont val="新細明體"/>
        <family val="1"/>
      </rPr>
      <t>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信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訓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</si>
  <si>
    <t>公司</t>
  </si>
  <si>
    <t/>
  </si>
  <si>
    <t xml:space="preserve">  1 ５ 1  資   本   支  出   計   畫 </t>
  </si>
  <si>
    <r>
      <t xml:space="preserve">   </t>
    </r>
    <r>
      <rPr>
        <b/>
        <sz val="22"/>
        <rFont val="細明體"/>
        <family val="3"/>
      </rPr>
      <t>執</t>
    </r>
    <r>
      <rPr>
        <b/>
        <sz val="22"/>
        <rFont val="華康特粗明體"/>
        <family val="3"/>
      </rPr>
      <t xml:space="preserve">  </t>
    </r>
    <r>
      <rPr>
        <b/>
        <sz val="22"/>
        <rFont val="細明體"/>
        <family val="3"/>
      </rPr>
      <t>行</t>
    </r>
    <r>
      <rPr>
        <b/>
        <sz val="22"/>
        <rFont val="華康特粗明體"/>
        <family val="3"/>
      </rPr>
      <t xml:space="preserve">  </t>
    </r>
    <r>
      <rPr>
        <b/>
        <sz val="22"/>
        <rFont val="細明體"/>
        <family val="3"/>
      </rPr>
      <t>結</t>
    </r>
    <r>
      <rPr>
        <b/>
        <sz val="22"/>
        <rFont val="華康特粗明體"/>
        <family val="3"/>
      </rPr>
      <t xml:space="preserve">  </t>
    </r>
    <r>
      <rPr>
        <b/>
        <sz val="22"/>
        <rFont val="細明體"/>
        <family val="3"/>
      </rPr>
      <t>果</t>
    </r>
    <r>
      <rPr>
        <b/>
        <sz val="22"/>
        <rFont val="華康特粗明體"/>
        <family val="3"/>
      </rPr>
      <t xml:space="preserve">  </t>
    </r>
    <r>
      <rPr>
        <b/>
        <sz val="22"/>
        <rFont val="細明體"/>
        <family val="3"/>
      </rPr>
      <t>綜</t>
    </r>
    <r>
      <rPr>
        <b/>
        <sz val="22"/>
        <rFont val="華康特粗明體"/>
        <family val="3"/>
      </rPr>
      <t xml:space="preserve">  </t>
    </r>
    <r>
      <rPr>
        <b/>
        <sz val="22"/>
        <rFont val="細明體"/>
        <family val="3"/>
      </rPr>
      <t>計</t>
    </r>
    <r>
      <rPr>
        <b/>
        <sz val="22"/>
        <rFont val="華康特粗明體"/>
        <family val="3"/>
      </rPr>
      <t xml:space="preserve">  </t>
    </r>
    <r>
      <rPr>
        <b/>
        <sz val="22"/>
        <rFont val="細明體"/>
        <family val="3"/>
      </rPr>
      <t>表</t>
    </r>
    <r>
      <rPr>
        <b/>
        <sz val="22"/>
        <rFont val="華康特粗明體"/>
        <family val="3"/>
      </rPr>
      <t xml:space="preserve">  </t>
    </r>
    <r>
      <rPr>
        <sz val="12"/>
        <rFont val="細明體"/>
        <family val="3"/>
      </rPr>
      <t>（續）</t>
    </r>
  </si>
  <si>
    <t>截至本年度累計預算數</t>
  </si>
  <si>
    <t>以前年度
保留數</t>
  </si>
  <si>
    <t>奉准先行辦理預算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</si>
</sst>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_ "/>
    <numFmt numFmtId="186" formatCode="0.0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20"/>
      <name val="華康特粗明體"/>
      <family val="3"/>
    </font>
    <font>
      <b/>
      <sz val="12"/>
      <name val="華康中黑體"/>
      <family val="3"/>
    </font>
    <font>
      <sz val="12"/>
      <name val="細明體"/>
      <family val="3"/>
    </font>
    <font>
      <sz val="12"/>
      <name val="華康中黑體"/>
      <family val="3"/>
    </font>
    <font>
      <b/>
      <sz val="22"/>
      <name val="華康特粗明體"/>
      <family val="3"/>
    </font>
    <font>
      <sz val="14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vertAlign val="superscript"/>
      <sz val="12"/>
      <name val="Times New Roman"/>
      <family val="1"/>
    </font>
    <font>
      <b/>
      <sz val="12"/>
      <name val="新細明體"/>
      <family val="1"/>
    </font>
    <font>
      <b/>
      <sz val="2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10"/>
      <name val="華康中黑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0" xfId="0" applyNumberFormat="1" applyFont="1" applyAlignment="1" quotePrefix="1">
      <alignment horizontal="left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6" fillId="0" borderId="3" xfId="0" applyNumberFormat="1" applyFont="1" applyBorder="1" applyAlignment="1">
      <alignment horizontal="distributed"/>
    </xf>
    <xf numFmtId="3" fontId="0" fillId="0" borderId="0" xfId="0" applyNumberFormat="1" applyAlignment="1">
      <alignment horizontal="distributed"/>
    </xf>
    <xf numFmtId="3" fontId="5" fillId="0" borderId="4" xfId="0" applyNumberFormat="1" applyFont="1" applyBorder="1" applyAlignment="1">
      <alignment/>
    </xf>
    <xf numFmtId="3" fontId="6" fillId="0" borderId="5" xfId="0" applyNumberFormat="1" applyFont="1" applyBorder="1" applyAlignment="1" quotePrefix="1">
      <alignment horizontal="distributed"/>
    </xf>
    <xf numFmtId="3" fontId="6" fillId="0" borderId="5" xfId="0" applyNumberFormat="1" applyFont="1" applyBorder="1" applyAlignment="1">
      <alignment horizontal="distributed"/>
    </xf>
    <xf numFmtId="3" fontId="6" fillId="0" borderId="6" xfId="0" applyNumberFormat="1" applyFont="1" applyBorder="1" applyAlignment="1">
      <alignment horizontal="distributed"/>
    </xf>
    <xf numFmtId="3" fontId="6" fillId="0" borderId="7" xfId="0" applyNumberFormat="1" applyFont="1" applyBorder="1" applyAlignment="1">
      <alignment horizontal="distributed"/>
    </xf>
    <xf numFmtId="3" fontId="6" fillId="0" borderId="1" xfId="0" applyNumberFormat="1" applyFont="1" applyBorder="1" applyAlignment="1">
      <alignment horizontal="distributed"/>
    </xf>
    <xf numFmtId="3" fontId="0" fillId="0" borderId="0" xfId="0" applyNumberFormat="1" applyAlignment="1" applyProtection="1">
      <alignment horizontal="left"/>
      <protection/>
    </xf>
    <xf numFmtId="3" fontId="6" fillId="0" borderId="5" xfId="0" applyNumberFormat="1" applyFont="1" applyBorder="1" applyAlignment="1" quotePrefix="1">
      <alignment horizontal="left"/>
    </xf>
    <xf numFmtId="3" fontId="6" fillId="0" borderId="5" xfId="0" applyNumberFormat="1" applyFont="1" applyBorder="1" applyAlignment="1">
      <alignment/>
    </xf>
    <xf numFmtId="3" fontId="6" fillId="0" borderId="7" xfId="0" applyNumberFormat="1" applyFont="1" applyBorder="1" applyAlignment="1" quotePrefix="1">
      <alignment horizontal="distributed"/>
    </xf>
    <xf numFmtId="3" fontId="5" fillId="0" borderId="7" xfId="0" applyNumberFormat="1" applyFont="1" applyBorder="1" applyAlignment="1">
      <alignment horizontal="distributed"/>
    </xf>
    <xf numFmtId="3" fontId="6" fillId="0" borderId="7" xfId="0" applyNumberFormat="1" applyFont="1" applyBorder="1" applyAlignment="1">
      <alignment/>
    </xf>
    <xf numFmtId="0" fontId="0" fillId="0" borderId="3" xfId="0" applyBorder="1" applyAlignment="1">
      <alignment/>
    </xf>
    <xf numFmtId="3" fontId="0" fillId="0" borderId="8" xfId="0" applyNumberForma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9" xfId="0" applyNumberFormat="1" applyFont="1" applyBorder="1" applyAlignment="1">
      <alignment horizontal="left"/>
    </xf>
    <xf numFmtId="3" fontId="0" fillId="0" borderId="0" xfId="0" applyNumberFormat="1" applyAlignment="1" applyProtection="1" quotePrefix="1">
      <alignment horizontal="left"/>
      <protection/>
    </xf>
    <xf numFmtId="3" fontId="5" fillId="0" borderId="0" xfId="0" applyNumberFormat="1" applyFont="1" applyAlignment="1" applyProtection="1" quotePrefix="1">
      <alignment horizontal="left"/>
      <protection/>
    </xf>
    <xf numFmtId="3" fontId="7" fillId="0" borderId="0" xfId="0" applyNumberFormat="1" applyFont="1" applyAlignment="1" applyProtection="1" quotePrefix="1">
      <alignment horizontal="distributed"/>
      <protection/>
    </xf>
    <xf numFmtId="3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 horizontal="right"/>
      <protection/>
    </xf>
    <xf numFmtId="3" fontId="8" fillId="0" borderId="0" xfId="0" applyNumberFormat="1" applyFont="1" applyAlignment="1" quotePrefix="1">
      <alignment horizontal="left"/>
    </xf>
    <xf numFmtId="3" fontId="6" fillId="0" borderId="7" xfId="0" applyNumberFormat="1" applyFont="1" applyBorder="1" applyAlignment="1">
      <alignment vertical="top"/>
    </xf>
    <xf numFmtId="3" fontId="6" fillId="0" borderId="7" xfId="0" applyNumberFormat="1" applyFont="1" applyBorder="1" applyAlignment="1">
      <alignment horizontal="distributed" vertical="top"/>
    </xf>
    <xf numFmtId="3" fontId="6" fillId="0" borderId="2" xfId="0" applyNumberFormat="1" applyFont="1" applyBorder="1" applyAlignment="1" quotePrefix="1">
      <alignment horizontal="left" vertical="center"/>
    </xf>
    <xf numFmtId="3" fontId="6" fillId="0" borderId="6" xfId="0" applyNumberFormat="1" applyFont="1" applyBorder="1" applyAlignment="1">
      <alignment horizontal="distributed" vertical="center"/>
    </xf>
    <xf numFmtId="3" fontId="7" fillId="0" borderId="0" xfId="0" applyNumberFormat="1" applyFont="1" applyAlignment="1" applyProtection="1">
      <alignment horizontal="distributed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 quotePrefix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 applyProtection="1" quotePrefix="1">
      <alignment horizontal="left"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 applyProtection="1" quotePrefix="1">
      <alignment horizontal="left"/>
      <protection/>
    </xf>
    <xf numFmtId="3" fontId="7" fillId="0" borderId="0" xfId="0" applyNumberFormat="1" applyFont="1" applyBorder="1" applyAlignment="1" applyProtection="1" quotePrefix="1">
      <alignment horizontal="distributed"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 horizontal="left"/>
      <protection/>
    </xf>
    <xf numFmtId="0" fontId="6" fillId="0" borderId="0" xfId="0" applyFont="1" applyAlignment="1" quotePrefix="1">
      <alignment horizontal="left"/>
    </xf>
    <xf numFmtId="3" fontId="1" fillId="0" borderId="0" xfId="0" applyNumberFormat="1" applyFont="1" applyAlignment="1">
      <alignment/>
    </xf>
    <xf numFmtId="1" fontId="1" fillId="0" borderId="0" xfId="18" applyNumberFormat="1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1" fontId="1" fillId="0" borderId="0" xfId="18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alignment/>
      <protection/>
    </xf>
    <xf numFmtId="1" fontId="1" fillId="0" borderId="0" xfId="18" applyNumberFormat="1" applyFont="1" applyAlignment="1">
      <alignment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distributed"/>
    </xf>
    <xf numFmtId="3" fontId="6" fillId="0" borderId="10" xfId="0" applyNumberFormat="1" applyFont="1" applyBorder="1" applyAlignment="1" quotePrefix="1">
      <alignment horizontal="distributed"/>
    </xf>
    <xf numFmtId="3" fontId="6" fillId="0" borderId="6" xfId="0" applyNumberFormat="1" applyFont="1" applyBorder="1" applyAlignment="1" quotePrefix="1">
      <alignment horizontal="distributed"/>
    </xf>
    <xf numFmtId="3" fontId="0" fillId="0" borderId="0" xfId="0" applyNumberFormat="1" applyBorder="1" applyAlignment="1" quotePrefix="1">
      <alignment horizontal="left"/>
    </xf>
    <xf numFmtId="3" fontId="0" fillId="0" borderId="2" xfId="0" applyNumberFormat="1" applyBorder="1" applyAlignment="1">
      <alignment horizontal="right"/>
    </xf>
    <xf numFmtId="3" fontId="8" fillId="0" borderId="2" xfId="0" applyNumberFormat="1" applyFont="1" applyBorder="1" applyAlignment="1" quotePrefix="1">
      <alignment horizontal="left"/>
    </xf>
    <xf numFmtId="3" fontId="6" fillId="0" borderId="11" xfId="0" applyNumberFormat="1" applyFont="1" applyBorder="1" applyAlignment="1" quotePrefix="1">
      <alignment horizontal="left" vertical="center"/>
    </xf>
    <xf numFmtId="3" fontId="5" fillId="0" borderId="11" xfId="0" applyNumberFormat="1" applyFon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 quotePrefix="1">
      <alignment horizontal="left" vertical="center"/>
    </xf>
    <xf numFmtId="3" fontId="6" fillId="0" borderId="5" xfId="0" applyNumberFormat="1" applyFont="1" applyBorder="1" applyAlignment="1">
      <alignment horizontal="distributed"/>
    </xf>
    <xf numFmtId="3" fontId="7" fillId="0" borderId="0" xfId="0" applyNumberFormat="1" applyFont="1" applyAlignment="1" applyProtection="1" quotePrefix="1">
      <alignment horizontal="distributed"/>
      <protection/>
    </xf>
    <xf numFmtId="3" fontId="7" fillId="0" borderId="0" xfId="0" applyNumberFormat="1" applyFont="1" applyAlignment="1" applyProtection="1">
      <alignment horizontal="distributed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 quotePrefix="1">
      <alignment horizontal="left"/>
    </xf>
    <xf numFmtId="3" fontId="6" fillId="0" borderId="0" xfId="0" applyNumberFormat="1" applyFont="1" applyBorder="1" applyAlignment="1">
      <alignment horizontal="distributed"/>
    </xf>
    <xf numFmtId="3" fontId="6" fillId="0" borderId="0" xfId="0" applyNumberFormat="1" applyFont="1" applyBorder="1" applyAlignment="1" quotePrefix="1">
      <alignment horizontal="distributed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distributed" vertical="top"/>
    </xf>
    <xf numFmtId="3" fontId="5" fillId="0" borderId="0" xfId="0" applyNumberFormat="1" applyFont="1" applyBorder="1" applyAlignment="1">
      <alignment horizontal="distributed"/>
    </xf>
    <xf numFmtId="1" fontId="0" fillId="0" borderId="0" xfId="18" applyNumberFormat="1" applyFont="1" applyAlignment="1">
      <alignment/>
    </xf>
    <xf numFmtId="1" fontId="0" fillId="0" borderId="0" xfId="18" applyNumberFormat="1" applyAlignment="1">
      <alignment/>
    </xf>
    <xf numFmtId="1" fontId="0" fillId="0" borderId="0" xfId="18" applyNumberFormat="1" applyFont="1" applyBorder="1" applyAlignment="1">
      <alignment/>
    </xf>
    <xf numFmtId="1" fontId="0" fillId="0" borderId="0" xfId="18" applyNumberFormat="1" applyAlignment="1">
      <alignment horizontal="right"/>
    </xf>
    <xf numFmtId="1" fontId="0" fillId="0" borderId="0" xfId="18" applyNumberFormat="1" applyBorder="1" applyAlignment="1">
      <alignment horizontal="right"/>
    </xf>
    <xf numFmtId="1" fontId="0" fillId="0" borderId="0" xfId="18" applyNumberFormat="1" applyBorder="1" applyAlignment="1">
      <alignment/>
    </xf>
    <xf numFmtId="3" fontId="7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 applyProtection="1" quotePrefix="1">
      <alignment horizontal="left" vertical="center" wrapText="1"/>
      <protection/>
    </xf>
    <xf numFmtId="3" fontId="0" fillId="0" borderId="0" xfId="0" applyNumberFormat="1" applyFont="1" applyAlignment="1" applyProtection="1" quotePrefix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 applyProtection="1" quotePrefix="1">
      <alignment horizontal="distributed"/>
      <protection/>
    </xf>
    <xf numFmtId="3" fontId="0" fillId="0" borderId="0" xfId="0" applyNumberFormat="1" applyAlignment="1" applyProtection="1">
      <alignment/>
      <protection/>
    </xf>
    <xf numFmtId="1" fontId="0" fillId="0" borderId="0" xfId="18" applyNumberFormat="1" applyAlignment="1">
      <alignment/>
    </xf>
    <xf numFmtId="1" fontId="0" fillId="0" borderId="0" xfId="18" applyNumberFormat="1" applyFont="1" applyAlignment="1">
      <alignment horizontal="right"/>
    </xf>
    <xf numFmtId="3" fontId="0" fillId="0" borderId="0" xfId="0" applyNumberFormat="1" applyAlignment="1" applyProtection="1">
      <alignment horizontal="distributed"/>
      <protection/>
    </xf>
    <xf numFmtId="3" fontId="0" fillId="0" borderId="0" xfId="0" applyNumberFormat="1" applyBorder="1" applyAlignment="1">
      <alignment horizontal="left"/>
    </xf>
    <xf numFmtId="3" fontId="5" fillId="0" borderId="0" xfId="0" applyNumberFormat="1" applyFont="1" applyBorder="1" applyAlignment="1" applyProtection="1" quotePrefix="1">
      <alignment horizontal="left"/>
      <protection/>
    </xf>
    <xf numFmtId="3" fontId="1" fillId="0" borderId="0" xfId="0" applyNumberFormat="1" applyFont="1" applyBorder="1" applyAlignment="1" applyProtection="1">
      <alignment horizontal="right"/>
      <protection/>
    </xf>
    <xf numFmtId="1" fontId="1" fillId="0" borderId="0" xfId="18" applyNumberFormat="1" applyFont="1" applyBorder="1" applyAlignment="1">
      <alignment horizontal="right"/>
    </xf>
    <xf numFmtId="1" fontId="1" fillId="0" borderId="0" xfId="18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0" fillId="0" borderId="1" xfId="18" applyNumberFormat="1" applyFont="1" applyBorder="1" applyAlignment="1">
      <alignment/>
    </xf>
    <xf numFmtId="1" fontId="0" fillId="0" borderId="1" xfId="18" applyNumberFormat="1" applyBorder="1" applyAlignment="1">
      <alignment/>
    </xf>
    <xf numFmtId="1" fontId="1" fillId="0" borderId="1" xfId="18" applyNumberFormat="1" applyFont="1" applyBorder="1" applyAlignment="1">
      <alignment horizontal="right"/>
    </xf>
    <xf numFmtId="3" fontId="0" fillId="0" borderId="1" xfId="0" applyNumberFormat="1" applyBorder="1" applyAlignment="1">
      <alignment horizontal="left"/>
    </xf>
    <xf numFmtId="3" fontId="10" fillId="0" borderId="14" xfId="0" applyNumberFormat="1" applyFont="1" applyBorder="1" applyAlignment="1">
      <alignment horizontal="distributed"/>
    </xf>
    <xf numFmtId="3" fontId="10" fillId="0" borderId="0" xfId="0" applyNumberFormat="1" applyFont="1" applyAlignment="1" applyProtection="1" quotePrefix="1">
      <alignment horizontal="left"/>
      <protection/>
    </xf>
    <xf numFmtId="3" fontId="10" fillId="0" borderId="0" xfId="0" applyNumberFormat="1" applyFont="1" applyBorder="1" applyAlignment="1" applyProtection="1">
      <alignment horizontal="left"/>
      <protection/>
    </xf>
    <xf numFmtId="3" fontId="10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quotePrefix="1">
      <alignment horizontal="right"/>
    </xf>
    <xf numFmtId="3" fontId="10" fillId="0" borderId="0" xfId="0" applyNumberFormat="1" applyFont="1" applyAlignment="1" applyProtection="1">
      <alignment horizontal="left"/>
      <protection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3" fontId="10" fillId="0" borderId="0" xfId="0" applyNumberFormat="1" applyFont="1" applyAlignment="1" applyProtection="1" quotePrefix="1">
      <alignment horizontal="distributed"/>
      <protection/>
    </xf>
    <xf numFmtId="3" fontId="10" fillId="0" borderId="0" xfId="0" applyNumberFormat="1" applyFont="1" applyAlignment="1" applyProtection="1">
      <alignment horizontal="distributed"/>
      <protection/>
    </xf>
    <xf numFmtId="3" fontId="1" fillId="0" borderId="0" xfId="0" applyNumberFormat="1" applyFont="1" applyAlignment="1" applyProtection="1">
      <alignment horizontal="left"/>
      <protection/>
    </xf>
    <xf numFmtId="3" fontId="10" fillId="0" borderId="1" xfId="0" applyNumberFormat="1" applyFont="1" applyBorder="1" applyAlignment="1">
      <alignment/>
    </xf>
    <xf numFmtId="3" fontId="10" fillId="0" borderId="0" xfId="0" applyNumberFormat="1" applyFont="1" applyAlignment="1">
      <alignment horizontal="distributed" vertical="distributed"/>
    </xf>
    <xf numFmtId="3" fontId="0" fillId="0" borderId="0" xfId="0" applyNumberFormat="1" applyFont="1" applyAlignment="1" applyProtection="1">
      <alignment horizontal="left"/>
      <protection/>
    </xf>
    <xf numFmtId="3" fontId="1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Border="1" applyAlignment="1" applyProtection="1" quotePrefix="1">
      <alignment horizontal="left"/>
      <protection/>
    </xf>
    <xf numFmtId="3" fontId="1" fillId="0" borderId="0" xfId="0" applyNumberFormat="1" applyFont="1" applyBorder="1" applyAlignment="1">
      <alignment horizontal="right"/>
    </xf>
    <xf numFmtId="3" fontId="0" fillId="0" borderId="1" xfId="0" applyNumberFormat="1" applyBorder="1" applyAlignment="1" applyProtection="1">
      <alignment horizontal="left"/>
      <protection/>
    </xf>
    <xf numFmtId="3" fontId="10" fillId="0" borderId="1" xfId="0" applyNumberFormat="1" applyFont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ont="1" applyBorder="1" applyAlignment="1" applyProtection="1" quotePrefix="1">
      <alignment horizontal="left"/>
      <protection/>
    </xf>
    <xf numFmtId="3" fontId="0" fillId="0" borderId="0" xfId="0" applyNumberFormat="1" applyFont="1" applyAlignment="1" applyProtection="1" quotePrefix="1">
      <alignment horizontal="left" vertical="center" wrapText="1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10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10" fillId="0" borderId="1" xfId="0" applyNumberFormat="1" applyFont="1" applyBorder="1" applyAlignment="1">
      <alignment horizontal="left"/>
    </xf>
    <xf numFmtId="3" fontId="5" fillId="0" borderId="0" xfId="0" applyNumberFormat="1" applyFont="1" applyAlignment="1" applyProtection="1" quotePrefix="1">
      <alignment horizontal="right"/>
      <protection/>
    </xf>
    <xf numFmtId="3" fontId="13" fillId="0" borderId="0" xfId="0" applyNumberFormat="1" applyFont="1" applyAlignment="1" applyProtection="1">
      <alignment horizontal="distributed"/>
      <protection/>
    </xf>
    <xf numFmtId="3" fontId="5" fillId="0" borderId="0" xfId="0" applyNumberFormat="1" applyFont="1" applyAlignment="1" applyProtection="1" quotePrefix="1">
      <alignment horizontal="distributed"/>
      <protection/>
    </xf>
    <xf numFmtId="3" fontId="5" fillId="0" borderId="0" xfId="0" applyNumberFormat="1" applyFont="1" applyAlignment="1" applyProtection="1">
      <alignment horizontal="distributed"/>
      <protection/>
    </xf>
    <xf numFmtId="3" fontId="13" fillId="0" borderId="0" xfId="0" applyNumberFormat="1" applyFont="1" applyAlignment="1" applyProtection="1" quotePrefix="1">
      <alignment horizontal="distributed"/>
      <protection/>
    </xf>
    <xf numFmtId="3" fontId="5" fillId="0" borderId="0" xfId="0" applyNumberFormat="1" applyFont="1" applyBorder="1" applyAlignment="1" applyProtection="1" quotePrefix="1">
      <alignment horizontal="distributed"/>
      <protection/>
    </xf>
    <xf numFmtId="3" fontId="5" fillId="0" borderId="0" xfId="0" applyNumberFormat="1" applyFont="1" applyAlignment="1" applyProtection="1">
      <alignment horizontal="left"/>
      <protection/>
    </xf>
    <xf numFmtId="0" fontId="6" fillId="0" borderId="10" xfId="0" applyFont="1" applyBorder="1" applyAlignment="1">
      <alignment/>
    </xf>
    <xf numFmtId="3" fontId="6" fillId="0" borderId="15" xfId="0" applyNumberFormat="1" applyFont="1" applyBorder="1" applyAlignment="1">
      <alignment horizontal="distributed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3" fontId="0" fillId="0" borderId="1" xfId="0" applyNumberFormat="1" applyBorder="1" applyAlignment="1" applyProtection="1">
      <alignment horizontal="right"/>
      <protection/>
    </xf>
    <xf numFmtId="3" fontId="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distributed" vertical="top"/>
    </xf>
    <xf numFmtId="3" fontId="5" fillId="0" borderId="0" xfId="0" applyNumberFormat="1" applyFont="1" applyBorder="1" applyAlignment="1" applyProtection="1">
      <alignment horizontal="distributed"/>
      <protection/>
    </xf>
    <xf numFmtId="3" fontId="0" fillId="0" borderId="16" xfId="0" applyNumberFormat="1" applyBorder="1" applyAlignment="1">
      <alignment/>
    </xf>
    <xf numFmtId="3" fontId="0" fillId="0" borderId="11" xfId="0" applyNumberFormat="1" applyBorder="1" applyAlignment="1" quotePrefix="1">
      <alignment horizontal="left" vertical="center"/>
    </xf>
    <xf numFmtId="3" fontId="17" fillId="0" borderId="0" xfId="0" applyNumberFormat="1" applyFont="1" applyAlignment="1" applyProtection="1">
      <alignment horizontal="distributed"/>
      <protection/>
    </xf>
    <xf numFmtId="3" fontId="7" fillId="0" borderId="0" xfId="0" applyNumberFormat="1" applyFont="1" applyBorder="1" applyAlignment="1" applyProtection="1">
      <alignment horizontal="distributed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Fill="1" applyAlignment="1" applyProtection="1" quotePrefix="1">
      <alignment horizontal="left"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Border="1" applyAlignment="1" applyProtection="1" quotePrefix="1">
      <alignment horizontal="left"/>
      <protection/>
    </xf>
    <xf numFmtId="1" fontId="0" fillId="0" borderId="14" xfId="18" applyNumberFormat="1" applyBorder="1" applyAlignment="1">
      <alignment/>
    </xf>
    <xf numFmtId="0" fontId="6" fillId="0" borderId="0" xfId="0" applyFont="1" applyAlignment="1" quotePrefix="1">
      <alignment horizontal="right"/>
    </xf>
    <xf numFmtId="3" fontId="0" fillId="0" borderId="14" xfId="0" applyNumberFormat="1" applyBorder="1" applyAlignment="1" applyProtection="1">
      <alignment horizontal="right"/>
      <protection/>
    </xf>
    <xf numFmtId="3" fontId="0" fillId="0" borderId="14" xfId="0" applyNumberFormat="1" applyFont="1" applyBorder="1" applyAlignment="1" applyProtection="1">
      <alignment/>
      <protection/>
    </xf>
    <xf numFmtId="1" fontId="0" fillId="0" borderId="14" xfId="18" applyNumberFormat="1" applyFont="1" applyBorder="1" applyAlignment="1">
      <alignment/>
    </xf>
    <xf numFmtId="3" fontId="0" fillId="0" borderId="14" xfId="0" applyNumberFormat="1" applyBorder="1" applyAlignment="1" applyProtection="1">
      <alignment horizontal="left"/>
      <protection/>
    </xf>
    <xf numFmtId="3" fontId="10" fillId="0" borderId="1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 horizontal="distributed" vertical="center" wrapText="1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3" fontId="6" fillId="0" borderId="10" xfId="0" applyNumberFormat="1" applyFont="1" applyBorder="1" applyAlignment="1" quotePrefix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" fontId="6" fillId="0" borderId="10" xfId="0" applyNumberFormat="1" applyFont="1" applyBorder="1" applyAlignment="1">
      <alignment horizontal="distributed" vertical="center"/>
    </xf>
    <xf numFmtId="3" fontId="6" fillId="0" borderId="17" xfId="0" applyNumberFormat="1" applyFont="1" applyBorder="1" applyAlignment="1" quotePrefix="1">
      <alignment horizontal="center"/>
    </xf>
    <xf numFmtId="3" fontId="6" fillId="0" borderId="18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72"/>
  <sheetViews>
    <sheetView showGridLines="0" showZeros="0" zoomScale="75" zoomScaleNormal="75" workbookViewId="0" topLeftCell="A1">
      <selection activeCell="A1" sqref="A1:IV1"/>
    </sheetView>
  </sheetViews>
  <sheetFormatPr defaultColWidth="9.00390625" defaultRowHeight="15.75"/>
  <cols>
    <col min="1" max="1" width="27.75390625" style="1" customWidth="1"/>
    <col min="2" max="2" width="14.25390625" style="1" customWidth="1"/>
    <col min="3" max="3" width="12.625" style="1" customWidth="1"/>
    <col min="4" max="4" width="4.875" style="1" customWidth="1"/>
    <col min="5" max="5" width="11.625" style="1" customWidth="1"/>
    <col min="6" max="6" width="6.875" style="1" customWidth="1"/>
    <col min="7" max="7" width="24.625" style="1" customWidth="1"/>
    <col min="8" max="8" width="10.375" style="1" customWidth="1"/>
    <col min="9" max="10" width="8.75390625" style="1" customWidth="1"/>
    <col min="11" max="11" width="13.75390625" style="1" customWidth="1"/>
    <col min="12" max="14" width="15.75390625" style="1" customWidth="1"/>
    <col min="15" max="15" width="14.75390625" style="1" customWidth="1"/>
    <col min="16" max="16" width="15.75390625" style="1" customWidth="1"/>
    <col min="17" max="16384" width="9.00390625" style="1" customWidth="1"/>
  </cols>
  <sheetData>
    <row r="1" spans="1:15" ht="16.5">
      <c r="A1" s="52" t="s">
        <v>0</v>
      </c>
      <c r="O1" s="52" t="s">
        <v>1</v>
      </c>
    </row>
    <row r="2" spans="1:16" ht="30" customHeight="1" thickBot="1">
      <c r="A2" s="14"/>
      <c r="B2" s="2"/>
      <c r="C2" s="34" t="s">
        <v>2</v>
      </c>
      <c r="D2" s="3"/>
      <c r="E2" s="2"/>
      <c r="F2" s="2"/>
      <c r="G2" s="2"/>
      <c r="H2" s="65"/>
      <c r="I2" s="66" t="s">
        <v>3</v>
      </c>
      <c r="K2" s="6"/>
      <c r="L2" s="6"/>
      <c r="M2" s="6"/>
      <c r="N2" s="6"/>
      <c r="P2" s="118" t="s">
        <v>144</v>
      </c>
    </row>
    <row r="3" spans="1:16" ht="24" customHeight="1">
      <c r="A3" s="22"/>
      <c r="B3" s="67" t="s">
        <v>4</v>
      </c>
      <c r="C3" s="68"/>
      <c r="D3" s="69"/>
      <c r="E3" s="70"/>
      <c r="F3" s="69"/>
      <c r="G3" s="70"/>
      <c r="H3" s="70"/>
      <c r="I3" s="70"/>
      <c r="J3" s="71"/>
      <c r="K3" s="72" t="s">
        <v>5</v>
      </c>
      <c r="L3" s="70"/>
      <c r="M3" s="71"/>
      <c r="N3" s="22"/>
      <c r="O3" s="22"/>
      <c r="P3" s="113" t="s">
        <v>6</v>
      </c>
    </row>
    <row r="4" spans="1:16" ht="21.75" customHeight="1">
      <c r="A4" s="7" t="s">
        <v>7</v>
      </c>
      <c r="B4" s="23"/>
      <c r="C4" s="61" t="s">
        <v>6</v>
      </c>
      <c r="D4" s="62" t="s">
        <v>8</v>
      </c>
      <c r="E4" s="61" t="s">
        <v>6</v>
      </c>
      <c r="F4" s="25" t="s">
        <v>9</v>
      </c>
      <c r="G4" s="24"/>
      <c r="H4" s="11" t="s">
        <v>10</v>
      </c>
      <c r="I4" s="37" t="s">
        <v>11</v>
      </c>
      <c r="J4" s="9"/>
      <c r="K4" s="10" t="s">
        <v>12</v>
      </c>
      <c r="L4" s="21"/>
      <c r="M4"/>
      <c r="N4" s="11" t="s">
        <v>13</v>
      </c>
      <c r="O4" s="11" t="s">
        <v>14</v>
      </c>
      <c r="P4" s="38" t="s">
        <v>15</v>
      </c>
    </row>
    <row r="5" spans="1:50" ht="16.5" customHeight="1">
      <c r="A5" s="7"/>
      <c r="B5" s="10" t="s">
        <v>16</v>
      </c>
      <c r="C5" s="63" t="s">
        <v>17</v>
      </c>
      <c r="D5" s="11" t="s">
        <v>18</v>
      </c>
      <c r="E5" s="10" t="s">
        <v>19</v>
      </c>
      <c r="F5" s="16" t="s">
        <v>20</v>
      </c>
      <c r="G5" s="11" t="s">
        <v>21</v>
      </c>
      <c r="H5" s="7" t="s">
        <v>22</v>
      </c>
      <c r="I5" s="7" t="s">
        <v>23</v>
      </c>
      <c r="J5" s="73" t="s">
        <v>24</v>
      </c>
      <c r="K5" s="11" t="s">
        <v>25</v>
      </c>
      <c r="L5" s="11" t="s">
        <v>26</v>
      </c>
      <c r="M5" s="10" t="s">
        <v>29</v>
      </c>
      <c r="N5" s="17"/>
      <c r="O5" s="11"/>
      <c r="P5" s="12" t="s">
        <v>30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16" ht="21.75" customHeight="1" thickBot="1">
      <c r="A6" s="13"/>
      <c r="B6" s="18"/>
      <c r="C6" s="13"/>
      <c r="D6" s="35" t="s">
        <v>31</v>
      </c>
      <c r="E6" s="20"/>
      <c r="F6" s="36" t="s">
        <v>32</v>
      </c>
      <c r="G6" s="13"/>
      <c r="H6" s="13"/>
      <c r="I6" s="13"/>
      <c r="J6" s="19"/>
      <c r="K6" s="13"/>
      <c r="L6" s="13"/>
      <c r="M6" s="13"/>
      <c r="N6" s="20"/>
      <c r="O6" s="13"/>
      <c r="P6" s="14"/>
    </row>
    <row r="7" spans="1:16" ht="13.5" customHeight="1">
      <c r="A7" s="79"/>
      <c r="B7" s="80"/>
      <c r="C7" s="79"/>
      <c r="D7" s="81"/>
      <c r="E7" s="82"/>
      <c r="F7" s="83"/>
      <c r="G7" s="79"/>
      <c r="H7" s="79"/>
      <c r="I7" s="79"/>
      <c r="J7" s="84"/>
      <c r="K7" s="79"/>
      <c r="L7" s="79"/>
      <c r="M7" s="79"/>
      <c r="N7" s="82"/>
      <c r="O7" s="79"/>
      <c r="P7" s="79"/>
    </row>
    <row r="8" spans="1:16" ht="14.25" customHeight="1">
      <c r="A8" s="125" t="s">
        <v>227</v>
      </c>
      <c r="B8" s="53">
        <f>B12</f>
        <v>1508906</v>
      </c>
      <c r="C8" s="53">
        <f>C12</f>
        <v>1508906</v>
      </c>
      <c r="D8" s="54">
        <f>ROUND(C8/B8*100,0)</f>
        <v>100</v>
      </c>
      <c r="E8" s="53">
        <f>E12</f>
        <v>1413414</v>
      </c>
      <c r="F8" s="54">
        <f>ROUND(E8/C8*100,0)</f>
        <v>94</v>
      </c>
      <c r="G8" s="53"/>
      <c r="H8" s="53" t="s">
        <v>33</v>
      </c>
      <c r="I8" s="53"/>
      <c r="J8" s="53"/>
      <c r="K8" s="53">
        <f aca="true" t="shared" si="0" ref="K8:P8">K12</f>
        <v>7210</v>
      </c>
      <c r="L8" s="53">
        <f t="shared" si="0"/>
        <v>904547</v>
      </c>
      <c r="M8" s="53">
        <f t="shared" si="0"/>
        <v>911757</v>
      </c>
      <c r="N8" s="53">
        <f t="shared" si="0"/>
        <v>866066</v>
      </c>
      <c r="O8" s="53">
        <f t="shared" si="0"/>
        <v>-45691</v>
      </c>
      <c r="P8" s="53">
        <f t="shared" si="0"/>
        <v>7190</v>
      </c>
    </row>
    <row r="9" spans="1:16" ht="14.25" customHeight="1">
      <c r="A9" s="27"/>
      <c r="B9" s="53"/>
      <c r="C9" s="53"/>
      <c r="D9" s="54"/>
      <c r="E9" s="53"/>
      <c r="F9" s="54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4.25" customHeight="1">
      <c r="A10" s="27"/>
      <c r="B10" s="53"/>
      <c r="C10" s="53"/>
      <c r="D10" s="54"/>
      <c r="E10" s="53"/>
      <c r="F10" s="54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4.25" customHeight="1">
      <c r="A11" s="27"/>
      <c r="B11" s="53"/>
      <c r="C11" s="53"/>
      <c r="D11" s="54"/>
      <c r="E11" s="53"/>
      <c r="F11" s="54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s="53" customFormat="1" ht="14.25" customHeight="1">
      <c r="A12" s="91" t="s">
        <v>145</v>
      </c>
      <c r="B12" s="53">
        <f>B16+B24</f>
        <v>1508906</v>
      </c>
      <c r="C12" s="53">
        <f aca="true" t="shared" si="1" ref="C12:P12">C16+C24</f>
        <v>1508906</v>
      </c>
      <c r="D12" s="53">
        <f>C12/B12*100</f>
        <v>100</v>
      </c>
      <c r="E12" s="53">
        <f t="shared" si="1"/>
        <v>1413414</v>
      </c>
      <c r="F12" s="53">
        <f>E12/C12*100</f>
        <v>93.67144142842562</v>
      </c>
      <c r="G12" s="53">
        <f t="shared" si="1"/>
        <v>0</v>
      </c>
      <c r="I12" s="53">
        <f t="shared" si="1"/>
        <v>0</v>
      </c>
      <c r="J12" s="53">
        <f t="shared" si="1"/>
        <v>0</v>
      </c>
      <c r="K12" s="53">
        <f t="shared" si="1"/>
        <v>7210</v>
      </c>
      <c r="L12" s="53">
        <f t="shared" si="1"/>
        <v>904547</v>
      </c>
      <c r="M12" s="53">
        <f t="shared" si="1"/>
        <v>911757</v>
      </c>
      <c r="N12" s="53">
        <f t="shared" si="1"/>
        <v>866066</v>
      </c>
      <c r="O12" s="53">
        <f>N12-M12</f>
        <v>-45691</v>
      </c>
      <c r="P12" s="53">
        <f t="shared" si="1"/>
        <v>7190</v>
      </c>
    </row>
    <row r="13" spans="1:16" ht="14.25" customHeight="1">
      <c r="A13" s="27"/>
      <c r="B13" s="53"/>
      <c r="C13" s="53"/>
      <c r="D13" s="54"/>
      <c r="E13" s="53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4.25" customHeight="1">
      <c r="A14" s="27"/>
      <c r="B14" s="53"/>
      <c r="C14" s="53"/>
      <c r="D14" s="54"/>
      <c r="E14" s="53"/>
      <c r="F14" s="54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4.25" customHeight="1">
      <c r="A15" s="27"/>
      <c r="B15" s="53"/>
      <c r="C15" s="53"/>
      <c r="D15" s="54"/>
      <c r="E15" s="53"/>
      <c r="F15" s="54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s="95" customFormat="1" ht="14.25" customHeight="1">
      <c r="A16" s="94" t="s">
        <v>146</v>
      </c>
      <c r="B16" s="95">
        <f aca="true" t="shared" si="2" ref="B16:G16">B20</f>
        <v>603149</v>
      </c>
      <c r="C16" s="95">
        <f t="shared" si="2"/>
        <v>603149</v>
      </c>
      <c r="D16" s="95">
        <f t="shared" si="2"/>
        <v>100</v>
      </c>
      <c r="E16" s="95">
        <f t="shared" si="2"/>
        <v>553348</v>
      </c>
      <c r="F16" s="95">
        <f t="shared" si="2"/>
        <v>91.74316794026021</v>
      </c>
      <c r="G16" s="95">
        <f t="shared" si="2"/>
        <v>0</v>
      </c>
      <c r="I16" s="95">
        <f aca="true" t="shared" si="3" ref="I16:P16">I20</f>
        <v>0</v>
      </c>
      <c r="J16" s="95">
        <f t="shared" si="3"/>
        <v>0</v>
      </c>
      <c r="K16" s="95">
        <f t="shared" si="3"/>
        <v>6000</v>
      </c>
      <c r="L16" s="95">
        <f t="shared" si="3"/>
        <v>0</v>
      </c>
      <c r="M16" s="95">
        <f t="shared" si="3"/>
        <v>6000</v>
      </c>
      <c r="N16" s="95">
        <f t="shared" si="3"/>
        <v>6000</v>
      </c>
      <c r="O16" s="95">
        <f t="shared" si="3"/>
        <v>0</v>
      </c>
      <c r="P16" s="95">
        <f t="shared" si="3"/>
        <v>0</v>
      </c>
    </row>
    <row r="17" spans="1:16" ht="14.25" customHeight="1">
      <c r="A17" s="26"/>
      <c r="B17" s="53"/>
      <c r="C17" s="53"/>
      <c r="D17" s="54"/>
      <c r="E17" s="53"/>
      <c r="F17" s="54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4.25" customHeight="1">
      <c r="A18" s="26"/>
      <c r="B18" s="53"/>
      <c r="C18" s="53"/>
      <c r="D18" s="54"/>
      <c r="E18" s="53"/>
      <c r="F18" s="54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14.25" customHeight="1">
      <c r="A19" s="26"/>
      <c r="B19" s="53"/>
      <c r="C19" s="53"/>
      <c r="D19" s="54"/>
      <c r="E19" s="53"/>
      <c r="F19" s="54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ht="14.25" customHeight="1">
      <c r="A20" s="92" t="s">
        <v>147</v>
      </c>
      <c r="B20" s="53">
        <v>603149</v>
      </c>
      <c r="C20" s="53">
        <v>603149</v>
      </c>
      <c r="D20" s="54">
        <f>C20/B20*100</f>
        <v>100</v>
      </c>
      <c r="E20" s="53">
        <v>553348</v>
      </c>
      <c r="F20" s="54">
        <f>E20/C20*100</f>
        <v>91.74316794026021</v>
      </c>
      <c r="G20" s="53"/>
      <c r="H20" s="53" t="s">
        <v>56</v>
      </c>
      <c r="I20" s="53"/>
      <c r="J20" s="53"/>
      <c r="K20" s="53">
        <v>6000</v>
      </c>
      <c r="L20" s="53">
        <v>0</v>
      </c>
      <c r="M20" s="53">
        <f>K20+L20</f>
        <v>6000</v>
      </c>
      <c r="N20" s="53">
        <v>6000</v>
      </c>
      <c r="O20" s="53">
        <f>N20-M20</f>
        <v>0</v>
      </c>
      <c r="P20" s="53">
        <v>0</v>
      </c>
    </row>
    <row r="21" ht="14.25" customHeight="1">
      <c r="F21" s="85"/>
    </row>
    <row r="22" spans="1:16" ht="14.25" customHeight="1">
      <c r="A22" s="15" t="s">
        <v>33</v>
      </c>
      <c r="B22" s="15" t="s">
        <v>33</v>
      </c>
      <c r="C22" s="15" t="s">
        <v>33</v>
      </c>
      <c r="E22" s="15" t="s">
        <v>33</v>
      </c>
      <c r="F22" s="85" t="s">
        <v>33</v>
      </c>
      <c r="K22" s="15" t="s">
        <v>33</v>
      </c>
      <c r="L22" s="15" t="s">
        <v>33</v>
      </c>
      <c r="M22" s="15" t="s">
        <v>33</v>
      </c>
      <c r="N22" s="15" t="s">
        <v>33</v>
      </c>
      <c r="O22" s="15" t="s">
        <v>33</v>
      </c>
      <c r="P22" s="15" t="s">
        <v>33</v>
      </c>
    </row>
    <row r="23" ht="14.25" customHeight="1">
      <c r="F23" s="85" t="s">
        <v>33</v>
      </c>
    </row>
    <row r="24" spans="1:16" ht="14.25" customHeight="1">
      <c r="A24" s="31" t="s">
        <v>148</v>
      </c>
      <c r="B24" s="1">
        <v>905757</v>
      </c>
      <c r="C24" s="1">
        <v>905757</v>
      </c>
      <c r="D24" s="86">
        <f>ROUND(C24/B24*100,0)</f>
        <v>100</v>
      </c>
      <c r="E24" s="1">
        <v>860066</v>
      </c>
      <c r="F24" s="86">
        <f>ROUND(E24/C24*100,0)</f>
        <v>95</v>
      </c>
      <c r="H24" s="41" t="s">
        <v>414</v>
      </c>
      <c r="K24" s="1">
        <v>1210</v>
      </c>
      <c r="L24" s="1">
        <v>904547</v>
      </c>
      <c r="M24" s="53">
        <f>K24+L24</f>
        <v>905757</v>
      </c>
      <c r="N24" s="53">
        <v>860066</v>
      </c>
      <c r="O24" s="53">
        <f>N24-M24</f>
        <v>-45691</v>
      </c>
      <c r="P24" s="1">
        <v>7190</v>
      </c>
    </row>
    <row r="25" spans="2:16" ht="14.25" customHeight="1">
      <c r="B25" s="8"/>
      <c r="C25" s="8"/>
      <c r="E25" s="8"/>
      <c r="F25" s="85" t="s">
        <v>33</v>
      </c>
      <c r="K25" s="8"/>
      <c r="L25" s="8"/>
      <c r="M25" s="8"/>
      <c r="N25" s="8"/>
      <c r="O25" s="8"/>
      <c r="P25" s="8"/>
    </row>
    <row r="26" spans="2:16" ht="14.25" customHeight="1">
      <c r="B26" s="8"/>
      <c r="C26" s="8"/>
      <c r="E26" s="8"/>
      <c r="F26" s="85"/>
      <c r="K26" s="8"/>
      <c r="L26" s="8"/>
      <c r="M26" s="8"/>
      <c r="N26" s="8"/>
      <c r="O26" s="8"/>
      <c r="P26" s="8"/>
    </row>
    <row r="27" ht="14.25" customHeight="1">
      <c r="F27" s="85" t="s">
        <v>33</v>
      </c>
    </row>
    <row r="28" spans="1:16" ht="14.25" customHeight="1">
      <c r="A28" s="27" t="s">
        <v>34</v>
      </c>
      <c r="B28" s="55">
        <f>+B32+B104+B112+B128+B136+B144+B311+B477</f>
        <v>1175337814</v>
      </c>
      <c r="C28" s="55">
        <f>+C32+C104+C112+C128+C136+C144+C311+C477</f>
        <v>674462368</v>
      </c>
      <c r="D28" s="54">
        <f>ROUND(C28/B28*100,0)</f>
        <v>57</v>
      </c>
      <c r="E28" s="55">
        <f>+E32+E104+E112+E128+E136+E144+E311+E477</f>
        <v>552409859</v>
      </c>
      <c r="F28" s="54">
        <f>ROUND(E28/C28*100,0)</f>
        <v>82</v>
      </c>
      <c r="G28" s="53"/>
      <c r="H28" s="53"/>
      <c r="I28" s="53"/>
      <c r="J28" s="53"/>
      <c r="K28" s="55">
        <f aca="true" t="shared" si="4" ref="K28:P28">+K32+K104+K112+K128+K136+K144+K311+K477</f>
        <v>128235272</v>
      </c>
      <c r="L28" s="55">
        <f t="shared" si="4"/>
        <v>111208800</v>
      </c>
      <c r="M28" s="55">
        <f t="shared" si="4"/>
        <v>239444072</v>
      </c>
      <c r="N28" s="55">
        <f t="shared" si="4"/>
        <v>121385363</v>
      </c>
      <c r="O28" s="55">
        <f t="shared" si="4"/>
        <v>-118058709</v>
      </c>
      <c r="P28" s="55">
        <f t="shared" si="4"/>
        <v>50474880</v>
      </c>
    </row>
    <row r="29" spans="1:16" ht="14.25" customHeight="1">
      <c r="A29" s="27"/>
      <c r="B29" s="55"/>
      <c r="C29" s="55"/>
      <c r="D29" s="54"/>
      <c r="E29" s="55"/>
      <c r="F29" s="54"/>
      <c r="G29" s="53"/>
      <c r="H29" s="53"/>
      <c r="I29" s="53"/>
      <c r="J29" s="53"/>
      <c r="K29" s="55"/>
      <c r="L29" s="55"/>
      <c r="M29" s="55"/>
      <c r="N29" s="55"/>
      <c r="O29" s="55"/>
      <c r="P29" s="55"/>
    </row>
    <row r="30" spans="2:16" ht="14.25" customHeight="1">
      <c r="B30" s="2"/>
      <c r="C30" s="2"/>
      <c r="E30" s="2"/>
      <c r="F30" s="85" t="s">
        <v>33</v>
      </c>
      <c r="K30" s="2"/>
      <c r="L30" s="2"/>
      <c r="M30" s="2"/>
      <c r="N30" s="2"/>
      <c r="O30" s="2"/>
      <c r="P30" s="2"/>
    </row>
    <row r="31" spans="1:16" ht="14.25" customHeight="1">
      <c r="A31" s="15" t="s">
        <v>33</v>
      </c>
      <c r="B31" s="33" t="s">
        <v>33</v>
      </c>
      <c r="C31" s="33" t="s">
        <v>33</v>
      </c>
      <c r="E31" s="33" t="s">
        <v>33</v>
      </c>
      <c r="F31" s="85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  <c r="P31" s="33" t="s">
        <v>33</v>
      </c>
    </row>
    <row r="32" spans="1:16" ht="14.25" customHeight="1">
      <c r="A32" s="28" t="s">
        <v>35</v>
      </c>
      <c r="B32" s="55">
        <f>+B36+B73+B100</f>
        <v>11008176</v>
      </c>
      <c r="C32" s="55">
        <f>+C36+C73+C100</f>
        <v>6832641</v>
      </c>
      <c r="D32" s="54">
        <f>ROUND(C32/B32*100,0)</f>
        <v>62</v>
      </c>
      <c r="E32" s="55">
        <f>+E36+E73+E100</f>
        <v>5815210</v>
      </c>
      <c r="F32" s="54">
        <f>ROUND(E32/C32*100,0)</f>
        <v>85</v>
      </c>
      <c r="G32" s="53"/>
      <c r="H32" s="53"/>
      <c r="I32" s="53"/>
      <c r="J32" s="53"/>
      <c r="K32" s="55">
        <f aca="true" t="shared" si="5" ref="K32:P32">+K36+K73+K100</f>
        <v>512053</v>
      </c>
      <c r="L32" s="55">
        <f t="shared" si="5"/>
        <v>2618295</v>
      </c>
      <c r="M32" s="55">
        <f t="shared" si="5"/>
        <v>3130348</v>
      </c>
      <c r="N32" s="55">
        <f t="shared" si="5"/>
        <v>2838873</v>
      </c>
      <c r="O32" s="55">
        <f t="shared" si="5"/>
        <v>-291475</v>
      </c>
      <c r="P32" s="55">
        <f t="shared" si="5"/>
        <v>195100</v>
      </c>
    </row>
    <row r="33" spans="1:16" ht="14.25" customHeight="1">
      <c r="A33" s="28"/>
      <c r="B33" s="33"/>
      <c r="C33" s="33"/>
      <c r="D33" s="86"/>
      <c r="E33" s="33"/>
      <c r="F33" s="86"/>
      <c r="K33" s="33"/>
      <c r="L33" s="33"/>
      <c r="M33" s="33"/>
      <c r="N33" s="33"/>
      <c r="O33" s="33"/>
      <c r="P33" s="33"/>
    </row>
    <row r="34" spans="1:6" ht="14.25" customHeight="1">
      <c r="A34" s="40"/>
      <c r="F34" s="85" t="s">
        <v>33</v>
      </c>
    </row>
    <row r="35" ht="14.25" customHeight="1">
      <c r="F35" s="85" t="s">
        <v>33</v>
      </c>
    </row>
    <row r="36" spans="1:16" ht="14.25" customHeight="1">
      <c r="A36" s="26" t="s">
        <v>36</v>
      </c>
      <c r="B36" s="32">
        <f>SUM(B38:B66)</f>
        <v>8039381</v>
      </c>
      <c r="C36" s="32">
        <f>SUM(C38:C66)</f>
        <v>4513846</v>
      </c>
      <c r="D36" s="86">
        <f>ROUND(C36/B36*100,0)</f>
        <v>56</v>
      </c>
      <c r="E36" s="32">
        <f>SUM(E38:E66)</f>
        <v>3603753</v>
      </c>
      <c r="F36" s="86">
        <f>ROUND(E36/C36*100,0)</f>
        <v>80</v>
      </c>
      <c r="K36" s="32">
        <f aca="true" t="shared" si="6" ref="K36:P36">SUM(K38:K66)</f>
        <v>512053</v>
      </c>
      <c r="L36" s="32">
        <f t="shared" si="6"/>
        <v>299500</v>
      </c>
      <c r="M36" s="32">
        <f t="shared" si="6"/>
        <v>811553</v>
      </c>
      <c r="N36" s="32">
        <f t="shared" si="6"/>
        <v>627416</v>
      </c>
      <c r="O36" s="32">
        <f t="shared" si="6"/>
        <v>-184137</v>
      </c>
      <c r="P36" s="32">
        <f t="shared" si="6"/>
        <v>184137</v>
      </c>
    </row>
    <row r="37" spans="1:16" ht="14.25" customHeight="1">
      <c r="A37" s="46"/>
      <c r="B37" s="45"/>
      <c r="C37" s="45"/>
      <c r="D37" s="90"/>
      <c r="E37" s="45"/>
      <c r="F37" s="90"/>
      <c r="G37" s="5"/>
      <c r="H37" s="5"/>
      <c r="I37" s="5"/>
      <c r="J37" s="5"/>
      <c r="K37" s="45"/>
      <c r="L37" s="45"/>
      <c r="M37" s="45"/>
      <c r="N37" s="45"/>
      <c r="O37" s="45"/>
      <c r="P37" s="45"/>
    </row>
    <row r="38" spans="1:16" ht="14.25" customHeight="1">
      <c r="A38" s="32"/>
      <c r="B38" s="32"/>
      <c r="C38" s="32"/>
      <c r="E38" s="32"/>
      <c r="F38" s="85" t="s">
        <v>33</v>
      </c>
      <c r="K38" s="32"/>
      <c r="L38" s="32"/>
      <c r="M38" s="32"/>
      <c r="N38" s="32"/>
      <c r="O38" s="32"/>
      <c r="P38" s="32"/>
    </row>
    <row r="39" spans="1:16" ht="14.25" customHeight="1">
      <c r="A39" s="31" t="s">
        <v>37</v>
      </c>
      <c r="B39" s="32">
        <v>3077000</v>
      </c>
      <c r="C39" s="32">
        <v>3077000</v>
      </c>
      <c r="D39" s="86">
        <f>ROUND(C39/B39*100,0)</f>
        <v>100</v>
      </c>
      <c r="E39" s="32">
        <v>3008157</v>
      </c>
      <c r="F39" s="86">
        <f>ROUND(E39/C39*100,0)</f>
        <v>98</v>
      </c>
      <c r="G39" s="26" t="s">
        <v>38</v>
      </c>
      <c r="H39" s="1" t="s">
        <v>39</v>
      </c>
      <c r="I39" s="1">
        <v>100</v>
      </c>
      <c r="J39" s="1">
        <v>98</v>
      </c>
      <c r="K39" s="32">
        <v>161617</v>
      </c>
      <c r="L39" s="32">
        <v>181000</v>
      </c>
      <c r="M39" s="1">
        <f>+K39+L39</f>
        <v>342617</v>
      </c>
      <c r="N39" s="1">
        <v>273775</v>
      </c>
      <c r="O39" s="1">
        <f>+N39-M39</f>
        <v>-68842</v>
      </c>
      <c r="P39" s="32">
        <v>68842</v>
      </c>
    </row>
    <row r="40" spans="1:16" ht="14.25" customHeight="1">
      <c r="A40" s="32"/>
      <c r="B40" s="32"/>
      <c r="C40" s="32"/>
      <c r="E40" s="32"/>
      <c r="F40" s="85" t="s">
        <v>33</v>
      </c>
      <c r="G40" s="26" t="s">
        <v>40</v>
      </c>
      <c r="K40" s="32"/>
      <c r="L40" s="32"/>
      <c r="M40" s="32"/>
      <c r="N40" s="32"/>
      <c r="O40" s="32"/>
      <c r="P40" s="32"/>
    </row>
    <row r="41" spans="1:16" ht="14.25" customHeight="1">
      <c r="A41" s="32"/>
      <c r="B41" s="32"/>
      <c r="C41" s="32"/>
      <c r="E41" s="32"/>
      <c r="F41" s="85" t="s">
        <v>33</v>
      </c>
      <c r="G41" s="26" t="s">
        <v>41</v>
      </c>
      <c r="K41" s="32"/>
      <c r="L41" s="32"/>
      <c r="M41" s="32"/>
      <c r="N41" s="32"/>
      <c r="O41" s="32"/>
      <c r="P41" s="32"/>
    </row>
    <row r="42" spans="1:16" ht="14.25" customHeight="1">
      <c r="A42" s="32"/>
      <c r="B42" s="32"/>
      <c r="C42" s="32"/>
      <c r="E42" s="32"/>
      <c r="F42" s="85" t="s">
        <v>33</v>
      </c>
      <c r="G42" s="15" t="s">
        <v>309</v>
      </c>
      <c r="K42" s="32"/>
      <c r="L42" s="32"/>
      <c r="M42" s="32"/>
      <c r="N42" s="32"/>
      <c r="O42" s="32"/>
      <c r="P42" s="32"/>
    </row>
    <row r="43" spans="1:16" ht="14.25" customHeight="1">
      <c r="A43" s="32"/>
      <c r="B43" s="32"/>
      <c r="C43" s="32"/>
      <c r="E43" s="32"/>
      <c r="F43" s="85"/>
      <c r="G43" s="26"/>
      <c r="K43" s="32"/>
      <c r="L43" s="32"/>
      <c r="M43" s="32"/>
      <c r="N43" s="32"/>
      <c r="O43" s="32"/>
      <c r="P43" s="32"/>
    </row>
    <row r="44" spans="1:16" ht="14.25" customHeight="1">
      <c r="A44" s="31"/>
      <c r="B44" s="32"/>
      <c r="C44" s="32"/>
      <c r="E44" s="32"/>
      <c r="F44" s="85" t="s">
        <v>33</v>
      </c>
      <c r="K44" s="32"/>
      <c r="L44" s="32"/>
      <c r="M44" s="32"/>
      <c r="N44" s="32"/>
      <c r="O44" s="32"/>
      <c r="P44" s="32"/>
    </row>
    <row r="45" spans="1:16" ht="14.25" customHeight="1">
      <c r="A45" s="31" t="s">
        <v>42</v>
      </c>
      <c r="B45" s="32">
        <v>1184764</v>
      </c>
      <c r="C45" s="32">
        <v>569516</v>
      </c>
      <c r="D45" s="86">
        <f>ROUND(C45/B45*100,0)</f>
        <v>48</v>
      </c>
      <c r="E45" s="32">
        <v>370000</v>
      </c>
      <c r="F45" s="86">
        <f>ROUND(E45/C45*100,0)</f>
        <v>65</v>
      </c>
      <c r="G45" s="26" t="s">
        <v>43</v>
      </c>
      <c r="H45" s="41" t="s">
        <v>44</v>
      </c>
      <c r="I45" s="1">
        <v>82</v>
      </c>
      <c r="J45" s="1">
        <v>79</v>
      </c>
      <c r="K45" s="32">
        <v>196516</v>
      </c>
      <c r="L45" s="32">
        <v>0</v>
      </c>
      <c r="M45" s="1">
        <f>+K45+L45</f>
        <v>196516</v>
      </c>
      <c r="N45" s="1">
        <v>167000</v>
      </c>
      <c r="O45" s="1">
        <f>+N45-M45</f>
        <v>-29516</v>
      </c>
      <c r="P45" s="32">
        <v>29516</v>
      </c>
    </row>
    <row r="46" spans="1:16" ht="14.25" customHeight="1">
      <c r="A46" s="31" t="s">
        <v>45</v>
      </c>
      <c r="B46" s="32"/>
      <c r="C46" s="32"/>
      <c r="E46" s="32"/>
      <c r="F46" s="85" t="s">
        <v>33</v>
      </c>
      <c r="G46" s="26" t="s">
        <v>46</v>
      </c>
      <c r="K46" s="32"/>
      <c r="L46" s="32"/>
      <c r="M46" s="32"/>
      <c r="N46" s="32"/>
      <c r="O46" s="32"/>
      <c r="P46" s="32"/>
    </row>
    <row r="47" spans="1:16" ht="14.25" customHeight="1">
      <c r="A47" s="31"/>
      <c r="B47" s="32"/>
      <c r="C47" s="32"/>
      <c r="E47" s="32"/>
      <c r="F47" s="85" t="s">
        <v>33</v>
      </c>
      <c r="G47" s="26" t="s">
        <v>47</v>
      </c>
      <c r="K47" s="32"/>
      <c r="L47" s="32"/>
      <c r="M47" s="32"/>
      <c r="N47" s="32"/>
      <c r="O47" s="32"/>
      <c r="P47" s="32"/>
    </row>
    <row r="48" spans="1:16" ht="14.25" customHeight="1">
      <c r="A48" s="32"/>
      <c r="B48" s="32"/>
      <c r="C48" s="32"/>
      <c r="E48" s="32"/>
      <c r="F48" s="85" t="s">
        <v>33</v>
      </c>
      <c r="G48" s="15" t="s">
        <v>308</v>
      </c>
      <c r="K48" s="32"/>
      <c r="L48" s="32"/>
      <c r="M48" s="32"/>
      <c r="N48" s="32"/>
      <c r="O48" s="32"/>
      <c r="P48" s="32"/>
    </row>
    <row r="49" spans="1:16" ht="14.25" customHeight="1">
      <c r="A49" s="32"/>
      <c r="B49" s="32"/>
      <c r="C49" s="32"/>
      <c r="E49" s="32"/>
      <c r="F49" s="85"/>
      <c r="G49" s="15"/>
      <c r="K49" s="32"/>
      <c r="L49" s="32"/>
      <c r="M49" s="32"/>
      <c r="N49" s="32"/>
      <c r="O49" s="32"/>
      <c r="P49" s="32"/>
    </row>
    <row r="50" spans="1:16" ht="14.25" customHeight="1">
      <c r="A50" s="32"/>
      <c r="B50" s="32"/>
      <c r="C50" s="32"/>
      <c r="E50" s="32"/>
      <c r="F50" s="85"/>
      <c r="K50" s="32"/>
      <c r="L50" s="32"/>
      <c r="M50" s="32"/>
      <c r="N50" s="32"/>
      <c r="O50" s="32"/>
      <c r="P50" s="32"/>
    </row>
    <row r="51" spans="1:16" ht="14.25" customHeight="1">
      <c r="A51" s="31" t="s">
        <v>228</v>
      </c>
      <c r="B51" s="32">
        <v>850000</v>
      </c>
      <c r="C51" s="32">
        <v>249215</v>
      </c>
      <c r="D51" s="86">
        <f>ROUND(C51/B51*100,0)</f>
        <v>29</v>
      </c>
      <c r="E51" s="32">
        <v>22260</v>
      </c>
      <c r="F51" s="86">
        <f>ROUND(E51/C51*100,0)</f>
        <v>9</v>
      </c>
      <c r="G51" s="119" t="s">
        <v>149</v>
      </c>
      <c r="H51" s="41" t="s">
        <v>240</v>
      </c>
      <c r="I51" s="1">
        <v>31</v>
      </c>
      <c r="J51" s="1">
        <v>31</v>
      </c>
      <c r="K51" s="32">
        <v>19997</v>
      </c>
      <c r="L51" s="32"/>
      <c r="M51" s="1">
        <f>+K51+L51</f>
        <v>19997</v>
      </c>
      <c r="N51" s="1">
        <v>7007</v>
      </c>
      <c r="O51" s="1">
        <f>+N51-M51</f>
        <v>-12990</v>
      </c>
      <c r="P51" s="32">
        <v>12990</v>
      </c>
    </row>
    <row r="52" spans="1:16" ht="14.25" customHeight="1">
      <c r="A52" s="99" t="s">
        <v>229</v>
      </c>
      <c r="B52" s="32"/>
      <c r="C52" s="32"/>
      <c r="E52" s="32"/>
      <c r="F52" s="85" t="s">
        <v>33</v>
      </c>
      <c r="G52" s="114" t="s">
        <v>150</v>
      </c>
      <c r="K52" s="32"/>
      <c r="L52" s="32"/>
      <c r="M52" s="32"/>
      <c r="N52" s="32"/>
      <c r="O52" s="32"/>
      <c r="P52" s="32"/>
    </row>
    <row r="53" spans="1:17" ht="14.25" customHeight="1">
      <c r="A53" s="44"/>
      <c r="B53" s="45"/>
      <c r="C53" s="45"/>
      <c r="D53" s="5"/>
      <c r="E53" s="45"/>
      <c r="F53" s="87" t="s">
        <v>33</v>
      </c>
      <c r="G53" s="114" t="s">
        <v>151</v>
      </c>
      <c r="H53" s="5"/>
      <c r="I53" s="5"/>
      <c r="J53" s="5"/>
      <c r="K53" s="45"/>
      <c r="L53" s="45"/>
      <c r="M53" s="45"/>
      <c r="N53" s="45"/>
      <c r="O53" s="45"/>
      <c r="P53" s="45"/>
      <c r="Q53" s="5"/>
    </row>
    <row r="54" spans="1:17" ht="14.25" customHeight="1">
      <c r="A54" s="44"/>
      <c r="B54" s="45"/>
      <c r="C54" s="45"/>
      <c r="D54" s="5"/>
      <c r="E54" s="45"/>
      <c r="F54" s="87"/>
      <c r="G54" s="115" t="s">
        <v>307</v>
      </c>
      <c r="H54" s="5"/>
      <c r="I54" s="5"/>
      <c r="J54" s="5"/>
      <c r="K54" s="45"/>
      <c r="L54" s="45"/>
      <c r="M54" s="45"/>
      <c r="N54" s="45"/>
      <c r="O54" s="45"/>
      <c r="P54" s="45"/>
      <c r="Q54" s="5"/>
    </row>
    <row r="55" spans="1:17" ht="14.25" customHeight="1">
      <c r="A55" s="44"/>
      <c r="B55" s="45"/>
      <c r="C55" s="45"/>
      <c r="D55" s="5"/>
      <c r="E55" s="45"/>
      <c r="F55" s="87"/>
      <c r="G55" s="51"/>
      <c r="H55" s="5"/>
      <c r="I55" s="5"/>
      <c r="J55" s="5"/>
      <c r="K55" s="45"/>
      <c r="L55" s="45"/>
      <c r="M55" s="45"/>
      <c r="N55" s="45"/>
      <c r="O55" s="45"/>
      <c r="P55" s="45"/>
      <c r="Q55" s="5"/>
    </row>
    <row r="56" spans="1:16" s="5" customFormat="1" ht="14.25" customHeight="1">
      <c r="A56" s="45"/>
      <c r="B56" s="45"/>
      <c r="C56" s="45"/>
      <c r="E56" s="45"/>
      <c r="F56" s="87" t="s">
        <v>33</v>
      </c>
      <c r="K56" s="45"/>
      <c r="L56" s="45"/>
      <c r="M56" s="45"/>
      <c r="N56" s="45"/>
      <c r="O56" s="45"/>
      <c r="P56" s="45"/>
    </row>
    <row r="57" spans="1:16" ht="14.25" customHeight="1">
      <c r="A57" s="93" t="s">
        <v>230</v>
      </c>
      <c r="B57" s="32">
        <v>2674617</v>
      </c>
      <c r="C57" s="32">
        <v>367115</v>
      </c>
      <c r="D57" s="86">
        <f>ROUND(C57/B57*100,0)</f>
        <v>14</v>
      </c>
      <c r="E57" s="32">
        <v>25125</v>
      </c>
      <c r="F57" s="86">
        <f>ROUND(E57/C57*100,0)</f>
        <v>7</v>
      </c>
      <c r="G57" s="116" t="s">
        <v>152</v>
      </c>
      <c r="H57" s="41" t="s">
        <v>240</v>
      </c>
      <c r="I57" s="1">
        <v>26</v>
      </c>
      <c r="J57" s="1">
        <v>26</v>
      </c>
      <c r="K57" s="32">
        <v>5538</v>
      </c>
      <c r="L57" s="32">
        <v>0</v>
      </c>
      <c r="M57" s="1">
        <f>K57+L57</f>
        <v>5538</v>
      </c>
      <c r="N57" s="1">
        <v>5538</v>
      </c>
      <c r="O57" s="1">
        <f>+N57-M57</f>
        <v>0</v>
      </c>
      <c r="P57" s="32">
        <v>0</v>
      </c>
    </row>
    <row r="58" spans="1:16" ht="14.25" customHeight="1">
      <c r="A58" s="32" t="s">
        <v>231</v>
      </c>
      <c r="B58" s="32"/>
      <c r="C58" s="32"/>
      <c r="D58" s="86"/>
      <c r="E58" s="32"/>
      <c r="F58" s="86"/>
      <c r="G58" s="120" t="s">
        <v>153</v>
      </c>
      <c r="K58" s="32"/>
      <c r="L58" s="32"/>
      <c r="M58" s="32"/>
      <c r="N58" s="32"/>
      <c r="O58" s="32"/>
      <c r="P58" s="32"/>
    </row>
    <row r="59" spans="1:16" ht="14.25" customHeight="1">
      <c r="A59" s="1" t="s">
        <v>232</v>
      </c>
      <c r="B59" s="32"/>
      <c r="C59" s="32"/>
      <c r="D59" s="86"/>
      <c r="E59" s="32"/>
      <c r="F59" s="86"/>
      <c r="G59" s="117" t="s">
        <v>154</v>
      </c>
      <c r="K59" s="32"/>
      <c r="L59" s="32"/>
      <c r="M59" s="32"/>
      <c r="N59" s="32"/>
      <c r="O59" s="32"/>
      <c r="P59" s="32"/>
    </row>
    <row r="60" spans="2:16" ht="14.25" customHeight="1">
      <c r="B60" s="32"/>
      <c r="C60" s="32"/>
      <c r="D60" s="86"/>
      <c r="E60" s="32"/>
      <c r="F60" s="86"/>
      <c r="G60" s="117" t="s">
        <v>155</v>
      </c>
      <c r="K60" s="32"/>
      <c r="L60" s="32"/>
      <c r="M60" s="32"/>
      <c r="N60" s="32"/>
      <c r="O60" s="32"/>
      <c r="P60" s="32"/>
    </row>
    <row r="61" spans="1:16" s="5" customFormat="1" ht="14.25" customHeight="1" thickBot="1">
      <c r="A61" s="77"/>
      <c r="B61" s="77"/>
      <c r="C61" s="77"/>
      <c r="D61" s="110"/>
      <c r="E61" s="77"/>
      <c r="F61" s="110"/>
      <c r="G61" s="126" t="s">
        <v>306</v>
      </c>
      <c r="H61" s="4"/>
      <c r="I61" s="4"/>
      <c r="J61" s="4"/>
      <c r="K61" s="77"/>
      <c r="L61" s="77"/>
      <c r="M61" s="77"/>
      <c r="N61" s="77"/>
      <c r="O61" s="77"/>
      <c r="P61" s="77"/>
    </row>
    <row r="62" spans="1:16" s="5" customFormat="1" ht="14.25" customHeight="1">
      <c r="A62" s="45"/>
      <c r="B62" s="45"/>
      <c r="C62" s="45"/>
      <c r="D62" s="90"/>
      <c r="E62" s="45"/>
      <c r="F62" s="90"/>
      <c r="G62" s="121"/>
      <c r="K62" s="45"/>
      <c r="L62" s="45"/>
      <c r="M62" s="45"/>
      <c r="N62" s="45"/>
      <c r="O62" s="45"/>
      <c r="P62" s="45"/>
    </row>
    <row r="63" spans="1:16" s="5" customFormat="1" ht="14.25" customHeight="1">
      <c r="A63" s="45"/>
      <c r="B63" s="45"/>
      <c r="C63" s="45"/>
      <c r="D63" s="90"/>
      <c r="E63" s="45"/>
      <c r="F63" s="90"/>
      <c r="G63" s="121"/>
      <c r="K63" s="45"/>
      <c r="L63" s="45"/>
      <c r="M63" s="45"/>
      <c r="N63" s="45"/>
      <c r="O63" s="45"/>
      <c r="P63" s="45"/>
    </row>
    <row r="64" spans="1:16" ht="14.25" customHeight="1">
      <c r="A64" s="32"/>
      <c r="B64" s="32"/>
      <c r="C64" s="32"/>
      <c r="D64" s="86"/>
      <c r="E64" s="32"/>
      <c r="F64" s="86"/>
      <c r="G64" s="26"/>
      <c r="K64" s="32"/>
      <c r="L64" s="32"/>
      <c r="M64" s="32"/>
      <c r="N64" s="32"/>
      <c r="O64" s="32"/>
      <c r="P64" s="32"/>
    </row>
    <row r="65" spans="1:16" ht="14.25" customHeight="1">
      <c r="A65" s="32" t="s">
        <v>234</v>
      </c>
      <c r="B65" s="32">
        <v>253000</v>
      </c>
      <c r="C65" s="32">
        <v>251000</v>
      </c>
      <c r="D65" s="86">
        <f>ROUND(C65/B65*100,0)</f>
        <v>99</v>
      </c>
      <c r="E65" s="32">
        <v>178211</v>
      </c>
      <c r="F65" s="86">
        <f>ROUND(E65/C65*100,0)</f>
        <v>71</v>
      </c>
      <c r="G65" s="117" t="s">
        <v>235</v>
      </c>
      <c r="H65" s="1" t="s">
        <v>241</v>
      </c>
      <c r="I65" s="1">
        <v>67</v>
      </c>
      <c r="J65" s="1">
        <v>63</v>
      </c>
      <c r="K65" s="32">
        <v>128385</v>
      </c>
      <c r="L65" s="32">
        <v>118500</v>
      </c>
      <c r="M65" s="32">
        <f>K65+L65</f>
        <v>246885</v>
      </c>
      <c r="N65" s="32">
        <v>174096</v>
      </c>
      <c r="O65" s="32">
        <f>+N65-M65</f>
        <v>-72789</v>
      </c>
      <c r="P65" s="32">
        <v>72789</v>
      </c>
    </row>
    <row r="66" spans="1:16" ht="14.25" customHeight="1">
      <c r="A66" s="32" t="s">
        <v>233</v>
      </c>
      <c r="B66" s="32"/>
      <c r="C66" s="32"/>
      <c r="E66" s="32"/>
      <c r="F66" s="85"/>
      <c r="G66" s="117" t="s">
        <v>236</v>
      </c>
      <c r="K66" s="32"/>
      <c r="L66" s="32"/>
      <c r="M66" s="32"/>
      <c r="N66" s="32"/>
      <c r="O66" s="32"/>
      <c r="P66" s="32"/>
    </row>
    <row r="67" spans="1:16" ht="14.25" customHeight="1">
      <c r="A67" s="32" t="s">
        <v>233</v>
      </c>
      <c r="B67" s="32"/>
      <c r="C67" s="32"/>
      <c r="E67" s="32"/>
      <c r="F67" s="85"/>
      <c r="G67" s="117" t="s">
        <v>237</v>
      </c>
      <c r="K67" s="32"/>
      <c r="L67" s="32"/>
      <c r="M67" s="32"/>
      <c r="N67" s="32"/>
      <c r="O67" s="32"/>
      <c r="P67" s="32"/>
    </row>
    <row r="68" spans="1:16" ht="14.25" customHeight="1">
      <c r="A68" s="32"/>
      <c r="B68" s="32"/>
      <c r="C68" s="32"/>
      <c r="E68" s="32"/>
      <c r="F68" s="85"/>
      <c r="G68" s="117" t="s">
        <v>239</v>
      </c>
      <c r="K68" s="32"/>
      <c r="L68" s="32"/>
      <c r="M68" s="32"/>
      <c r="N68" s="32"/>
      <c r="O68" s="32"/>
      <c r="P68" s="32"/>
    </row>
    <row r="69" spans="1:16" s="5" customFormat="1" ht="14.25" customHeight="1">
      <c r="A69" s="45"/>
      <c r="B69" s="45"/>
      <c r="C69" s="45"/>
      <c r="E69" s="45"/>
      <c r="F69" s="87" t="s">
        <v>33</v>
      </c>
      <c r="G69" s="121" t="s">
        <v>238</v>
      </c>
      <c r="K69" s="45"/>
      <c r="L69" s="45"/>
      <c r="M69" s="45"/>
      <c r="N69" s="45"/>
      <c r="O69" s="45"/>
      <c r="P69" s="45"/>
    </row>
    <row r="70" spans="1:16" s="5" customFormat="1" ht="14.25" customHeight="1">
      <c r="A70" s="45"/>
      <c r="B70" s="45"/>
      <c r="C70" s="45"/>
      <c r="E70" s="45"/>
      <c r="F70" s="87"/>
      <c r="K70" s="45"/>
      <c r="L70" s="45"/>
      <c r="M70" s="45"/>
      <c r="N70" s="45"/>
      <c r="O70" s="45"/>
      <c r="P70" s="45"/>
    </row>
    <row r="71" spans="1:16" ht="14.25" customHeight="1">
      <c r="A71" s="32"/>
      <c r="B71" s="32"/>
      <c r="C71" s="32"/>
      <c r="E71" s="32"/>
      <c r="F71" s="85"/>
      <c r="K71" s="32"/>
      <c r="L71" s="32"/>
      <c r="M71" s="32"/>
      <c r="N71" s="32"/>
      <c r="O71" s="32"/>
      <c r="P71" s="32"/>
    </row>
    <row r="72" spans="1:16" s="5" customFormat="1" ht="14.25" customHeight="1">
      <c r="A72" s="45"/>
      <c r="B72" s="45"/>
      <c r="C72" s="45"/>
      <c r="E72" s="45"/>
      <c r="F72" s="87"/>
      <c r="K72" s="45"/>
      <c r="L72" s="45"/>
      <c r="M72" s="45"/>
      <c r="N72" s="45"/>
      <c r="O72" s="45"/>
      <c r="P72" s="45"/>
    </row>
    <row r="73" spans="1:16" ht="14.25" customHeight="1">
      <c r="A73" s="26" t="s">
        <v>49</v>
      </c>
      <c r="B73" s="32">
        <f>SUM(B77:B96)</f>
        <v>1306600</v>
      </c>
      <c r="C73" s="32">
        <f>SUM(C77:C96)</f>
        <v>656600</v>
      </c>
      <c r="D73" s="86">
        <f>ROUND(C73/B73*100,0)</f>
        <v>50</v>
      </c>
      <c r="E73" s="32">
        <f>SUM(E77:E96)</f>
        <v>693049</v>
      </c>
      <c r="F73" s="86">
        <f>ROUND(E73/C73*100,0)</f>
        <v>106</v>
      </c>
      <c r="K73" s="32">
        <f>SUM(K75:K80)</f>
        <v>0</v>
      </c>
      <c r="L73" s="32">
        <f>SUM(L77:L96)</f>
        <v>656600</v>
      </c>
      <c r="M73" s="32">
        <f>SUM(M77:M96)</f>
        <v>656600</v>
      </c>
      <c r="N73" s="32">
        <f>SUM(N77:N96)</f>
        <v>693049</v>
      </c>
      <c r="O73" s="32">
        <f>SUM(O77:O96)</f>
        <v>36449</v>
      </c>
      <c r="P73" s="32">
        <f>SUM(P77:P96)</f>
        <v>10963</v>
      </c>
    </row>
    <row r="74" spans="1:16" ht="14.25" customHeight="1">
      <c r="A74" s="26"/>
      <c r="B74" s="32"/>
      <c r="C74" s="32"/>
      <c r="D74" s="86"/>
      <c r="E74" s="32"/>
      <c r="F74" s="86"/>
      <c r="K74" s="32"/>
      <c r="L74" s="32"/>
      <c r="M74" s="32"/>
      <c r="N74" s="32"/>
      <c r="O74" s="32"/>
      <c r="P74" s="32"/>
    </row>
    <row r="75" spans="1:16" s="5" customFormat="1" ht="14.25" customHeight="1">
      <c r="A75" s="45"/>
      <c r="B75" s="45"/>
      <c r="C75" s="45"/>
      <c r="D75" s="86"/>
      <c r="E75" s="45"/>
      <c r="F75" s="87" t="s">
        <v>33</v>
      </c>
      <c r="K75" s="45"/>
      <c r="L75" s="45"/>
      <c r="M75" s="45"/>
      <c r="N75" s="45"/>
      <c r="O75" s="45"/>
      <c r="P75" s="45"/>
    </row>
    <row r="76" spans="1:16" ht="14.25" customHeight="1">
      <c r="A76" s="31"/>
      <c r="B76" s="32"/>
      <c r="C76" s="32"/>
      <c r="D76" s="86"/>
      <c r="E76" s="32"/>
      <c r="F76" s="85" t="s">
        <v>33</v>
      </c>
      <c r="K76" s="32"/>
      <c r="L76" s="32"/>
      <c r="M76" s="32"/>
      <c r="N76" s="32"/>
      <c r="O76" s="32"/>
      <c r="P76" s="32"/>
    </row>
    <row r="77" spans="1:16" ht="14.25" customHeight="1">
      <c r="A77" s="31" t="s">
        <v>242</v>
      </c>
      <c r="B77" s="32">
        <v>720000</v>
      </c>
      <c r="C77" s="32">
        <v>540000</v>
      </c>
      <c r="D77" s="86">
        <f>ROUND(C77/B77*100,0)</f>
        <v>75</v>
      </c>
      <c r="E77" s="32">
        <v>559352</v>
      </c>
      <c r="F77" s="86">
        <f>ROUND(E77/C77*100,0)</f>
        <v>104</v>
      </c>
      <c r="G77" s="119" t="s">
        <v>243</v>
      </c>
      <c r="H77" s="42" t="s">
        <v>257</v>
      </c>
      <c r="I77" s="1">
        <v>75</v>
      </c>
      <c r="J77" s="1">
        <v>75</v>
      </c>
      <c r="K77" s="32">
        <v>0</v>
      </c>
      <c r="L77" s="32">
        <v>540000</v>
      </c>
      <c r="M77" s="1">
        <f>+K77+L77</f>
        <v>540000</v>
      </c>
      <c r="N77" s="1">
        <v>559352</v>
      </c>
      <c r="O77" s="1">
        <f>+N77-M77</f>
        <v>19352</v>
      </c>
      <c r="P77" s="32">
        <v>0</v>
      </c>
    </row>
    <row r="78" spans="1:17" ht="14.25" customHeight="1">
      <c r="A78" s="44"/>
      <c r="B78" s="45"/>
      <c r="C78" s="45"/>
      <c r="D78" s="86"/>
      <c r="E78" s="45"/>
      <c r="F78" s="86"/>
      <c r="G78" s="115" t="s">
        <v>244</v>
      </c>
      <c r="H78" s="5"/>
      <c r="I78" s="5"/>
      <c r="J78" s="5"/>
      <c r="K78" s="45"/>
      <c r="L78" s="45"/>
      <c r="N78" s="45"/>
      <c r="P78" s="45"/>
      <c r="Q78" s="5"/>
    </row>
    <row r="79" spans="1:16" ht="14.25" customHeight="1">
      <c r="A79" s="32"/>
      <c r="B79" s="32"/>
      <c r="C79" s="32"/>
      <c r="D79" s="86"/>
      <c r="E79" s="32"/>
      <c r="F79" s="86"/>
      <c r="G79" s="127" t="s">
        <v>245</v>
      </c>
      <c r="K79" s="32"/>
      <c r="L79" s="32"/>
      <c r="N79" s="32"/>
      <c r="P79" s="32"/>
    </row>
    <row r="80" spans="1:16" ht="14.25" customHeight="1">
      <c r="A80" s="32"/>
      <c r="B80" s="32"/>
      <c r="C80" s="32"/>
      <c r="D80" s="86"/>
      <c r="E80" s="32"/>
      <c r="F80" s="86"/>
      <c r="G80" s="42" t="s">
        <v>246</v>
      </c>
      <c r="K80" s="32"/>
      <c r="L80" s="32"/>
      <c r="N80" s="32"/>
      <c r="P80" s="32"/>
    </row>
    <row r="81" spans="1:16" ht="14.25" customHeight="1">
      <c r="A81" s="32"/>
      <c r="B81" s="32"/>
      <c r="C81" s="32"/>
      <c r="D81" s="86"/>
      <c r="E81" s="32"/>
      <c r="F81" s="86"/>
      <c r="G81" s="42"/>
      <c r="K81" s="32"/>
      <c r="L81" s="32"/>
      <c r="N81" s="32"/>
      <c r="P81" s="32"/>
    </row>
    <row r="82" spans="1:16" ht="14.25" customHeight="1">
      <c r="A82" s="32"/>
      <c r="B82" s="32"/>
      <c r="C82" s="32"/>
      <c r="D82" s="86"/>
      <c r="E82" s="32"/>
      <c r="F82" s="86"/>
      <c r="G82" s="116"/>
      <c r="K82" s="32"/>
      <c r="L82" s="32"/>
      <c r="N82" s="32"/>
      <c r="P82" s="32"/>
    </row>
    <row r="83" spans="1:16" ht="14.25" customHeight="1">
      <c r="A83" s="32"/>
      <c r="B83" s="32"/>
      <c r="C83" s="32"/>
      <c r="D83" s="86"/>
      <c r="E83" s="32"/>
      <c r="F83" s="86"/>
      <c r="G83" s="116"/>
      <c r="K83" s="32"/>
      <c r="L83" s="32"/>
      <c r="N83" s="32"/>
      <c r="P83" s="32"/>
    </row>
    <row r="84" spans="1:16" ht="14.25" customHeight="1">
      <c r="A84" s="1" t="s">
        <v>247</v>
      </c>
      <c r="B84" s="32">
        <v>280000</v>
      </c>
      <c r="C84" s="32">
        <v>100000</v>
      </c>
      <c r="D84" s="86">
        <f>ROUND(C84/B84*100,0)</f>
        <v>36</v>
      </c>
      <c r="E84" s="32">
        <v>93830</v>
      </c>
      <c r="F84" s="86">
        <f>ROUND(E84/C84*100,0)</f>
        <v>94</v>
      </c>
      <c r="G84" s="120" t="s">
        <v>248</v>
      </c>
      <c r="H84" s="1" t="s">
        <v>258</v>
      </c>
      <c r="I84" s="1">
        <v>36</v>
      </c>
      <c r="J84" s="1">
        <v>36</v>
      </c>
      <c r="K84" s="32"/>
      <c r="L84" s="32">
        <v>100000</v>
      </c>
      <c r="M84" s="1">
        <f>+K84+L84</f>
        <v>100000</v>
      </c>
      <c r="N84" s="32">
        <v>93830</v>
      </c>
      <c r="O84" s="1">
        <f>+N84-M84</f>
        <v>-6170</v>
      </c>
      <c r="P84" s="32">
        <v>6170</v>
      </c>
    </row>
    <row r="85" spans="1:16" ht="14.25" customHeight="1">
      <c r="A85" s="32"/>
      <c r="B85" s="32"/>
      <c r="C85" s="32"/>
      <c r="D85" s="86"/>
      <c r="E85" s="32"/>
      <c r="F85" s="86"/>
      <c r="G85" s="42" t="s">
        <v>249</v>
      </c>
      <c r="K85" s="32"/>
      <c r="L85" s="32"/>
      <c r="N85" s="32"/>
      <c r="P85" s="32"/>
    </row>
    <row r="86" spans="1:16" ht="14.25" customHeight="1">
      <c r="A86" s="32"/>
      <c r="B86" s="32"/>
      <c r="C86" s="32"/>
      <c r="D86" s="86"/>
      <c r="E86" s="32"/>
      <c r="F86" s="86"/>
      <c r="G86" s="120" t="s">
        <v>250</v>
      </c>
      <c r="K86" s="32"/>
      <c r="L86" s="32"/>
      <c r="N86" s="32"/>
      <c r="P86" s="32"/>
    </row>
    <row r="87" spans="1:16" ht="14.25" customHeight="1">
      <c r="A87" s="32"/>
      <c r="B87" s="32"/>
      <c r="C87" s="32"/>
      <c r="D87" s="86"/>
      <c r="E87" s="32"/>
      <c r="F87" s="86"/>
      <c r="G87" s="120"/>
      <c r="K87" s="32"/>
      <c r="L87" s="32"/>
      <c r="N87" s="32"/>
      <c r="P87" s="32"/>
    </row>
    <row r="88" spans="1:16" ht="14.25" customHeight="1">
      <c r="A88" s="32"/>
      <c r="B88" s="32"/>
      <c r="C88" s="32"/>
      <c r="D88" s="86"/>
      <c r="E88" s="32"/>
      <c r="F88" s="86"/>
      <c r="G88" s="116"/>
      <c r="K88" s="32"/>
      <c r="L88" s="32"/>
      <c r="N88" s="32"/>
      <c r="P88" s="32"/>
    </row>
    <row r="89" spans="1:16" ht="14.25" customHeight="1">
      <c r="A89" s="32"/>
      <c r="B89" s="32"/>
      <c r="C89" s="32"/>
      <c r="D89" s="86"/>
      <c r="E89" s="32"/>
      <c r="F89" s="86"/>
      <c r="G89" s="116"/>
      <c r="K89" s="32"/>
      <c r="L89" s="32"/>
      <c r="N89" s="32"/>
      <c r="P89" s="32"/>
    </row>
    <row r="90" spans="1:16" ht="14.25" customHeight="1">
      <c r="A90" s="1" t="s">
        <v>251</v>
      </c>
      <c r="B90" s="32">
        <v>306600</v>
      </c>
      <c r="C90" s="32">
        <v>16600</v>
      </c>
      <c r="D90" s="86">
        <f>ROUND(C90/B90*100,0)</f>
        <v>5</v>
      </c>
      <c r="E90" s="32">
        <v>11807</v>
      </c>
      <c r="F90" s="86">
        <f>ROUND(E90/C90*100,0)</f>
        <v>71</v>
      </c>
      <c r="G90" s="120" t="s">
        <v>252</v>
      </c>
      <c r="H90" s="1" t="s">
        <v>258</v>
      </c>
      <c r="I90" s="1">
        <v>7</v>
      </c>
      <c r="J90" s="1">
        <v>6</v>
      </c>
      <c r="K90" s="32"/>
      <c r="L90" s="32">
        <v>16600</v>
      </c>
      <c r="M90" s="1">
        <f>+K90+L90</f>
        <v>16600</v>
      </c>
      <c r="N90" s="32">
        <v>11807</v>
      </c>
      <c r="O90" s="1">
        <f>+N90-M90</f>
        <v>-4793</v>
      </c>
      <c r="P90" s="32">
        <v>4793</v>
      </c>
    </row>
    <row r="91" spans="1:16" ht="14.25" customHeight="1">
      <c r="A91" s="32"/>
      <c r="B91" s="32"/>
      <c r="C91" s="32"/>
      <c r="D91" s="86"/>
      <c r="E91" s="32"/>
      <c r="F91" s="86"/>
      <c r="G91" s="117" t="s">
        <v>253</v>
      </c>
      <c r="K91" s="32"/>
      <c r="L91" s="32"/>
      <c r="N91" s="32"/>
      <c r="P91" s="32"/>
    </row>
    <row r="92" spans="1:16" ht="14.25" customHeight="1">
      <c r="A92" s="32"/>
      <c r="B92" s="32"/>
      <c r="C92" s="32"/>
      <c r="D92" s="86"/>
      <c r="E92" s="32"/>
      <c r="F92" s="86"/>
      <c r="G92" s="1" t="s">
        <v>254</v>
      </c>
      <c r="K92" s="32"/>
      <c r="L92" s="32"/>
      <c r="N92" s="32"/>
      <c r="P92" s="32"/>
    </row>
    <row r="93" spans="1:16" ht="14.25" customHeight="1">
      <c r="A93" s="32"/>
      <c r="B93" s="32"/>
      <c r="C93" s="32"/>
      <c r="D93" s="86"/>
      <c r="E93" s="32"/>
      <c r="F93" s="86"/>
      <c r="K93" s="32"/>
      <c r="L93" s="32"/>
      <c r="N93" s="32"/>
      <c r="P93" s="32"/>
    </row>
    <row r="94" spans="1:16" ht="14.25" customHeight="1">
      <c r="A94" s="32"/>
      <c r="B94" s="32"/>
      <c r="C94" s="32"/>
      <c r="D94" s="86"/>
      <c r="E94" s="32"/>
      <c r="F94" s="86"/>
      <c r="K94" s="32"/>
      <c r="L94" s="32"/>
      <c r="N94" s="32"/>
      <c r="P94" s="32"/>
    </row>
    <row r="95" spans="1:16" ht="14.25" customHeight="1">
      <c r="A95" s="1" t="s">
        <v>255</v>
      </c>
      <c r="B95" s="32">
        <v>0</v>
      </c>
      <c r="C95" s="32">
        <v>0</v>
      </c>
      <c r="D95" s="86"/>
      <c r="E95" s="32">
        <v>28060</v>
      </c>
      <c r="F95" s="86"/>
      <c r="K95" s="32"/>
      <c r="L95" s="32">
        <v>0</v>
      </c>
      <c r="M95" s="1">
        <f>+K95+L95</f>
        <v>0</v>
      </c>
      <c r="N95" s="32">
        <v>28060</v>
      </c>
      <c r="O95" s="1">
        <f>+N95-M95</f>
        <v>28060</v>
      </c>
      <c r="P95" s="32">
        <v>0</v>
      </c>
    </row>
    <row r="96" spans="1:16" ht="14.25" customHeight="1">
      <c r="A96" s="1" t="s">
        <v>256</v>
      </c>
      <c r="B96" s="32"/>
      <c r="C96" s="32"/>
      <c r="E96" s="32"/>
      <c r="F96" s="85"/>
      <c r="K96" s="32"/>
      <c r="L96" s="32"/>
      <c r="M96" s="32"/>
      <c r="N96" s="32"/>
      <c r="O96" s="32"/>
      <c r="P96" s="32"/>
    </row>
    <row r="97" spans="1:16" ht="14.25" customHeight="1">
      <c r="A97" s="32"/>
      <c r="B97" s="32"/>
      <c r="C97" s="32"/>
      <c r="E97" s="32"/>
      <c r="F97" s="85"/>
      <c r="K97" s="32"/>
      <c r="L97" s="32"/>
      <c r="M97" s="32"/>
      <c r="N97" s="32"/>
      <c r="O97" s="32"/>
      <c r="P97" s="32"/>
    </row>
    <row r="98" spans="1:16" ht="14.25" customHeight="1">
      <c r="A98" s="32"/>
      <c r="B98" s="32"/>
      <c r="C98" s="32"/>
      <c r="E98" s="32"/>
      <c r="F98" s="85"/>
      <c r="K98" s="32"/>
      <c r="L98" s="32"/>
      <c r="M98" s="32"/>
      <c r="N98" s="32"/>
      <c r="O98" s="32"/>
      <c r="P98" s="32"/>
    </row>
    <row r="99" spans="1:16" ht="14.25" customHeight="1">
      <c r="A99" s="32"/>
      <c r="B99" s="32"/>
      <c r="C99" s="32"/>
      <c r="E99" s="32"/>
      <c r="F99" s="85"/>
      <c r="K99" s="32"/>
      <c r="L99" s="32"/>
      <c r="M99" s="32"/>
      <c r="N99" s="32"/>
      <c r="O99" s="32"/>
      <c r="P99" s="32"/>
    </row>
    <row r="100" spans="1:16" ht="14.25" customHeight="1">
      <c r="A100" s="31" t="s">
        <v>51</v>
      </c>
      <c r="B100" s="32">
        <v>1662195</v>
      </c>
      <c r="C100" s="32">
        <v>1662195</v>
      </c>
      <c r="D100" s="86">
        <f>ROUND(C100/B100*100,0)</f>
        <v>100</v>
      </c>
      <c r="E100" s="32">
        <v>1518408</v>
      </c>
      <c r="F100" s="86">
        <f>ROUND(E100/C100*100,0)</f>
        <v>91</v>
      </c>
      <c r="H100" s="1" t="s">
        <v>414</v>
      </c>
      <c r="K100" s="32">
        <v>0</v>
      </c>
      <c r="L100" s="32">
        <v>1662195</v>
      </c>
      <c r="M100" s="1">
        <f>+K100+L100</f>
        <v>1662195</v>
      </c>
      <c r="N100" s="1">
        <v>1518408</v>
      </c>
      <c r="O100" s="1">
        <f>+N100-M100</f>
        <v>-143787</v>
      </c>
      <c r="P100" s="32">
        <v>0</v>
      </c>
    </row>
    <row r="101" spans="1:16" ht="14.25" customHeight="1">
      <c r="A101" s="32"/>
      <c r="B101" s="32"/>
      <c r="C101" s="32"/>
      <c r="E101" s="32"/>
      <c r="F101" s="85" t="s">
        <v>33</v>
      </c>
      <c r="K101" s="32"/>
      <c r="L101" s="32"/>
      <c r="M101" s="32"/>
      <c r="N101" s="32"/>
      <c r="O101" s="32"/>
      <c r="P101" s="32"/>
    </row>
    <row r="102" spans="1:6" ht="14.25" customHeight="1">
      <c r="A102" s="30"/>
      <c r="F102" s="85" t="s">
        <v>33</v>
      </c>
    </row>
    <row r="103" spans="1:16" ht="14.25" customHeight="1">
      <c r="A103" s="29" t="s">
        <v>33</v>
      </c>
      <c r="B103" s="55" t="s">
        <v>33</v>
      </c>
      <c r="C103" s="15" t="s">
        <v>33</v>
      </c>
      <c r="E103" s="15" t="s">
        <v>33</v>
      </c>
      <c r="F103" s="85" t="s">
        <v>33</v>
      </c>
      <c r="K103" s="15" t="s">
        <v>33</v>
      </c>
      <c r="L103" s="15" t="s">
        <v>33</v>
      </c>
      <c r="M103" s="15" t="s">
        <v>33</v>
      </c>
      <c r="N103" s="15" t="s">
        <v>33</v>
      </c>
      <c r="O103" s="15" t="s">
        <v>33</v>
      </c>
      <c r="P103" s="15" t="s">
        <v>33</v>
      </c>
    </row>
    <row r="104" spans="1:16" ht="14.25" customHeight="1">
      <c r="A104" s="28" t="s">
        <v>52</v>
      </c>
      <c r="B104" s="55">
        <f>+B108</f>
        <v>0</v>
      </c>
      <c r="C104" s="55">
        <f>+C108</f>
        <v>204313</v>
      </c>
      <c r="D104" s="56">
        <v>0</v>
      </c>
      <c r="E104" s="55">
        <f>+E108</f>
        <v>231454</v>
      </c>
      <c r="F104" s="54">
        <f>ROUND(E104/C104*100,0)</f>
        <v>113</v>
      </c>
      <c r="G104" s="57"/>
      <c r="H104" s="57"/>
      <c r="I104" s="57"/>
      <c r="J104" s="57"/>
      <c r="K104" s="55">
        <f aca="true" t="shared" si="7" ref="K104:P104">+K108</f>
        <v>11178</v>
      </c>
      <c r="L104" s="55">
        <f t="shared" si="7"/>
        <v>193135</v>
      </c>
      <c r="M104" s="55">
        <f t="shared" si="7"/>
        <v>204313</v>
      </c>
      <c r="N104" s="53">
        <f>N108</f>
        <v>231454</v>
      </c>
      <c r="O104" s="55">
        <f t="shared" si="7"/>
        <v>27141</v>
      </c>
      <c r="P104" s="55">
        <f t="shared" si="7"/>
        <v>10726</v>
      </c>
    </row>
    <row r="105" ht="14.25" customHeight="1">
      <c r="F105" s="85" t="s">
        <v>53</v>
      </c>
    </row>
    <row r="106" ht="14.25" customHeight="1">
      <c r="F106" s="85" t="s">
        <v>33</v>
      </c>
    </row>
    <row r="107" spans="1:6" ht="14.25" customHeight="1">
      <c r="A107" s="26"/>
      <c r="F107" s="85" t="s">
        <v>33</v>
      </c>
    </row>
    <row r="108" spans="1:16" ht="14.25" customHeight="1">
      <c r="A108" s="31" t="s">
        <v>54</v>
      </c>
      <c r="B108" s="1">
        <v>0</v>
      </c>
      <c r="C108" s="1">
        <v>204313</v>
      </c>
      <c r="D108" s="86">
        <v>0</v>
      </c>
      <c r="E108" s="1">
        <v>231454</v>
      </c>
      <c r="F108" s="86">
        <f>ROUND(E108/C108*100,0)</f>
        <v>113</v>
      </c>
      <c r="H108" s="1" t="s">
        <v>414</v>
      </c>
      <c r="K108" s="1">
        <v>11178</v>
      </c>
      <c r="L108" s="1">
        <v>193135</v>
      </c>
      <c r="M108" s="1">
        <f>+K108+L108</f>
        <v>204313</v>
      </c>
      <c r="N108" s="1">
        <v>231454</v>
      </c>
      <c r="O108" s="1">
        <f>+N108-M108</f>
        <v>27141</v>
      </c>
      <c r="P108" s="1">
        <v>10726</v>
      </c>
    </row>
    <row r="109" ht="14.25" customHeight="1">
      <c r="F109" s="85" t="s">
        <v>33</v>
      </c>
    </row>
    <row r="110" ht="14.25" customHeight="1">
      <c r="F110" s="85" t="s">
        <v>33</v>
      </c>
    </row>
    <row r="111" spans="1:16" ht="14.25" customHeight="1">
      <c r="A111" s="15" t="s">
        <v>33</v>
      </c>
      <c r="B111" s="15" t="s">
        <v>33</v>
      </c>
      <c r="C111" s="15" t="s">
        <v>33</v>
      </c>
      <c r="E111" s="15" t="s">
        <v>33</v>
      </c>
      <c r="F111" s="85" t="s">
        <v>33</v>
      </c>
      <c r="K111" s="15" t="s">
        <v>33</v>
      </c>
      <c r="L111" s="15" t="s">
        <v>33</v>
      </c>
      <c r="M111" s="15" t="s">
        <v>33</v>
      </c>
      <c r="N111" s="15" t="s">
        <v>33</v>
      </c>
      <c r="O111" s="15" t="s">
        <v>33</v>
      </c>
      <c r="P111" s="15" t="s">
        <v>33</v>
      </c>
    </row>
    <row r="112" spans="1:17" s="53" customFormat="1" ht="14.25" customHeight="1">
      <c r="A112" s="74" t="s">
        <v>55</v>
      </c>
      <c r="B112" s="53">
        <f>+B116+B124</f>
        <v>849941</v>
      </c>
      <c r="C112" s="53">
        <f>+C116+C124</f>
        <v>849941</v>
      </c>
      <c r="D112" s="56">
        <f>ROUND(C112/B112*100,0)</f>
        <v>100</v>
      </c>
      <c r="E112" s="53">
        <f>+E116+E124</f>
        <v>499239</v>
      </c>
      <c r="F112" s="56">
        <f>ROUND(E112/C112*100,0)</f>
        <v>59</v>
      </c>
      <c r="G112" s="57"/>
      <c r="H112" s="57"/>
      <c r="I112" s="57"/>
      <c r="J112" s="57"/>
      <c r="K112" s="55">
        <f>+K116+K124</f>
        <v>342840</v>
      </c>
      <c r="L112" s="55">
        <f>+L116+L124</f>
        <v>456082</v>
      </c>
      <c r="M112" s="55">
        <f>+M116+M124</f>
        <v>798922</v>
      </c>
      <c r="N112" s="55">
        <f>+N116+N124</f>
        <v>448219</v>
      </c>
      <c r="O112" s="55">
        <f>N112-M112</f>
        <v>-350703</v>
      </c>
      <c r="P112" s="55">
        <f>+P116+P124</f>
        <v>291288</v>
      </c>
      <c r="Q112" s="55"/>
    </row>
    <row r="113" spans="4:6" ht="14.25" customHeight="1">
      <c r="D113" s="56"/>
      <c r="F113" s="56"/>
    </row>
    <row r="114" spans="4:6" ht="14.25" customHeight="1">
      <c r="D114" s="56"/>
      <c r="F114" s="56"/>
    </row>
    <row r="115" spans="1:6" ht="14.25" customHeight="1">
      <c r="A115" s="31"/>
      <c r="D115" s="56"/>
      <c r="F115" s="56"/>
    </row>
    <row r="116" spans="1:16" ht="14.25" customHeight="1">
      <c r="A116" s="26" t="s">
        <v>36</v>
      </c>
      <c r="B116" s="1">
        <f>B120</f>
        <v>364626</v>
      </c>
      <c r="C116" s="1">
        <f>C120</f>
        <v>364626</v>
      </c>
      <c r="D116" s="56">
        <f>ROUND(C116/B116*100,0)</f>
        <v>100</v>
      </c>
      <c r="E116" s="1">
        <f>E120</f>
        <v>123429</v>
      </c>
      <c r="F116" s="56">
        <f>ROUND(E116/C116*100,0)</f>
        <v>34</v>
      </c>
      <c r="K116" s="1">
        <f aca="true" t="shared" si="8" ref="K116:P116">K120</f>
        <v>313607</v>
      </c>
      <c r="L116" s="1">
        <f t="shared" si="8"/>
        <v>0</v>
      </c>
      <c r="M116" s="1">
        <f t="shared" si="8"/>
        <v>313607</v>
      </c>
      <c r="N116" s="1">
        <f t="shared" si="8"/>
        <v>72409</v>
      </c>
      <c r="O116" s="1">
        <f t="shared" si="8"/>
        <v>-241198</v>
      </c>
      <c r="P116" s="1">
        <f t="shared" si="8"/>
        <v>241197</v>
      </c>
    </row>
    <row r="117" spans="1:16" ht="14.25" customHeight="1" thickBot="1">
      <c r="A117" s="4"/>
      <c r="B117" s="4"/>
      <c r="C117" s="4"/>
      <c r="D117" s="111"/>
      <c r="E117" s="4"/>
      <c r="F117" s="111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6" ht="14.25" customHeight="1">
      <c r="D118" s="56"/>
      <c r="F118" s="56"/>
    </row>
    <row r="119" spans="1:8" ht="14.25" customHeight="1">
      <c r="A119" s="26"/>
      <c r="D119" s="56"/>
      <c r="F119" s="56"/>
      <c r="G119" s="26"/>
      <c r="H119" s="41"/>
    </row>
    <row r="120" spans="1:16" ht="14.25" customHeight="1">
      <c r="A120" s="26" t="s">
        <v>156</v>
      </c>
      <c r="B120" s="1">
        <v>364626</v>
      </c>
      <c r="C120" s="1">
        <v>364626</v>
      </c>
      <c r="D120" s="56">
        <f>ROUND(C120/B120*100,0)</f>
        <v>100</v>
      </c>
      <c r="E120" s="1">
        <v>123429</v>
      </c>
      <c r="F120" s="56">
        <f>ROUND(E120/C120*100,0)</f>
        <v>34</v>
      </c>
      <c r="G120" s="122" t="s">
        <v>157</v>
      </c>
      <c r="H120" s="1" t="s">
        <v>259</v>
      </c>
      <c r="I120" s="1">
        <v>45</v>
      </c>
      <c r="J120" s="1">
        <v>39</v>
      </c>
      <c r="K120" s="1">
        <v>313607</v>
      </c>
      <c r="L120" s="1">
        <v>0</v>
      </c>
      <c r="M120" s="1">
        <f>+K120+L120</f>
        <v>313607</v>
      </c>
      <c r="N120" s="1">
        <v>72409</v>
      </c>
      <c r="O120" s="1">
        <f>+N120-M120</f>
        <v>-241198</v>
      </c>
      <c r="P120" s="1">
        <v>241197</v>
      </c>
    </row>
    <row r="121" spans="4:6" ht="14.25" customHeight="1">
      <c r="D121" s="56"/>
      <c r="F121" s="56"/>
    </row>
    <row r="122" spans="4:6" ht="14.25" customHeight="1">
      <c r="D122" s="56"/>
      <c r="F122" s="56"/>
    </row>
    <row r="123" spans="1:16" ht="14.25" customHeight="1">
      <c r="A123" s="31"/>
      <c r="B123" s="32"/>
      <c r="C123" s="32"/>
      <c r="D123" s="56"/>
      <c r="E123" s="32"/>
      <c r="F123" s="56"/>
      <c r="G123" s="26"/>
      <c r="K123" s="32"/>
      <c r="L123" s="32"/>
      <c r="M123" s="32"/>
      <c r="N123" s="32"/>
      <c r="O123" s="32"/>
      <c r="P123" s="32"/>
    </row>
    <row r="124" spans="1:16" ht="14.25" customHeight="1">
      <c r="A124" s="31" t="s">
        <v>120</v>
      </c>
      <c r="B124" s="1">
        <v>485315</v>
      </c>
      <c r="C124" s="1">
        <v>485315</v>
      </c>
      <c r="D124" s="56">
        <f>ROUND(C124/B124*100,0)</f>
        <v>100</v>
      </c>
      <c r="E124" s="1">
        <v>375810</v>
      </c>
      <c r="F124" s="56">
        <f>ROUND(E124/C124*100,0)</f>
        <v>77</v>
      </c>
      <c r="H124" s="1" t="s">
        <v>414</v>
      </c>
      <c r="K124" s="1">
        <v>29233</v>
      </c>
      <c r="L124" s="1">
        <v>456082</v>
      </c>
      <c r="M124" s="1">
        <f>+K124+L124</f>
        <v>485315</v>
      </c>
      <c r="N124" s="1">
        <v>375810</v>
      </c>
      <c r="O124" s="1">
        <f>+N124-M124</f>
        <v>-109505</v>
      </c>
      <c r="P124" s="1">
        <v>50091</v>
      </c>
    </row>
    <row r="125" s="5" customFormat="1" ht="14.25" customHeight="1">
      <c r="F125" s="87" t="s">
        <v>33</v>
      </c>
    </row>
    <row r="126" s="5" customFormat="1" ht="14.25" customHeight="1">
      <c r="F126" s="87" t="s">
        <v>33</v>
      </c>
    </row>
    <row r="127" spans="1:16" s="5" customFormat="1" ht="14.25" customHeight="1">
      <c r="A127" s="45"/>
      <c r="B127" s="45"/>
      <c r="C127" s="45"/>
      <c r="E127" s="45"/>
      <c r="F127" s="87" t="s">
        <v>33</v>
      </c>
      <c r="K127" s="45"/>
      <c r="L127" s="45"/>
      <c r="M127" s="45"/>
      <c r="N127" s="45"/>
      <c r="O127" s="45"/>
      <c r="P127" s="45"/>
    </row>
    <row r="128" spans="1:16" ht="14.25" customHeight="1">
      <c r="A128" s="47" t="s">
        <v>57</v>
      </c>
      <c r="B128" s="105">
        <f>+B132</f>
        <v>0</v>
      </c>
      <c r="C128" s="105">
        <f>+C132</f>
        <v>12398</v>
      </c>
      <c r="D128" s="106">
        <v>0</v>
      </c>
      <c r="E128" s="105">
        <f>+E132</f>
        <v>11224</v>
      </c>
      <c r="F128" s="106">
        <f>ROUND(E128/C128*100,0)</f>
        <v>91</v>
      </c>
      <c r="G128" s="133"/>
      <c r="H128" s="133"/>
      <c r="I128" s="133"/>
      <c r="J128" s="133"/>
      <c r="K128" s="105">
        <f aca="true" t="shared" si="9" ref="K128:P128">+K132</f>
        <v>3630</v>
      </c>
      <c r="L128" s="105">
        <f t="shared" si="9"/>
        <v>8768</v>
      </c>
      <c r="M128" s="105">
        <f t="shared" si="9"/>
        <v>12398</v>
      </c>
      <c r="N128" s="105">
        <f t="shared" si="9"/>
        <v>11224</v>
      </c>
      <c r="O128" s="105">
        <f t="shared" si="9"/>
        <v>-1174</v>
      </c>
      <c r="P128" s="105">
        <f t="shared" si="9"/>
        <v>0</v>
      </c>
    </row>
    <row r="129" spans="1:16" ht="14.25" customHeight="1">
      <c r="A129" s="28"/>
      <c r="B129" s="33"/>
      <c r="C129" s="33"/>
      <c r="D129" s="88"/>
      <c r="E129" s="33"/>
      <c r="F129" s="88"/>
      <c r="G129" s="2"/>
      <c r="H129" s="2"/>
      <c r="I129" s="2"/>
      <c r="J129" s="2"/>
      <c r="K129" s="33"/>
      <c r="L129" s="33"/>
      <c r="M129" s="33"/>
      <c r="N129" s="33"/>
      <c r="O129" s="43"/>
      <c r="P129" s="33"/>
    </row>
    <row r="130" spans="1:16" ht="14.25" customHeight="1">
      <c r="A130" s="47"/>
      <c r="B130" s="48"/>
      <c r="C130" s="48"/>
      <c r="D130" s="89"/>
      <c r="E130" s="48"/>
      <c r="F130" s="89"/>
      <c r="G130" s="49"/>
      <c r="H130" s="49"/>
      <c r="I130" s="49"/>
      <c r="J130" s="49"/>
      <c r="K130" s="48"/>
      <c r="L130" s="48"/>
      <c r="M130" s="48"/>
      <c r="N130" s="48"/>
      <c r="O130" s="50"/>
      <c r="P130" s="48"/>
    </row>
    <row r="131" spans="6:15" ht="14.25" customHeight="1">
      <c r="F131" s="85" t="s">
        <v>33</v>
      </c>
      <c r="O131" s="32">
        <f>+M131-N131</f>
        <v>0</v>
      </c>
    </row>
    <row r="132" spans="1:15" s="5" customFormat="1" ht="14.25" customHeight="1">
      <c r="A132" s="44" t="s">
        <v>54</v>
      </c>
      <c r="B132" s="5">
        <v>0</v>
      </c>
      <c r="C132" s="5">
        <v>12398</v>
      </c>
      <c r="D132" s="90">
        <v>0</v>
      </c>
      <c r="E132" s="5">
        <v>11224</v>
      </c>
      <c r="F132" s="90">
        <f>ROUND(E132/C132*100,0)</f>
        <v>91</v>
      </c>
      <c r="H132" s="1" t="s">
        <v>414</v>
      </c>
      <c r="K132" s="5">
        <v>3630</v>
      </c>
      <c r="L132" s="5">
        <v>8768</v>
      </c>
      <c r="M132" s="5">
        <f>+K132+L132</f>
        <v>12398</v>
      </c>
      <c r="N132" s="5">
        <v>11224</v>
      </c>
      <c r="O132" s="5">
        <f>+N132-M132</f>
        <v>-1174</v>
      </c>
    </row>
    <row r="133" spans="1:8" s="5" customFormat="1" ht="14.25" customHeight="1">
      <c r="A133" s="44"/>
      <c r="D133" s="90"/>
      <c r="F133" s="90"/>
      <c r="H133" s="64"/>
    </row>
    <row r="134" spans="1:8" s="5" customFormat="1" ht="14.25" customHeight="1">
      <c r="A134" s="44"/>
      <c r="D134" s="90"/>
      <c r="F134" s="90"/>
      <c r="H134" s="64"/>
    </row>
    <row r="135" spans="1:21" ht="14.25" customHeight="1">
      <c r="A135" s="31"/>
      <c r="B135" s="5"/>
      <c r="C135" s="5"/>
      <c r="D135" s="90"/>
      <c r="E135" s="5"/>
      <c r="F135" s="90"/>
      <c r="G135" s="5"/>
      <c r="H135" s="64"/>
      <c r="I135" s="5"/>
      <c r="J135" s="5"/>
      <c r="K135" s="5"/>
      <c r="L135" s="5"/>
      <c r="M135" s="5"/>
      <c r="N135" s="5"/>
      <c r="O135" s="5"/>
      <c r="P135" s="5"/>
      <c r="Q135" s="5"/>
      <c r="U135" s="5"/>
    </row>
    <row r="136" spans="1:16" ht="14.25" customHeight="1">
      <c r="A136" s="28" t="s">
        <v>58</v>
      </c>
      <c r="B136" s="55">
        <f>+B140</f>
        <v>462068</v>
      </c>
      <c r="C136" s="55">
        <f>+C140</f>
        <v>462068</v>
      </c>
      <c r="D136" s="56">
        <f>ROUND(C136/B136*100,0)</f>
        <v>100</v>
      </c>
      <c r="E136" s="55">
        <f>+E140</f>
        <v>424277</v>
      </c>
      <c r="F136" s="56">
        <f>ROUND(E136/C136*100,0)</f>
        <v>92</v>
      </c>
      <c r="G136" s="57"/>
      <c r="H136" s="57"/>
      <c r="I136" s="57"/>
      <c r="J136" s="57"/>
      <c r="K136" s="55">
        <f aca="true" t="shared" si="10" ref="K136:P136">+K140</f>
        <v>23967</v>
      </c>
      <c r="L136" s="55">
        <f t="shared" si="10"/>
        <v>438101</v>
      </c>
      <c r="M136" s="55">
        <f t="shared" si="10"/>
        <v>462068</v>
      </c>
      <c r="N136" s="55">
        <f t="shared" si="10"/>
        <v>424277</v>
      </c>
      <c r="O136" s="55">
        <f t="shared" si="10"/>
        <v>-37791</v>
      </c>
      <c r="P136" s="55">
        <f t="shared" si="10"/>
        <v>8545</v>
      </c>
    </row>
    <row r="137" s="5" customFormat="1" ht="14.25" customHeight="1">
      <c r="F137" s="87" t="s">
        <v>33</v>
      </c>
    </row>
    <row r="138" s="5" customFormat="1" ht="14.25" customHeight="1">
      <c r="F138" s="87" t="s">
        <v>33</v>
      </c>
    </row>
    <row r="139" spans="1:6" ht="14.25" customHeight="1">
      <c r="A139" s="15" t="s">
        <v>33</v>
      </c>
      <c r="F139" s="85" t="s">
        <v>33</v>
      </c>
    </row>
    <row r="140" spans="1:16" ht="14.25" customHeight="1">
      <c r="A140" s="31" t="s">
        <v>54</v>
      </c>
      <c r="B140" s="1">
        <v>462068</v>
      </c>
      <c r="C140" s="1">
        <v>462068</v>
      </c>
      <c r="D140" s="86">
        <f>ROUND(C140/B140*100,0)</f>
        <v>100</v>
      </c>
      <c r="E140" s="1">
        <v>424277</v>
      </c>
      <c r="F140" s="86">
        <f>ROUND(E140/C140*100,0)</f>
        <v>92</v>
      </c>
      <c r="H140" s="1" t="s">
        <v>414</v>
      </c>
      <c r="K140" s="1">
        <v>23967</v>
      </c>
      <c r="L140" s="1">
        <v>438101</v>
      </c>
      <c r="M140" s="1">
        <f>+K140+L140</f>
        <v>462068</v>
      </c>
      <c r="N140" s="1">
        <v>424277</v>
      </c>
      <c r="O140" s="1">
        <f>+N140-M140</f>
        <v>-37791</v>
      </c>
      <c r="P140" s="1">
        <v>8545</v>
      </c>
    </row>
    <row r="141" ht="14.25" customHeight="1">
      <c r="F141" s="85" t="s">
        <v>33</v>
      </c>
    </row>
    <row r="142" s="5" customFormat="1" ht="14.25" customHeight="1">
      <c r="F142" s="87"/>
    </row>
    <row r="143" s="5" customFormat="1" ht="14.25" customHeight="1">
      <c r="F143" s="87" t="s">
        <v>33</v>
      </c>
    </row>
    <row r="144" spans="1:16" ht="14.25" customHeight="1">
      <c r="A144" s="28" t="s">
        <v>59</v>
      </c>
      <c r="B144" s="55">
        <f>B148+B270+B307</f>
        <v>132400684</v>
      </c>
      <c r="C144" s="55">
        <f>C148+C270+C307</f>
        <v>91006121</v>
      </c>
      <c r="D144" s="56">
        <f>ROUND(C144/B144*100,0)</f>
        <v>69</v>
      </c>
      <c r="E144" s="55">
        <f>E148+E270+E307</f>
        <v>80699014</v>
      </c>
      <c r="F144" s="56">
        <f>ROUND(E144/C144*100,0)</f>
        <v>89</v>
      </c>
      <c r="G144" s="57"/>
      <c r="H144" s="57"/>
      <c r="I144" s="57"/>
      <c r="J144" s="57"/>
      <c r="K144" s="55">
        <f aca="true" t="shared" si="11" ref="K144:P144">K148+K270+K307</f>
        <v>8585806</v>
      </c>
      <c r="L144" s="55">
        <f t="shared" si="11"/>
        <v>12666325</v>
      </c>
      <c r="M144" s="55">
        <f t="shared" si="11"/>
        <v>21252131</v>
      </c>
      <c r="N144" s="55">
        <f t="shared" si="11"/>
        <v>13999483</v>
      </c>
      <c r="O144" s="55">
        <f t="shared" si="11"/>
        <v>-7252648</v>
      </c>
      <c r="P144" s="55">
        <f t="shared" si="11"/>
        <v>1920808</v>
      </c>
    </row>
    <row r="145" ht="14.25" customHeight="1">
      <c r="F145" s="85" t="s">
        <v>33</v>
      </c>
    </row>
    <row r="146" ht="14.25" customHeight="1">
      <c r="F146" s="85" t="s">
        <v>33</v>
      </c>
    </row>
    <row r="147" ht="14.25" customHeight="1">
      <c r="F147" s="85" t="s">
        <v>33</v>
      </c>
    </row>
    <row r="148" spans="1:16" ht="14.25" customHeight="1">
      <c r="A148" s="26" t="s">
        <v>36</v>
      </c>
      <c r="B148" s="1">
        <f>SUM(B152:B263)</f>
        <v>120812305</v>
      </c>
      <c r="C148" s="1">
        <f>SUM(C152:C263)</f>
        <v>84870942</v>
      </c>
      <c r="D148" s="86">
        <f>ROUND(C148/B148*100,0)</f>
        <v>70</v>
      </c>
      <c r="E148" s="1">
        <f>SUM(E152:E263)</f>
        <v>76116293</v>
      </c>
      <c r="F148" s="86">
        <f>ROUND(E148/C148*100,0)</f>
        <v>90</v>
      </c>
      <c r="K148" s="1">
        <f aca="true" t="shared" si="12" ref="K148:P148">SUM(K152:K263)</f>
        <v>8000392</v>
      </c>
      <c r="L148" s="1">
        <f t="shared" si="12"/>
        <v>7116560</v>
      </c>
      <c r="M148" s="1">
        <f t="shared" si="12"/>
        <v>15116952</v>
      </c>
      <c r="N148" s="1">
        <f t="shared" si="12"/>
        <v>9355469</v>
      </c>
      <c r="O148" s="1">
        <f t="shared" si="12"/>
        <v>-5761483</v>
      </c>
      <c r="P148" s="1">
        <f t="shared" si="12"/>
        <v>768402</v>
      </c>
    </row>
    <row r="149" spans="1:6" ht="14.25" customHeight="1">
      <c r="A149" s="26"/>
      <c r="D149" s="86"/>
      <c r="F149" s="86"/>
    </row>
    <row r="150" spans="1:6" ht="14.25" customHeight="1">
      <c r="A150" s="26"/>
      <c r="D150" s="86"/>
      <c r="F150" s="86"/>
    </row>
    <row r="151" spans="1:15" ht="14.25" customHeight="1">
      <c r="A151" s="31"/>
      <c r="F151" s="85" t="s">
        <v>33</v>
      </c>
      <c r="O151" s="32">
        <f>+M151-N151</f>
        <v>0</v>
      </c>
    </row>
    <row r="152" spans="1:16" ht="14.25" customHeight="1">
      <c r="A152" s="41" t="s">
        <v>60</v>
      </c>
      <c r="B152" s="1">
        <v>37297213</v>
      </c>
      <c r="C152" s="1">
        <v>37297213</v>
      </c>
      <c r="D152" s="86">
        <v>100</v>
      </c>
      <c r="E152" s="1">
        <v>36081048</v>
      </c>
      <c r="F152" s="86">
        <f>ROUND(E152/C152*100,0)</f>
        <v>97</v>
      </c>
      <c r="G152" s="26" t="s">
        <v>61</v>
      </c>
      <c r="H152" s="41" t="s">
        <v>158</v>
      </c>
      <c r="I152" s="1">
        <v>100</v>
      </c>
      <c r="J152" s="1">
        <v>100</v>
      </c>
      <c r="K152" s="1">
        <v>492108</v>
      </c>
      <c r="L152" s="1">
        <v>0</v>
      </c>
      <c r="M152" s="1">
        <f>+K152+L152</f>
        <v>492108</v>
      </c>
      <c r="N152" s="1">
        <v>395220</v>
      </c>
      <c r="O152" s="1">
        <f>+N152-M152</f>
        <v>-96888</v>
      </c>
      <c r="P152" s="1">
        <v>0</v>
      </c>
    </row>
    <row r="153" spans="6:15" ht="14.25" customHeight="1">
      <c r="F153" s="85"/>
      <c r="G153" s="41" t="s">
        <v>62</v>
      </c>
      <c r="O153" s="32"/>
    </row>
    <row r="154" spans="6:15" ht="14.25" customHeight="1">
      <c r="F154" s="85"/>
      <c r="G154" s="41" t="s">
        <v>63</v>
      </c>
      <c r="O154" s="32"/>
    </row>
    <row r="155" spans="6:15" ht="14.25" customHeight="1">
      <c r="F155" s="85"/>
      <c r="G155" s="41" t="s">
        <v>64</v>
      </c>
      <c r="O155" s="32"/>
    </row>
    <row r="156" spans="6:15" ht="14.25" customHeight="1">
      <c r="F156" s="85"/>
      <c r="G156" s="42" t="s">
        <v>305</v>
      </c>
      <c r="O156" s="32"/>
    </row>
    <row r="157" spans="6:15" ht="14.25" customHeight="1">
      <c r="F157" s="85"/>
      <c r="O157" s="32"/>
    </row>
    <row r="158" spans="6:15" ht="14.25" customHeight="1">
      <c r="F158" s="85"/>
      <c r="O158" s="32"/>
    </row>
    <row r="159" spans="6:15" ht="14.25" customHeight="1">
      <c r="F159" s="85"/>
      <c r="O159" s="32"/>
    </row>
    <row r="160" spans="1:16" ht="14.25" customHeight="1">
      <c r="A160" s="26" t="s">
        <v>260</v>
      </c>
      <c r="B160" s="1">
        <v>27856487</v>
      </c>
      <c r="C160" s="1">
        <v>6021450</v>
      </c>
      <c r="D160" s="86">
        <f>ROUND(C160/B160*100,0)</f>
        <v>22</v>
      </c>
      <c r="E160" s="1">
        <v>5554125</v>
      </c>
      <c r="F160" s="86">
        <f>ROUND(E160/C160*100,0)</f>
        <v>92</v>
      </c>
      <c r="G160" s="119" t="s">
        <v>262</v>
      </c>
      <c r="H160" s="1" t="s">
        <v>266</v>
      </c>
      <c r="I160" s="1">
        <v>37</v>
      </c>
      <c r="J160" s="1">
        <v>41</v>
      </c>
      <c r="K160" s="1">
        <v>416999</v>
      </c>
      <c r="L160" s="1">
        <v>5030614</v>
      </c>
      <c r="M160" s="1">
        <f>+K160+L160</f>
        <v>5447613</v>
      </c>
      <c r="N160" s="1">
        <v>4980289</v>
      </c>
      <c r="O160" s="1">
        <f>+N160-M160</f>
        <v>-467324</v>
      </c>
      <c r="P160" s="1">
        <v>467325</v>
      </c>
    </row>
    <row r="161" spans="1:7" ht="14.25" customHeight="1">
      <c r="A161" s="26" t="s">
        <v>261</v>
      </c>
      <c r="D161" s="86"/>
      <c r="F161" s="86"/>
      <c r="G161" s="119" t="s">
        <v>263</v>
      </c>
    </row>
    <row r="162" spans="1:7" ht="14.25" customHeight="1">
      <c r="A162" s="26"/>
      <c r="D162" s="86"/>
      <c r="F162" s="86"/>
      <c r="G162" s="119" t="s">
        <v>264</v>
      </c>
    </row>
    <row r="163" spans="1:7" ht="14.25" customHeight="1">
      <c r="A163" s="26"/>
      <c r="D163" s="86"/>
      <c r="F163" s="86"/>
      <c r="G163" s="119" t="s">
        <v>265</v>
      </c>
    </row>
    <row r="164" spans="1:7" ht="14.25" customHeight="1">
      <c r="A164" s="26"/>
      <c r="D164" s="86"/>
      <c r="F164" s="86"/>
      <c r="G164" s="26"/>
    </row>
    <row r="165" spans="1:7" ht="14.25" customHeight="1">
      <c r="A165" s="26"/>
      <c r="D165" s="86"/>
      <c r="F165" s="86"/>
      <c r="G165" s="26"/>
    </row>
    <row r="166" spans="1:7" ht="14.25" customHeight="1">
      <c r="A166" s="26"/>
      <c r="D166" s="86"/>
      <c r="F166" s="86"/>
      <c r="G166" s="26"/>
    </row>
    <row r="167" spans="1:16" ht="14.25" customHeight="1">
      <c r="A167" s="15" t="s">
        <v>267</v>
      </c>
      <c r="B167" s="1">
        <v>94000</v>
      </c>
      <c r="C167" s="1">
        <v>94000</v>
      </c>
      <c r="D167" s="86">
        <f>ROUND(C167/B167*100,0)</f>
        <v>100</v>
      </c>
      <c r="E167" s="1">
        <v>80606</v>
      </c>
      <c r="F167" s="86">
        <f>ROUND(E167/C167*100,0)</f>
        <v>86</v>
      </c>
      <c r="G167" s="119" t="s">
        <v>268</v>
      </c>
      <c r="H167" s="1" t="s">
        <v>270</v>
      </c>
      <c r="I167" s="1">
        <v>100</v>
      </c>
      <c r="J167" s="1">
        <v>100</v>
      </c>
      <c r="K167" s="1">
        <v>29670</v>
      </c>
      <c r="L167" s="1">
        <v>0</v>
      </c>
      <c r="M167" s="1">
        <f>+K167+L167</f>
        <v>29670</v>
      </c>
      <c r="N167" s="1">
        <v>16275</v>
      </c>
      <c r="O167" s="1">
        <f>+N167-M167</f>
        <v>-13395</v>
      </c>
      <c r="P167" s="1">
        <v>0</v>
      </c>
    </row>
    <row r="168" spans="1:7" ht="14.25" customHeight="1">
      <c r="A168" s="26"/>
      <c r="D168" s="86"/>
      <c r="F168" s="86"/>
      <c r="G168" s="15" t="s">
        <v>269</v>
      </c>
    </row>
    <row r="169" spans="1:7" ht="14.25" customHeight="1">
      <c r="A169" s="26"/>
      <c r="D169" s="86"/>
      <c r="F169" s="86"/>
      <c r="G169" s="26"/>
    </row>
    <row r="170" spans="1:7" ht="14.25" customHeight="1">
      <c r="A170" s="26"/>
      <c r="D170" s="86"/>
      <c r="F170" s="86"/>
      <c r="G170" s="26"/>
    </row>
    <row r="171" spans="1:7" ht="14.25" customHeight="1">
      <c r="A171" s="26"/>
      <c r="D171" s="86"/>
      <c r="F171" s="86"/>
      <c r="G171" s="26"/>
    </row>
    <row r="172" spans="1:16" ht="14.25" customHeight="1">
      <c r="A172" s="15" t="s">
        <v>271</v>
      </c>
      <c r="B172" s="1">
        <v>260000</v>
      </c>
      <c r="C172" s="1">
        <v>142556</v>
      </c>
      <c r="D172" s="86">
        <f>ROUND(C172/B172*100,0)</f>
        <v>55</v>
      </c>
      <c r="E172" s="1">
        <v>120014</v>
      </c>
      <c r="F172" s="86">
        <f>ROUND(E172/C172*100,0)</f>
        <v>84</v>
      </c>
      <c r="G172" s="119" t="s">
        <v>273</v>
      </c>
      <c r="H172" s="1" t="s">
        <v>275</v>
      </c>
      <c r="I172" s="1">
        <v>66</v>
      </c>
      <c r="J172" s="1">
        <v>66</v>
      </c>
      <c r="K172" s="1">
        <v>142</v>
      </c>
      <c r="L172" s="1">
        <v>132556</v>
      </c>
      <c r="M172" s="1">
        <f>+K172+L172</f>
        <v>132698</v>
      </c>
      <c r="N172" s="1">
        <v>110156</v>
      </c>
      <c r="O172" s="1">
        <f>+N172-M172</f>
        <v>-22542</v>
      </c>
      <c r="P172" s="1">
        <v>22542</v>
      </c>
    </row>
    <row r="173" spans="1:7" ht="14.25" customHeight="1">
      <c r="A173" s="15" t="s">
        <v>272</v>
      </c>
      <c r="D173" s="86"/>
      <c r="F173" s="86"/>
      <c r="G173" s="119" t="s">
        <v>274</v>
      </c>
    </row>
    <row r="174" spans="1:16" ht="14.25" customHeight="1" thickBot="1">
      <c r="A174" s="134"/>
      <c r="B174" s="4"/>
      <c r="C174" s="4"/>
      <c r="D174" s="110"/>
      <c r="E174" s="4"/>
      <c r="F174" s="110"/>
      <c r="G174" s="135"/>
      <c r="H174" s="4"/>
      <c r="I174" s="4"/>
      <c r="J174" s="4"/>
      <c r="K174" s="4"/>
      <c r="L174" s="4"/>
      <c r="M174" s="4"/>
      <c r="N174" s="4"/>
      <c r="O174" s="4"/>
      <c r="P174" s="4"/>
    </row>
    <row r="175" spans="1:7" ht="14.25" customHeight="1">
      <c r="A175" s="26"/>
      <c r="D175" s="86"/>
      <c r="F175" s="86"/>
      <c r="G175" s="26"/>
    </row>
    <row r="176" spans="1:7" ht="14.25" customHeight="1">
      <c r="A176" s="26"/>
      <c r="D176" s="86"/>
      <c r="F176" s="86"/>
      <c r="G176" s="26"/>
    </row>
    <row r="177" spans="1:16" ht="14.25" customHeight="1">
      <c r="A177" s="15" t="s">
        <v>276</v>
      </c>
      <c r="B177" s="1">
        <v>326900</v>
      </c>
      <c r="C177" s="1">
        <v>171500</v>
      </c>
      <c r="D177" s="86">
        <f>ROUND(C177/B177*100,0)</f>
        <v>52</v>
      </c>
      <c r="E177" s="1">
        <v>135116</v>
      </c>
      <c r="F177" s="86">
        <f>ROUND(E177/C177*100,0)</f>
        <v>79</v>
      </c>
      <c r="G177" s="119" t="s">
        <v>278</v>
      </c>
      <c r="H177" s="1" t="s">
        <v>275</v>
      </c>
      <c r="I177" s="1">
        <v>48</v>
      </c>
      <c r="J177" s="1">
        <v>43</v>
      </c>
      <c r="K177" s="1">
        <v>9048</v>
      </c>
      <c r="L177" s="1">
        <v>80000</v>
      </c>
      <c r="M177" s="1">
        <f>+K177+L177</f>
        <v>89048</v>
      </c>
      <c r="N177" s="1">
        <v>52664</v>
      </c>
      <c r="O177" s="1">
        <f>+N177-M177</f>
        <v>-36384</v>
      </c>
      <c r="P177" s="1">
        <v>36384</v>
      </c>
    </row>
    <row r="178" spans="1:7" ht="14.25" customHeight="1">
      <c r="A178" s="15" t="s">
        <v>277</v>
      </c>
      <c r="F178" s="85"/>
      <c r="G178" s="15" t="s">
        <v>279</v>
      </c>
    </row>
    <row r="179" spans="1:7" ht="14.25" customHeight="1">
      <c r="A179" s="15"/>
      <c r="F179" s="85"/>
      <c r="G179" s="119" t="s">
        <v>280</v>
      </c>
    </row>
    <row r="180" spans="1:7" ht="14.25" customHeight="1">
      <c r="A180" s="15"/>
      <c r="F180" s="85"/>
      <c r="G180" s="119" t="s">
        <v>281</v>
      </c>
    </row>
    <row r="181" spans="1:7" ht="14.25" customHeight="1">
      <c r="A181" s="15"/>
      <c r="F181" s="85"/>
      <c r="G181" s="119"/>
    </row>
    <row r="182" spans="1:15" s="95" customFormat="1" ht="14.25" customHeight="1">
      <c r="A182" s="128"/>
      <c r="F182" s="85"/>
      <c r="G182" s="94"/>
      <c r="O182" s="1"/>
    </row>
    <row r="183" spans="1:7" ht="14.25" customHeight="1">
      <c r="A183" s="26"/>
      <c r="F183" s="85"/>
      <c r="G183" s="26"/>
    </row>
    <row r="184" spans="1:16" ht="14.25" customHeight="1">
      <c r="A184" s="1" t="s">
        <v>282</v>
      </c>
      <c r="B184" s="1">
        <v>2979320</v>
      </c>
      <c r="C184" s="1">
        <v>661661</v>
      </c>
      <c r="D184" s="86">
        <f>ROUND(C184/B184*100,0)</f>
        <v>22</v>
      </c>
      <c r="E184" s="1">
        <v>627113</v>
      </c>
      <c r="F184" s="86">
        <f>ROUND(E184/C184*100,0)</f>
        <v>95</v>
      </c>
      <c r="G184" s="120" t="s">
        <v>159</v>
      </c>
      <c r="H184" s="1" t="s">
        <v>50</v>
      </c>
      <c r="I184" s="1">
        <v>57</v>
      </c>
      <c r="J184" s="1">
        <v>57</v>
      </c>
      <c r="K184" s="1">
        <v>51992</v>
      </c>
      <c r="L184" s="1">
        <v>322305</v>
      </c>
      <c r="M184" s="1">
        <f>+K184+L184</f>
        <v>374297</v>
      </c>
      <c r="N184" s="1">
        <v>339749</v>
      </c>
      <c r="O184" s="1">
        <f>+N184-M184</f>
        <v>-34548</v>
      </c>
      <c r="P184" s="1">
        <v>21800</v>
      </c>
    </row>
    <row r="185" spans="1:7" ht="14.25" customHeight="1">
      <c r="A185" s="1" t="s">
        <v>84</v>
      </c>
      <c r="F185" s="85"/>
      <c r="G185" s="117" t="s">
        <v>160</v>
      </c>
    </row>
    <row r="186" spans="6:7" ht="14.25" customHeight="1">
      <c r="F186" s="85"/>
      <c r="G186" s="116" t="s">
        <v>161</v>
      </c>
    </row>
    <row r="187" spans="6:7" ht="14.25" customHeight="1">
      <c r="F187" s="85"/>
      <c r="G187" s="116" t="s">
        <v>162</v>
      </c>
    </row>
    <row r="188" spans="6:7" ht="14.25" customHeight="1">
      <c r="F188" s="85"/>
      <c r="G188" s="120" t="s">
        <v>304</v>
      </c>
    </row>
    <row r="189" spans="6:7" ht="14.25" customHeight="1">
      <c r="F189" s="85"/>
      <c r="G189" s="120"/>
    </row>
    <row r="190" spans="6:7" ht="14.25" customHeight="1">
      <c r="F190" s="85"/>
      <c r="G190" s="41"/>
    </row>
    <row r="191" ht="14.25" customHeight="1">
      <c r="F191" s="85"/>
    </row>
    <row r="192" spans="1:16" ht="14.25" customHeight="1">
      <c r="A192" s="1" t="s">
        <v>283</v>
      </c>
      <c r="B192" s="1">
        <v>291330</v>
      </c>
      <c r="C192" s="1">
        <v>291330</v>
      </c>
      <c r="D192" s="86">
        <f>ROUND(C192/B192*100,0)</f>
        <v>100</v>
      </c>
      <c r="E192" s="1">
        <v>204084</v>
      </c>
      <c r="F192" s="86">
        <f>ROUND(E192/C192*100,0)</f>
        <v>70</v>
      </c>
      <c r="G192" s="117" t="s">
        <v>163</v>
      </c>
      <c r="H192" s="1" t="s">
        <v>48</v>
      </c>
      <c r="I192" s="1">
        <v>100</v>
      </c>
      <c r="J192" s="1">
        <v>100</v>
      </c>
      <c r="K192" s="1">
        <v>350</v>
      </c>
      <c r="L192" s="1">
        <v>0</v>
      </c>
      <c r="M192" s="1">
        <f>+K192+L192</f>
        <v>350</v>
      </c>
      <c r="N192" s="1">
        <v>350</v>
      </c>
      <c r="O192" s="1">
        <f>+N192-M192</f>
        <v>0</v>
      </c>
      <c r="P192" s="1">
        <v>0</v>
      </c>
    </row>
    <row r="193" spans="1:15" ht="14.25" customHeight="1">
      <c r="A193" s="1" t="s">
        <v>81</v>
      </c>
      <c r="F193" s="85"/>
      <c r="G193" s="120" t="s">
        <v>303</v>
      </c>
      <c r="O193" s="32"/>
    </row>
    <row r="194" spans="1:15" ht="14.25" customHeight="1">
      <c r="A194" s="1" t="s">
        <v>82</v>
      </c>
      <c r="F194" s="85"/>
      <c r="O194" s="32"/>
    </row>
    <row r="195" spans="6:15" ht="14.25" customHeight="1">
      <c r="F195" s="85"/>
      <c r="O195" s="32"/>
    </row>
    <row r="196" spans="6:15" ht="14.25" customHeight="1">
      <c r="F196" s="85" t="s">
        <v>33</v>
      </c>
      <c r="O196" s="32">
        <f>+M196-N196</f>
        <v>0</v>
      </c>
    </row>
    <row r="197" spans="1:16" ht="14.25" customHeight="1">
      <c r="A197" s="26" t="s">
        <v>284</v>
      </c>
      <c r="B197" s="1">
        <v>371545</v>
      </c>
      <c r="C197" s="1">
        <v>371545</v>
      </c>
      <c r="D197" s="86">
        <f>ROUND(C197/B197*100,0)</f>
        <v>100</v>
      </c>
      <c r="E197" s="1">
        <v>273790</v>
      </c>
      <c r="F197" s="86">
        <f>ROUND(E197/C197*100,0)</f>
        <v>74</v>
      </c>
      <c r="G197" s="26" t="s">
        <v>66</v>
      </c>
      <c r="H197" s="1" t="s">
        <v>67</v>
      </c>
      <c r="I197" s="1">
        <v>100</v>
      </c>
      <c r="J197" s="1">
        <v>100</v>
      </c>
      <c r="K197" s="1">
        <v>50162</v>
      </c>
      <c r="L197" s="1">
        <v>0</v>
      </c>
      <c r="M197" s="1">
        <f>+K197+L197</f>
        <v>50162</v>
      </c>
      <c r="N197" s="1">
        <v>49982</v>
      </c>
      <c r="O197" s="1">
        <f>+N197-M197</f>
        <v>-180</v>
      </c>
      <c r="P197" s="1">
        <v>0</v>
      </c>
    </row>
    <row r="198" spans="1:15" s="5" customFormat="1" ht="14.25" customHeight="1">
      <c r="A198" s="46" t="s">
        <v>65</v>
      </c>
      <c r="F198" s="87" t="s">
        <v>33</v>
      </c>
      <c r="G198" s="46" t="s">
        <v>68</v>
      </c>
      <c r="O198" s="45">
        <f>+M198-N198</f>
        <v>0</v>
      </c>
    </row>
    <row r="199" spans="6:15" s="5" customFormat="1" ht="14.25" customHeight="1">
      <c r="F199" s="87" t="s">
        <v>33</v>
      </c>
      <c r="G199" s="103" t="s">
        <v>302</v>
      </c>
      <c r="O199" s="45">
        <f>+M199-N199</f>
        <v>0</v>
      </c>
    </row>
    <row r="200" spans="6:15" s="5" customFormat="1" ht="14.25" customHeight="1">
      <c r="F200" s="87"/>
      <c r="G200" s="103"/>
      <c r="O200" s="45"/>
    </row>
    <row r="201" spans="6:15" ht="14.25" customHeight="1">
      <c r="F201" s="85"/>
      <c r="O201" s="32"/>
    </row>
    <row r="202" spans="6:15" ht="14.25" customHeight="1">
      <c r="F202" s="85"/>
      <c r="O202" s="32"/>
    </row>
    <row r="203" spans="1:16" ht="14.25" customHeight="1">
      <c r="A203" s="26" t="s">
        <v>285</v>
      </c>
      <c r="B203" s="1">
        <v>2775020</v>
      </c>
      <c r="C203" s="1">
        <v>2775020</v>
      </c>
      <c r="D203" s="86">
        <f>ROUND(C203/B203*100,0)</f>
        <v>100</v>
      </c>
      <c r="E203" s="1">
        <v>2580355</v>
      </c>
      <c r="F203" s="86">
        <f>ROUND(E203/C203*100,0)</f>
        <v>93</v>
      </c>
      <c r="G203" s="26" t="s">
        <v>164</v>
      </c>
      <c r="H203" s="1" t="s">
        <v>69</v>
      </c>
      <c r="I203" s="1">
        <v>100</v>
      </c>
      <c r="J203" s="1">
        <v>100</v>
      </c>
      <c r="K203" s="1">
        <v>90571</v>
      </c>
      <c r="L203" s="1">
        <v>685920</v>
      </c>
      <c r="M203" s="1">
        <f>+K203+L203</f>
        <v>776491</v>
      </c>
      <c r="N203" s="1">
        <v>660232</v>
      </c>
      <c r="O203" s="1">
        <f>+N203-M203</f>
        <v>-116259</v>
      </c>
      <c r="P203" s="1">
        <v>0</v>
      </c>
    </row>
    <row r="204" spans="1:15" ht="14.25" customHeight="1">
      <c r="A204" s="26" t="s">
        <v>70</v>
      </c>
      <c r="F204" s="85" t="s">
        <v>33</v>
      </c>
      <c r="G204" s="26" t="s">
        <v>165</v>
      </c>
      <c r="O204" s="32">
        <f>+M204-N204</f>
        <v>0</v>
      </c>
    </row>
    <row r="205" spans="1:15" ht="14.25" customHeight="1">
      <c r="A205" s="26"/>
      <c r="F205" s="85"/>
      <c r="G205" s="15" t="s">
        <v>301</v>
      </c>
      <c r="O205" s="32"/>
    </row>
    <row r="206" spans="1:15" ht="14.25" customHeight="1">
      <c r="A206" s="26"/>
      <c r="F206" s="85"/>
      <c r="G206" s="15"/>
      <c r="O206" s="32"/>
    </row>
    <row r="207" spans="6:15" s="5" customFormat="1" ht="14.25" customHeight="1">
      <c r="F207" s="87"/>
      <c r="O207" s="45"/>
    </row>
    <row r="208" spans="6:15" s="5" customFormat="1" ht="14.25" customHeight="1">
      <c r="F208" s="87"/>
      <c r="O208" s="45"/>
    </row>
    <row r="209" spans="1:16" ht="14.25" customHeight="1">
      <c r="A209" s="1" t="s">
        <v>286</v>
      </c>
      <c r="B209" s="1">
        <v>3789919</v>
      </c>
      <c r="C209" s="1">
        <v>3789919</v>
      </c>
      <c r="D209" s="86">
        <f>ROUND(C209/B209*100,0)</f>
        <v>100</v>
      </c>
      <c r="E209" s="1">
        <v>2657481</v>
      </c>
      <c r="F209" s="86">
        <f>ROUND(E209/C209*100,0)</f>
        <v>70</v>
      </c>
      <c r="G209" s="120" t="s">
        <v>288</v>
      </c>
      <c r="H209" s="1" t="s">
        <v>291</v>
      </c>
      <c r="I209" s="1">
        <v>100</v>
      </c>
      <c r="J209" s="1">
        <v>100</v>
      </c>
      <c r="K209" s="1">
        <v>301167</v>
      </c>
      <c r="L209" s="1">
        <v>0</v>
      </c>
      <c r="M209" s="1">
        <f>+K209+L209</f>
        <v>301167</v>
      </c>
      <c r="N209" s="1">
        <v>248729</v>
      </c>
      <c r="O209" s="1">
        <f>+N209-M209</f>
        <v>-52438</v>
      </c>
      <c r="P209" s="1">
        <v>0</v>
      </c>
    </row>
    <row r="210" spans="1:7" ht="14.25" customHeight="1">
      <c r="A210" s="1" t="s">
        <v>287</v>
      </c>
      <c r="D210" s="86"/>
      <c r="F210" s="86"/>
      <c r="G210" s="120" t="s">
        <v>289</v>
      </c>
    </row>
    <row r="211" spans="4:7" ht="14.25" customHeight="1">
      <c r="D211" s="86"/>
      <c r="F211" s="86"/>
      <c r="G211" s="120" t="s">
        <v>290</v>
      </c>
    </row>
    <row r="212" spans="4:7" ht="14.25" customHeight="1">
      <c r="D212" s="86"/>
      <c r="F212" s="86"/>
      <c r="G212" s="120"/>
    </row>
    <row r="213" spans="4:7" ht="14.25" customHeight="1">
      <c r="D213" s="86"/>
      <c r="F213" s="86"/>
      <c r="G213" s="41"/>
    </row>
    <row r="214" spans="4:7" ht="14.25" customHeight="1">
      <c r="D214" s="86"/>
      <c r="F214" s="86"/>
      <c r="G214" s="41"/>
    </row>
    <row r="215" spans="1:16" ht="14.25" customHeight="1">
      <c r="A215" s="1" t="s">
        <v>292</v>
      </c>
      <c r="B215" s="1">
        <v>1270000</v>
      </c>
      <c r="C215" s="1">
        <v>531100</v>
      </c>
      <c r="D215" s="86">
        <f>ROUND(C215/B215*100,0)</f>
        <v>42</v>
      </c>
      <c r="E215" s="1">
        <v>514028</v>
      </c>
      <c r="F215" s="86">
        <f>ROUND(E215/C215*100,0)</f>
        <v>97</v>
      </c>
      <c r="G215" s="120" t="s">
        <v>294</v>
      </c>
      <c r="H215" s="1" t="s">
        <v>298</v>
      </c>
      <c r="I215" s="1">
        <v>60</v>
      </c>
      <c r="J215" s="1">
        <v>60</v>
      </c>
      <c r="K215" s="1">
        <v>0</v>
      </c>
      <c r="L215" s="1">
        <v>352676</v>
      </c>
      <c r="M215" s="1">
        <f>+K215+L215</f>
        <v>352676</v>
      </c>
      <c r="N215" s="1">
        <v>229305</v>
      </c>
      <c r="O215" s="1">
        <f>+N215-M215</f>
        <v>-123371</v>
      </c>
      <c r="P215" s="1">
        <v>17072</v>
      </c>
    </row>
    <row r="216" spans="1:15" ht="14.25" customHeight="1">
      <c r="A216" s="1" t="s">
        <v>293</v>
      </c>
      <c r="F216" s="85"/>
      <c r="G216" s="120" t="s">
        <v>295</v>
      </c>
      <c r="O216" s="32"/>
    </row>
    <row r="217" spans="6:15" ht="14.25" customHeight="1">
      <c r="F217" s="85"/>
      <c r="G217" s="120" t="s">
        <v>296</v>
      </c>
      <c r="O217" s="32"/>
    </row>
    <row r="218" spans="6:15" ht="14.25" customHeight="1">
      <c r="F218" s="85"/>
      <c r="G218" s="120" t="s">
        <v>297</v>
      </c>
      <c r="O218" s="32"/>
    </row>
    <row r="219" spans="6:15" ht="14.25" customHeight="1">
      <c r="F219" s="85"/>
      <c r="G219" s="120"/>
      <c r="O219" s="32"/>
    </row>
    <row r="220" spans="6:15" ht="14.25" customHeight="1">
      <c r="F220" s="85"/>
      <c r="G220" s="41"/>
      <c r="O220" s="32"/>
    </row>
    <row r="221" spans="6:15" s="5" customFormat="1" ht="14.25" customHeight="1">
      <c r="F221" s="87"/>
      <c r="M221" s="1"/>
      <c r="O221" s="45"/>
    </row>
    <row r="222" spans="1:16" ht="14.25" customHeight="1">
      <c r="A222" s="1" t="s">
        <v>299</v>
      </c>
      <c r="B222" s="1">
        <v>791225</v>
      </c>
      <c r="C222" s="1">
        <v>287491</v>
      </c>
      <c r="D222" s="86">
        <f>ROUND(C222/B222*100,0)</f>
        <v>36</v>
      </c>
      <c r="E222" s="1">
        <v>284348</v>
      </c>
      <c r="F222" s="86">
        <f>ROUND(E222/C222*100,0)</f>
        <v>99</v>
      </c>
      <c r="G222" s="41" t="s">
        <v>85</v>
      </c>
      <c r="H222" s="41" t="s">
        <v>86</v>
      </c>
      <c r="I222" s="1">
        <v>50</v>
      </c>
      <c r="J222" s="1">
        <v>51</v>
      </c>
      <c r="K222" s="1">
        <v>21662</v>
      </c>
      <c r="L222" s="1">
        <v>140366</v>
      </c>
      <c r="M222" s="1">
        <f>+K222+L222</f>
        <v>162028</v>
      </c>
      <c r="N222" s="1">
        <v>158886</v>
      </c>
      <c r="O222" s="1">
        <f>+N222-M222</f>
        <v>-3142</v>
      </c>
      <c r="P222" s="1">
        <v>3143</v>
      </c>
    </row>
    <row r="223" spans="4:15" ht="14.25" customHeight="1">
      <c r="D223" s="86"/>
      <c r="F223" s="85"/>
      <c r="G223" s="26" t="s">
        <v>300</v>
      </c>
      <c r="O223" s="32"/>
    </row>
    <row r="224" spans="4:15" s="5" customFormat="1" ht="14.25" customHeight="1">
      <c r="D224" s="90"/>
      <c r="F224" s="87" t="s">
        <v>33</v>
      </c>
      <c r="O224" s="45">
        <f>+M224-N224</f>
        <v>0</v>
      </c>
    </row>
    <row r="225" spans="4:15" s="5" customFormat="1" ht="14.25" customHeight="1">
      <c r="D225" s="90"/>
      <c r="F225" s="87"/>
      <c r="O225" s="45"/>
    </row>
    <row r="226" spans="4:15" ht="14.25" customHeight="1">
      <c r="D226" s="86"/>
      <c r="F226" s="85" t="s">
        <v>33</v>
      </c>
      <c r="O226" s="32">
        <f>+M226-N226</f>
        <v>0</v>
      </c>
    </row>
    <row r="227" spans="1:16" ht="14.25" customHeight="1">
      <c r="A227" s="41" t="s">
        <v>310</v>
      </c>
      <c r="B227" s="1">
        <v>384250</v>
      </c>
      <c r="C227" s="1">
        <v>384250</v>
      </c>
      <c r="D227" s="86">
        <f>ROUND(C227/B227*100,0)</f>
        <v>100</v>
      </c>
      <c r="E227" s="1">
        <v>53606</v>
      </c>
      <c r="F227" s="86">
        <f>ROUND(E227/C227*100,0)</f>
        <v>14</v>
      </c>
      <c r="G227" s="41" t="s">
        <v>168</v>
      </c>
      <c r="H227" s="1" t="s">
        <v>87</v>
      </c>
      <c r="I227" s="1">
        <v>100</v>
      </c>
      <c r="J227" s="1">
        <v>3</v>
      </c>
      <c r="K227" s="1">
        <v>330951</v>
      </c>
      <c r="L227" s="1">
        <v>0</v>
      </c>
      <c r="M227" s="1">
        <f>+K227+L227</f>
        <v>330951</v>
      </c>
      <c r="N227" s="1">
        <v>307</v>
      </c>
      <c r="O227" s="1">
        <f>+N227-M227</f>
        <v>-330644</v>
      </c>
      <c r="P227" s="1">
        <v>0</v>
      </c>
    </row>
    <row r="228" spans="1:15" ht="14.25" customHeight="1">
      <c r="A228" s="41" t="s">
        <v>169</v>
      </c>
      <c r="D228" s="86"/>
      <c r="F228" s="85"/>
      <c r="G228" s="41" t="s">
        <v>170</v>
      </c>
      <c r="O228" s="32"/>
    </row>
    <row r="229" spans="4:15" ht="14.25" customHeight="1">
      <c r="D229" s="86"/>
      <c r="F229" s="85"/>
      <c r="G229" s="41" t="s">
        <v>171</v>
      </c>
      <c r="O229" s="32"/>
    </row>
    <row r="230" spans="4:15" ht="14.25" customHeight="1">
      <c r="D230" s="86"/>
      <c r="F230" s="85"/>
      <c r="G230" s="42" t="s">
        <v>311</v>
      </c>
      <c r="O230" s="32"/>
    </row>
    <row r="231" spans="1:16" ht="14.25" customHeight="1" thickBot="1">
      <c r="A231" s="4"/>
      <c r="B231" s="4"/>
      <c r="C231" s="4"/>
      <c r="D231" s="110"/>
      <c r="E231" s="4"/>
      <c r="F231" s="109"/>
      <c r="G231" s="78"/>
      <c r="H231" s="4"/>
      <c r="I231" s="4"/>
      <c r="J231" s="4"/>
      <c r="K231" s="4"/>
      <c r="L231" s="4"/>
      <c r="M231" s="4"/>
      <c r="N231" s="4"/>
      <c r="O231" s="77"/>
      <c r="P231" s="4"/>
    </row>
    <row r="232" spans="4:15" ht="14.25" customHeight="1">
      <c r="D232" s="86"/>
      <c r="F232" s="85"/>
      <c r="G232" s="41"/>
      <c r="O232" s="32"/>
    </row>
    <row r="233" spans="4:15" ht="14.25" customHeight="1">
      <c r="D233" s="86"/>
      <c r="F233" s="85"/>
      <c r="G233" s="41"/>
      <c r="O233" s="32"/>
    </row>
    <row r="234" spans="4:15" ht="14.25" customHeight="1">
      <c r="D234" s="86"/>
      <c r="F234" s="85"/>
      <c r="G234" s="41"/>
      <c r="O234" s="32"/>
    </row>
    <row r="235" spans="1:16" ht="14.25" customHeight="1">
      <c r="A235" s="42" t="s">
        <v>312</v>
      </c>
      <c r="B235" s="1">
        <v>6908500</v>
      </c>
      <c r="C235" s="1">
        <v>6908500</v>
      </c>
      <c r="D235" s="86">
        <f>ROUND(C235/B235*100,0)</f>
        <v>100</v>
      </c>
      <c r="E235" s="1">
        <v>6529176</v>
      </c>
      <c r="F235" s="86">
        <f>ROUND(E235/C235*100,0)</f>
        <v>95</v>
      </c>
      <c r="G235" s="41" t="s">
        <v>73</v>
      </c>
      <c r="H235" s="1" t="s">
        <v>74</v>
      </c>
      <c r="I235" s="1">
        <v>100</v>
      </c>
      <c r="J235" s="1">
        <v>100</v>
      </c>
      <c r="K235" s="1">
        <v>20822</v>
      </c>
      <c r="L235" s="1">
        <v>0</v>
      </c>
      <c r="M235" s="1">
        <f>+K235+L235</f>
        <v>20822</v>
      </c>
      <c r="N235" s="1">
        <v>19336</v>
      </c>
      <c r="O235" s="1">
        <f>+N235-M235</f>
        <v>-1486</v>
      </c>
      <c r="P235" s="1">
        <v>0</v>
      </c>
    </row>
    <row r="236" spans="1:15" ht="14.25" customHeight="1">
      <c r="A236" s="41" t="s">
        <v>172</v>
      </c>
      <c r="D236" s="86"/>
      <c r="F236" s="85"/>
      <c r="G236" s="42" t="s">
        <v>313</v>
      </c>
      <c r="O236" s="32"/>
    </row>
    <row r="237" spans="4:15" ht="14.25" customHeight="1">
      <c r="D237" s="86"/>
      <c r="F237" s="85"/>
      <c r="G237" s="41"/>
      <c r="O237" s="32"/>
    </row>
    <row r="238" spans="4:15" ht="14.25" customHeight="1">
      <c r="D238" s="86"/>
      <c r="F238" s="85"/>
      <c r="G238" s="41"/>
      <c r="O238" s="32"/>
    </row>
    <row r="239" spans="1:16" ht="14.25" customHeight="1">
      <c r="A239" s="41" t="s">
        <v>316</v>
      </c>
      <c r="B239" s="1">
        <v>4650000</v>
      </c>
      <c r="C239" s="1">
        <v>4650000</v>
      </c>
      <c r="D239" s="86">
        <f>ROUND(C239/B239*100,0)</f>
        <v>100</v>
      </c>
      <c r="E239" s="1">
        <v>4177153</v>
      </c>
      <c r="F239" s="86">
        <f>ROUND(E239/C239*100,0)</f>
        <v>90</v>
      </c>
      <c r="G239" s="42" t="s">
        <v>75</v>
      </c>
      <c r="H239" s="1" t="s">
        <v>315</v>
      </c>
      <c r="I239" s="1">
        <v>90</v>
      </c>
      <c r="J239" s="1">
        <v>90</v>
      </c>
      <c r="K239" s="1">
        <v>845159</v>
      </c>
      <c r="L239" s="1">
        <v>143690</v>
      </c>
      <c r="M239" s="1">
        <f>+K239+L239</f>
        <v>988849</v>
      </c>
      <c r="N239" s="1">
        <v>517584</v>
      </c>
      <c r="O239" s="1">
        <f>+N239-M239</f>
        <v>-471265</v>
      </c>
      <c r="P239" s="1">
        <v>100215</v>
      </c>
    </row>
    <row r="240" spans="1:15" ht="14.25" customHeight="1">
      <c r="A240" s="96" t="s">
        <v>173</v>
      </c>
      <c r="D240" s="86"/>
      <c r="F240" s="85"/>
      <c r="G240" s="42" t="s">
        <v>76</v>
      </c>
      <c r="O240" s="32"/>
    </row>
    <row r="241" spans="4:15" ht="14.25" customHeight="1">
      <c r="D241" s="86"/>
      <c r="F241" s="85"/>
      <c r="G241" s="42" t="s">
        <v>174</v>
      </c>
      <c r="O241" s="32"/>
    </row>
    <row r="242" spans="4:15" ht="14.25" customHeight="1">
      <c r="D242" s="86"/>
      <c r="F242" s="85"/>
      <c r="G242" s="42" t="s">
        <v>314</v>
      </c>
      <c r="O242" s="32"/>
    </row>
    <row r="243" spans="4:15" ht="14.25" customHeight="1">
      <c r="D243" s="86"/>
      <c r="F243" s="85"/>
      <c r="G243" s="41"/>
      <c r="O243" s="32"/>
    </row>
    <row r="244" spans="1:26" ht="14.25" customHeight="1">
      <c r="A244" s="5"/>
      <c r="B244" s="5"/>
      <c r="C244" s="5"/>
      <c r="D244" s="90"/>
      <c r="E244" s="5"/>
      <c r="F244" s="87"/>
      <c r="G244" s="103"/>
      <c r="H244" s="5"/>
      <c r="I244" s="5"/>
      <c r="J244" s="5"/>
      <c r="K244" s="5"/>
      <c r="L244" s="5"/>
      <c r="M244" s="5"/>
      <c r="N244" s="5"/>
      <c r="O244" s="4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5"/>
      <c r="B245" s="5"/>
      <c r="C245" s="5"/>
      <c r="D245" s="90"/>
      <c r="E245" s="5"/>
      <c r="F245" s="87"/>
      <c r="G245" s="103"/>
      <c r="H245" s="5"/>
      <c r="I245" s="5"/>
      <c r="J245" s="5"/>
      <c r="K245" s="5"/>
      <c r="L245" s="5"/>
      <c r="M245" s="5"/>
      <c r="N245" s="5"/>
      <c r="O245" s="4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16" ht="14.25" customHeight="1">
      <c r="A246" s="15" t="s">
        <v>317</v>
      </c>
      <c r="B246" s="1">
        <v>11977790</v>
      </c>
      <c r="C246" s="1">
        <v>10416501</v>
      </c>
      <c r="D246" s="86">
        <f>ROUND(C246/B246*100,0)</f>
        <v>87</v>
      </c>
      <c r="E246" s="1">
        <v>6535130</v>
      </c>
      <c r="F246" s="86">
        <f>ROUND(E246/C246*100,0)</f>
        <v>63</v>
      </c>
      <c r="G246" s="26" t="s">
        <v>175</v>
      </c>
      <c r="H246" s="41" t="s">
        <v>176</v>
      </c>
      <c r="I246" s="1">
        <v>81</v>
      </c>
      <c r="J246" s="1">
        <v>81</v>
      </c>
      <c r="K246" s="1">
        <v>4438517</v>
      </c>
      <c r="L246" s="1">
        <v>14810</v>
      </c>
      <c r="M246" s="1">
        <f>+K246+L246</f>
        <v>4453327</v>
      </c>
      <c r="N246" s="1">
        <v>572794</v>
      </c>
      <c r="O246" s="1">
        <f>+N246-M246</f>
        <v>-3880533</v>
      </c>
      <c r="P246" s="1">
        <v>87032</v>
      </c>
    </row>
    <row r="247" spans="1:15" ht="14.25" customHeight="1">
      <c r="A247" s="26" t="s">
        <v>77</v>
      </c>
      <c r="D247" s="86"/>
      <c r="F247" s="85" t="s">
        <v>33</v>
      </c>
      <c r="G247" s="15" t="s">
        <v>318</v>
      </c>
      <c r="O247" s="32">
        <f>+M247-N247</f>
        <v>0</v>
      </c>
    </row>
    <row r="248" spans="4:15" ht="14.25" customHeight="1">
      <c r="D248" s="86"/>
      <c r="F248" s="85" t="s">
        <v>33</v>
      </c>
      <c r="G248" s="15" t="s">
        <v>319</v>
      </c>
      <c r="O248" s="32">
        <f>+M248-N248</f>
        <v>0</v>
      </c>
    </row>
    <row r="249" spans="4:15" ht="14.25" customHeight="1">
      <c r="D249" s="86"/>
      <c r="F249" s="85"/>
      <c r="G249" s="26"/>
      <c r="O249" s="32"/>
    </row>
    <row r="250" spans="4:15" s="5" customFormat="1" ht="14.25" customHeight="1">
      <c r="D250" s="90"/>
      <c r="F250" s="87"/>
      <c r="G250" s="46"/>
      <c r="O250" s="45"/>
    </row>
    <row r="251" spans="4:15" s="5" customFormat="1" ht="14.25" customHeight="1">
      <c r="D251" s="90"/>
      <c r="F251" s="87"/>
      <c r="G251" s="46"/>
      <c r="O251" s="45"/>
    </row>
    <row r="252" spans="1:16" ht="14.25" customHeight="1">
      <c r="A252" s="1" t="s">
        <v>463</v>
      </c>
      <c r="B252" s="1">
        <v>9033000</v>
      </c>
      <c r="C252" s="1">
        <v>321100</v>
      </c>
      <c r="D252" s="86">
        <f>ROUND(C252/B252*100,0)</f>
        <v>4</v>
      </c>
      <c r="E252" s="1">
        <v>308211</v>
      </c>
      <c r="F252" s="86">
        <f>ROUND(E252/C252*100,0)</f>
        <v>96</v>
      </c>
      <c r="G252" s="15" t="s">
        <v>177</v>
      </c>
      <c r="H252" s="1" t="s">
        <v>321</v>
      </c>
      <c r="I252" s="1">
        <v>22</v>
      </c>
      <c r="J252" s="1">
        <v>22</v>
      </c>
      <c r="K252" s="1">
        <v>92792</v>
      </c>
      <c r="L252" s="1">
        <v>20000</v>
      </c>
      <c r="M252" s="1">
        <f>+K252+L252</f>
        <v>112792</v>
      </c>
      <c r="N252" s="1">
        <v>99903</v>
      </c>
      <c r="O252" s="1">
        <f>+N252-M252</f>
        <v>-12889</v>
      </c>
      <c r="P252" s="1">
        <v>12889</v>
      </c>
    </row>
    <row r="253" spans="1:15" ht="14.25" customHeight="1">
      <c r="A253" s="1" t="s">
        <v>462</v>
      </c>
      <c r="D253" s="86"/>
      <c r="F253" s="85"/>
      <c r="G253" s="15" t="s">
        <v>320</v>
      </c>
      <c r="O253" s="32"/>
    </row>
    <row r="254" spans="1:16" ht="14.25" customHeight="1">
      <c r="A254" s="5"/>
      <c r="B254" s="5"/>
      <c r="C254" s="5"/>
      <c r="D254" s="90"/>
      <c r="E254" s="5"/>
      <c r="F254" s="87"/>
      <c r="G254" s="46"/>
      <c r="H254" s="5"/>
      <c r="I254" s="5"/>
      <c r="J254" s="5"/>
      <c r="K254" s="5"/>
      <c r="L254" s="5"/>
      <c r="M254" s="5"/>
      <c r="N254" s="5"/>
      <c r="O254" s="45"/>
      <c r="P254" s="5"/>
    </row>
    <row r="255" spans="4:15" ht="14.25" customHeight="1">
      <c r="D255" s="86"/>
      <c r="F255" s="85"/>
      <c r="G255" s="26"/>
      <c r="O255" s="32"/>
    </row>
    <row r="256" spans="4:15" ht="14.25" customHeight="1">
      <c r="D256" s="86"/>
      <c r="F256" s="85"/>
      <c r="G256" s="26"/>
      <c r="O256" s="32"/>
    </row>
    <row r="257" spans="1:16" ht="14.25" customHeight="1">
      <c r="A257" s="1" t="s">
        <v>464</v>
      </c>
      <c r="B257" s="1">
        <v>707440</v>
      </c>
      <c r="C257" s="1">
        <v>707440</v>
      </c>
      <c r="D257" s="86">
        <f>ROUND(C257/B257*100,0)</f>
        <v>100</v>
      </c>
      <c r="E257" s="1">
        <v>679872</v>
      </c>
      <c r="F257" s="86">
        <f>ROUND(E257/C257*100,0)</f>
        <v>96</v>
      </c>
      <c r="G257" s="15" t="s">
        <v>178</v>
      </c>
      <c r="H257" s="1" t="s">
        <v>83</v>
      </c>
      <c r="I257" s="1">
        <v>100</v>
      </c>
      <c r="J257" s="1">
        <v>100</v>
      </c>
      <c r="K257" s="1">
        <v>201497</v>
      </c>
      <c r="L257" s="1">
        <v>193623</v>
      </c>
      <c r="M257" s="1">
        <f>+K257+L257</f>
        <v>395120</v>
      </c>
      <c r="N257" s="1">
        <v>367552</v>
      </c>
      <c r="O257" s="1">
        <f>+N257-M257</f>
        <v>-27568</v>
      </c>
      <c r="P257" s="1">
        <v>0</v>
      </c>
    </row>
    <row r="258" spans="1:15" s="5" customFormat="1" ht="14.25" customHeight="1">
      <c r="A258" s="5" t="s">
        <v>462</v>
      </c>
      <c r="D258" s="90"/>
      <c r="F258" s="87"/>
      <c r="G258" s="51" t="s">
        <v>179</v>
      </c>
      <c r="O258" s="45"/>
    </row>
    <row r="259" spans="4:15" ht="14.25" customHeight="1">
      <c r="D259" s="86"/>
      <c r="F259" s="85"/>
      <c r="G259" s="15" t="s">
        <v>302</v>
      </c>
      <c r="O259" s="32"/>
    </row>
    <row r="260" spans="4:15" ht="14.25" customHeight="1">
      <c r="D260" s="86"/>
      <c r="F260" s="85"/>
      <c r="G260" s="15"/>
      <c r="O260" s="32"/>
    </row>
    <row r="261" spans="4:15" ht="14.25" customHeight="1">
      <c r="D261" s="86"/>
      <c r="F261" s="85"/>
      <c r="G261" s="15"/>
      <c r="O261" s="32"/>
    </row>
    <row r="262" spans="4:15" ht="14.25" customHeight="1">
      <c r="D262" s="86"/>
      <c r="F262" s="85"/>
      <c r="G262" s="26"/>
      <c r="O262" s="32"/>
    </row>
    <row r="263" spans="1:16" ht="14.25" customHeight="1">
      <c r="A263" s="41" t="s">
        <v>465</v>
      </c>
      <c r="B263" s="1">
        <v>9048366</v>
      </c>
      <c r="C263" s="1">
        <v>9048366</v>
      </c>
      <c r="D263" s="86">
        <f>ROUND(C263/B263*100,0)</f>
        <v>100</v>
      </c>
      <c r="E263" s="1">
        <v>8721037</v>
      </c>
      <c r="F263" s="86">
        <f>ROUND(E263/C263*100,0)</f>
        <v>96</v>
      </c>
      <c r="G263" s="114" t="s">
        <v>78</v>
      </c>
      <c r="H263" s="1" t="s">
        <v>72</v>
      </c>
      <c r="I263" s="1">
        <v>100</v>
      </c>
      <c r="J263" s="1">
        <v>100</v>
      </c>
      <c r="K263" s="1">
        <v>606783</v>
      </c>
      <c r="L263" s="1">
        <v>0</v>
      </c>
      <c r="M263" s="1">
        <f>+K263+L263</f>
        <v>606783</v>
      </c>
      <c r="N263" s="1">
        <v>536156</v>
      </c>
      <c r="O263" s="1">
        <f>+N263-M263</f>
        <v>-70627</v>
      </c>
      <c r="P263" s="1">
        <v>0</v>
      </c>
    </row>
    <row r="264" spans="4:15" ht="14.25" customHeight="1">
      <c r="D264" s="86"/>
      <c r="F264" s="85"/>
      <c r="G264" s="116" t="s">
        <v>79</v>
      </c>
      <c r="O264" s="32"/>
    </row>
    <row r="265" spans="4:15" ht="14.25" customHeight="1">
      <c r="D265" s="86"/>
      <c r="F265" s="85"/>
      <c r="G265" s="116" t="s">
        <v>80</v>
      </c>
      <c r="O265" s="32"/>
    </row>
    <row r="266" spans="4:15" ht="14.25" customHeight="1">
      <c r="D266" s="86"/>
      <c r="F266" s="85"/>
      <c r="G266" s="120" t="s">
        <v>322</v>
      </c>
      <c r="O266" s="32"/>
    </row>
    <row r="267" spans="4:15" ht="14.25" customHeight="1">
      <c r="D267" s="86"/>
      <c r="F267" s="85"/>
      <c r="G267" s="41"/>
      <c r="O267" s="32"/>
    </row>
    <row r="268" spans="4:15" s="5" customFormat="1" ht="14.25" customHeight="1">
      <c r="D268" s="90"/>
      <c r="F268" s="87"/>
      <c r="G268" s="64"/>
      <c r="O268" s="45"/>
    </row>
    <row r="269" spans="4:15" ht="14.25" customHeight="1">
      <c r="D269" s="86"/>
      <c r="F269" s="85"/>
      <c r="G269" s="41"/>
      <c r="O269" s="32"/>
    </row>
    <row r="270" spans="1:16" ht="14.25" customHeight="1">
      <c r="A270" s="26" t="s">
        <v>49</v>
      </c>
      <c r="B270" s="1">
        <f>SUM(B274:B303)</f>
        <v>5621700</v>
      </c>
      <c r="C270" s="1">
        <f>SUM(C274:C303)</f>
        <v>168500</v>
      </c>
      <c r="D270" s="86">
        <f>ROUND(C270/B270*100,0)</f>
        <v>3</v>
      </c>
      <c r="E270" s="1">
        <f>SUM(E274:E303)</f>
        <v>91890</v>
      </c>
      <c r="F270" s="86">
        <f>ROUND(E270/C270*100,0)</f>
        <v>55</v>
      </c>
      <c r="K270" s="1">
        <f>SUM(K271:K303)</f>
        <v>0</v>
      </c>
      <c r="L270" s="1">
        <f>SUM(L274:L303)</f>
        <v>168500</v>
      </c>
      <c r="M270" s="1">
        <f>SUM(M274:M303)</f>
        <v>168500</v>
      </c>
      <c r="N270" s="1">
        <f>SUM(N274:N303)</f>
        <v>153183</v>
      </c>
      <c r="O270" s="1">
        <f>SUM(O274:O303)</f>
        <v>-15317</v>
      </c>
      <c r="P270" s="1">
        <f>SUM(P274:P303)</f>
        <v>19750</v>
      </c>
    </row>
    <row r="271" spans="4:15" ht="14.25" customHeight="1">
      <c r="D271" s="86"/>
      <c r="F271" s="85" t="s">
        <v>33</v>
      </c>
      <c r="O271" s="32">
        <f>+M271-N271</f>
        <v>0</v>
      </c>
    </row>
    <row r="272" spans="4:15" ht="14.25" customHeight="1">
      <c r="D272" s="86"/>
      <c r="F272" s="85"/>
      <c r="O272" s="32"/>
    </row>
    <row r="273" spans="4:15" ht="14.25" customHeight="1">
      <c r="D273" s="86"/>
      <c r="F273" s="85"/>
      <c r="O273" s="32"/>
    </row>
    <row r="274" spans="1:16" ht="14.25" customHeight="1">
      <c r="A274" s="15" t="s">
        <v>323</v>
      </c>
      <c r="B274" s="1">
        <v>62000</v>
      </c>
      <c r="C274" s="1">
        <v>62000</v>
      </c>
      <c r="D274" s="86">
        <f>ROUND(C274/B274*100,0)</f>
        <v>100</v>
      </c>
      <c r="E274" s="1">
        <v>50573</v>
      </c>
      <c r="F274" s="86">
        <f>ROUND(E274/C274*100,0)</f>
        <v>82</v>
      </c>
      <c r="G274" s="119" t="s">
        <v>324</v>
      </c>
      <c r="H274" s="42" t="s">
        <v>326</v>
      </c>
      <c r="I274" s="1">
        <v>35</v>
      </c>
      <c r="J274" s="1">
        <v>98</v>
      </c>
      <c r="K274" s="1">
        <v>0</v>
      </c>
      <c r="L274" s="1">
        <v>62000</v>
      </c>
      <c r="M274" s="1">
        <f>+K274+L274</f>
        <v>62000</v>
      </c>
      <c r="N274" s="1">
        <v>50573</v>
      </c>
      <c r="O274" s="1">
        <f>+N274-M274</f>
        <v>-11427</v>
      </c>
      <c r="P274" s="1">
        <v>11427</v>
      </c>
    </row>
    <row r="275" spans="1:15" ht="14.25" customHeight="1">
      <c r="A275" s="15" t="s">
        <v>277</v>
      </c>
      <c r="D275" s="86"/>
      <c r="F275" s="85" t="s">
        <v>33</v>
      </c>
      <c r="G275" s="119" t="s">
        <v>325</v>
      </c>
      <c r="O275" s="32">
        <f>+M275-N275</f>
        <v>0</v>
      </c>
    </row>
    <row r="276" spans="1:15" ht="14.25" customHeight="1">
      <c r="A276" s="26"/>
      <c r="D276" s="86"/>
      <c r="F276" s="85" t="s">
        <v>33</v>
      </c>
      <c r="G276" s="26"/>
      <c r="O276" s="32">
        <f>+M276-N276</f>
        <v>0</v>
      </c>
    </row>
    <row r="277" spans="1:20" ht="14.25" customHeight="1">
      <c r="A277" s="5"/>
      <c r="B277" s="5"/>
      <c r="C277" s="5"/>
      <c r="D277" s="90"/>
      <c r="E277" s="5"/>
      <c r="F277" s="87" t="s">
        <v>33</v>
      </c>
      <c r="G277" s="5"/>
      <c r="H277" s="5"/>
      <c r="I277" s="5"/>
      <c r="J277" s="5"/>
      <c r="K277" s="5"/>
      <c r="L277" s="5"/>
      <c r="M277" s="5"/>
      <c r="N277" s="5"/>
      <c r="O277" s="45">
        <f>+M277-N277</f>
        <v>0</v>
      </c>
      <c r="P277" s="5"/>
      <c r="Q277" s="5"/>
      <c r="R277" s="5"/>
      <c r="S277" s="5"/>
      <c r="T277" s="5"/>
    </row>
    <row r="278" spans="1:20" s="5" customFormat="1" ht="14.25" customHeight="1">
      <c r="A278" s="42" t="s">
        <v>327</v>
      </c>
      <c r="B278" s="1">
        <v>2430000</v>
      </c>
      <c r="C278" s="1">
        <v>86500</v>
      </c>
      <c r="D278" s="86">
        <f>ROUND(C278/B278*100,0)</f>
        <v>4</v>
      </c>
      <c r="E278" s="1">
        <v>23583</v>
      </c>
      <c r="F278" s="86">
        <f>ROUND(E278/C278*100,0)</f>
        <v>27</v>
      </c>
      <c r="G278" s="120" t="s">
        <v>328</v>
      </c>
      <c r="H278" s="1" t="s">
        <v>333</v>
      </c>
      <c r="I278" s="1">
        <v>6</v>
      </c>
      <c r="J278" s="1">
        <v>5</v>
      </c>
      <c r="K278" s="1">
        <v>0</v>
      </c>
      <c r="L278" s="1">
        <v>86500</v>
      </c>
      <c r="M278" s="1">
        <f>+K278+L278</f>
        <v>86500</v>
      </c>
      <c r="N278" s="1">
        <v>23583</v>
      </c>
      <c r="O278" s="1">
        <f>+N278-M278</f>
        <v>-62917</v>
      </c>
      <c r="P278" s="1">
        <v>5568</v>
      </c>
      <c r="Q278" s="1"/>
      <c r="R278" s="1"/>
      <c r="S278" s="1"/>
      <c r="T278" s="1"/>
    </row>
    <row r="279" spans="1:15" ht="14.25" customHeight="1">
      <c r="A279" s="41" t="s">
        <v>180</v>
      </c>
      <c r="D279" s="86"/>
      <c r="F279" s="85"/>
      <c r="G279" s="120" t="s">
        <v>329</v>
      </c>
      <c r="O279" s="32"/>
    </row>
    <row r="280" spans="1:15" ht="14.25" customHeight="1">
      <c r="A280" s="41"/>
      <c r="D280" s="86"/>
      <c r="F280" s="85"/>
      <c r="G280" s="120" t="s">
        <v>330</v>
      </c>
      <c r="O280" s="32"/>
    </row>
    <row r="281" spans="1:15" ht="14.25" customHeight="1">
      <c r="A281" s="41"/>
      <c r="D281" s="86"/>
      <c r="F281" s="85"/>
      <c r="G281" s="120" t="s">
        <v>331</v>
      </c>
      <c r="O281" s="32"/>
    </row>
    <row r="282" spans="1:15" ht="14.25" customHeight="1">
      <c r="A282" s="41"/>
      <c r="D282" s="86"/>
      <c r="F282" s="85"/>
      <c r="G282" s="120" t="s">
        <v>332</v>
      </c>
      <c r="O282" s="32"/>
    </row>
    <row r="283" spans="1:15" ht="14.25" customHeight="1">
      <c r="A283" s="41"/>
      <c r="D283" s="86"/>
      <c r="F283" s="85"/>
      <c r="G283" s="120"/>
      <c r="O283" s="32"/>
    </row>
    <row r="284" spans="1:15" ht="14.25" customHeight="1">
      <c r="A284" s="41"/>
      <c r="D284" s="86"/>
      <c r="F284" s="85"/>
      <c r="G284" s="42"/>
      <c r="O284" s="32"/>
    </row>
    <row r="285" spans="1:16" ht="14.25" customHeight="1">
      <c r="A285" s="42" t="s">
        <v>466</v>
      </c>
      <c r="B285" s="1">
        <v>122000</v>
      </c>
      <c r="C285" s="1">
        <v>2000</v>
      </c>
      <c r="D285" s="86">
        <f>ROUND(C285/B285*100,0)</f>
        <v>2</v>
      </c>
      <c r="E285" s="1">
        <v>1761</v>
      </c>
      <c r="F285" s="86">
        <f>ROUND(E285/C285*100,0)</f>
        <v>88</v>
      </c>
      <c r="G285" s="120" t="s">
        <v>335</v>
      </c>
      <c r="H285" s="1" t="s">
        <v>258</v>
      </c>
      <c r="I285" s="1">
        <v>9</v>
      </c>
      <c r="J285" s="1">
        <v>9</v>
      </c>
      <c r="K285" s="1">
        <v>0</v>
      </c>
      <c r="L285" s="1">
        <v>2000</v>
      </c>
      <c r="M285" s="1">
        <f>+K285+L285</f>
        <v>2000</v>
      </c>
      <c r="N285" s="1">
        <v>1761</v>
      </c>
      <c r="O285" s="1">
        <f>+N285-M285</f>
        <v>-239</v>
      </c>
      <c r="P285" s="1">
        <v>0</v>
      </c>
    </row>
    <row r="286" spans="1:15" ht="14.25" customHeight="1">
      <c r="A286" s="1" t="s">
        <v>334</v>
      </c>
      <c r="D286" s="86"/>
      <c r="F286" s="85"/>
      <c r="G286" s="120" t="s">
        <v>336</v>
      </c>
      <c r="O286" s="32"/>
    </row>
    <row r="287" spans="4:15" ht="14.25" customHeight="1">
      <c r="D287" s="86"/>
      <c r="F287" s="85"/>
      <c r="G287" s="120" t="s">
        <v>337</v>
      </c>
      <c r="O287" s="32"/>
    </row>
    <row r="288" spans="4:15" ht="14.25" customHeight="1">
      <c r="D288" s="86"/>
      <c r="F288" s="85"/>
      <c r="G288" s="117" t="s">
        <v>338</v>
      </c>
      <c r="O288" s="32"/>
    </row>
    <row r="289" spans="1:16" ht="14.25" customHeight="1" thickBot="1">
      <c r="A289" s="4"/>
      <c r="B289" s="4"/>
      <c r="C289" s="4"/>
      <c r="D289" s="110"/>
      <c r="E289" s="4"/>
      <c r="F289" s="109"/>
      <c r="G289" s="126"/>
      <c r="H289" s="4"/>
      <c r="I289" s="4"/>
      <c r="J289" s="4"/>
      <c r="K289" s="4"/>
      <c r="L289" s="4"/>
      <c r="M289" s="4"/>
      <c r="N289" s="4"/>
      <c r="O289" s="77"/>
      <c r="P289" s="4"/>
    </row>
    <row r="290" spans="4:15" ht="14.25" customHeight="1">
      <c r="D290" s="86"/>
      <c r="F290" s="85"/>
      <c r="G290" s="117"/>
      <c r="O290" s="32"/>
    </row>
    <row r="291" spans="4:15" ht="14.25" customHeight="1">
      <c r="D291" s="86"/>
      <c r="F291" s="85"/>
      <c r="O291" s="32"/>
    </row>
    <row r="292" spans="1:16" ht="14.25" customHeight="1">
      <c r="A292" s="1" t="s">
        <v>467</v>
      </c>
      <c r="B292" s="1">
        <v>450000</v>
      </c>
      <c r="C292" s="1">
        <v>18000</v>
      </c>
      <c r="D292" s="86">
        <f>ROUND(C292/B292*100,0)</f>
        <v>4</v>
      </c>
      <c r="E292" s="1">
        <v>15245</v>
      </c>
      <c r="F292" s="86">
        <f>ROUND(E292/C292*100,0)</f>
        <v>85</v>
      </c>
      <c r="G292" s="120" t="s">
        <v>339</v>
      </c>
      <c r="H292" s="1" t="s">
        <v>258</v>
      </c>
      <c r="I292" s="1">
        <v>7</v>
      </c>
      <c r="J292" s="1">
        <v>6</v>
      </c>
      <c r="K292" s="1">
        <v>0</v>
      </c>
      <c r="L292" s="1">
        <v>18000</v>
      </c>
      <c r="M292" s="1">
        <f>+K292+L292</f>
        <v>18000</v>
      </c>
      <c r="N292" s="1">
        <v>15245</v>
      </c>
      <c r="O292" s="1">
        <f>+N292-M292</f>
        <v>-2755</v>
      </c>
      <c r="P292" s="1">
        <v>2755</v>
      </c>
    </row>
    <row r="293" spans="4:7" ht="14.25" customHeight="1">
      <c r="D293" s="86"/>
      <c r="F293" s="86"/>
      <c r="G293" s="117" t="s">
        <v>340</v>
      </c>
    </row>
    <row r="294" spans="4:6" ht="14.25" customHeight="1">
      <c r="D294" s="86"/>
      <c r="F294" s="86"/>
    </row>
    <row r="295" spans="4:6" ht="14.25" customHeight="1">
      <c r="D295" s="86"/>
      <c r="F295" s="86"/>
    </row>
    <row r="296" spans="4:6" ht="14.25" customHeight="1">
      <c r="D296" s="86"/>
      <c r="F296" s="86"/>
    </row>
    <row r="297" spans="1:16" ht="14.25" customHeight="1">
      <c r="A297" s="1" t="s">
        <v>341</v>
      </c>
      <c r="B297" s="1">
        <v>2557700</v>
      </c>
      <c r="C297" s="1">
        <v>0</v>
      </c>
      <c r="D297" s="86">
        <f>ROUND(C297/B297*100,0)</f>
        <v>0</v>
      </c>
      <c r="E297" s="1">
        <v>728</v>
      </c>
      <c r="F297" s="86"/>
      <c r="G297" s="117" t="s">
        <v>343</v>
      </c>
      <c r="H297" s="1" t="s">
        <v>345</v>
      </c>
      <c r="K297" s="1">
        <v>0</v>
      </c>
      <c r="L297" s="1">
        <v>0</v>
      </c>
      <c r="M297" s="1">
        <f>+K297+L297</f>
        <v>0</v>
      </c>
      <c r="N297" s="1">
        <v>728</v>
      </c>
      <c r="O297" s="1">
        <f>+N297-M297</f>
        <v>728</v>
      </c>
      <c r="P297" s="1">
        <v>0</v>
      </c>
    </row>
    <row r="298" spans="1:7" ht="14.25" customHeight="1">
      <c r="A298" s="1" t="s">
        <v>342</v>
      </c>
      <c r="D298" s="86"/>
      <c r="F298" s="85"/>
      <c r="G298" s="1" t="s">
        <v>344</v>
      </c>
    </row>
    <row r="299" spans="4:6" ht="14.25" customHeight="1">
      <c r="D299" s="86"/>
      <c r="F299" s="85"/>
    </row>
    <row r="300" spans="4:6" ht="14.25" customHeight="1">
      <c r="D300" s="86"/>
      <c r="F300" s="85"/>
    </row>
    <row r="301" spans="4:6" ht="14.25" customHeight="1">
      <c r="D301" s="86"/>
      <c r="F301" s="85"/>
    </row>
    <row r="302" spans="1:16" ht="14.25" customHeight="1">
      <c r="A302" s="1" t="s">
        <v>490</v>
      </c>
      <c r="B302" s="1">
        <v>0</v>
      </c>
      <c r="C302" s="1">
        <v>0</v>
      </c>
      <c r="D302" s="86">
        <v>0</v>
      </c>
      <c r="E302" s="1" t="s">
        <v>490</v>
      </c>
      <c r="F302" s="85"/>
      <c r="K302" s="1">
        <v>0</v>
      </c>
      <c r="L302" s="1">
        <v>0</v>
      </c>
      <c r="M302" s="1">
        <f>+K302+L302</f>
        <v>0</v>
      </c>
      <c r="N302" s="1">
        <v>61293</v>
      </c>
      <c r="O302" s="1">
        <f>+N302-M302</f>
        <v>61293</v>
      </c>
      <c r="P302" s="1">
        <v>0</v>
      </c>
    </row>
    <row r="303" spans="1:15" ht="14.25" customHeight="1">
      <c r="A303" s="1" t="s">
        <v>490</v>
      </c>
      <c r="D303" s="86"/>
      <c r="F303" s="85"/>
      <c r="O303" s="32"/>
    </row>
    <row r="304" spans="4:15" ht="14.25" customHeight="1">
      <c r="D304" s="86"/>
      <c r="F304" s="85"/>
      <c r="O304" s="32"/>
    </row>
    <row r="305" spans="4:15" ht="14.25" customHeight="1">
      <c r="D305" s="86"/>
      <c r="F305" s="85"/>
      <c r="O305" s="32"/>
    </row>
    <row r="306" spans="4:15" ht="14.25" customHeight="1">
      <c r="D306" s="86"/>
      <c r="F306" s="85"/>
      <c r="O306" s="32"/>
    </row>
    <row r="307" spans="1:16" ht="14.25" customHeight="1">
      <c r="A307" s="31" t="s">
        <v>51</v>
      </c>
      <c r="B307" s="1">
        <v>5966679</v>
      </c>
      <c r="C307" s="1">
        <v>5966679</v>
      </c>
      <c r="D307" s="86">
        <f>ROUND(C307/B307*100,0)</f>
        <v>100</v>
      </c>
      <c r="E307" s="1">
        <v>4490831</v>
      </c>
      <c r="F307" s="86">
        <f>ROUND(E307/C307*100,0)</f>
        <v>75</v>
      </c>
      <c r="H307" s="1" t="s">
        <v>414</v>
      </c>
      <c r="K307" s="1">
        <v>585414</v>
      </c>
      <c r="L307" s="1">
        <v>5381265</v>
      </c>
      <c r="M307" s="1">
        <f>+K307+L307</f>
        <v>5966679</v>
      </c>
      <c r="N307" s="1">
        <v>4490831</v>
      </c>
      <c r="O307" s="1">
        <f>+N307-M307</f>
        <v>-1475848</v>
      </c>
      <c r="P307" s="1">
        <v>1132656</v>
      </c>
    </row>
    <row r="308" spans="4:6" ht="14.25" customHeight="1">
      <c r="D308" s="86"/>
      <c r="F308" s="85" t="s">
        <v>33</v>
      </c>
    </row>
    <row r="309" spans="4:6" s="5" customFormat="1" ht="14.25" customHeight="1">
      <c r="D309" s="90"/>
      <c r="F309" s="87"/>
    </row>
    <row r="310" spans="4:6" ht="14.25" customHeight="1">
      <c r="D310" s="86"/>
      <c r="F310" s="85" t="s">
        <v>33</v>
      </c>
    </row>
    <row r="311" spans="1:16" ht="14.25" customHeight="1">
      <c r="A311" s="39" t="s">
        <v>346</v>
      </c>
      <c r="B311" s="55">
        <f>B315+B453+B473</f>
        <v>1029746045</v>
      </c>
      <c r="C311" s="55">
        <f>C315+C453+C473</f>
        <v>574423986</v>
      </c>
      <c r="D311" s="56">
        <f>ROUND(C311/B311*100,0)</f>
        <v>56</v>
      </c>
      <c r="E311" s="55">
        <f>E315+E453+E473</f>
        <v>464290680</v>
      </c>
      <c r="F311" s="56">
        <f>ROUND(E311/C311*100,0)</f>
        <v>81</v>
      </c>
      <c r="G311" s="57"/>
      <c r="H311" s="57"/>
      <c r="I311" s="57"/>
      <c r="J311" s="57"/>
      <c r="K311" s="55">
        <f aca="true" t="shared" si="13" ref="K311:P311">K315+K453+K473</f>
        <v>118640421</v>
      </c>
      <c r="L311" s="55">
        <f t="shared" si="13"/>
        <v>94272571</v>
      </c>
      <c r="M311" s="55">
        <f t="shared" si="13"/>
        <v>212912992</v>
      </c>
      <c r="N311" s="55">
        <f t="shared" si="13"/>
        <v>102993072</v>
      </c>
      <c r="O311" s="55">
        <f t="shared" si="13"/>
        <v>-109919920</v>
      </c>
      <c r="P311" s="55">
        <f t="shared" si="13"/>
        <v>47984626</v>
      </c>
    </row>
    <row r="312" spans="4:6" ht="14.25" customHeight="1">
      <c r="D312" s="86"/>
      <c r="F312" s="85" t="s">
        <v>33</v>
      </c>
    </row>
    <row r="313" spans="4:6" ht="14.25" customHeight="1">
      <c r="D313" s="86"/>
      <c r="F313" s="85"/>
    </row>
    <row r="314" spans="4:6" ht="14.25" customHeight="1">
      <c r="D314" s="86"/>
      <c r="F314" s="85" t="s">
        <v>33</v>
      </c>
    </row>
    <row r="315" spans="1:16" ht="14.25" customHeight="1">
      <c r="A315" s="26" t="s">
        <v>36</v>
      </c>
      <c r="B315" s="1">
        <f>SUM(B316:B452)</f>
        <v>861838711</v>
      </c>
      <c r="C315" s="1">
        <f>SUM(C316:C452)</f>
        <v>533718825</v>
      </c>
      <c r="D315" s="86">
        <f>ROUND(C315/B315*100,0)</f>
        <v>62</v>
      </c>
      <c r="E315" s="1">
        <f>SUM(E316:E452)</f>
        <v>427708978</v>
      </c>
      <c r="F315" s="86">
        <f>ROUND(E315/C315*100,0)</f>
        <v>80</v>
      </c>
      <c r="K315" s="1">
        <f>SUM(K316:K452)</f>
        <v>118031864</v>
      </c>
      <c r="L315" s="1">
        <f>SUM(L316:L452)</f>
        <v>54175967</v>
      </c>
      <c r="M315" s="1">
        <f>SUM(M316:M452)</f>
        <v>172207831</v>
      </c>
      <c r="N315" s="1">
        <f>SUM(N316:N452)</f>
        <v>66411370</v>
      </c>
      <c r="O315" s="1">
        <f>+N315-M315</f>
        <v>-105796461</v>
      </c>
      <c r="P315" s="1">
        <f>SUM(P316:P452)</f>
        <v>47219869</v>
      </c>
    </row>
    <row r="316" spans="4:6" ht="14.25" customHeight="1">
      <c r="D316" s="86"/>
      <c r="F316" s="85" t="s">
        <v>33</v>
      </c>
    </row>
    <row r="317" spans="4:6" ht="14.25" customHeight="1">
      <c r="D317" s="86"/>
      <c r="F317" s="85"/>
    </row>
    <row r="318" spans="4:6" ht="14.25" customHeight="1">
      <c r="D318" s="86"/>
      <c r="F318" s="85" t="s">
        <v>33</v>
      </c>
    </row>
    <row r="319" spans="1:16" ht="14.25" customHeight="1">
      <c r="A319" s="41" t="s">
        <v>181</v>
      </c>
      <c r="B319" s="1">
        <v>83955303</v>
      </c>
      <c r="C319" s="1">
        <v>83148961</v>
      </c>
      <c r="D319" s="86">
        <f>ROUND(C319/B319*100,0)</f>
        <v>99</v>
      </c>
      <c r="E319" s="1">
        <v>83119302</v>
      </c>
      <c r="F319" s="86">
        <f>ROUND(E319/C319*100,0)</f>
        <v>100</v>
      </c>
      <c r="G319" s="26" t="s">
        <v>182</v>
      </c>
      <c r="H319" s="1" t="s">
        <v>89</v>
      </c>
      <c r="I319" s="1">
        <v>100</v>
      </c>
      <c r="J319" s="1">
        <v>100</v>
      </c>
      <c r="K319" s="1">
        <v>550871</v>
      </c>
      <c r="L319" s="1">
        <v>0</v>
      </c>
      <c r="M319" s="1">
        <f>+K319+L319</f>
        <v>550871</v>
      </c>
      <c r="N319" s="1">
        <v>521212</v>
      </c>
      <c r="O319" s="1">
        <f>+N319-M319</f>
        <v>-29659</v>
      </c>
      <c r="P319" s="1">
        <v>29659</v>
      </c>
    </row>
    <row r="320" spans="1:7" ht="14.25" customHeight="1">
      <c r="A320" s="1" t="s">
        <v>88</v>
      </c>
      <c r="D320" s="86"/>
      <c r="F320" s="85"/>
      <c r="G320" s="42" t="s">
        <v>33</v>
      </c>
    </row>
    <row r="321" spans="4:7" ht="14.25" customHeight="1">
      <c r="D321" s="86"/>
      <c r="F321" s="85"/>
      <c r="G321" s="42"/>
    </row>
    <row r="322" spans="4:7" ht="14.25" customHeight="1">
      <c r="D322" s="86"/>
      <c r="F322" s="85"/>
      <c r="G322" s="42" t="s">
        <v>33</v>
      </c>
    </row>
    <row r="323" spans="4:6" ht="14.25" customHeight="1">
      <c r="D323" s="86"/>
      <c r="F323" s="85"/>
    </row>
    <row r="324" spans="1:16" ht="14.25" customHeight="1">
      <c r="A324" s="41" t="s">
        <v>183</v>
      </c>
      <c r="B324" s="1">
        <v>90244630</v>
      </c>
      <c r="C324" s="1">
        <v>61279073</v>
      </c>
      <c r="D324" s="86">
        <f>ROUND(C324/B324*100,0)</f>
        <v>68</v>
      </c>
      <c r="E324" s="1">
        <v>60848883</v>
      </c>
      <c r="F324" s="86">
        <f>ROUND(E324/C324*100,0)</f>
        <v>99</v>
      </c>
      <c r="G324" s="26" t="s">
        <v>182</v>
      </c>
      <c r="H324" s="1" t="s">
        <v>90</v>
      </c>
      <c r="I324" s="1">
        <v>99</v>
      </c>
      <c r="J324" s="1">
        <v>99</v>
      </c>
      <c r="K324" s="1">
        <v>0</v>
      </c>
      <c r="L324" s="1">
        <v>3522234</v>
      </c>
      <c r="M324" s="1">
        <f>+K324+L324</f>
        <v>3522234</v>
      </c>
      <c r="N324" s="1">
        <v>3092044</v>
      </c>
      <c r="O324" s="1">
        <f>+N324-M324</f>
        <v>-430190</v>
      </c>
      <c r="P324" s="1">
        <v>430557</v>
      </c>
    </row>
    <row r="325" spans="1:7" ht="14.25" customHeight="1">
      <c r="A325" s="116" t="s">
        <v>184</v>
      </c>
      <c r="D325" s="86"/>
      <c r="F325" s="85"/>
      <c r="G325" s="42" t="s">
        <v>33</v>
      </c>
    </row>
    <row r="326" spans="1:7" ht="14.25" customHeight="1">
      <c r="A326" s="41"/>
      <c r="D326" s="86"/>
      <c r="F326" s="85"/>
      <c r="G326" s="42"/>
    </row>
    <row r="327" spans="4:7" ht="14.25" customHeight="1">
      <c r="D327" s="86"/>
      <c r="F327" s="85"/>
      <c r="G327" s="42" t="s">
        <v>33</v>
      </c>
    </row>
    <row r="328" spans="4:6" ht="14.25" customHeight="1">
      <c r="D328" s="86"/>
      <c r="F328" s="85"/>
    </row>
    <row r="329" spans="1:16" ht="14.25" customHeight="1">
      <c r="A329" s="26" t="s">
        <v>185</v>
      </c>
      <c r="B329" s="1">
        <v>12550495</v>
      </c>
      <c r="C329" s="1">
        <v>12550495</v>
      </c>
      <c r="D329" s="86">
        <f>ROUND(C329/B329*100,0)</f>
        <v>100</v>
      </c>
      <c r="E329" s="1">
        <v>12347431</v>
      </c>
      <c r="F329" s="86">
        <f>ROUND(E329/C329*100,0)</f>
        <v>98</v>
      </c>
      <c r="G329" s="26" t="s">
        <v>186</v>
      </c>
      <c r="H329" s="1" t="s">
        <v>187</v>
      </c>
      <c r="I329" s="1">
        <v>100</v>
      </c>
      <c r="J329" s="1">
        <v>100</v>
      </c>
      <c r="K329" s="1">
        <v>0</v>
      </c>
      <c r="L329" s="1">
        <v>0</v>
      </c>
      <c r="M329" s="1">
        <f>+K329+L329</f>
        <v>0</v>
      </c>
      <c r="N329" s="1">
        <v>-41135</v>
      </c>
      <c r="O329" s="1">
        <f>+N329-M329</f>
        <v>-41135</v>
      </c>
      <c r="P329" s="1">
        <v>0</v>
      </c>
    </row>
    <row r="330" spans="1:15" ht="14.25" customHeight="1">
      <c r="A330" s="26" t="s">
        <v>188</v>
      </c>
      <c r="D330" s="86"/>
      <c r="F330" s="85" t="s">
        <v>33</v>
      </c>
      <c r="G330" s="15" t="s">
        <v>33</v>
      </c>
      <c r="O330" s="32">
        <f>+M330-N330</f>
        <v>0</v>
      </c>
    </row>
    <row r="331" spans="1:15" ht="14.25" customHeight="1">
      <c r="A331" s="26"/>
      <c r="D331" s="86"/>
      <c r="F331" s="85"/>
      <c r="G331" s="15"/>
      <c r="O331" s="32"/>
    </row>
    <row r="332" spans="1:15" s="5" customFormat="1" ht="14.25" customHeight="1">
      <c r="A332" s="46"/>
      <c r="D332" s="90"/>
      <c r="F332" s="87"/>
      <c r="G332" s="51"/>
      <c r="O332" s="45"/>
    </row>
    <row r="333" spans="4:15" ht="14.25" customHeight="1">
      <c r="D333" s="86"/>
      <c r="F333" s="85" t="s">
        <v>33</v>
      </c>
      <c r="O333" s="32">
        <f>+M333-N333</f>
        <v>0</v>
      </c>
    </row>
    <row r="334" spans="1:16" ht="14.25" customHeight="1">
      <c r="A334" s="26" t="s">
        <v>489</v>
      </c>
      <c r="B334" s="1">
        <v>169731033</v>
      </c>
      <c r="C334" s="1">
        <v>123885063</v>
      </c>
      <c r="D334" s="86">
        <f>ROUND(C334/B334*100,0)</f>
        <v>73</v>
      </c>
      <c r="E334" s="1">
        <v>22616700</v>
      </c>
      <c r="F334" s="86">
        <f>ROUND(E334/C334*100,0)</f>
        <v>18</v>
      </c>
      <c r="G334" s="26" t="s">
        <v>189</v>
      </c>
      <c r="H334" s="1" t="s">
        <v>347</v>
      </c>
      <c r="I334" s="1">
        <v>21</v>
      </c>
      <c r="J334" s="1">
        <v>21</v>
      </c>
      <c r="K334" s="1">
        <v>109925617</v>
      </c>
      <c r="L334" s="1">
        <v>0</v>
      </c>
      <c r="M334" s="1">
        <f>+K334+L334</f>
        <v>109925617</v>
      </c>
      <c r="N334" s="1">
        <v>8657255</v>
      </c>
      <c r="O334" s="1">
        <f>+N334-M334</f>
        <v>-101268362</v>
      </c>
      <c r="P334" s="1">
        <v>43721476</v>
      </c>
    </row>
    <row r="335" spans="1:15" ht="14.25" customHeight="1">
      <c r="A335" s="15" t="s">
        <v>93</v>
      </c>
      <c r="D335" s="86"/>
      <c r="F335" s="85" t="s">
        <v>33</v>
      </c>
      <c r="G335" s="15"/>
      <c r="O335" s="32">
        <f>+M335-N335</f>
        <v>0</v>
      </c>
    </row>
    <row r="336" spans="1:15" ht="14.25" customHeight="1">
      <c r="A336" s="15"/>
      <c r="D336" s="86"/>
      <c r="F336" s="85"/>
      <c r="G336" s="15"/>
      <c r="O336" s="32"/>
    </row>
    <row r="337" spans="1:15" ht="14.25" customHeight="1">
      <c r="A337" s="15"/>
      <c r="D337" s="86"/>
      <c r="F337" s="85"/>
      <c r="G337" s="15"/>
      <c r="O337" s="32"/>
    </row>
    <row r="338" spans="4:15" ht="14.25" customHeight="1">
      <c r="D338" s="86"/>
      <c r="F338" s="85" t="s">
        <v>33</v>
      </c>
      <c r="O338" s="32">
        <f>+M338-N338</f>
        <v>0</v>
      </c>
    </row>
    <row r="339" spans="1:16" ht="14.25" customHeight="1">
      <c r="A339" s="26" t="s">
        <v>348</v>
      </c>
      <c r="B339" s="1">
        <v>28843560</v>
      </c>
      <c r="C339" s="1">
        <v>21563212</v>
      </c>
      <c r="D339" s="86">
        <f>ROUND(C339/B339*100,0)</f>
        <v>75</v>
      </c>
      <c r="E339" s="1">
        <v>21562745</v>
      </c>
      <c r="F339" s="86">
        <f>ROUND(E339/C339*100,0)</f>
        <v>100</v>
      </c>
      <c r="G339" s="26" t="s">
        <v>350</v>
      </c>
      <c r="H339" s="1" t="s">
        <v>352</v>
      </c>
      <c r="I339" s="1">
        <v>15</v>
      </c>
      <c r="J339" s="1">
        <v>15</v>
      </c>
      <c r="K339" s="1">
        <v>865222</v>
      </c>
      <c r="L339" s="1">
        <v>0</v>
      </c>
      <c r="M339" s="1">
        <f>+K339+L339</f>
        <v>865222</v>
      </c>
      <c r="N339" s="1">
        <v>864755</v>
      </c>
      <c r="O339" s="1">
        <f>+N339-M339</f>
        <v>-467</v>
      </c>
      <c r="P339" s="1">
        <v>645</v>
      </c>
    </row>
    <row r="340" spans="1:15" ht="14.25" customHeight="1">
      <c r="A340" s="15" t="s">
        <v>349</v>
      </c>
      <c r="D340" s="86"/>
      <c r="F340" s="85" t="s">
        <v>33</v>
      </c>
      <c r="G340" t="s">
        <v>351</v>
      </c>
      <c r="O340" s="32">
        <f>+M340-N340</f>
        <v>0</v>
      </c>
    </row>
    <row r="341" spans="1:20" s="5" customFormat="1" ht="14.25" customHeight="1">
      <c r="A341" s="1"/>
      <c r="B341" s="1"/>
      <c r="C341" s="1"/>
      <c r="D341" s="86"/>
      <c r="E341" s="1"/>
      <c r="F341" s="85" t="s">
        <v>33</v>
      </c>
      <c r="G341" s="1"/>
      <c r="H341" s="1"/>
      <c r="I341" s="1"/>
      <c r="J341" s="1"/>
      <c r="K341" s="1"/>
      <c r="L341" s="1"/>
      <c r="M341" s="1"/>
      <c r="N341" s="1"/>
      <c r="O341" s="32">
        <f>+M341-N341</f>
        <v>0</v>
      </c>
      <c r="P341" s="1"/>
      <c r="Q341" s="1"/>
      <c r="R341" s="1"/>
      <c r="S341" s="1"/>
      <c r="T341" s="1"/>
    </row>
    <row r="342" spans="4:15" ht="14.25" customHeight="1">
      <c r="D342" s="86"/>
      <c r="F342" s="85"/>
      <c r="O342" s="32"/>
    </row>
    <row r="343" spans="1:16" ht="14.25" customHeight="1">
      <c r="A343" s="26" t="s">
        <v>190</v>
      </c>
      <c r="B343" s="1">
        <v>67456471</v>
      </c>
      <c r="C343" s="1">
        <v>32350059</v>
      </c>
      <c r="D343" s="86">
        <f>ROUND(C343/B343*100,0)</f>
        <v>48</v>
      </c>
      <c r="E343" s="1">
        <v>31945037</v>
      </c>
      <c r="F343" s="86">
        <f>ROUND(E343/C343*100,0)</f>
        <v>99</v>
      </c>
      <c r="G343" s="26" t="s">
        <v>191</v>
      </c>
      <c r="H343" s="41" t="s">
        <v>91</v>
      </c>
      <c r="I343" s="1">
        <v>98</v>
      </c>
      <c r="J343" s="1">
        <v>98</v>
      </c>
      <c r="K343" s="1">
        <v>1261893</v>
      </c>
      <c r="L343" s="1">
        <v>3727445</v>
      </c>
      <c r="M343" s="1">
        <f>+K343+L343</f>
        <v>4989338</v>
      </c>
      <c r="N343" s="1">
        <v>4584317</v>
      </c>
      <c r="O343" s="1">
        <f>+N343-M343</f>
        <v>-405021</v>
      </c>
      <c r="P343" s="1">
        <v>405364</v>
      </c>
    </row>
    <row r="344" spans="1:15" ht="14.25" customHeight="1">
      <c r="A344" s="15" t="s">
        <v>92</v>
      </c>
      <c r="D344" s="86"/>
      <c r="F344" s="85" t="s">
        <v>33</v>
      </c>
      <c r="G344"/>
      <c r="O344" s="32">
        <f>+M344-N344</f>
        <v>0</v>
      </c>
    </row>
    <row r="345" spans="1:15" ht="14.25" customHeight="1">
      <c r="A345" s="1" t="s">
        <v>71</v>
      </c>
      <c r="D345" s="86"/>
      <c r="F345" s="85" t="s">
        <v>33</v>
      </c>
      <c r="O345" s="32">
        <f>+M345-N345</f>
        <v>0</v>
      </c>
    </row>
    <row r="346" spans="1:16" ht="14.25" customHeight="1" thickBot="1">
      <c r="A346" s="4"/>
      <c r="B346" s="4"/>
      <c r="C346" s="4"/>
      <c r="D346" s="110"/>
      <c r="E346" s="4"/>
      <c r="F346" s="109"/>
      <c r="G346" s="4"/>
      <c r="H346" s="4"/>
      <c r="I346" s="4"/>
      <c r="J346" s="4"/>
      <c r="K346" s="4"/>
      <c r="L346" s="4"/>
      <c r="M346" s="4"/>
      <c r="N346" s="4"/>
      <c r="O346" s="77"/>
      <c r="P346" s="4"/>
    </row>
    <row r="347" spans="4:15" ht="14.25" customHeight="1">
      <c r="D347" s="86"/>
      <c r="F347" s="85"/>
      <c r="O347" s="32"/>
    </row>
    <row r="348" spans="4:15" ht="14.25" customHeight="1">
      <c r="D348" s="86"/>
      <c r="F348" s="85" t="s">
        <v>33</v>
      </c>
      <c r="O348" s="32">
        <f>+M348-N348</f>
        <v>0</v>
      </c>
    </row>
    <row r="349" spans="1:16" ht="14.25" customHeight="1">
      <c r="A349" s="26" t="s">
        <v>192</v>
      </c>
      <c r="B349" s="1">
        <v>14505655</v>
      </c>
      <c r="C349" s="1">
        <v>2875212</v>
      </c>
      <c r="D349" s="86">
        <f>ROUND(C349/B349*100,0)</f>
        <v>20</v>
      </c>
      <c r="E349" s="1">
        <v>2757441</v>
      </c>
      <c r="F349" s="86">
        <f>ROUND(E349/C349*100,0)</f>
        <v>96</v>
      </c>
      <c r="G349" s="26" t="s">
        <v>193</v>
      </c>
      <c r="H349" s="1" t="s">
        <v>353</v>
      </c>
      <c r="I349" s="1">
        <v>42</v>
      </c>
      <c r="J349" s="1">
        <v>42</v>
      </c>
      <c r="K349" s="1">
        <v>211575</v>
      </c>
      <c r="L349" s="1">
        <v>1019718</v>
      </c>
      <c r="M349" s="1">
        <f>+K349+L349</f>
        <v>1231293</v>
      </c>
      <c r="N349" s="1">
        <v>1113522</v>
      </c>
      <c r="O349" s="1">
        <f>+N349-M349</f>
        <v>-117771</v>
      </c>
      <c r="P349" s="1">
        <v>117771</v>
      </c>
    </row>
    <row r="350" spans="1:15" ht="14.25" customHeight="1">
      <c r="A350" s="15" t="s">
        <v>93</v>
      </c>
      <c r="D350" s="86"/>
      <c r="F350" s="85" t="s">
        <v>33</v>
      </c>
      <c r="G350"/>
      <c r="O350" s="32">
        <f>+M350-N350</f>
        <v>0</v>
      </c>
    </row>
    <row r="351" spans="1:15" ht="14.25" customHeight="1">
      <c r="A351" s="15"/>
      <c r="D351" s="86"/>
      <c r="F351" s="85"/>
      <c r="G351"/>
      <c r="O351" s="32"/>
    </row>
    <row r="352" spans="1:20" ht="14.25" customHeight="1">
      <c r="A352" s="5"/>
      <c r="B352" s="5"/>
      <c r="C352" s="5"/>
      <c r="D352" s="90"/>
      <c r="E352" s="5"/>
      <c r="F352" s="87" t="s">
        <v>33</v>
      </c>
      <c r="G352" s="5"/>
      <c r="H352" s="5"/>
      <c r="I352" s="5"/>
      <c r="J352" s="5"/>
      <c r="K352" s="5"/>
      <c r="L352" s="5"/>
      <c r="N352" s="5"/>
      <c r="O352" s="45">
        <f>+M352-N352</f>
        <v>0</v>
      </c>
      <c r="P352" s="5"/>
      <c r="Q352" s="5"/>
      <c r="R352" s="5"/>
      <c r="S352" s="5"/>
      <c r="T352" s="5"/>
    </row>
    <row r="353" spans="4:15" s="5" customFormat="1" ht="14.25" customHeight="1">
      <c r="D353" s="90"/>
      <c r="F353" s="87" t="s">
        <v>33</v>
      </c>
      <c r="M353" s="1"/>
      <c r="O353" s="45">
        <f>+M353-N353</f>
        <v>0</v>
      </c>
    </row>
    <row r="354" spans="1:20" s="5" customFormat="1" ht="14.25" customHeight="1">
      <c r="A354" s="26" t="s">
        <v>194</v>
      </c>
      <c r="B354" s="1">
        <v>8237761</v>
      </c>
      <c r="C354" s="1">
        <v>4898305</v>
      </c>
      <c r="D354" s="86">
        <f>ROUND(C354/B354*100,0)</f>
        <v>59</v>
      </c>
      <c r="E354" s="1">
        <v>4558059</v>
      </c>
      <c r="F354" s="86">
        <f>ROUND(E354/C354*100,0)</f>
        <v>93</v>
      </c>
      <c r="G354" s="26" t="s">
        <v>195</v>
      </c>
      <c r="H354" s="1" t="s">
        <v>354</v>
      </c>
      <c r="I354" s="1">
        <v>99</v>
      </c>
      <c r="J354" s="1">
        <v>98</v>
      </c>
      <c r="K354" s="1">
        <v>643663</v>
      </c>
      <c r="L354" s="1">
        <v>1404370</v>
      </c>
      <c r="M354" s="1">
        <f>+K354+L354</f>
        <v>2048033</v>
      </c>
      <c r="N354" s="1">
        <v>1707788</v>
      </c>
      <c r="O354" s="1">
        <f>+N354-M354</f>
        <v>-340245</v>
      </c>
      <c r="P354" s="1">
        <v>116918</v>
      </c>
      <c r="Q354" s="1"/>
      <c r="R354" s="1"/>
      <c r="S354" s="1"/>
      <c r="T354" s="1"/>
    </row>
    <row r="355" spans="1:15" ht="14.25" customHeight="1">
      <c r="A355" s="15" t="s">
        <v>93</v>
      </c>
      <c r="D355" s="86"/>
      <c r="F355" s="85" t="s">
        <v>33</v>
      </c>
      <c r="G355"/>
      <c r="O355" s="32">
        <f>+M355-N355</f>
        <v>0</v>
      </c>
    </row>
    <row r="356" spans="1:15" ht="14.25" customHeight="1">
      <c r="A356" s="15"/>
      <c r="D356" s="86"/>
      <c r="F356" s="85"/>
      <c r="G356"/>
      <c r="O356" s="32"/>
    </row>
    <row r="357" spans="1:15" ht="14.25" customHeight="1">
      <c r="A357" s="41"/>
      <c r="D357" s="86"/>
      <c r="F357" s="85"/>
      <c r="O357" s="32"/>
    </row>
    <row r="358" spans="1:16" ht="14.25" customHeight="1">
      <c r="A358" s="5"/>
      <c r="B358" s="5"/>
      <c r="C358" s="5"/>
      <c r="D358" s="90"/>
      <c r="E358" s="5"/>
      <c r="F358" s="87"/>
      <c r="G358" s="5"/>
      <c r="H358" s="5"/>
      <c r="I358" s="5"/>
      <c r="J358" s="5"/>
      <c r="K358" s="5"/>
      <c r="L358" s="5"/>
      <c r="M358" s="5"/>
      <c r="N358" s="5"/>
      <c r="O358" s="45"/>
      <c r="P358" s="5"/>
    </row>
    <row r="359" spans="1:16" ht="14.25" customHeight="1">
      <c r="A359" s="26" t="s">
        <v>355</v>
      </c>
      <c r="B359" s="1">
        <v>4388026</v>
      </c>
      <c r="C359" s="1">
        <v>1693051</v>
      </c>
      <c r="D359" s="86">
        <f>ROUND(C359/B359*100,0)</f>
        <v>39</v>
      </c>
      <c r="E359" s="1">
        <v>1113292</v>
      </c>
      <c r="F359" s="86">
        <f>ROUND(E359/C359*100,0)</f>
        <v>66</v>
      </c>
      <c r="G359" s="119" t="s">
        <v>358</v>
      </c>
      <c r="H359" s="1" t="s">
        <v>359</v>
      </c>
      <c r="I359" s="1">
        <v>51</v>
      </c>
      <c r="J359" s="1">
        <v>51</v>
      </c>
      <c r="K359" s="1">
        <v>49514</v>
      </c>
      <c r="L359" s="1">
        <v>1233940</v>
      </c>
      <c r="M359" s="1">
        <f>+K359+L359</f>
        <v>1283454</v>
      </c>
      <c r="N359" s="1">
        <v>703695</v>
      </c>
      <c r="O359" s="1">
        <f>+N359-M359</f>
        <v>-579759</v>
      </c>
      <c r="P359" s="1">
        <v>541267</v>
      </c>
    </row>
    <row r="360" spans="1:7" ht="14.25" customHeight="1">
      <c r="A360" s="15" t="s">
        <v>356</v>
      </c>
      <c r="D360" s="86"/>
      <c r="F360" s="86"/>
      <c r="G360"/>
    </row>
    <row r="361" spans="1:7" ht="14.25" customHeight="1">
      <c r="A361" s="15"/>
      <c r="D361" s="86"/>
      <c r="F361" s="86"/>
      <c r="G361"/>
    </row>
    <row r="362" spans="4:7" ht="14.25" customHeight="1">
      <c r="D362" s="86"/>
      <c r="F362" s="86"/>
      <c r="G362" s="41"/>
    </row>
    <row r="363" spans="4:7" ht="14.25" customHeight="1">
      <c r="D363" s="86"/>
      <c r="F363" s="86"/>
      <c r="G363" s="41"/>
    </row>
    <row r="364" spans="1:16" ht="14.25" customHeight="1">
      <c r="A364" s="1" t="s">
        <v>360</v>
      </c>
      <c r="B364" s="1">
        <v>3160192</v>
      </c>
      <c r="C364" s="1">
        <v>1185308</v>
      </c>
      <c r="D364" s="86">
        <f>ROUND(C364/B364*100,0)</f>
        <v>38</v>
      </c>
      <c r="E364" s="1">
        <v>974870</v>
      </c>
      <c r="F364" s="86">
        <f>ROUND(E364/C364*100,0)</f>
        <v>82</v>
      </c>
      <c r="G364" s="120" t="s">
        <v>362</v>
      </c>
      <c r="H364" s="1" t="s">
        <v>363</v>
      </c>
      <c r="I364" s="1">
        <v>50</v>
      </c>
      <c r="J364" s="1">
        <v>50</v>
      </c>
      <c r="K364" s="1">
        <v>196600</v>
      </c>
      <c r="L364" s="1">
        <v>988708</v>
      </c>
      <c r="M364" s="1">
        <f>+K364+L364</f>
        <v>1185308</v>
      </c>
      <c r="N364" s="1">
        <v>974870</v>
      </c>
      <c r="O364" s="1">
        <f>+N364-M364</f>
        <v>-210438</v>
      </c>
      <c r="P364" s="1">
        <v>111357</v>
      </c>
    </row>
    <row r="365" spans="1:15" ht="14.25" customHeight="1">
      <c r="A365" s="1" t="s">
        <v>361</v>
      </c>
      <c r="D365" s="86"/>
      <c r="F365" s="85"/>
      <c r="G365" s="41"/>
      <c r="O365" s="32"/>
    </row>
    <row r="366" spans="4:15" ht="14.25" customHeight="1">
      <c r="D366" s="86"/>
      <c r="F366" s="85"/>
      <c r="G366" s="41"/>
      <c r="O366" s="32"/>
    </row>
    <row r="367" spans="4:15" ht="14.25" customHeight="1">
      <c r="D367" s="86"/>
      <c r="F367" s="85" t="s">
        <v>33</v>
      </c>
      <c r="O367" s="32">
        <f>+M367-N367</f>
        <v>0</v>
      </c>
    </row>
    <row r="368" spans="4:15" s="5" customFormat="1" ht="14.25" customHeight="1">
      <c r="D368" s="90"/>
      <c r="F368" s="87"/>
      <c r="O368" s="45"/>
    </row>
    <row r="369" spans="1:16" ht="14.25" customHeight="1">
      <c r="A369" s="26" t="s">
        <v>364</v>
      </c>
      <c r="B369" s="1">
        <v>39918425</v>
      </c>
      <c r="C369" s="1">
        <v>39792624</v>
      </c>
      <c r="D369" s="86">
        <f>ROUND(C369/B369*100,0)</f>
        <v>100</v>
      </c>
      <c r="E369" s="1">
        <v>39340620</v>
      </c>
      <c r="F369" s="86">
        <f>ROUND(E369/C369*100,0)</f>
        <v>99</v>
      </c>
      <c r="G369" s="26" t="s">
        <v>357</v>
      </c>
      <c r="H369" s="42" t="s">
        <v>365</v>
      </c>
      <c r="I369" s="1">
        <v>100</v>
      </c>
      <c r="J369" s="1">
        <v>100</v>
      </c>
      <c r="K369" s="1">
        <v>204746</v>
      </c>
      <c r="L369" s="1">
        <v>348274</v>
      </c>
      <c r="M369" s="1">
        <f>+K369+L369</f>
        <v>553020</v>
      </c>
      <c r="N369" s="1">
        <v>101016</v>
      </c>
      <c r="O369" s="1">
        <f>+N369-M369</f>
        <v>-452004</v>
      </c>
      <c r="P369" s="1">
        <v>0</v>
      </c>
    </row>
    <row r="370" spans="1:15" ht="14.25" customHeight="1">
      <c r="A370" s="15" t="s">
        <v>65</v>
      </c>
      <c r="D370" s="86"/>
      <c r="F370" s="85" t="s">
        <v>33</v>
      </c>
      <c r="G370"/>
      <c r="O370" s="32">
        <f>+M370-N370</f>
        <v>0</v>
      </c>
    </row>
    <row r="371" spans="1:15" ht="14.25" customHeight="1">
      <c r="A371" s="15"/>
      <c r="D371" s="86"/>
      <c r="F371" s="85"/>
      <c r="G371"/>
      <c r="O371" s="32"/>
    </row>
    <row r="372" spans="4:15" ht="14.25" customHeight="1">
      <c r="D372" s="86"/>
      <c r="F372" s="85" t="s">
        <v>33</v>
      </c>
      <c r="O372" s="32">
        <f>+M372-N372</f>
        <v>0</v>
      </c>
    </row>
    <row r="373" spans="4:15" ht="14.25" customHeight="1">
      <c r="D373" s="86"/>
      <c r="F373" s="85" t="s">
        <v>33</v>
      </c>
      <c r="O373" s="32">
        <f>+M373-N373</f>
        <v>0</v>
      </c>
    </row>
    <row r="374" spans="1:16" ht="14.25" customHeight="1">
      <c r="A374" s="15" t="s">
        <v>366</v>
      </c>
      <c r="B374" s="1">
        <v>10104305</v>
      </c>
      <c r="C374" s="1">
        <v>10104305</v>
      </c>
      <c r="D374" s="86">
        <f>ROUND(C374/B374*100,0)</f>
        <v>100</v>
      </c>
      <c r="E374" s="1">
        <v>10071130</v>
      </c>
      <c r="F374" s="86">
        <f>ROUND(E374/C374*100,0)</f>
        <v>100</v>
      </c>
      <c r="G374" s="26" t="s">
        <v>196</v>
      </c>
      <c r="H374" s="1" t="s">
        <v>197</v>
      </c>
      <c r="I374" s="1">
        <v>100</v>
      </c>
      <c r="J374" s="1">
        <v>100</v>
      </c>
      <c r="K374" s="1">
        <v>5163</v>
      </c>
      <c r="L374" s="1">
        <v>0</v>
      </c>
      <c r="M374" s="1">
        <f>+K374+L374</f>
        <v>5163</v>
      </c>
      <c r="N374" s="1">
        <v>-858</v>
      </c>
      <c r="O374" s="1">
        <f>+N374-M374</f>
        <v>-6021</v>
      </c>
      <c r="P374" s="1">
        <v>0</v>
      </c>
    </row>
    <row r="375" spans="1:15" ht="14.25" customHeight="1">
      <c r="A375" s="15" t="s">
        <v>71</v>
      </c>
      <c r="D375" s="86"/>
      <c r="F375" s="85" t="s">
        <v>33</v>
      </c>
      <c r="G375"/>
      <c r="O375" s="32">
        <f>+M375-N375</f>
        <v>0</v>
      </c>
    </row>
    <row r="376" spans="1:15" ht="14.25" customHeight="1">
      <c r="A376" s="15"/>
      <c r="D376" s="86"/>
      <c r="F376" s="85"/>
      <c r="G376"/>
      <c r="O376" s="32"/>
    </row>
    <row r="377" spans="4:15" ht="14.25" customHeight="1">
      <c r="D377" s="86"/>
      <c r="F377" s="85" t="s">
        <v>33</v>
      </c>
      <c r="O377" s="32">
        <f>+M377-N377</f>
        <v>0</v>
      </c>
    </row>
    <row r="378" spans="4:15" ht="14.25" customHeight="1">
      <c r="D378" s="86"/>
      <c r="F378" s="85" t="s">
        <v>33</v>
      </c>
      <c r="O378" s="32">
        <f>+M378-N378</f>
        <v>0</v>
      </c>
    </row>
    <row r="379" spans="1:16" ht="14.25" customHeight="1">
      <c r="A379" s="26" t="s">
        <v>94</v>
      </c>
      <c r="B379" s="1">
        <v>13526501</v>
      </c>
      <c r="C379" s="1">
        <v>12397364</v>
      </c>
      <c r="D379" s="86">
        <f>ROUND(C379/B379*100,0)</f>
        <v>92</v>
      </c>
      <c r="E379" s="1">
        <v>12380123</v>
      </c>
      <c r="F379" s="86">
        <f>ROUND(E379/C379*100,0)</f>
        <v>100</v>
      </c>
      <c r="G379" s="26" t="s">
        <v>198</v>
      </c>
      <c r="H379" s="42" t="s">
        <v>367</v>
      </c>
      <c r="I379" s="1">
        <v>100</v>
      </c>
      <c r="J379" s="1">
        <v>100</v>
      </c>
      <c r="K379" s="1">
        <v>196165</v>
      </c>
      <c r="L379" s="1">
        <v>1778672</v>
      </c>
      <c r="M379" s="1">
        <f>+K379+L379</f>
        <v>1974837</v>
      </c>
      <c r="N379" s="1">
        <v>1957596</v>
      </c>
      <c r="O379" s="1">
        <f>+N379-M379</f>
        <v>-17241</v>
      </c>
      <c r="P379" s="1">
        <v>0</v>
      </c>
    </row>
    <row r="380" spans="1:8" ht="14.25" customHeight="1">
      <c r="A380" s="26"/>
      <c r="D380" s="86"/>
      <c r="F380" s="86"/>
      <c r="G380" s="26"/>
      <c r="H380" s="41"/>
    </row>
    <row r="381" spans="1:15" ht="14.25" customHeight="1">
      <c r="A381" s="15"/>
      <c r="D381" s="86"/>
      <c r="F381" s="85" t="s">
        <v>33</v>
      </c>
      <c r="G381"/>
      <c r="O381" s="32">
        <f>+M381-N381</f>
        <v>0</v>
      </c>
    </row>
    <row r="382" spans="4:15" ht="14.25" customHeight="1">
      <c r="D382" s="86"/>
      <c r="F382" s="85" t="s">
        <v>33</v>
      </c>
      <c r="O382" s="32">
        <f>+M382-N382</f>
        <v>0</v>
      </c>
    </row>
    <row r="383" spans="1:16" ht="14.25" customHeight="1">
      <c r="A383" s="26" t="s">
        <v>95</v>
      </c>
      <c r="B383" s="1">
        <v>12034526</v>
      </c>
      <c r="C383" s="1">
        <v>7019364</v>
      </c>
      <c r="D383" s="86">
        <f>ROUND(C383/B383*100,0)</f>
        <v>58</v>
      </c>
      <c r="E383" s="1">
        <v>6864719</v>
      </c>
      <c r="F383" s="86">
        <f>ROUND(E383/C383*100,0)</f>
        <v>98</v>
      </c>
      <c r="G383" s="26" t="s">
        <v>199</v>
      </c>
      <c r="H383" s="1" t="s">
        <v>368</v>
      </c>
      <c r="I383" s="1">
        <v>69</v>
      </c>
      <c r="J383" s="1">
        <v>66</v>
      </c>
      <c r="K383" s="1">
        <v>189702</v>
      </c>
      <c r="L383" s="1">
        <v>1993268</v>
      </c>
      <c r="M383" s="1">
        <f>+K383+L383</f>
        <v>2182970</v>
      </c>
      <c r="N383" s="1">
        <v>2028326</v>
      </c>
      <c r="O383" s="1">
        <f>+N383-M383</f>
        <v>-154644</v>
      </c>
      <c r="P383" s="1">
        <v>96076</v>
      </c>
    </row>
    <row r="384" spans="1:15" ht="14.25" customHeight="1">
      <c r="A384" s="26" t="s">
        <v>93</v>
      </c>
      <c r="D384" s="86"/>
      <c r="F384" s="85" t="s">
        <v>33</v>
      </c>
      <c r="G384"/>
      <c r="O384" s="32">
        <f>+M384-N384</f>
        <v>0</v>
      </c>
    </row>
    <row r="385" spans="1:15" ht="14.25" customHeight="1">
      <c r="A385" s="26"/>
      <c r="D385" s="86"/>
      <c r="F385" s="85"/>
      <c r="G385"/>
      <c r="O385" s="32"/>
    </row>
    <row r="386" spans="1:15" ht="14.25" customHeight="1">
      <c r="A386" s="15"/>
      <c r="D386" s="86"/>
      <c r="F386" s="85" t="s">
        <v>33</v>
      </c>
      <c r="G386"/>
      <c r="O386" s="32">
        <f>+M386-N386</f>
        <v>0</v>
      </c>
    </row>
    <row r="387" spans="4:15" ht="14.25" customHeight="1">
      <c r="D387" s="86"/>
      <c r="F387" s="85" t="s">
        <v>33</v>
      </c>
      <c r="O387" s="32">
        <f>+M387-N387</f>
        <v>0</v>
      </c>
    </row>
    <row r="388" spans="1:16" ht="14.25" customHeight="1">
      <c r="A388" s="15" t="s">
        <v>369</v>
      </c>
      <c r="B388" s="1">
        <v>135000</v>
      </c>
      <c r="C388" s="1">
        <v>135000</v>
      </c>
      <c r="D388" s="86">
        <f>ROUND(C388/B388*100,0)</f>
        <v>100</v>
      </c>
      <c r="E388" s="1">
        <v>116423</v>
      </c>
      <c r="F388" s="86">
        <f>ROUND(E388/C388*100,0)</f>
        <v>86</v>
      </c>
      <c r="G388" s="26" t="s">
        <v>200</v>
      </c>
      <c r="H388" s="42" t="s">
        <v>201</v>
      </c>
      <c r="I388" s="1">
        <v>100</v>
      </c>
      <c r="J388" s="1">
        <v>100</v>
      </c>
      <c r="K388" s="1">
        <v>0</v>
      </c>
      <c r="L388" s="1">
        <v>0</v>
      </c>
      <c r="M388" s="1">
        <f>+K388+L388</f>
        <v>0</v>
      </c>
      <c r="N388" s="1">
        <v>-7</v>
      </c>
      <c r="O388" s="1">
        <f>+N388-M388</f>
        <v>-7</v>
      </c>
      <c r="P388" s="1">
        <v>0</v>
      </c>
    </row>
    <row r="389" spans="1:8" ht="14.25" customHeight="1">
      <c r="A389" s="26"/>
      <c r="D389" s="86"/>
      <c r="F389" s="86"/>
      <c r="G389" s="26"/>
      <c r="H389" s="42"/>
    </row>
    <row r="390" spans="1:8" ht="14.25" customHeight="1">
      <c r="A390" s="26"/>
      <c r="D390" s="86"/>
      <c r="F390" s="86"/>
      <c r="G390" s="26"/>
      <c r="H390" s="42"/>
    </row>
    <row r="391" spans="1:8" ht="14.25" customHeight="1">
      <c r="A391" s="26"/>
      <c r="D391" s="86"/>
      <c r="F391" s="86"/>
      <c r="G391" s="26"/>
      <c r="H391" s="42"/>
    </row>
    <row r="392" spans="1:16" ht="14.25" customHeight="1">
      <c r="A392" s="15" t="s">
        <v>370</v>
      </c>
      <c r="B392" s="1">
        <v>12444532</v>
      </c>
      <c r="C392" s="1">
        <v>410488</v>
      </c>
      <c r="D392" s="86">
        <f>ROUND(C392/B392*100,0)</f>
        <v>3</v>
      </c>
      <c r="E392" s="1">
        <v>382225</v>
      </c>
      <c r="F392" s="86">
        <f>ROUND(E392/C392*100,0)</f>
        <v>93</v>
      </c>
      <c r="G392" s="119" t="s">
        <v>372</v>
      </c>
      <c r="H392" s="42" t="s">
        <v>375</v>
      </c>
      <c r="I392" s="1">
        <v>6</v>
      </c>
      <c r="J392" s="1">
        <v>6</v>
      </c>
      <c r="K392" s="1">
        <v>0</v>
      </c>
      <c r="L392" s="1">
        <v>277715</v>
      </c>
      <c r="M392" s="1">
        <f>+K392+L392</f>
        <v>277715</v>
      </c>
      <c r="N392" s="1">
        <v>249452</v>
      </c>
      <c r="O392" s="1">
        <f>+N392-M392</f>
        <v>-28263</v>
      </c>
      <c r="P392" s="1">
        <v>0</v>
      </c>
    </row>
    <row r="393" spans="1:8" ht="14.25" customHeight="1">
      <c r="A393" s="15" t="s">
        <v>371</v>
      </c>
      <c r="D393" s="86"/>
      <c r="F393" s="86"/>
      <c r="G393" s="119" t="s">
        <v>373</v>
      </c>
      <c r="H393" s="42"/>
    </row>
    <row r="394" spans="1:8" ht="14.25" customHeight="1">
      <c r="A394" s="26"/>
      <c r="D394" s="86"/>
      <c r="F394" s="86"/>
      <c r="G394" s="119" t="s">
        <v>374</v>
      </c>
      <c r="H394" s="42"/>
    </row>
    <row r="395" spans="1:8" ht="14.25" customHeight="1">
      <c r="A395" s="26"/>
      <c r="D395" s="86"/>
      <c r="F395" s="86"/>
      <c r="G395" s="119"/>
      <c r="H395" s="42"/>
    </row>
    <row r="396" spans="1:8" ht="14.25" customHeight="1">
      <c r="A396" s="26"/>
      <c r="D396" s="86"/>
      <c r="F396" s="86"/>
      <c r="G396" s="26"/>
      <c r="H396" s="42"/>
    </row>
    <row r="397" spans="1:8" ht="14.25" customHeight="1">
      <c r="A397" s="26"/>
      <c r="D397" s="86"/>
      <c r="F397" s="86"/>
      <c r="G397" s="26"/>
      <c r="H397" s="42"/>
    </row>
    <row r="398" spans="1:16" ht="14.25" customHeight="1">
      <c r="A398" s="15" t="s">
        <v>376</v>
      </c>
      <c r="B398" s="1">
        <v>642969</v>
      </c>
      <c r="C398" s="1">
        <v>22361</v>
      </c>
      <c r="D398" s="86">
        <f>ROUND(C398/B398*100,0)</f>
        <v>3</v>
      </c>
      <c r="E398" s="1">
        <v>18526</v>
      </c>
      <c r="F398" s="86">
        <f>ROUND(E398/C398*100,0)</f>
        <v>83</v>
      </c>
      <c r="G398" s="119" t="s">
        <v>377</v>
      </c>
      <c r="H398" s="42" t="s">
        <v>378</v>
      </c>
      <c r="M398" s="1">
        <f>+K398+L398</f>
        <v>0</v>
      </c>
      <c r="N398" s="1">
        <v>1895</v>
      </c>
      <c r="O398" s="1">
        <f>+N398-M398</f>
        <v>1895</v>
      </c>
      <c r="P398" s="1">
        <v>0</v>
      </c>
    </row>
    <row r="399" spans="1:8" ht="14.25" customHeight="1">
      <c r="A399" s="15"/>
      <c r="D399" s="86"/>
      <c r="F399" s="86"/>
      <c r="G399" s="119"/>
      <c r="H399" s="42"/>
    </row>
    <row r="400" spans="1:8" ht="14.25" customHeight="1">
      <c r="A400" s="15"/>
      <c r="D400" s="86"/>
      <c r="F400" s="86"/>
      <c r="G400" s="119"/>
      <c r="H400" s="42"/>
    </row>
    <row r="401" spans="1:16" ht="14.25" customHeight="1" thickBot="1">
      <c r="A401" s="132"/>
      <c r="B401" s="4"/>
      <c r="C401" s="4"/>
      <c r="D401" s="110"/>
      <c r="E401" s="4"/>
      <c r="F401" s="110"/>
      <c r="G401" s="132"/>
      <c r="H401" s="112"/>
      <c r="I401" s="4"/>
      <c r="J401" s="4"/>
      <c r="K401" s="4"/>
      <c r="L401" s="4"/>
      <c r="M401" s="4"/>
      <c r="N401" s="4"/>
      <c r="O401" s="4"/>
      <c r="P401" s="4"/>
    </row>
    <row r="402" spans="1:8" ht="14.25" customHeight="1">
      <c r="A402" s="26"/>
      <c r="D402" s="86"/>
      <c r="F402" s="86"/>
      <c r="G402" s="26"/>
      <c r="H402" s="42"/>
    </row>
    <row r="403" spans="1:8" ht="14.25" customHeight="1">
      <c r="A403" s="26"/>
      <c r="D403" s="86"/>
      <c r="F403" s="86"/>
      <c r="G403" s="26"/>
      <c r="H403" s="42"/>
    </row>
    <row r="404" spans="1:8" ht="14.25" customHeight="1">
      <c r="A404" s="26"/>
      <c r="D404" s="86"/>
      <c r="F404" s="86"/>
      <c r="G404" s="26"/>
      <c r="H404" s="42"/>
    </row>
    <row r="405" spans="1:16" ht="14.25" customHeight="1">
      <c r="A405" s="15" t="s">
        <v>379</v>
      </c>
      <c r="B405" s="1">
        <v>14214882</v>
      </c>
      <c r="C405" s="1">
        <v>213660</v>
      </c>
      <c r="D405" s="86">
        <f>ROUND(C405/B405*100,0)</f>
        <v>2</v>
      </c>
      <c r="E405" s="1">
        <v>182007</v>
      </c>
      <c r="F405" s="86">
        <f>ROUND(E405/C405*100,0)</f>
        <v>85</v>
      </c>
      <c r="G405" s="119" t="s">
        <v>381</v>
      </c>
      <c r="H405" s="42" t="s">
        <v>382</v>
      </c>
      <c r="I405" s="1">
        <v>3</v>
      </c>
      <c r="J405" s="1">
        <v>2</v>
      </c>
      <c r="K405" s="1">
        <v>468</v>
      </c>
      <c r="L405" s="1">
        <v>202731</v>
      </c>
      <c r="M405" s="1">
        <f>+K405+L405</f>
        <v>203199</v>
      </c>
      <c r="N405" s="1">
        <v>171546</v>
      </c>
      <c r="O405" s="1">
        <f>+N405-M405</f>
        <v>-31653</v>
      </c>
      <c r="P405" s="1">
        <v>0</v>
      </c>
    </row>
    <row r="406" spans="1:8" ht="14.25" customHeight="1">
      <c r="A406" s="15" t="s">
        <v>380</v>
      </c>
      <c r="D406" s="86"/>
      <c r="F406" s="86"/>
      <c r="G406" s="26"/>
      <c r="H406" s="42"/>
    </row>
    <row r="407" spans="1:8" ht="14.25" customHeight="1">
      <c r="A407" s="26"/>
      <c r="D407" s="86"/>
      <c r="F407" s="86"/>
      <c r="G407" s="26"/>
      <c r="H407" s="42"/>
    </row>
    <row r="408" spans="1:8" ht="14.25" customHeight="1">
      <c r="A408" s="26"/>
      <c r="D408" s="86"/>
      <c r="F408" s="86"/>
      <c r="G408" s="26"/>
      <c r="H408" s="42"/>
    </row>
    <row r="409" spans="1:17" ht="14.2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6" ht="14.25" customHeight="1">
      <c r="A410" s="15" t="s">
        <v>468</v>
      </c>
      <c r="B410" s="1">
        <v>139517866</v>
      </c>
      <c r="C410" s="1">
        <v>42811987</v>
      </c>
      <c r="D410" s="86">
        <f>ROUND(C410/B410*100,0)</f>
        <v>31</v>
      </c>
      <c r="E410" s="1">
        <v>44464742</v>
      </c>
      <c r="F410" s="86">
        <f>ROUND(E410/C410*100,0)</f>
        <v>104</v>
      </c>
      <c r="G410" s="26" t="s">
        <v>383</v>
      </c>
      <c r="H410" s="1" t="s">
        <v>386</v>
      </c>
      <c r="I410" s="1">
        <v>36</v>
      </c>
      <c r="J410" s="1">
        <v>37</v>
      </c>
      <c r="K410" s="1">
        <v>452078</v>
      </c>
      <c r="L410" s="1">
        <v>20811580</v>
      </c>
      <c r="M410" s="1">
        <f>+K410+L410</f>
        <v>21263658</v>
      </c>
      <c r="N410" s="1">
        <v>22916413</v>
      </c>
      <c r="O410" s="1">
        <f>+N410-M410</f>
        <v>1652755</v>
      </c>
      <c r="P410" s="1">
        <v>0</v>
      </c>
    </row>
    <row r="411" spans="4:15" ht="14.25" customHeight="1">
      <c r="D411" s="86"/>
      <c r="F411" s="85" t="s">
        <v>33</v>
      </c>
      <c r="G411" s="26" t="s">
        <v>96</v>
      </c>
      <c r="O411" s="32">
        <f>+M411-N411</f>
        <v>0</v>
      </c>
    </row>
    <row r="412" spans="4:15" ht="14.25" customHeight="1">
      <c r="D412" s="86"/>
      <c r="F412" s="85" t="s">
        <v>33</v>
      </c>
      <c r="G412" s="15" t="s">
        <v>384</v>
      </c>
      <c r="O412" s="32">
        <f>+M412-N412</f>
        <v>0</v>
      </c>
    </row>
    <row r="413" spans="4:15" ht="14.25" customHeight="1">
      <c r="D413" s="86"/>
      <c r="F413" s="85" t="s">
        <v>33</v>
      </c>
      <c r="G413" s="26" t="s">
        <v>97</v>
      </c>
      <c r="O413" s="32">
        <f>+M413-N413</f>
        <v>0</v>
      </c>
    </row>
    <row r="414" spans="4:15" ht="14.25" customHeight="1">
      <c r="D414" s="86"/>
      <c r="F414" s="85" t="s">
        <v>33</v>
      </c>
      <c r="G414" s="15" t="s">
        <v>385</v>
      </c>
      <c r="O414" s="32">
        <f>+M414-N414</f>
        <v>0</v>
      </c>
    </row>
    <row r="415" spans="4:15" ht="14.25" customHeight="1">
      <c r="D415" s="86"/>
      <c r="F415" s="85"/>
      <c r="G415" s="15"/>
      <c r="O415" s="32"/>
    </row>
    <row r="416" spans="4:15" s="5" customFormat="1" ht="14.25" customHeight="1">
      <c r="D416" s="86"/>
      <c r="F416" s="87" t="s">
        <v>33</v>
      </c>
      <c r="O416" s="45">
        <f>+M416-N416</f>
        <v>0</v>
      </c>
    </row>
    <row r="417" spans="1:26" ht="14.25" customHeight="1">
      <c r="A417" s="5"/>
      <c r="B417" s="5"/>
      <c r="C417" s="5"/>
      <c r="D417" s="86"/>
      <c r="E417" s="5"/>
      <c r="F417" s="87"/>
      <c r="G417" s="5"/>
      <c r="H417" s="5"/>
      <c r="I417" s="5"/>
      <c r="J417" s="5"/>
      <c r="K417" s="5"/>
      <c r="L417" s="5"/>
      <c r="M417" s="5"/>
      <c r="N417" s="5"/>
      <c r="O417" s="4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15" t="s">
        <v>469</v>
      </c>
      <c r="B418" s="1">
        <v>69995799</v>
      </c>
      <c r="C418" s="1">
        <v>45159756</v>
      </c>
      <c r="D418" s="86">
        <f>ROUND(C418/B418*100,0)</f>
        <v>65</v>
      </c>
      <c r="E418" s="1">
        <v>44334726</v>
      </c>
      <c r="F418" s="86">
        <f>ROUND(E418/C418*100,0)</f>
        <v>98</v>
      </c>
      <c r="G418" s="26" t="s">
        <v>387</v>
      </c>
      <c r="H418" s="1" t="s">
        <v>393</v>
      </c>
      <c r="I418" s="1">
        <v>77</v>
      </c>
      <c r="J418" s="1">
        <v>81</v>
      </c>
      <c r="K418" s="1">
        <v>0</v>
      </c>
      <c r="L418" s="1">
        <v>16203315</v>
      </c>
      <c r="M418" s="1">
        <f>+K418+L418</f>
        <v>16203315</v>
      </c>
      <c r="N418" s="1">
        <v>15378285</v>
      </c>
      <c r="O418" s="1">
        <f>+N418-M418</f>
        <v>-825030</v>
      </c>
      <c r="P418" s="1">
        <v>825030</v>
      </c>
      <c r="U418" s="5"/>
      <c r="V418" s="5"/>
      <c r="W418" s="5"/>
      <c r="X418" s="5"/>
      <c r="Y418" s="5"/>
      <c r="Z418" s="5"/>
    </row>
    <row r="419" spans="4:15" ht="14.25" customHeight="1">
      <c r="D419" s="86"/>
      <c r="F419" s="85" t="s">
        <v>33</v>
      </c>
      <c r="G419" s="26" t="s">
        <v>98</v>
      </c>
      <c r="H419" s="1" t="s">
        <v>33</v>
      </c>
      <c r="O419" s="32">
        <f>+M419-N419</f>
        <v>0</v>
      </c>
    </row>
    <row r="420" spans="4:15" ht="14.25" customHeight="1">
      <c r="D420" s="86"/>
      <c r="F420" s="85" t="s">
        <v>33</v>
      </c>
      <c r="G420" s="26" t="s">
        <v>388</v>
      </c>
      <c r="O420" s="32">
        <f>+M420-N420</f>
        <v>0</v>
      </c>
    </row>
    <row r="421" spans="4:15" ht="14.25" customHeight="1">
      <c r="D421" s="86"/>
      <c r="F421" s="85" t="s">
        <v>33</v>
      </c>
      <c r="G421" s="26" t="s">
        <v>389</v>
      </c>
      <c r="O421" s="32">
        <f>+M421-N421</f>
        <v>0</v>
      </c>
    </row>
    <row r="422" spans="4:15" ht="14.25" customHeight="1">
      <c r="D422" s="86"/>
      <c r="F422" s="85" t="s">
        <v>33</v>
      </c>
      <c r="G422" s="15" t="s">
        <v>390</v>
      </c>
      <c r="O422" s="32">
        <f>+M422-N422</f>
        <v>0</v>
      </c>
    </row>
    <row r="423" spans="4:15" ht="14.25" customHeight="1">
      <c r="D423" s="86"/>
      <c r="F423" s="85"/>
      <c r="G423" s="15" t="s">
        <v>391</v>
      </c>
      <c r="O423" s="32"/>
    </row>
    <row r="424" spans="4:15" ht="14.25" customHeight="1">
      <c r="D424" s="86"/>
      <c r="F424" s="85" t="s">
        <v>33</v>
      </c>
      <c r="G424" s="15" t="s">
        <v>392</v>
      </c>
      <c r="O424" s="32">
        <f>+M424-N424</f>
        <v>0</v>
      </c>
    </row>
    <row r="425" spans="4:15" ht="14.25" customHeight="1">
      <c r="D425" s="86"/>
      <c r="F425" s="85"/>
      <c r="G425" s="15"/>
      <c r="O425" s="32"/>
    </row>
    <row r="426" spans="1:16" ht="14.25" customHeight="1">
      <c r="A426" s="5"/>
      <c r="B426" s="5"/>
      <c r="C426" s="5"/>
      <c r="D426" s="90"/>
      <c r="E426" s="5"/>
      <c r="F426" s="87" t="s">
        <v>33</v>
      </c>
      <c r="G426" s="5"/>
      <c r="H426" s="5"/>
      <c r="I426" s="5"/>
      <c r="J426" s="5"/>
      <c r="K426" s="5"/>
      <c r="L426" s="5"/>
      <c r="M426" s="5"/>
      <c r="N426" s="5"/>
      <c r="O426" s="45">
        <f>+M426-N426</f>
        <v>0</v>
      </c>
      <c r="P426" s="5"/>
    </row>
    <row r="427" spans="4:15" s="5" customFormat="1" ht="14.25" customHeight="1">
      <c r="D427" s="90"/>
      <c r="F427" s="87"/>
      <c r="O427" s="45"/>
    </row>
    <row r="428" spans="1:16" ht="14.25" customHeight="1">
      <c r="A428" s="15" t="s">
        <v>470</v>
      </c>
      <c r="B428" s="1">
        <v>14108988</v>
      </c>
      <c r="C428" s="1">
        <v>3218546</v>
      </c>
      <c r="D428" s="86">
        <f>ROUND(C428/B428*100,0)</f>
        <v>23</v>
      </c>
      <c r="E428" s="1">
        <v>3150440</v>
      </c>
      <c r="F428" s="86">
        <f>ROUND(E428/C428*100,0)</f>
        <v>98</v>
      </c>
      <c r="G428" t="s">
        <v>202</v>
      </c>
      <c r="H428" s="1" t="s">
        <v>395</v>
      </c>
      <c r="I428" s="1">
        <v>82</v>
      </c>
      <c r="J428" s="1">
        <v>80</v>
      </c>
      <c r="K428" s="1">
        <v>381086</v>
      </c>
      <c r="L428" s="1">
        <v>98299</v>
      </c>
      <c r="M428" s="1">
        <f>+K428+L428</f>
        <v>479385</v>
      </c>
      <c r="N428" s="1">
        <v>411279</v>
      </c>
      <c r="O428" s="1">
        <f>+N428-M428</f>
        <v>-68106</v>
      </c>
      <c r="P428" s="1">
        <v>68106</v>
      </c>
    </row>
    <row r="429" spans="1:15" ht="14.25" customHeight="1">
      <c r="A429" s="15" t="s">
        <v>99</v>
      </c>
      <c r="D429" s="86"/>
      <c r="F429" s="85"/>
      <c r="G429" s="1" t="s">
        <v>203</v>
      </c>
      <c r="O429" s="32"/>
    </row>
    <row r="430" spans="1:15" ht="14.25" customHeight="1">
      <c r="A430" s="26"/>
      <c r="D430" s="86"/>
      <c r="F430" s="85"/>
      <c r="G430" s="1" t="s">
        <v>204</v>
      </c>
      <c r="O430" s="32"/>
    </row>
    <row r="431" spans="1:15" ht="14.25" customHeight="1">
      <c r="A431" s="26"/>
      <c r="D431" s="86"/>
      <c r="F431" s="85"/>
      <c r="G431" s="41" t="s">
        <v>205</v>
      </c>
      <c r="O431" s="32"/>
    </row>
    <row r="432" spans="1:15" ht="14.25" customHeight="1">
      <c r="A432" s="26"/>
      <c r="D432" s="86"/>
      <c r="F432" s="85"/>
      <c r="G432" s="1" t="s">
        <v>394</v>
      </c>
      <c r="O432" s="32"/>
    </row>
    <row r="433" spans="1:15" ht="14.25" customHeight="1">
      <c r="A433" s="26"/>
      <c r="D433" s="86"/>
      <c r="F433" s="85"/>
      <c r="O433" s="32"/>
    </row>
    <row r="434" spans="1:15" ht="14.25" customHeight="1">
      <c r="A434" s="26"/>
      <c r="D434" s="86"/>
      <c r="F434" s="85"/>
      <c r="O434" s="32"/>
    </row>
    <row r="435" spans="1:15" ht="14.25" customHeight="1">
      <c r="A435" s="26"/>
      <c r="D435" s="86"/>
      <c r="F435" s="85"/>
      <c r="O435" s="32"/>
    </row>
    <row r="436" spans="1:16" ht="14.25" customHeight="1">
      <c r="A436" s="15" t="s">
        <v>471</v>
      </c>
      <c r="B436" s="1">
        <v>25289490</v>
      </c>
      <c r="C436" s="1">
        <v>25289490</v>
      </c>
      <c r="D436" s="86">
        <f>ROUND(C436/B436*100,0)</f>
        <v>100</v>
      </c>
      <c r="E436" s="1">
        <v>22879800</v>
      </c>
      <c r="F436" s="86">
        <f>ROUND(E436/C436*100,0)</f>
        <v>90</v>
      </c>
      <c r="G436" s="1" t="s">
        <v>396</v>
      </c>
      <c r="H436" s="1" t="s">
        <v>397</v>
      </c>
      <c r="I436" s="1">
        <v>98</v>
      </c>
      <c r="J436" s="1">
        <v>98</v>
      </c>
      <c r="K436" s="1">
        <v>2816431</v>
      </c>
      <c r="L436" s="1">
        <v>0</v>
      </c>
      <c r="M436" s="1">
        <f>+K436+L436</f>
        <v>2816431</v>
      </c>
      <c r="N436" s="1">
        <v>406740</v>
      </c>
      <c r="O436" s="1">
        <f>+N436-M436</f>
        <v>-2409691</v>
      </c>
      <c r="P436" s="1">
        <v>726708</v>
      </c>
    </row>
    <row r="437" spans="1:7" ht="14.25" customHeight="1">
      <c r="A437" s="15" t="s">
        <v>100</v>
      </c>
      <c r="D437" s="86"/>
      <c r="F437" s="85"/>
      <c r="G437" s="1" t="s">
        <v>101</v>
      </c>
    </row>
    <row r="438" spans="1:6" ht="14.25" customHeight="1">
      <c r="A438" s="15"/>
      <c r="D438" s="86"/>
      <c r="F438" s="85"/>
    </row>
    <row r="439" spans="1:15" s="5" customFormat="1" ht="14.25" customHeight="1">
      <c r="A439" s="46"/>
      <c r="D439" s="90"/>
      <c r="F439" s="87"/>
      <c r="O439" s="1"/>
    </row>
    <row r="440" spans="1:6" ht="14.25" customHeight="1">
      <c r="A440" s="26"/>
      <c r="D440" s="86"/>
      <c r="F440" s="85"/>
    </row>
    <row r="441" spans="1:16" ht="14.25" customHeight="1">
      <c r="A441" s="15" t="s">
        <v>472</v>
      </c>
      <c r="B441" s="1">
        <v>1946715</v>
      </c>
      <c r="C441" s="1">
        <v>1138983</v>
      </c>
      <c r="D441" s="86">
        <f>ROUND(C441/B441*100,0)</f>
        <v>59</v>
      </c>
      <c r="E441" s="1">
        <v>1128080</v>
      </c>
      <c r="F441" s="86">
        <f>ROUND(E441/C441*100,0)</f>
        <v>99</v>
      </c>
      <c r="G441" s="1" t="s">
        <v>206</v>
      </c>
      <c r="H441" s="42" t="s">
        <v>398</v>
      </c>
      <c r="I441" s="1">
        <v>95</v>
      </c>
      <c r="J441" s="1">
        <v>95</v>
      </c>
      <c r="K441" s="1">
        <v>81070</v>
      </c>
      <c r="L441" s="1">
        <v>0</v>
      </c>
      <c r="M441" s="1">
        <f>+K441+L441</f>
        <v>81070</v>
      </c>
      <c r="N441" s="1">
        <v>70167</v>
      </c>
      <c r="O441" s="1">
        <f>+N441-M441</f>
        <v>-10903</v>
      </c>
      <c r="P441" s="1">
        <v>10903</v>
      </c>
    </row>
    <row r="442" spans="1:15" ht="14.25" customHeight="1">
      <c r="A442" s="41" t="s">
        <v>103</v>
      </c>
      <c r="D442" s="86"/>
      <c r="F442" s="85" t="s">
        <v>33</v>
      </c>
      <c r="G442" s="1" t="s">
        <v>207</v>
      </c>
      <c r="O442" s="32">
        <f>+M442-N442</f>
        <v>0</v>
      </c>
    </row>
    <row r="443" spans="1:15" ht="14.25" customHeight="1">
      <c r="A443" s="1" t="s">
        <v>488</v>
      </c>
      <c r="D443" s="86"/>
      <c r="F443" s="85" t="s">
        <v>33</v>
      </c>
      <c r="O443" s="32">
        <f>+M443-N443</f>
        <v>0</v>
      </c>
    </row>
    <row r="444" spans="4:15" ht="14.25" customHeight="1">
      <c r="D444" s="86"/>
      <c r="F444" s="85"/>
      <c r="O444" s="32"/>
    </row>
    <row r="445" spans="4:15" ht="14.25" customHeight="1">
      <c r="D445" s="86"/>
      <c r="F445" s="85"/>
      <c r="O445" s="32"/>
    </row>
    <row r="446" spans="4:15" ht="14.25" customHeight="1">
      <c r="D446" s="86"/>
      <c r="F446" s="85"/>
      <c r="O446" s="32"/>
    </row>
    <row r="447" spans="1:16" ht="14.25" customHeight="1">
      <c r="A447" s="1" t="s">
        <v>473</v>
      </c>
      <c r="B447" s="1">
        <v>24885587</v>
      </c>
      <c r="C447" s="1">
        <v>576158</v>
      </c>
      <c r="D447" s="86">
        <f>ROUND(C447/B447*100,0)</f>
        <v>2</v>
      </c>
      <c r="E447" s="1">
        <v>551657</v>
      </c>
      <c r="F447" s="86">
        <f>ROUND(E447/C447*100,0)</f>
        <v>96</v>
      </c>
      <c r="G447" s="1" t="s">
        <v>208</v>
      </c>
      <c r="H447" s="1" t="s">
        <v>104</v>
      </c>
      <c r="I447" s="1">
        <v>21</v>
      </c>
      <c r="J447" s="1">
        <v>20</v>
      </c>
      <c r="K447" s="1">
        <v>0</v>
      </c>
      <c r="L447" s="1">
        <v>565698</v>
      </c>
      <c r="M447" s="1">
        <f>+K447+L447</f>
        <v>565698</v>
      </c>
      <c r="N447" s="1">
        <v>541197</v>
      </c>
      <c r="O447" s="1">
        <f>+N447-M447</f>
        <v>-24501</v>
      </c>
      <c r="P447" s="1">
        <v>18032</v>
      </c>
    </row>
    <row r="448" spans="1:15" ht="14.25" customHeight="1">
      <c r="A448" s="1" t="s">
        <v>105</v>
      </c>
      <c r="D448" s="86"/>
      <c r="F448" s="85"/>
      <c r="G448" s="1" t="s">
        <v>209</v>
      </c>
      <c r="O448" s="32"/>
    </row>
    <row r="449" spans="4:15" ht="14.25" customHeight="1">
      <c r="D449" s="86"/>
      <c r="F449" s="85"/>
      <c r="G449" s="1" t="s">
        <v>210</v>
      </c>
      <c r="O449" s="32"/>
    </row>
    <row r="450" spans="4:15" ht="14.25" customHeight="1">
      <c r="D450" s="86"/>
      <c r="F450" s="85"/>
      <c r="O450" s="32"/>
    </row>
    <row r="451" spans="4:15" ht="14.25" customHeight="1">
      <c r="D451" s="86"/>
      <c r="F451" s="85"/>
      <c r="O451" s="32"/>
    </row>
    <row r="452" spans="4:15" ht="14.25" customHeight="1">
      <c r="D452" s="86"/>
      <c r="F452" s="85"/>
      <c r="O452" s="32"/>
    </row>
    <row r="453" spans="1:20" ht="14.25" customHeight="1">
      <c r="A453" s="26" t="s">
        <v>49</v>
      </c>
      <c r="B453" s="1">
        <f>SUM(B457:B471)</f>
        <v>127595957</v>
      </c>
      <c r="C453" s="1">
        <f>SUM(C457:C471)</f>
        <v>393784</v>
      </c>
      <c r="D453" s="86">
        <f>ROUND(C453/B453*100,0)</f>
        <v>0</v>
      </c>
      <c r="E453" s="1">
        <f>SUM(E457:E471)</f>
        <v>3494</v>
      </c>
      <c r="F453" s="86">
        <f>ROUND(E453/C453*100,0)</f>
        <v>1</v>
      </c>
      <c r="K453" s="1">
        <f aca="true" t="shared" si="14" ref="K453:T453">SUM(K457:K471)</f>
        <v>21000</v>
      </c>
      <c r="L453" s="1">
        <f t="shared" si="14"/>
        <v>372784</v>
      </c>
      <c r="M453" s="1">
        <f t="shared" si="14"/>
        <v>393784</v>
      </c>
      <c r="N453" s="1">
        <f t="shared" si="14"/>
        <v>3494</v>
      </c>
      <c r="O453" s="1">
        <f t="shared" si="14"/>
        <v>-390290</v>
      </c>
      <c r="P453" s="1">
        <f t="shared" si="14"/>
        <v>3430</v>
      </c>
      <c r="Q453" s="1">
        <f t="shared" si="14"/>
        <v>0</v>
      </c>
      <c r="R453" s="1">
        <f t="shared" si="14"/>
        <v>0</v>
      </c>
      <c r="S453" s="1">
        <f t="shared" si="14"/>
        <v>0</v>
      </c>
      <c r="T453" s="1">
        <f t="shared" si="14"/>
        <v>0</v>
      </c>
    </row>
    <row r="454" spans="1:25" ht="14.25" customHeight="1">
      <c r="A454" s="26"/>
      <c r="D454" s="86"/>
      <c r="F454" s="85"/>
      <c r="O454" s="32"/>
      <c r="U454" s="1">
        <f>SUM(U458:U472)</f>
        <v>0</v>
      </c>
      <c r="V454" s="1">
        <f>SUM(V458:V472)</f>
        <v>0</v>
      </c>
      <c r="W454" s="1">
        <f>SUM(W458:W472)</f>
        <v>0</v>
      </c>
      <c r="X454" s="1">
        <f>SUM(X458:X472)</f>
        <v>0</v>
      </c>
      <c r="Y454" s="1">
        <f>SUM(Y458:Y472)</f>
        <v>0</v>
      </c>
    </row>
    <row r="455" spans="1:15" ht="14.25" customHeight="1">
      <c r="A455" s="26"/>
      <c r="D455" s="86"/>
      <c r="F455" s="85"/>
      <c r="O455" s="32"/>
    </row>
    <row r="456" spans="1:15" ht="14.25" customHeight="1">
      <c r="A456" s="26"/>
      <c r="D456" s="86"/>
      <c r="F456" s="85"/>
      <c r="O456" s="32"/>
    </row>
    <row r="457" spans="1:16" ht="14.25" customHeight="1">
      <c r="A457" s="15" t="s">
        <v>399</v>
      </c>
      <c r="B457" s="1">
        <v>122761054</v>
      </c>
      <c r="C457" s="1">
        <v>285684</v>
      </c>
      <c r="D457" s="86">
        <f>ROUND(C457/B457*100,0)</f>
        <v>0</v>
      </c>
      <c r="E457" s="1">
        <v>1800</v>
      </c>
      <c r="F457" s="86">
        <f>ROUND(E457/C457*100,0)</f>
        <v>1</v>
      </c>
      <c r="G457" s="42" t="s">
        <v>400</v>
      </c>
      <c r="H457" s="42" t="s">
        <v>402</v>
      </c>
      <c r="I457" s="1">
        <v>0</v>
      </c>
      <c r="J457" s="1">
        <v>0</v>
      </c>
      <c r="K457" s="1">
        <v>0</v>
      </c>
      <c r="L457" s="1">
        <v>285684</v>
      </c>
      <c r="M457" s="1">
        <f>+K457+L457</f>
        <v>285684</v>
      </c>
      <c r="N457" s="1">
        <v>1800</v>
      </c>
      <c r="O457" s="1">
        <f>+N457-M457</f>
        <v>-283884</v>
      </c>
      <c r="P457" s="1">
        <v>0</v>
      </c>
    </row>
    <row r="458" spans="1:15" ht="14.25" customHeight="1">
      <c r="A458" s="15"/>
      <c r="D458" s="86"/>
      <c r="F458" s="85"/>
      <c r="G458" s="117" t="s">
        <v>401</v>
      </c>
      <c r="O458" s="32"/>
    </row>
    <row r="459" spans="1:16" s="5" customFormat="1" ht="14.25" customHeight="1" thickBot="1">
      <c r="A459" s="134" t="s">
        <v>33</v>
      </c>
      <c r="B459" s="4"/>
      <c r="C459" s="4"/>
      <c r="D459" s="110"/>
      <c r="E459" s="4"/>
      <c r="F459" s="109"/>
      <c r="G459" s="4"/>
      <c r="H459" s="4"/>
      <c r="I459" s="4"/>
      <c r="J459" s="4"/>
      <c r="K459" s="4"/>
      <c r="L459" s="4"/>
      <c r="M459" s="4"/>
      <c r="N459" s="4"/>
      <c r="O459" s="77"/>
      <c r="P459" s="4"/>
    </row>
    <row r="460" spans="1:15" s="5" customFormat="1" ht="14.25" customHeight="1">
      <c r="A460" s="51"/>
      <c r="D460" s="90"/>
      <c r="F460" s="87"/>
      <c r="O460" s="45"/>
    </row>
    <row r="461" spans="1:15" s="5" customFormat="1" ht="14.25" customHeight="1">
      <c r="A461" s="46"/>
      <c r="D461" s="90"/>
      <c r="F461" s="87"/>
      <c r="O461" s="45"/>
    </row>
    <row r="462" spans="1:16" ht="14.25" customHeight="1">
      <c r="A462" s="15" t="s">
        <v>403</v>
      </c>
      <c r="B462" s="1">
        <v>3162903</v>
      </c>
      <c r="C462" s="1">
        <v>26000</v>
      </c>
      <c r="D462" s="86">
        <f>ROUND(C462/B462*100,0)</f>
        <v>1</v>
      </c>
      <c r="E462" s="1">
        <v>1694</v>
      </c>
      <c r="F462" s="86">
        <f>ROUND(E462/C462*100,0)</f>
        <v>7</v>
      </c>
      <c r="G462" s="119" t="s">
        <v>405</v>
      </c>
      <c r="H462" s="42" t="s">
        <v>409</v>
      </c>
      <c r="I462" s="1">
        <v>27</v>
      </c>
      <c r="J462" s="1">
        <v>27</v>
      </c>
      <c r="K462" s="1">
        <v>21000</v>
      </c>
      <c r="L462" s="1">
        <v>5000</v>
      </c>
      <c r="M462" s="1">
        <f>+K462+L462</f>
        <v>26000</v>
      </c>
      <c r="N462" s="1">
        <v>1694</v>
      </c>
      <c r="O462" s="1">
        <f>+N462-M462</f>
        <v>-24306</v>
      </c>
      <c r="P462" s="1">
        <v>0</v>
      </c>
    </row>
    <row r="463" spans="1:7" ht="14.25" customHeight="1">
      <c r="A463" s="15" t="s">
        <v>404</v>
      </c>
      <c r="D463" s="86"/>
      <c r="F463" s="86"/>
      <c r="G463" s="119" t="s">
        <v>406</v>
      </c>
    </row>
    <row r="464" spans="1:7" ht="14.25" customHeight="1">
      <c r="A464" s="26"/>
      <c r="D464" s="86"/>
      <c r="F464" s="86"/>
      <c r="G464" s="119" t="s">
        <v>407</v>
      </c>
    </row>
    <row r="465" spans="1:7" ht="14.25" customHeight="1">
      <c r="A465" s="26"/>
      <c r="D465" s="86"/>
      <c r="F465" s="86"/>
      <c r="G465" s="119" t="s">
        <v>408</v>
      </c>
    </row>
    <row r="466" spans="1:7" ht="14.25" customHeight="1">
      <c r="A466" s="26"/>
      <c r="D466" s="86"/>
      <c r="F466" s="86"/>
      <c r="G466" s="119"/>
    </row>
    <row r="467" spans="1:7" ht="14.25" customHeight="1">
      <c r="A467" s="26"/>
      <c r="D467" s="86"/>
      <c r="F467" s="86"/>
      <c r="G467" s="119"/>
    </row>
    <row r="468" spans="1:16" ht="14.25" customHeight="1">
      <c r="A468" s="15" t="s">
        <v>412</v>
      </c>
      <c r="B468" s="1">
        <v>1672000</v>
      </c>
      <c r="C468" s="1">
        <v>82100</v>
      </c>
      <c r="D468" s="86">
        <f>ROUND(C468/B468*100,0)</f>
        <v>5</v>
      </c>
      <c r="E468" s="1">
        <v>0</v>
      </c>
      <c r="F468" s="86">
        <f>ROUND(E468/C468*100,0)</f>
        <v>0</v>
      </c>
      <c r="G468" s="119" t="s">
        <v>410</v>
      </c>
      <c r="H468" s="1" t="s">
        <v>258</v>
      </c>
      <c r="I468" s="1">
        <v>10</v>
      </c>
      <c r="J468" s="1">
        <v>8</v>
      </c>
      <c r="K468" s="1">
        <v>0</v>
      </c>
      <c r="L468" s="1">
        <v>82100</v>
      </c>
      <c r="M468" s="1">
        <f>+K468+L468</f>
        <v>82100</v>
      </c>
      <c r="N468" s="1">
        <v>0</v>
      </c>
      <c r="O468" s="1">
        <f>+N468-M468</f>
        <v>-82100</v>
      </c>
      <c r="P468" s="1">
        <v>3430</v>
      </c>
    </row>
    <row r="469" spans="1:15" ht="14.25" customHeight="1">
      <c r="A469" s="26"/>
      <c r="D469" s="86"/>
      <c r="F469" s="85"/>
      <c r="G469" s="119" t="s">
        <v>411</v>
      </c>
      <c r="O469" s="32"/>
    </row>
    <row r="470" spans="1:20" ht="14.25" customHeight="1">
      <c r="A470" s="46"/>
      <c r="B470" s="5"/>
      <c r="C470" s="5"/>
      <c r="D470" s="90"/>
      <c r="E470" s="5"/>
      <c r="F470" s="87"/>
      <c r="G470" s="64"/>
      <c r="H470" s="5"/>
      <c r="I470" s="5"/>
      <c r="J470" s="5"/>
      <c r="K470" s="5"/>
      <c r="L470" s="5"/>
      <c r="M470" s="5"/>
      <c r="N470" s="5"/>
      <c r="O470" s="45"/>
      <c r="P470" s="5"/>
      <c r="Q470" s="5"/>
      <c r="R470" s="5"/>
      <c r="S470" s="5"/>
      <c r="T470" s="5"/>
    </row>
    <row r="471" spans="1:15" s="5" customFormat="1" ht="14.25" customHeight="1">
      <c r="A471" s="46"/>
      <c r="D471" s="90"/>
      <c r="F471" s="87"/>
      <c r="G471" s="64"/>
      <c r="O471" s="45"/>
    </row>
    <row r="472" spans="1:15" ht="14.25" customHeight="1">
      <c r="A472" s="26"/>
      <c r="D472" s="86"/>
      <c r="F472" s="85"/>
      <c r="G472" s="41"/>
      <c r="O472" s="32"/>
    </row>
    <row r="473" spans="1:16" ht="14.25" customHeight="1">
      <c r="A473" s="31" t="s">
        <v>51</v>
      </c>
      <c r="B473" s="1">
        <v>40311377</v>
      </c>
      <c r="C473" s="1">
        <v>40311377</v>
      </c>
      <c r="D473" s="86">
        <f>ROUND(C473/B473*100,0)</f>
        <v>100</v>
      </c>
      <c r="E473" s="1">
        <v>36578208</v>
      </c>
      <c r="F473" s="86">
        <f>ROUND(E473/C473*100,0)</f>
        <v>91</v>
      </c>
      <c r="H473" s="1" t="s">
        <v>414</v>
      </c>
      <c r="K473" s="1">
        <v>587557</v>
      </c>
      <c r="L473" s="1">
        <v>39723820</v>
      </c>
      <c r="M473" s="1">
        <f>+K473+L473</f>
        <v>40311377</v>
      </c>
      <c r="N473" s="1">
        <v>36578208</v>
      </c>
      <c r="O473" s="1">
        <f>+N473-M473</f>
        <v>-3733169</v>
      </c>
      <c r="P473" s="1">
        <v>761327</v>
      </c>
    </row>
    <row r="474" spans="1:6" ht="14.25" customHeight="1">
      <c r="A474" s="31"/>
      <c r="D474" s="86"/>
      <c r="F474" s="86"/>
    </row>
    <row r="475" spans="4:6" ht="14.25" customHeight="1">
      <c r="D475" s="86"/>
      <c r="F475" s="85" t="s">
        <v>33</v>
      </c>
    </row>
    <row r="476" spans="1:16" ht="14.25" customHeight="1">
      <c r="A476" s="15" t="s">
        <v>33</v>
      </c>
      <c r="B476" s="15" t="s">
        <v>33</v>
      </c>
      <c r="C476" s="15" t="s">
        <v>33</v>
      </c>
      <c r="D476" s="86"/>
      <c r="E476" s="15" t="s">
        <v>33</v>
      </c>
      <c r="F476" s="86"/>
      <c r="K476" s="15" t="s">
        <v>33</v>
      </c>
      <c r="L476" s="15" t="s">
        <v>33</v>
      </c>
      <c r="M476" s="15" t="s">
        <v>33</v>
      </c>
      <c r="N476" s="15" t="s">
        <v>33</v>
      </c>
      <c r="O476" s="15" t="s">
        <v>33</v>
      </c>
      <c r="P476" s="15" t="s">
        <v>33</v>
      </c>
    </row>
    <row r="477" spans="1:20" ht="14.25" customHeight="1">
      <c r="A477" s="123" t="s">
        <v>211</v>
      </c>
      <c r="B477" s="58">
        <f>B481+B489</f>
        <v>870900</v>
      </c>
      <c r="C477" s="58">
        <f>C481+C489</f>
        <v>670900</v>
      </c>
      <c r="D477" s="54">
        <f>ROUND(C477/B477*100,0)</f>
        <v>77</v>
      </c>
      <c r="E477" s="58">
        <f>E481+E489</f>
        <v>438761</v>
      </c>
      <c r="F477" s="54">
        <f>ROUND(E477/C477*100,0)</f>
        <v>65</v>
      </c>
      <c r="G477" s="60"/>
      <c r="H477" s="60"/>
      <c r="I477" s="60"/>
      <c r="J477" s="60"/>
      <c r="K477" s="58">
        <f aca="true" t="shared" si="15" ref="K477:P477">K481+K489</f>
        <v>115377</v>
      </c>
      <c r="L477" s="58">
        <f t="shared" si="15"/>
        <v>555523</v>
      </c>
      <c r="M477" s="58">
        <f t="shared" si="15"/>
        <v>670900</v>
      </c>
      <c r="N477" s="58">
        <f t="shared" si="15"/>
        <v>438761</v>
      </c>
      <c r="O477" s="58">
        <f t="shared" si="15"/>
        <v>-232139</v>
      </c>
      <c r="P477" s="58">
        <f t="shared" si="15"/>
        <v>63787</v>
      </c>
      <c r="Q477" s="60"/>
      <c r="R477" s="60"/>
      <c r="S477" s="60"/>
      <c r="T477" s="60"/>
    </row>
    <row r="478" spans="1:20" ht="14.25" customHeight="1">
      <c r="A478" s="123"/>
      <c r="B478" s="58"/>
      <c r="C478" s="58"/>
      <c r="D478" s="54"/>
      <c r="E478" s="58"/>
      <c r="F478" s="54"/>
      <c r="G478" s="60"/>
      <c r="H478" s="60"/>
      <c r="I478" s="60"/>
      <c r="J478" s="60"/>
      <c r="K478" s="58"/>
      <c r="L478" s="58"/>
      <c r="M478" s="58"/>
      <c r="N478" s="58"/>
      <c r="O478" s="58"/>
      <c r="P478" s="58"/>
      <c r="Q478" s="60"/>
      <c r="R478" s="60"/>
      <c r="S478" s="60"/>
      <c r="T478" s="60"/>
    </row>
    <row r="479" spans="1:20" ht="14.25" customHeight="1">
      <c r="A479" s="123"/>
      <c r="B479" s="58"/>
      <c r="C479" s="58"/>
      <c r="D479" s="54"/>
      <c r="E479" s="58"/>
      <c r="F479" s="54"/>
      <c r="G479" s="60"/>
      <c r="H479" s="60"/>
      <c r="I479" s="60"/>
      <c r="J479" s="60"/>
      <c r="K479" s="58"/>
      <c r="L479" s="58"/>
      <c r="M479" s="58"/>
      <c r="N479" s="58"/>
      <c r="O479" s="53"/>
      <c r="P479" s="58"/>
      <c r="Q479" s="60"/>
      <c r="R479" s="60"/>
      <c r="S479" s="60"/>
      <c r="T479" s="60"/>
    </row>
    <row r="480" spans="1:20" ht="14.25" customHeight="1">
      <c r="A480" s="123"/>
      <c r="B480" s="58"/>
      <c r="C480" s="58"/>
      <c r="D480" s="54"/>
      <c r="E480" s="58"/>
      <c r="F480" s="54"/>
      <c r="G480" s="60"/>
      <c r="H480" s="60"/>
      <c r="I480" s="60"/>
      <c r="J480" s="60"/>
      <c r="K480" s="58"/>
      <c r="L480" s="58"/>
      <c r="M480" s="58"/>
      <c r="N480" s="58"/>
      <c r="O480" s="53"/>
      <c r="P480" s="58"/>
      <c r="Q480" s="60"/>
      <c r="R480" s="60"/>
      <c r="S480" s="60"/>
      <c r="T480" s="60"/>
    </row>
    <row r="481" spans="1:20" ht="14.25" customHeight="1">
      <c r="A481" s="26" t="s">
        <v>36</v>
      </c>
      <c r="B481" s="58">
        <f>B485</f>
        <v>500000</v>
      </c>
      <c r="C481" s="58">
        <f>C485</f>
        <v>300000</v>
      </c>
      <c r="D481" s="58">
        <f>D485</f>
        <v>60</v>
      </c>
      <c r="E481" s="58">
        <f>E485</f>
        <v>445</v>
      </c>
      <c r="F481" s="54">
        <f>ROUND(E481/C481*100,0)</f>
        <v>0</v>
      </c>
      <c r="G481" s="60"/>
      <c r="H481" s="60"/>
      <c r="I481" s="60">
        <f aca="true" t="shared" si="16" ref="I481:P481">I485</f>
        <v>50</v>
      </c>
      <c r="J481" s="60">
        <f t="shared" si="16"/>
        <v>29</v>
      </c>
      <c r="K481" s="58">
        <f t="shared" si="16"/>
        <v>0</v>
      </c>
      <c r="L481" s="58">
        <f t="shared" si="16"/>
        <v>300000</v>
      </c>
      <c r="M481" s="58">
        <f t="shared" si="16"/>
        <v>300000</v>
      </c>
      <c r="N481" s="58">
        <f t="shared" si="16"/>
        <v>445</v>
      </c>
      <c r="O481" s="53">
        <f t="shared" si="16"/>
        <v>-299555</v>
      </c>
      <c r="P481" s="58">
        <f t="shared" si="16"/>
        <v>27467</v>
      </c>
      <c r="Q481" s="60"/>
      <c r="R481" s="60"/>
      <c r="S481" s="60"/>
      <c r="T481" s="60"/>
    </row>
    <row r="482" spans="1:20" s="60" customFormat="1" ht="14.25" customHeight="1">
      <c r="A482" s="98"/>
      <c r="B482" s="15"/>
      <c r="C482" s="15"/>
      <c r="D482" s="54"/>
      <c r="E482" s="97"/>
      <c r="F482" s="54"/>
      <c r="G482" s="1"/>
      <c r="H482" s="1"/>
      <c r="I482" s="1"/>
      <c r="J482" s="1"/>
      <c r="K482" s="15"/>
      <c r="L482" s="15"/>
      <c r="M482" s="15"/>
      <c r="N482" s="15"/>
      <c r="O482" s="15"/>
      <c r="P482" s="15"/>
      <c r="Q482" s="1"/>
      <c r="R482" s="1"/>
      <c r="S482" s="1"/>
      <c r="T482" s="1"/>
    </row>
    <row r="483" spans="1:20" s="60" customFormat="1" ht="14.25" customHeight="1">
      <c r="A483" s="98"/>
      <c r="B483" s="15"/>
      <c r="C483" s="15"/>
      <c r="D483" s="54"/>
      <c r="E483" s="97"/>
      <c r="F483" s="54"/>
      <c r="G483" s="1"/>
      <c r="H483" s="1"/>
      <c r="I483" s="1"/>
      <c r="J483" s="1"/>
      <c r="K483" s="15"/>
      <c r="L483" s="15"/>
      <c r="M483" s="15"/>
      <c r="N483" s="15"/>
      <c r="O483" s="15"/>
      <c r="P483" s="15"/>
      <c r="Q483" s="1"/>
      <c r="R483" s="1"/>
      <c r="S483" s="1"/>
      <c r="T483" s="1"/>
    </row>
    <row r="484" spans="1:20" s="60" customFormat="1" ht="14.25" customHeight="1">
      <c r="A484" s="98"/>
      <c r="B484" s="15"/>
      <c r="C484" s="15"/>
      <c r="D484" s="54"/>
      <c r="E484" s="97"/>
      <c r="F484" s="54"/>
      <c r="G484" s="1"/>
      <c r="H484" s="1"/>
      <c r="I484" s="1"/>
      <c r="J484" s="1"/>
      <c r="K484" s="15"/>
      <c r="L484" s="15"/>
      <c r="M484" s="15"/>
      <c r="N484" s="15"/>
      <c r="O484" s="15"/>
      <c r="P484" s="15"/>
      <c r="Q484" s="1"/>
      <c r="R484" s="1"/>
      <c r="S484" s="1"/>
      <c r="T484" s="1"/>
    </row>
    <row r="485" spans="1:20" s="60" customFormat="1" ht="14.25" customHeight="1">
      <c r="A485" s="102" t="s">
        <v>413</v>
      </c>
      <c r="B485" s="99">
        <v>500000</v>
      </c>
      <c r="C485" s="99">
        <v>300000</v>
      </c>
      <c r="D485" s="85">
        <f>ROUND(C485/B485*100,0)</f>
        <v>60</v>
      </c>
      <c r="E485" s="99">
        <v>445</v>
      </c>
      <c r="F485" s="54">
        <f>ROUND(E485/C485*100,0)</f>
        <v>0</v>
      </c>
      <c r="G485" s="1"/>
      <c r="H485" s="1" t="s">
        <v>257</v>
      </c>
      <c r="I485" s="1">
        <v>50</v>
      </c>
      <c r="J485" s="1">
        <v>29</v>
      </c>
      <c r="K485" s="15">
        <v>0</v>
      </c>
      <c r="L485" s="99">
        <v>300000</v>
      </c>
      <c r="M485" s="99">
        <f>K485+L485</f>
        <v>300000</v>
      </c>
      <c r="N485" s="33">
        <v>445</v>
      </c>
      <c r="O485" s="99">
        <f>N485-M485</f>
        <v>-299555</v>
      </c>
      <c r="P485" s="99">
        <v>27467</v>
      </c>
      <c r="Q485" s="1"/>
      <c r="R485" s="1"/>
      <c r="S485" s="1"/>
      <c r="T485" s="1"/>
    </row>
    <row r="486" spans="1:20" s="60" customFormat="1" ht="14.25" customHeight="1">
      <c r="A486" s="98"/>
      <c r="B486" s="15"/>
      <c r="C486" s="15"/>
      <c r="D486" s="86"/>
      <c r="E486" s="97"/>
      <c r="F486" s="86"/>
      <c r="G486" s="1"/>
      <c r="H486" s="1"/>
      <c r="I486" s="1"/>
      <c r="J486" s="1"/>
      <c r="K486" s="15"/>
      <c r="L486" s="15"/>
      <c r="M486" s="15"/>
      <c r="N486" s="15"/>
      <c r="O486" s="15"/>
      <c r="P486" s="15"/>
      <c r="Q486" s="1"/>
      <c r="R486" s="1"/>
      <c r="S486" s="1"/>
      <c r="T486" s="1"/>
    </row>
    <row r="487" spans="1:16" ht="14.25" customHeight="1">
      <c r="A487" s="98"/>
      <c r="B487" s="15"/>
      <c r="C487" s="15"/>
      <c r="D487" s="86"/>
      <c r="E487" s="97"/>
      <c r="F487" s="86"/>
      <c r="K487" s="15"/>
      <c r="L487" s="15"/>
      <c r="M487" s="15"/>
      <c r="N487" s="15"/>
      <c r="O487" s="15"/>
      <c r="P487" s="15"/>
    </row>
    <row r="488" spans="1:16" ht="14.25" customHeight="1">
      <c r="A488" s="15"/>
      <c r="B488" s="15"/>
      <c r="C488" s="15"/>
      <c r="D488" s="86"/>
      <c r="E488" s="15"/>
      <c r="F488" s="86"/>
      <c r="K488" s="15"/>
      <c r="L488" s="15"/>
      <c r="M488" s="15"/>
      <c r="N488" s="15"/>
      <c r="O488" s="15"/>
      <c r="P488" s="15"/>
    </row>
    <row r="489" spans="1:16" ht="14.25" customHeight="1">
      <c r="A489" s="31" t="s">
        <v>415</v>
      </c>
      <c r="B489" s="99">
        <v>370900</v>
      </c>
      <c r="C489" s="99">
        <v>370900</v>
      </c>
      <c r="D489" s="85">
        <f>ROUND(C489/B489*100,0)</f>
        <v>100</v>
      </c>
      <c r="E489" s="99">
        <v>438316</v>
      </c>
      <c r="F489" s="86">
        <f>ROUND(E489/C489*100,0)</f>
        <v>118</v>
      </c>
      <c r="H489" s="1" t="s">
        <v>414</v>
      </c>
      <c r="I489" s="1">
        <v>100</v>
      </c>
      <c r="J489" s="1">
        <v>89</v>
      </c>
      <c r="K489" s="99">
        <v>115377</v>
      </c>
      <c r="L489" s="99">
        <v>255523</v>
      </c>
      <c r="M489" s="1">
        <f>+K489+L489</f>
        <v>370900</v>
      </c>
      <c r="N489" s="99">
        <v>438316</v>
      </c>
      <c r="O489" s="1">
        <f>+N489-M489</f>
        <v>67416</v>
      </c>
      <c r="P489" s="99">
        <v>36320</v>
      </c>
    </row>
    <row r="490" spans="1:16" ht="14.25" customHeight="1">
      <c r="A490" s="31"/>
      <c r="B490" s="15"/>
      <c r="C490" s="15"/>
      <c r="D490" s="86"/>
      <c r="E490" s="15"/>
      <c r="F490" s="86"/>
      <c r="K490" s="15"/>
      <c r="L490" s="15"/>
      <c r="M490" s="15"/>
      <c r="N490" s="15"/>
      <c r="O490" s="15"/>
      <c r="P490" s="15"/>
    </row>
    <row r="491" spans="1:16" ht="14.25" customHeight="1">
      <c r="A491" s="31"/>
      <c r="B491" s="15"/>
      <c r="C491" s="15"/>
      <c r="D491" s="86"/>
      <c r="E491" s="15"/>
      <c r="F491" s="86"/>
      <c r="K491" s="15"/>
      <c r="L491" s="15"/>
      <c r="M491" s="15"/>
      <c r="N491" s="15"/>
      <c r="O491" s="15"/>
      <c r="P491" s="15"/>
    </row>
    <row r="492" spans="1:16" ht="14.25" customHeight="1">
      <c r="A492" s="31"/>
      <c r="B492" s="15"/>
      <c r="C492" s="15"/>
      <c r="D492" s="86"/>
      <c r="E492" s="15"/>
      <c r="F492" s="86"/>
      <c r="K492" s="15"/>
      <c r="L492" s="15"/>
      <c r="M492" s="15"/>
      <c r="N492" s="15"/>
      <c r="O492" s="15"/>
      <c r="P492" s="15"/>
    </row>
    <row r="493" spans="1:16" ht="14.25" customHeight="1">
      <c r="A493" s="27" t="s">
        <v>106</v>
      </c>
      <c r="B493" s="53">
        <f>+B497+B504+B511+B519+B527+B535</f>
        <v>1147749</v>
      </c>
      <c r="C493" s="53">
        <f>+C497+C504+C511+C519+C527+C535</f>
        <v>1147749</v>
      </c>
      <c r="D493" s="54">
        <f>ROUND(C493/B493*100,0)</f>
        <v>100</v>
      </c>
      <c r="E493" s="53">
        <f>+E497+E504+E511+E519+E527+E535</f>
        <v>944485</v>
      </c>
      <c r="F493" s="54">
        <f>ROUND(E493/C493*100,0)</f>
        <v>82</v>
      </c>
      <c r="G493" s="53"/>
      <c r="H493" s="53"/>
      <c r="I493" s="53"/>
      <c r="J493" s="53"/>
      <c r="K493" s="53">
        <f aca="true" t="shared" si="17" ref="K493:P493">+K497+K504+K511+K519+K527+K535</f>
        <v>113254</v>
      </c>
      <c r="L493" s="53">
        <f t="shared" si="17"/>
        <v>1034495</v>
      </c>
      <c r="M493" s="53">
        <f t="shared" si="17"/>
        <v>1147749</v>
      </c>
      <c r="N493" s="53">
        <f t="shared" si="17"/>
        <v>944485</v>
      </c>
      <c r="O493" s="53">
        <f t="shared" si="17"/>
        <v>-203264</v>
      </c>
      <c r="P493" s="53">
        <f t="shared" si="17"/>
        <v>127044</v>
      </c>
    </row>
    <row r="494" spans="4:6" ht="14.25" customHeight="1">
      <c r="D494" s="86"/>
      <c r="F494" s="86"/>
    </row>
    <row r="495" spans="4:6" ht="14.25" customHeight="1">
      <c r="D495" s="86"/>
      <c r="F495" s="86"/>
    </row>
    <row r="496" spans="1:16" ht="14.25" customHeight="1">
      <c r="A496" s="15" t="s">
        <v>33</v>
      </c>
      <c r="B496" s="15" t="s">
        <v>33</v>
      </c>
      <c r="C496" s="15" t="s">
        <v>33</v>
      </c>
      <c r="D496" s="86"/>
      <c r="E496" s="15" t="s">
        <v>33</v>
      </c>
      <c r="F496" s="86"/>
      <c r="K496" s="15" t="s">
        <v>33</v>
      </c>
      <c r="L496" s="15" t="s">
        <v>33</v>
      </c>
      <c r="M496" s="15" t="s">
        <v>33</v>
      </c>
      <c r="N496" s="15" t="s">
        <v>33</v>
      </c>
      <c r="O496" s="15" t="s">
        <v>33</v>
      </c>
      <c r="P496" s="15" t="s">
        <v>33</v>
      </c>
    </row>
    <row r="497" spans="1:16" ht="14.25" customHeight="1">
      <c r="A497" s="75" t="s">
        <v>107</v>
      </c>
      <c r="B497" s="55">
        <f>+B500</f>
        <v>8366</v>
      </c>
      <c r="C497" s="55">
        <f>+C500</f>
        <v>8366</v>
      </c>
      <c r="D497" s="56">
        <f>ROUND(C497/B497*100,0)</f>
        <v>100</v>
      </c>
      <c r="E497" s="55">
        <f>+E500</f>
        <v>8352</v>
      </c>
      <c r="F497" s="56">
        <f>ROUND(E497/C497*100,0)</f>
        <v>100</v>
      </c>
      <c r="G497" s="57"/>
      <c r="H497" s="57"/>
      <c r="I497" s="57"/>
      <c r="J497" s="57"/>
      <c r="K497" s="55">
        <f>+K500</f>
        <v>0</v>
      </c>
      <c r="L497" s="55">
        <f>+L500</f>
        <v>8366</v>
      </c>
      <c r="M497" s="55">
        <f>+M500</f>
        <v>8366</v>
      </c>
      <c r="N497" s="55">
        <f>+N500</f>
        <v>8352</v>
      </c>
      <c r="O497" s="53">
        <f>+N497-M497</f>
        <v>-14</v>
      </c>
      <c r="P497" s="55">
        <f>+P500</f>
        <v>0</v>
      </c>
    </row>
    <row r="498" spans="1:16" ht="14.25" customHeight="1">
      <c r="A498" s="75"/>
      <c r="B498" s="55"/>
      <c r="C498" s="55"/>
      <c r="D498" s="56"/>
      <c r="E498" s="55"/>
      <c r="F498" s="56"/>
      <c r="G498" s="57"/>
      <c r="H498" s="57"/>
      <c r="I498" s="57"/>
      <c r="J498" s="57"/>
      <c r="K498" s="55"/>
      <c r="L498" s="55"/>
      <c r="M498" s="55"/>
      <c r="N498" s="55"/>
      <c r="O498" s="53"/>
      <c r="P498" s="55"/>
    </row>
    <row r="499" spans="1:20" s="5" customFormat="1" ht="14.25" customHeight="1">
      <c r="A499" s="1"/>
      <c r="B499" s="1"/>
      <c r="C499" s="1"/>
      <c r="D499" s="86"/>
      <c r="E499" s="1"/>
      <c r="F499" s="86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16" ht="14.25" customHeight="1">
      <c r="A500" s="31" t="s">
        <v>54</v>
      </c>
      <c r="B500" s="1">
        <v>8366</v>
      </c>
      <c r="C500" s="1">
        <v>8366</v>
      </c>
      <c r="D500" s="86">
        <f>ROUND(C500/B500*100,0)</f>
        <v>100</v>
      </c>
      <c r="E500" s="1">
        <v>8352</v>
      </c>
      <c r="F500" s="86">
        <f>ROUND(E500/C500*100,0)</f>
        <v>100</v>
      </c>
      <c r="H500" s="1" t="s">
        <v>414</v>
      </c>
      <c r="I500" s="1">
        <v>100</v>
      </c>
      <c r="J500" s="1">
        <v>100</v>
      </c>
      <c r="K500" s="1">
        <v>0</v>
      </c>
      <c r="L500" s="1">
        <v>8366</v>
      </c>
      <c r="M500" s="1">
        <f>+K500+L500</f>
        <v>8366</v>
      </c>
      <c r="N500" s="1">
        <v>8352</v>
      </c>
      <c r="O500" s="1">
        <f>+N500-M500</f>
        <v>-14</v>
      </c>
      <c r="P500" s="1">
        <v>0</v>
      </c>
    </row>
    <row r="501" spans="1:20" ht="14.25" customHeight="1">
      <c r="A501" s="5"/>
      <c r="B501" s="5"/>
      <c r="C501" s="5"/>
      <c r="D501" s="90"/>
      <c r="E501" s="5"/>
      <c r="F501" s="9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4:29" ht="14.25" customHeight="1">
      <c r="D502" s="86"/>
      <c r="F502" s="86"/>
      <c r="U502" s="5"/>
      <c r="V502" s="5"/>
      <c r="W502" s="5"/>
      <c r="X502" s="5"/>
      <c r="Y502" s="5"/>
      <c r="Z502" s="5"/>
      <c r="AA502" s="5"/>
      <c r="AB502" s="5"/>
      <c r="AC502" s="5"/>
    </row>
    <row r="503" spans="1:6" ht="14.25" customHeight="1">
      <c r="A503" s="15" t="s">
        <v>33</v>
      </c>
      <c r="D503" s="86"/>
      <c r="F503" s="86"/>
    </row>
    <row r="504" spans="1:16" ht="14.25" customHeight="1">
      <c r="A504" s="75" t="s">
        <v>108</v>
      </c>
      <c r="B504" s="53">
        <f>+B507</f>
        <v>300387</v>
      </c>
      <c r="C504" s="53">
        <f>+C507</f>
        <v>300387</v>
      </c>
      <c r="D504" s="54">
        <f>ROUND(C504/B504*100,0)</f>
        <v>100</v>
      </c>
      <c r="E504" s="53">
        <f>+E507</f>
        <v>250960</v>
      </c>
      <c r="F504" s="54">
        <f>ROUND(E504/C504*100,0)</f>
        <v>84</v>
      </c>
      <c r="G504" s="53"/>
      <c r="H504" s="53"/>
      <c r="I504" s="53"/>
      <c r="J504" s="53"/>
      <c r="K504" s="53">
        <f aca="true" t="shared" si="18" ref="K504:P504">+K507</f>
        <v>18716</v>
      </c>
      <c r="L504" s="53">
        <f t="shared" si="18"/>
        <v>281671</v>
      </c>
      <c r="M504" s="53">
        <f t="shared" si="18"/>
        <v>300387</v>
      </c>
      <c r="N504" s="53">
        <f t="shared" si="18"/>
        <v>250960</v>
      </c>
      <c r="O504" s="53">
        <f t="shared" si="18"/>
        <v>-49427</v>
      </c>
      <c r="P504" s="53">
        <f t="shared" si="18"/>
        <v>49053</v>
      </c>
    </row>
    <row r="505" spans="4:6" ht="14.25" customHeight="1">
      <c r="D505" s="86"/>
      <c r="F505" s="86"/>
    </row>
    <row r="506" spans="4:6" ht="14.25" customHeight="1">
      <c r="D506" s="86"/>
      <c r="F506" s="86"/>
    </row>
    <row r="507" spans="1:16" ht="14.25" customHeight="1">
      <c r="A507" s="31" t="s">
        <v>54</v>
      </c>
      <c r="B507" s="1">
        <v>300387</v>
      </c>
      <c r="C507" s="1">
        <v>300387</v>
      </c>
      <c r="D507" s="86">
        <f>ROUND(C507/B507*100,0)</f>
        <v>100</v>
      </c>
      <c r="E507" s="1">
        <v>250960</v>
      </c>
      <c r="F507" s="101">
        <f>ROUND(E507/C507*100,0)</f>
        <v>84</v>
      </c>
      <c r="H507" s="1" t="s">
        <v>414</v>
      </c>
      <c r="K507" s="1">
        <v>18716</v>
      </c>
      <c r="L507" s="1">
        <v>281671</v>
      </c>
      <c r="M507" s="1">
        <f>+K507+L507</f>
        <v>300387</v>
      </c>
      <c r="N507" s="1">
        <v>250960</v>
      </c>
      <c r="O507" s="1">
        <f>+N507-M507</f>
        <v>-49427</v>
      </c>
      <c r="P507" s="1">
        <v>49053</v>
      </c>
    </row>
    <row r="508" spans="4:6" ht="14.25" customHeight="1">
      <c r="D508" s="86"/>
      <c r="F508" s="86"/>
    </row>
    <row r="509" spans="4:6" s="5" customFormat="1" ht="14.25" customHeight="1">
      <c r="D509" s="90"/>
      <c r="F509" s="90"/>
    </row>
    <row r="510" spans="1:16" ht="14.25" customHeight="1">
      <c r="A510" s="15" t="s">
        <v>33</v>
      </c>
      <c r="B510" s="15" t="s">
        <v>33</v>
      </c>
      <c r="C510" s="15" t="s">
        <v>33</v>
      </c>
      <c r="D510" s="86"/>
      <c r="E510" s="15" t="s">
        <v>33</v>
      </c>
      <c r="F510" s="86"/>
      <c r="K510" s="15" t="s">
        <v>33</v>
      </c>
      <c r="L510" s="15" t="s">
        <v>33</v>
      </c>
      <c r="M510" s="15" t="s">
        <v>33</v>
      </c>
      <c r="N510" s="15" t="s">
        <v>33</v>
      </c>
      <c r="O510" s="15" t="s">
        <v>33</v>
      </c>
      <c r="P510" s="15" t="s">
        <v>33</v>
      </c>
    </row>
    <row r="511" spans="1:16" ht="14.25" customHeight="1">
      <c r="A511" s="39" t="s">
        <v>109</v>
      </c>
      <c r="B511" s="55">
        <f>+B515</f>
        <v>402915</v>
      </c>
      <c r="C511" s="55">
        <f>+C515</f>
        <v>402915</v>
      </c>
      <c r="D511" s="56">
        <f>ROUND(C511/B511*100,0)</f>
        <v>100</v>
      </c>
      <c r="E511" s="55">
        <f>+E515</f>
        <v>314574</v>
      </c>
      <c r="F511" s="56">
        <f>ROUND(E511/C511*100,0)</f>
        <v>78</v>
      </c>
      <c r="G511" s="57"/>
      <c r="H511" s="57"/>
      <c r="I511" s="57"/>
      <c r="J511" s="57"/>
      <c r="K511" s="55">
        <f aca="true" t="shared" si="19" ref="K511:P511">+K515</f>
        <v>93993</v>
      </c>
      <c r="L511" s="55">
        <f t="shared" si="19"/>
        <v>308922</v>
      </c>
      <c r="M511" s="55">
        <f t="shared" si="19"/>
        <v>402915</v>
      </c>
      <c r="N511" s="55">
        <f t="shared" si="19"/>
        <v>314574</v>
      </c>
      <c r="O511" s="55">
        <f t="shared" si="19"/>
        <v>-88341</v>
      </c>
      <c r="P511" s="55">
        <f t="shared" si="19"/>
        <v>23028</v>
      </c>
    </row>
    <row r="512" spans="4:6" ht="14.25" customHeight="1">
      <c r="D512" s="86"/>
      <c r="F512" s="86"/>
    </row>
    <row r="513" spans="4:6" ht="14.25" customHeight="1">
      <c r="D513" s="86"/>
      <c r="F513" s="86"/>
    </row>
    <row r="514" spans="4:6" s="5" customFormat="1" ht="14.25" customHeight="1">
      <c r="D514" s="90"/>
      <c r="F514" s="90"/>
    </row>
    <row r="515" spans="1:20" s="5" customFormat="1" ht="14.25" customHeight="1">
      <c r="A515" s="31" t="s">
        <v>54</v>
      </c>
      <c r="B515" s="1">
        <v>402915</v>
      </c>
      <c r="C515" s="1">
        <v>402915</v>
      </c>
      <c r="D515" s="86">
        <f>ROUND(C515/B515*100,0)</f>
        <v>100</v>
      </c>
      <c r="E515" s="1">
        <v>314574</v>
      </c>
      <c r="F515" s="86">
        <f>ROUND(E515/C515*100,0)</f>
        <v>78</v>
      </c>
      <c r="G515" s="1"/>
      <c r="H515" s="1" t="s">
        <v>414</v>
      </c>
      <c r="I515" s="1">
        <v>100</v>
      </c>
      <c r="J515" s="1">
        <v>78</v>
      </c>
      <c r="K515" s="1">
        <v>93993</v>
      </c>
      <c r="L515" s="1">
        <v>308922</v>
      </c>
      <c r="M515" s="1">
        <f>+K515+L515</f>
        <v>402915</v>
      </c>
      <c r="N515" s="1">
        <v>314574</v>
      </c>
      <c r="O515" s="1">
        <f>+N515-M515</f>
        <v>-88341</v>
      </c>
      <c r="P515" s="1">
        <v>23028</v>
      </c>
      <c r="Q515" s="1"/>
      <c r="R515" s="1"/>
      <c r="S515" s="1"/>
      <c r="T515" s="1"/>
    </row>
    <row r="516" spans="1:16" ht="14.25" customHeight="1" thickBot="1">
      <c r="A516" s="4"/>
      <c r="B516" s="4"/>
      <c r="C516" s="4"/>
      <c r="D516" s="110"/>
      <c r="E516" s="4"/>
      <c r="F516" s="110"/>
      <c r="G516" s="4"/>
      <c r="H516" s="4"/>
      <c r="I516" s="4"/>
      <c r="J516" s="4"/>
      <c r="K516" s="4"/>
      <c r="L516" s="4"/>
      <c r="M516" s="4"/>
      <c r="N516" s="4"/>
      <c r="O516" s="4"/>
      <c r="P516" s="4"/>
    </row>
    <row r="517" spans="4:6" ht="14.25" customHeight="1">
      <c r="D517" s="86"/>
      <c r="F517" s="86"/>
    </row>
    <row r="518" spans="4:6" ht="14.25" customHeight="1">
      <c r="D518" s="86"/>
      <c r="F518" s="86"/>
    </row>
    <row r="519" spans="1:16" ht="14.25" customHeight="1">
      <c r="A519" s="74" t="s">
        <v>110</v>
      </c>
      <c r="B519" s="55">
        <f>+B523</f>
        <v>95927</v>
      </c>
      <c r="C519" s="55">
        <f>+C523</f>
        <v>95927</v>
      </c>
      <c r="D519" s="56">
        <f>ROUND(C519/B519*100,0)</f>
        <v>100</v>
      </c>
      <c r="E519" s="55">
        <f>+E523</f>
        <v>95844</v>
      </c>
      <c r="F519" s="56">
        <f>ROUND(E519/C519*100,0)</f>
        <v>100</v>
      </c>
      <c r="G519" s="57"/>
      <c r="H519" s="57"/>
      <c r="I519" s="57"/>
      <c r="J519" s="57"/>
      <c r="K519" s="55">
        <f aca="true" t="shared" si="20" ref="K519:P519">+K523</f>
        <v>545</v>
      </c>
      <c r="L519" s="55">
        <f t="shared" si="20"/>
        <v>95382</v>
      </c>
      <c r="M519" s="55">
        <f t="shared" si="20"/>
        <v>95927</v>
      </c>
      <c r="N519" s="55">
        <f t="shared" si="20"/>
        <v>95844</v>
      </c>
      <c r="O519" s="55">
        <f t="shared" si="20"/>
        <v>-83</v>
      </c>
      <c r="P519" s="55">
        <f t="shared" si="20"/>
        <v>6884</v>
      </c>
    </row>
    <row r="520" spans="4:6" ht="14.25" customHeight="1">
      <c r="D520" s="86"/>
      <c r="F520" s="86"/>
    </row>
    <row r="521" spans="4:6" ht="14.25" customHeight="1">
      <c r="D521" s="86"/>
      <c r="F521" s="86"/>
    </row>
    <row r="522" spans="4:6" ht="14.25" customHeight="1">
      <c r="D522" s="86"/>
      <c r="F522" s="86"/>
    </row>
    <row r="523" spans="1:16" ht="14.25" customHeight="1">
      <c r="A523" s="31" t="s">
        <v>54</v>
      </c>
      <c r="B523" s="1">
        <v>95927</v>
      </c>
      <c r="C523" s="1">
        <v>95927</v>
      </c>
      <c r="D523" s="86">
        <f>ROUND(C523/B523*100,0)</f>
        <v>100</v>
      </c>
      <c r="E523" s="1">
        <v>95844</v>
      </c>
      <c r="F523" s="86">
        <f>ROUND(E523/C523*100,0)</f>
        <v>100</v>
      </c>
      <c r="H523" s="1" t="s">
        <v>414</v>
      </c>
      <c r="K523" s="1">
        <v>545</v>
      </c>
      <c r="L523" s="1">
        <v>95382</v>
      </c>
      <c r="M523" s="1">
        <f>+K523+L523</f>
        <v>95927</v>
      </c>
      <c r="N523" s="1">
        <v>95844</v>
      </c>
      <c r="O523" s="1">
        <f>+N523-M523</f>
        <v>-83</v>
      </c>
      <c r="P523" s="1">
        <v>6884</v>
      </c>
    </row>
    <row r="524" spans="1:16" ht="14.25" customHeight="1">
      <c r="A524" s="5"/>
      <c r="B524" s="5"/>
      <c r="C524" s="5"/>
      <c r="D524" s="90"/>
      <c r="E524" s="5"/>
      <c r="F524" s="90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4:6" s="5" customFormat="1" ht="14.25" customHeight="1">
      <c r="D525" s="90"/>
      <c r="F525" s="90"/>
    </row>
    <row r="526" spans="1:16" ht="14.25" customHeight="1">
      <c r="A526" s="15" t="s">
        <v>33</v>
      </c>
      <c r="B526" s="15" t="s">
        <v>33</v>
      </c>
      <c r="C526" s="15" t="s">
        <v>33</v>
      </c>
      <c r="D526" s="86"/>
      <c r="E526" s="15" t="s">
        <v>33</v>
      </c>
      <c r="F526" s="86"/>
      <c r="K526" s="15" t="s">
        <v>33</v>
      </c>
      <c r="L526" s="15" t="s">
        <v>33</v>
      </c>
      <c r="M526" s="15" t="s">
        <v>33</v>
      </c>
      <c r="N526" s="15" t="s">
        <v>33</v>
      </c>
      <c r="O526" s="15" t="s">
        <v>33</v>
      </c>
      <c r="P526" s="15" t="s">
        <v>33</v>
      </c>
    </row>
    <row r="527" spans="1:16" ht="14.25" customHeight="1">
      <c r="A527" s="75" t="s">
        <v>111</v>
      </c>
      <c r="B527" s="58">
        <f>+B531</f>
        <v>5943</v>
      </c>
      <c r="C527" s="58">
        <f>+C531</f>
        <v>5943</v>
      </c>
      <c r="D527" s="59">
        <f>ROUND(C527/B527*100,0)</f>
        <v>100</v>
      </c>
      <c r="E527" s="58">
        <f>+E531</f>
        <v>5736</v>
      </c>
      <c r="F527" s="59">
        <f>ROUND(E527/C527*100,0)</f>
        <v>97</v>
      </c>
      <c r="G527" s="60"/>
      <c r="H527" s="60"/>
      <c r="I527" s="60"/>
      <c r="J527" s="60"/>
      <c r="K527" s="58">
        <f aca="true" t="shared" si="21" ref="K527:P527">+K531</f>
        <v>0</v>
      </c>
      <c r="L527" s="58">
        <f t="shared" si="21"/>
        <v>5943</v>
      </c>
      <c r="M527" s="58">
        <f t="shared" si="21"/>
        <v>5943</v>
      </c>
      <c r="N527" s="58">
        <f t="shared" si="21"/>
        <v>5736</v>
      </c>
      <c r="O527" s="58">
        <f t="shared" si="21"/>
        <v>-207</v>
      </c>
      <c r="P527" s="58">
        <f t="shared" si="21"/>
        <v>0</v>
      </c>
    </row>
    <row r="528" spans="4:6" ht="14.25" customHeight="1">
      <c r="D528" s="86"/>
      <c r="F528" s="86"/>
    </row>
    <row r="529" spans="4:6" ht="14.25" customHeight="1">
      <c r="D529" s="86"/>
      <c r="F529" s="86"/>
    </row>
    <row r="530" spans="4:6" ht="14.25" customHeight="1">
      <c r="D530" s="86"/>
      <c r="F530" s="86"/>
    </row>
    <row r="531" spans="1:20" ht="14.25" customHeight="1">
      <c r="A531" s="44" t="s">
        <v>54</v>
      </c>
      <c r="B531" s="5">
        <v>5943</v>
      </c>
      <c r="C531" s="5">
        <v>5943</v>
      </c>
      <c r="D531" s="90">
        <f>ROUND(C531/B531*100,0)</f>
        <v>100</v>
      </c>
      <c r="E531" s="5">
        <v>5736</v>
      </c>
      <c r="F531" s="90">
        <f>ROUND(E531/C531*100,0)</f>
        <v>97</v>
      </c>
      <c r="G531" s="5"/>
      <c r="H531" s="1" t="s">
        <v>414</v>
      </c>
      <c r="I531" s="5"/>
      <c r="J531" s="5"/>
      <c r="K531" s="5">
        <v>0</v>
      </c>
      <c r="L531" s="5">
        <v>5943</v>
      </c>
      <c r="M531" s="5">
        <f>+K531+L531</f>
        <v>5943</v>
      </c>
      <c r="N531" s="5">
        <v>5736</v>
      </c>
      <c r="O531" s="5">
        <f>+N531-M531</f>
        <v>-207</v>
      </c>
      <c r="P531" s="5">
        <v>0</v>
      </c>
      <c r="Q531" s="5"/>
      <c r="R531" s="5"/>
      <c r="S531" s="5"/>
      <c r="T531" s="5"/>
    </row>
    <row r="532" spans="1:20" s="5" customFormat="1" ht="14.25" customHeight="1">
      <c r="A532" s="1"/>
      <c r="B532" s="1"/>
      <c r="C532" s="1"/>
      <c r="D532" s="86"/>
      <c r="E532" s="1"/>
      <c r="F532" s="8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16" s="5" customFormat="1" ht="14.25" customHeight="1">
      <c r="A533" s="51" t="s">
        <v>33</v>
      </c>
      <c r="B533" s="51" t="s">
        <v>33</v>
      </c>
      <c r="C533" s="51" t="s">
        <v>33</v>
      </c>
      <c r="D533" s="90"/>
      <c r="E533" s="51" t="s">
        <v>33</v>
      </c>
      <c r="F533" s="90"/>
      <c r="K533" s="51" t="s">
        <v>33</v>
      </c>
      <c r="L533" s="51" t="s">
        <v>33</v>
      </c>
      <c r="M533" s="51" t="s">
        <v>33</v>
      </c>
      <c r="N533" s="51" t="s">
        <v>33</v>
      </c>
      <c r="O533" s="51" t="s">
        <v>33</v>
      </c>
      <c r="P533" s="51" t="s">
        <v>33</v>
      </c>
    </row>
    <row r="534" spans="1:16" s="5" customFormat="1" ht="14.25" customHeight="1">
      <c r="A534" s="51"/>
      <c r="B534" s="51"/>
      <c r="C534" s="51"/>
      <c r="D534" s="90"/>
      <c r="E534" s="51"/>
      <c r="F534" s="90"/>
      <c r="K534" s="51"/>
      <c r="L534" s="51"/>
      <c r="M534" s="51"/>
      <c r="N534" s="51"/>
      <c r="O534" s="51"/>
      <c r="P534" s="51"/>
    </row>
    <row r="535" spans="1:16" ht="14.25" customHeight="1">
      <c r="A535" s="39" t="s">
        <v>112</v>
      </c>
      <c r="B535" s="55">
        <f>+B539</f>
        <v>334211</v>
      </c>
      <c r="C535" s="55">
        <f>+C539</f>
        <v>334211</v>
      </c>
      <c r="D535" s="56">
        <f>ROUND(C535/B535*100,0)</f>
        <v>100</v>
      </c>
      <c r="E535" s="55">
        <f>+E539</f>
        <v>269019</v>
      </c>
      <c r="F535" s="56">
        <f>ROUND(E535/C535*100,0)</f>
        <v>80</v>
      </c>
      <c r="G535" s="57"/>
      <c r="H535" s="57"/>
      <c r="I535" s="57"/>
      <c r="J535" s="57"/>
      <c r="K535" s="55">
        <f>+K539</f>
        <v>0</v>
      </c>
      <c r="L535" s="55">
        <f>+L539</f>
        <v>334211</v>
      </c>
      <c r="M535" s="55">
        <f>+M539</f>
        <v>334211</v>
      </c>
      <c r="N535" s="55">
        <f>+N539</f>
        <v>269019</v>
      </c>
      <c r="O535" s="53">
        <f>+N535-M535</f>
        <v>-65192</v>
      </c>
      <c r="P535" s="55">
        <f>+P539</f>
        <v>48079</v>
      </c>
    </row>
    <row r="536" spans="4:6" ht="14.25" customHeight="1">
      <c r="D536" s="86"/>
      <c r="F536" s="86"/>
    </row>
    <row r="537" spans="4:6" ht="14.25" customHeight="1">
      <c r="D537" s="86"/>
      <c r="F537" s="86"/>
    </row>
    <row r="538" spans="4:6" ht="14.25" customHeight="1">
      <c r="D538" s="86"/>
      <c r="F538" s="86"/>
    </row>
    <row r="539" spans="1:16" ht="14.25" customHeight="1">
      <c r="A539" s="31" t="s">
        <v>54</v>
      </c>
      <c r="B539" s="1">
        <v>334211</v>
      </c>
      <c r="C539" s="1">
        <v>334211</v>
      </c>
      <c r="D539" s="86">
        <f>ROUND(C539/B539*100,0)</f>
        <v>100</v>
      </c>
      <c r="E539" s="1">
        <v>269019</v>
      </c>
      <c r="F539" s="86">
        <f>ROUND(E539/C539*100,0)</f>
        <v>80</v>
      </c>
      <c r="H539" s="42" t="s">
        <v>414</v>
      </c>
      <c r="K539" s="1">
        <v>0</v>
      </c>
      <c r="L539" s="1">
        <v>334211</v>
      </c>
      <c r="M539" s="1">
        <f>+K539+L539</f>
        <v>334211</v>
      </c>
      <c r="N539" s="1">
        <v>269019</v>
      </c>
      <c r="O539" s="1">
        <f>+N539-M539</f>
        <v>-65192</v>
      </c>
      <c r="P539" s="1">
        <v>48079</v>
      </c>
    </row>
    <row r="540" spans="4:6" ht="14.25" customHeight="1">
      <c r="D540" s="86"/>
      <c r="F540" s="86"/>
    </row>
    <row r="541" spans="4:6" ht="14.25" customHeight="1">
      <c r="D541" s="86"/>
      <c r="F541" s="86"/>
    </row>
    <row r="542" spans="4:6" ht="14.25" customHeight="1">
      <c r="D542" s="86"/>
      <c r="F542" s="86"/>
    </row>
    <row r="543" spans="1:16" ht="14.25" customHeight="1">
      <c r="A543" s="27" t="s">
        <v>113</v>
      </c>
      <c r="B543" s="55">
        <f>+B547+B613</f>
        <v>399504984</v>
      </c>
      <c r="C543" s="55">
        <f>+C547+C613</f>
        <v>246891049</v>
      </c>
      <c r="D543" s="56">
        <f>ROUND(C543/B543*100,0)</f>
        <v>62</v>
      </c>
      <c r="E543" s="55">
        <f>+E547+E613</f>
        <v>237341813</v>
      </c>
      <c r="F543" s="56">
        <f>ROUND(E543/C543*100,0)</f>
        <v>96</v>
      </c>
      <c r="G543" s="57"/>
      <c r="H543" s="57"/>
      <c r="I543" s="57"/>
      <c r="J543" s="57"/>
      <c r="K543" s="55">
        <f aca="true" t="shared" si="22" ref="K543:P543">+K547+K613</f>
        <v>1739606</v>
      </c>
      <c r="L543" s="55">
        <f t="shared" si="22"/>
        <v>48412029</v>
      </c>
      <c r="M543" s="55">
        <f t="shared" si="22"/>
        <v>50151635</v>
      </c>
      <c r="N543" s="55">
        <f t="shared" si="22"/>
        <v>45215367</v>
      </c>
      <c r="O543" s="55">
        <f t="shared" si="22"/>
        <v>-4936268</v>
      </c>
      <c r="P543" s="55">
        <f t="shared" si="22"/>
        <v>1413694</v>
      </c>
    </row>
    <row r="544" spans="4:6" ht="14.25" customHeight="1">
      <c r="D544" s="86"/>
      <c r="F544" s="86"/>
    </row>
    <row r="545" spans="4:6" ht="14.25" customHeight="1">
      <c r="D545" s="86"/>
      <c r="F545" s="86"/>
    </row>
    <row r="546" spans="1:16" ht="14.25" customHeight="1">
      <c r="A546" s="51" t="s">
        <v>33</v>
      </c>
      <c r="B546" s="51" t="s">
        <v>33</v>
      </c>
      <c r="C546" s="51" t="s">
        <v>33</v>
      </c>
      <c r="D546" s="90"/>
      <c r="E546" s="51" t="s">
        <v>33</v>
      </c>
      <c r="F546" s="90"/>
      <c r="G546" s="5"/>
      <c r="H546" s="5"/>
      <c r="I546" s="5"/>
      <c r="J546" s="5"/>
      <c r="K546" s="51" t="s">
        <v>33</v>
      </c>
      <c r="L546" s="51" t="s">
        <v>33</v>
      </c>
      <c r="M546" s="51" t="s">
        <v>33</v>
      </c>
      <c r="N546" s="51" t="s">
        <v>33</v>
      </c>
      <c r="O546" s="51" t="s">
        <v>33</v>
      </c>
      <c r="P546" s="51" t="s">
        <v>33</v>
      </c>
    </row>
    <row r="547" spans="1:16" ht="14.25" customHeight="1">
      <c r="A547" s="39" t="s">
        <v>114</v>
      </c>
      <c r="B547" s="55">
        <f>+B551+B585+B609</f>
        <v>35129632</v>
      </c>
      <c r="C547" s="55">
        <f>+C551+C585+C609</f>
        <v>20404306</v>
      </c>
      <c r="D547" s="56">
        <f>ROUND(C547/B547*100,0)</f>
        <v>58</v>
      </c>
      <c r="E547" s="55">
        <f>+E551+E585+E609</f>
        <v>18656601</v>
      </c>
      <c r="F547" s="56">
        <f>ROUND(E547/C547*100,0)</f>
        <v>91</v>
      </c>
      <c r="G547" s="57"/>
      <c r="H547" s="53"/>
      <c r="I547" s="57"/>
      <c r="J547" s="57"/>
      <c r="K547" s="55">
        <f aca="true" t="shared" si="23" ref="K547:P547">+K551+K585+K609</f>
        <v>491471</v>
      </c>
      <c r="L547" s="55">
        <f t="shared" si="23"/>
        <v>4328769</v>
      </c>
      <c r="M547" s="55">
        <f t="shared" si="23"/>
        <v>4820240</v>
      </c>
      <c r="N547" s="55">
        <f t="shared" si="23"/>
        <v>3900610</v>
      </c>
      <c r="O547" s="55">
        <f t="shared" si="23"/>
        <v>-919630</v>
      </c>
      <c r="P547" s="55">
        <f t="shared" si="23"/>
        <v>448187</v>
      </c>
    </row>
    <row r="548" spans="1:20" ht="14.25" customHeight="1">
      <c r="A548" s="5"/>
      <c r="B548" s="5"/>
      <c r="C548" s="5"/>
      <c r="D548" s="90"/>
      <c r="E548" s="5"/>
      <c r="F548" s="9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4:20" s="5" customFormat="1" ht="14.25" customHeight="1">
      <c r="D549" s="90"/>
      <c r="F549" s="90"/>
      <c r="R549" s="1"/>
      <c r="S549" s="1"/>
      <c r="T549" s="1"/>
    </row>
    <row r="550" spans="4:6" ht="14.25" customHeight="1">
      <c r="D550" s="86"/>
      <c r="F550" s="86"/>
    </row>
    <row r="551" spans="1:16" ht="14.25" customHeight="1">
      <c r="A551" s="26" t="s">
        <v>36</v>
      </c>
      <c r="B551" s="1">
        <f>SUM(B552:B579)</f>
        <v>22570583</v>
      </c>
      <c r="C551" s="1">
        <f>SUM(C552:C579)</f>
        <v>16978357</v>
      </c>
      <c r="D551" s="86">
        <f>ROUND(C551/B551*100,0)</f>
        <v>75</v>
      </c>
      <c r="E551" s="1">
        <f>SUM(E552:E579)</f>
        <v>16016042</v>
      </c>
      <c r="F551" s="86">
        <f>ROUND(E551/C551*100,0)</f>
        <v>94</v>
      </c>
      <c r="K551" s="1">
        <f aca="true" t="shared" si="24" ref="K551:P551">SUM(K552:K579)</f>
        <v>491471</v>
      </c>
      <c r="L551" s="1">
        <f t="shared" si="24"/>
        <v>902820</v>
      </c>
      <c r="M551" s="1">
        <f t="shared" si="24"/>
        <v>1394291</v>
      </c>
      <c r="N551" s="1">
        <f t="shared" si="24"/>
        <v>1260051</v>
      </c>
      <c r="O551" s="1">
        <f t="shared" si="24"/>
        <v>-134240</v>
      </c>
      <c r="P551" s="1">
        <f t="shared" si="24"/>
        <v>92735</v>
      </c>
    </row>
    <row r="552" spans="4:6" ht="14.25" customHeight="1">
      <c r="D552" s="86"/>
      <c r="F552" s="86"/>
    </row>
    <row r="553" spans="4:6" ht="14.25" customHeight="1">
      <c r="D553" s="86"/>
      <c r="F553" s="86"/>
    </row>
    <row r="554" spans="4:6" ht="14.25" customHeight="1">
      <c r="D554" s="86"/>
      <c r="F554" s="86"/>
    </row>
    <row r="555" spans="1:16" ht="14.25" customHeight="1">
      <c r="A555" s="26" t="s">
        <v>212</v>
      </c>
      <c r="B555" s="1">
        <v>9068000</v>
      </c>
      <c r="C555" s="1">
        <v>3476464</v>
      </c>
      <c r="D555" s="86">
        <f>ROUND(C555/B555*100,0)</f>
        <v>38</v>
      </c>
      <c r="E555" s="1">
        <v>2824850</v>
      </c>
      <c r="F555" s="86">
        <f>ROUND(E555/C555*100,0)</f>
        <v>81</v>
      </c>
      <c r="G555" s="26" t="s">
        <v>213</v>
      </c>
      <c r="H555" s="41" t="s">
        <v>115</v>
      </c>
      <c r="I555" s="1">
        <v>79</v>
      </c>
      <c r="J555" s="1">
        <v>79</v>
      </c>
      <c r="K555" s="1">
        <v>181516</v>
      </c>
      <c r="L555" s="1">
        <v>902820</v>
      </c>
      <c r="M555" s="1">
        <f>+K555+L555</f>
        <v>1084336</v>
      </c>
      <c r="N555" s="1">
        <v>994329</v>
      </c>
      <c r="O555" s="1">
        <f>+N555-M555</f>
        <v>-90007</v>
      </c>
      <c r="P555" s="1">
        <v>53448</v>
      </c>
    </row>
    <row r="556" spans="1:15" ht="14.25" customHeight="1">
      <c r="A556" s="15"/>
      <c r="D556" s="86"/>
      <c r="F556" s="86"/>
      <c r="G556" s="15" t="s">
        <v>214</v>
      </c>
      <c r="O556" s="32">
        <f>+M556-N556</f>
        <v>0</v>
      </c>
    </row>
    <row r="557" spans="1:15" ht="14.25" customHeight="1">
      <c r="A557" s="15"/>
      <c r="D557" s="86"/>
      <c r="F557" s="86"/>
      <c r="G557" s="26" t="s">
        <v>215</v>
      </c>
      <c r="O557" s="32"/>
    </row>
    <row r="558" spans="1:15" ht="14.25" customHeight="1">
      <c r="A558" s="15"/>
      <c r="D558" s="86"/>
      <c r="F558" s="86"/>
      <c r="G558" s="26" t="s">
        <v>416</v>
      </c>
      <c r="O558" s="32"/>
    </row>
    <row r="559" spans="1:15" ht="14.25" customHeight="1">
      <c r="A559" s="15"/>
      <c r="D559" s="86"/>
      <c r="F559" s="86"/>
      <c r="G559" s="26"/>
      <c r="O559" s="32"/>
    </row>
    <row r="560" spans="1:15" ht="14.25" customHeight="1">
      <c r="A560" s="15"/>
      <c r="D560" s="86"/>
      <c r="F560" s="86"/>
      <c r="G560" s="15"/>
      <c r="O560" s="32"/>
    </row>
    <row r="561" spans="1:15" ht="14.25" customHeight="1">
      <c r="A561" s="15"/>
      <c r="D561" s="86"/>
      <c r="F561" s="86"/>
      <c r="G561" s="15"/>
      <c r="O561" s="32"/>
    </row>
    <row r="562" spans="1:16" ht="14.25" customHeight="1">
      <c r="A562" s="5"/>
      <c r="B562" s="5"/>
      <c r="C562" s="5"/>
      <c r="D562" s="90"/>
      <c r="E562" s="5"/>
      <c r="F562" s="90"/>
      <c r="G562" s="5"/>
      <c r="H562" s="5"/>
      <c r="I562" s="5"/>
      <c r="J562" s="5"/>
      <c r="K562" s="5"/>
      <c r="L562" s="5"/>
      <c r="M562" s="5"/>
      <c r="N562" s="5"/>
      <c r="O562" s="45"/>
      <c r="P562" s="5"/>
    </row>
    <row r="563" spans="1:16" ht="14.25" customHeight="1">
      <c r="A563" s="26" t="s">
        <v>216</v>
      </c>
      <c r="B563" s="1">
        <v>2476950</v>
      </c>
      <c r="C563" s="1">
        <v>2476260</v>
      </c>
      <c r="D563" s="86">
        <f>ROUND(C563/B563*100,0)</f>
        <v>100</v>
      </c>
      <c r="E563" s="1">
        <v>2462622</v>
      </c>
      <c r="F563" s="86">
        <f>ROUND(E563/C563*100,0)</f>
        <v>99</v>
      </c>
      <c r="G563" s="26" t="s">
        <v>118</v>
      </c>
      <c r="H563" s="42" t="s">
        <v>102</v>
      </c>
      <c r="I563" s="1">
        <v>100</v>
      </c>
      <c r="J563" s="1">
        <v>100</v>
      </c>
      <c r="K563" s="1">
        <v>10787</v>
      </c>
      <c r="L563" s="1">
        <v>0</v>
      </c>
      <c r="M563" s="1">
        <f>+K563+L563</f>
        <v>10787</v>
      </c>
      <c r="N563" s="1">
        <v>10753</v>
      </c>
      <c r="O563" s="1">
        <f>+N563-M563</f>
        <v>-34</v>
      </c>
      <c r="P563" s="1">
        <v>0</v>
      </c>
    </row>
    <row r="564" spans="1:15" ht="14.25" customHeight="1">
      <c r="A564" s="1" t="s">
        <v>71</v>
      </c>
      <c r="D564" s="86"/>
      <c r="F564" s="86"/>
      <c r="G564" s="15" t="s">
        <v>119</v>
      </c>
      <c r="O564" s="32">
        <f>+M564-N564</f>
        <v>0</v>
      </c>
    </row>
    <row r="565" spans="4:15" ht="14.25" customHeight="1">
      <c r="D565" s="86"/>
      <c r="F565" s="86"/>
      <c r="G565" s="26" t="s">
        <v>417</v>
      </c>
      <c r="O565" s="32">
        <f>+M565-N565</f>
        <v>0</v>
      </c>
    </row>
    <row r="566" spans="4:15" ht="14.25" customHeight="1">
      <c r="D566" s="86"/>
      <c r="F566" s="86"/>
      <c r="O566" s="32">
        <f>+M566-N566</f>
        <v>0</v>
      </c>
    </row>
    <row r="567" spans="4:15" ht="14.25" customHeight="1">
      <c r="D567" s="86"/>
      <c r="F567" s="86"/>
      <c r="O567" s="32"/>
    </row>
    <row r="568" spans="1:20" ht="14.25" customHeight="1">
      <c r="A568" s="5"/>
      <c r="B568" s="5"/>
      <c r="C568" s="5"/>
      <c r="D568" s="90"/>
      <c r="E568" s="5"/>
      <c r="F568" s="90"/>
      <c r="G568" s="5"/>
      <c r="H568" s="5"/>
      <c r="I568" s="5"/>
      <c r="J568" s="5"/>
      <c r="K568" s="5"/>
      <c r="L568" s="5"/>
      <c r="M568" s="5"/>
      <c r="N568" s="5"/>
      <c r="O568" s="45"/>
      <c r="P568" s="5"/>
      <c r="Q568" s="5"/>
      <c r="R568" s="5"/>
      <c r="S568" s="5"/>
      <c r="T568" s="5"/>
    </row>
    <row r="569" spans="1:20" s="5" customFormat="1" ht="14.25" customHeight="1">
      <c r="A569" s="1"/>
      <c r="B569" s="1"/>
      <c r="C569" s="1"/>
      <c r="D569" s="86"/>
      <c r="E569" s="1"/>
      <c r="F569" s="86"/>
      <c r="G569" s="1"/>
      <c r="H569" s="1"/>
      <c r="I569" s="1"/>
      <c r="J569" s="1"/>
      <c r="K569" s="1"/>
      <c r="L569" s="1"/>
      <c r="M569" s="1"/>
      <c r="N569" s="1"/>
      <c r="O569" s="32">
        <f>+M569-N569</f>
        <v>0</v>
      </c>
      <c r="P569" s="1"/>
      <c r="Q569" s="1"/>
      <c r="R569" s="1"/>
      <c r="S569" s="1"/>
      <c r="T569" s="1"/>
    </row>
    <row r="570" spans="1:16" ht="14.25" customHeight="1">
      <c r="A570" s="26" t="s">
        <v>217</v>
      </c>
      <c r="B570" s="1">
        <v>6699868</v>
      </c>
      <c r="C570" s="1">
        <v>6699868</v>
      </c>
      <c r="D570" s="86">
        <f>ROUND(C570/B570*100,0)</f>
        <v>100</v>
      </c>
      <c r="E570" s="1">
        <v>6520088</v>
      </c>
      <c r="F570" s="86">
        <f>ROUND(E570/C570*100,0)</f>
        <v>97</v>
      </c>
      <c r="G570" s="15" t="s">
        <v>218</v>
      </c>
      <c r="H570" s="1" t="s">
        <v>102</v>
      </c>
      <c r="I570" s="1">
        <v>100</v>
      </c>
      <c r="J570" s="1">
        <v>100</v>
      </c>
      <c r="K570" s="1">
        <v>253368</v>
      </c>
      <c r="L570" s="1">
        <v>0</v>
      </c>
      <c r="M570" s="1">
        <f>+K570+L570</f>
        <v>253368</v>
      </c>
      <c r="N570" s="1">
        <v>209169</v>
      </c>
      <c r="O570" s="1">
        <f>+N570-M570</f>
        <v>-44199</v>
      </c>
      <c r="P570" s="1">
        <v>39287</v>
      </c>
    </row>
    <row r="571" spans="1:15" ht="14.25" customHeight="1">
      <c r="A571" s="15" t="s">
        <v>33</v>
      </c>
      <c r="D571" s="86"/>
      <c r="F571" s="86"/>
      <c r="G571" s="15" t="s">
        <v>219</v>
      </c>
      <c r="O571" s="32">
        <f>+M571-N571</f>
        <v>0</v>
      </c>
    </row>
    <row r="572" spans="1:15" ht="14.25" customHeight="1">
      <c r="A572" s="15"/>
      <c r="D572" s="86"/>
      <c r="F572" s="86"/>
      <c r="G572" s="15"/>
      <c r="O572" s="32"/>
    </row>
    <row r="573" spans="1:15" s="5" customFormat="1" ht="14.25" customHeight="1">
      <c r="A573" s="51"/>
      <c r="D573" s="90"/>
      <c r="F573" s="90"/>
      <c r="G573" s="51"/>
      <c r="O573" s="45"/>
    </row>
    <row r="574" spans="1:16" ht="14.25" customHeight="1" thickBot="1">
      <c r="A574" s="134" t="s">
        <v>33</v>
      </c>
      <c r="B574" s="4"/>
      <c r="C574" s="4"/>
      <c r="D574" s="110"/>
      <c r="E574" s="4"/>
      <c r="F574" s="110"/>
      <c r="G574" s="134" t="s">
        <v>33</v>
      </c>
      <c r="H574" s="4"/>
      <c r="I574" s="4"/>
      <c r="J574" s="4"/>
      <c r="K574" s="4"/>
      <c r="L574" s="4"/>
      <c r="M574" s="4"/>
      <c r="N574" s="4"/>
      <c r="O574" s="77">
        <f>+M574-N574</f>
        <v>0</v>
      </c>
      <c r="P574" s="4"/>
    </row>
    <row r="575" spans="1:15" ht="14.25" customHeight="1">
      <c r="A575" s="15"/>
      <c r="D575" s="86"/>
      <c r="F575" s="86"/>
      <c r="G575" s="26"/>
      <c r="O575" s="32"/>
    </row>
    <row r="576" spans="1:16" ht="14.25" customHeight="1">
      <c r="A576" s="26" t="s">
        <v>220</v>
      </c>
      <c r="B576" s="1">
        <v>4325765</v>
      </c>
      <c r="C576" s="1">
        <v>4325765</v>
      </c>
      <c r="D576" s="86">
        <f>ROUND(C576/B576*100,0)</f>
        <v>100</v>
      </c>
      <c r="E576" s="1">
        <v>4208482</v>
      </c>
      <c r="F576" s="86">
        <f>ROUND(E576/C576*100,0)</f>
        <v>97</v>
      </c>
      <c r="G576" s="102" t="s">
        <v>221</v>
      </c>
      <c r="H576" s="1" t="s">
        <v>102</v>
      </c>
      <c r="I576" s="1">
        <v>100</v>
      </c>
      <c r="J576" s="1">
        <v>100</v>
      </c>
      <c r="K576" s="1">
        <v>45800</v>
      </c>
      <c r="L576" s="1">
        <v>0</v>
      </c>
      <c r="M576" s="1">
        <f>+K576+L576</f>
        <v>45800</v>
      </c>
      <c r="N576" s="1">
        <v>45800</v>
      </c>
      <c r="O576" s="1">
        <f>+N576-M576</f>
        <v>0</v>
      </c>
      <c r="P576" s="1">
        <v>0</v>
      </c>
    </row>
    <row r="577" spans="1:15" ht="14.25" customHeight="1">
      <c r="A577" s="26"/>
      <c r="D577" s="86"/>
      <c r="F577" s="86"/>
      <c r="G577" s="102" t="s">
        <v>222</v>
      </c>
      <c r="O577" s="32"/>
    </row>
    <row r="578" spans="1:15" ht="14.25" customHeight="1">
      <c r="A578" s="15"/>
      <c r="D578" s="86"/>
      <c r="F578" s="86"/>
      <c r="G578" s="15" t="s">
        <v>418</v>
      </c>
      <c r="O578" s="32"/>
    </row>
    <row r="579" spans="4:15" ht="14.25" customHeight="1">
      <c r="D579" s="86"/>
      <c r="F579" s="86"/>
      <c r="G579" s="8" t="s">
        <v>419</v>
      </c>
      <c r="O579" s="32">
        <f>+M579-N579</f>
        <v>0</v>
      </c>
    </row>
    <row r="580" spans="4:15" ht="14.25" customHeight="1">
      <c r="D580" s="86"/>
      <c r="F580" s="86"/>
      <c r="G580" s="8" t="s">
        <v>420</v>
      </c>
      <c r="O580" s="32"/>
    </row>
    <row r="581" spans="1:16" ht="14.25" customHeight="1">
      <c r="A581" s="5"/>
      <c r="B581" s="5"/>
      <c r="C581" s="5"/>
      <c r="D581" s="90"/>
      <c r="E581" s="5"/>
      <c r="F581" s="90"/>
      <c r="G581" s="64" t="s">
        <v>421</v>
      </c>
      <c r="H581" s="5"/>
      <c r="I581" s="5"/>
      <c r="J581" s="5"/>
      <c r="K581" s="5"/>
      <c r="L581" s="5"/>
      <c r="M581" s="5"/>
      <c r="N581" s="5"/>
      <c r="O581" s="45"/>
      <c r="P581" s="5"/>
    </row>
    <row r="582" spans="4:15" s="5" customFormat="1" ht="14.25" customHeight="1">
      <c r="D582" s="86"/>
      <c r="F582" s="86"/>
      <c r="O582" s="45"/>
    </row>
    <row r="583" spans="4:15" s="5" customFormat="1" ht="14.25" customHeight="1">
      <c r="D583" s="86"/>
      <c r="F583" s="86"/>
      <c r="O583" s="45"/>
    </row>
    <row r="584" spans="4:15" s="5" customFormat="1" ht="14.25" customHeight="1">
      <c r="D584" s="86"/>
      <c r="F584" s="86"/>
      <c r="O584" s="45"/>
    </row>
    <row r="585" spans="1:16" s="5" customFormat="1" ht="14.25" customHeight="1">
      <c r="A585" s="26" t="s">
        <v>422</v>
      </c>
      <c r="B585" s="5">
        <f>B589+B595+B600</f>
        <v>11887400</v>
      </c>
      <c r="C585" s="5">
        <f>C589+C595+C600</f>
        <v>2754300</v>
      </c>
      <c r="D585" s="86">
        <f>ROUND(C585/B585*100,0)</f>
        <v>23</v>
      </c>
      <c r="E585" s="5">
        <f>E589+E595+E600</f>
        <v>1985081</v>
      </c>
      <c r="F585" s="86">
        <f>ROUND(E585/C585*100,0)</f>
        <v>72</v>
      </c>
      <c r="K585" s="5">
        <f>K589+K595+K600</f>
        <v>0</v>
      </c>
      <c r="L585" s="5">
        <f>L589+L595+L600</f>
        <v>2754300</v>
      </c>
      <c r="M585" s="5">
        <f>M589+M595+M600</f>
        <v>2754300</v>
      </c>
      <c r="N585" s="5">
        <f>N589+N595+N600</f>
        <v>1985081</v>
      </c>
      <c r="O585" s="45">
        <f>N585-M585</f>
        <v>-769219</v>
      </c>
      <c r="P585" s="5">
        <f>P589+P595+P600</f>
        <v>349741</v>
      </c>
    </row>
    <row r="586" spans="4:15" s="5" customFormat="1" ht="14.25" customHeight="1">
      <c r="D586" s="86"/>
      <c r="F586" s="86"/>
      <c r="O586" s="45"/>
    </row>
    <row r="587" spans="4:15" s="5" customFormat="1" ht="14.25" customHeight="1">
      <c r="D587" s="86"/>
      <c r="F587" s="86"/>
      <c r="O587" s="45"/>
    </row>
    <row r="588" spans="4:15" s="5" customFormat="1" ht="14.25" customHeight="1">
      <c r="D588" s="86"/>
      <c r="F588" s="86"/>
      <c r="O588" s="45"/>
    </row>
    <row r="589" spans="1:16" s="5" customFormat="1" ht="14.25" customHeight="1">
      <c r="A589" s="64" t="s">
        <v>423</v>
      </c>
      <c r="B589" s="5">
        <v>1038900</v>
      </c>
      <c r="C589" s="5">
        <v>607100</v>
      </c>
      <c r="D589" s="86">
        <f>ROUND(C589/B589*100,0)</f>
        <v>58</v>
      </c>
      <c r="E589" s="5">
        <v>516042</v>
      </c>
      <c r="F589" s="86">
        <f>ROUND(E589/C589*100,0)</f>
        <v>85</v>
      </c>
      <c r="G589" s="129" t="s">
        <v>425</v>
      </c>
      <c r="H589" s="64" t="s">
        <v>424</v>
      </c>
      <c r="I589" s="5">
        <v>33</v>
      </c>
      <c r="J589" s="5">
        <v>33</v>
      </c>
      <c r="K589" s="5">
        <v>0</v>
      </c>
      <c r="L589" s="5">
        <v>607100</v>
      </c>
      <c r="M589" s="5">
        <f>K589+L589</f>
        <v>607100</v>
      </c>
      <c r="N589" s="5">
        <v>516042</v>
      </c>
      <c r="O589" s="45">
        <f>N589-M589</f>
        <v>-91058</v>
      </c>
      <c r="P589" s="5">
        <v>47584</v>
      </c>
    </row>
    <row r="590" spans="4:15" s="5" customFormat="1" ht="14.25" customHeight="1">
      <c r="D590" s="86"/>
      <c r="F590" s="86"/>
      <c r="G590" s="129" t="s">
        <v>426</v>
      </c>
      <c r="O590" s="45"/>
    </row>
    <row r="591" spans="4:15" s="5" customFormat="1" ht="14.25" customHeight="1">
      <c r="D591" s="86"/>
      <c r="F591" s="86"/>
      <c r="G591" s="121" t="s">
        <v>427</v>
      </c>
      <c r="O591" s="45"/>
    </row>
    <row r="592" spans="4:15" s="5" customFormat="1" ht="14.25" customHeight="1">
      <c r="D592" s="86"/>
      <c r="F592" s="86"/>
      <c r="G592" s="121"/>
      <c r="O592" s="45"/>
    </row>
    <row r="593" spans="4:15" s="5" customFormat="1" ht="14.25" customHeight="1">
      <c r="D593" s="86"/>
      <c r="F593" s="86"/>
      <c r="O593" s="45"/>
    </row>
    <row r="594" spans="4:15" s="5" customFormat="1" ht="14.25" customHeight="1">
      <c r="D594" s="86"/>
      <c r="F594" s="86"/>
      <c r="O594" s="45"/>
    </row>
    <row r="595" spans="1:16" s="5" customFormat="1" ht="14.25" customHeight="1">
      <c r="A595" s="64" t="s">
        <v>428</v>
      </c>
      <c r="B595" s="5">
        <v>4285850</v>
      </c>
      <c r="C595" s="5">
        <v>727750</v>
      </c>
      <c r="D595" s="86">
        <f>ROUND(C595/B595*100,0)</f>
        <v>17</v>
      </c>
      <c r="E595" s="5">
        <v>597779</v>
      </c>
      <c r="F595" s="86">
        <f>ROUND(E595/C595*100,0)</f>
        <v>82</v>
      </c>
      <c r="G595" s="129" t="s">
        <v>429</v>
      </c>
      <c r="H595" s="5" t="s">
        <v>333</v>
      </c>
      <c r="I595" s="5">
        <v>22</v>
      </c>
      <c r="J595" s="5">
        <v>22</v>
      </c>
      <c r="K595" s="5">
        <v>0</v>
      </c>
      <c r="L595" s="5">
        <v>727750</v>
      </c>
      <c r="M595" s="5">
        <f>K595+L595</f>
        <v>727750</v>
      </c>
      <c r="N595" s="5">
        <v>597779</v>
      </c>
      <c r="O595" s="45">
        <f>N595-M595</f>
        <v>-129971</v>
      </c>
      <c r="P595" s="5">
        <v>84077</v>
      </c>
    </row>
    <row r="596" spans="4:15" ht="14.25" customHeight="1">
      <c r="D596" s="86"/>
      <c r="F596" s="86"/>
      <c r="G596" s="117" t="s">
        <v>430</v>
      </c>
      <c r="M596" s="5"/>
      <c r="O596" s="45"/>
    </row>
    <row r="597" spans="4:15" ht="14.25" customHeight="1">
      <c r="D597" s="86"/>
      <c r="F597" s="86"/>
      <c r="G597" s="117"/>
      <c r="M597" s="5"/>
      <c r="O597" s="45"/>
    </row>
    <row r="598" spans="4:15" ht="14.25" customHeight="1">
      <c r="D598" s="86"/>
      <c r="F598" s="86"/>
      <c r="G598" s="117"/>
      <c r="M598" s="5"/>
      <c r="O598" s="45"/>
    </row>
    <row r="599" spans="4:15" ht="14.25" customHeight="1">
      <c r="D599" s="86"/>
      <c r="F599" s="86"/>
      <c r="G599" s="117"/>
      <c r="M599" s="5"/>
      <c r="O599" s="45"/>
    </row>
    <row r="600" spans="1:16" ht="14.25" customHeight="1">
      <c r="A600" s="1" t="s">
        <v>431</v>
      </c>
      <c r="B600" s="1">
        <v>6562650</v>
      </c>
      <c r="C600" s="1">
        <v>1419450</v>
      </c>
      <c r="D600" s="86">
        <f>ROUND(C600/B600*100,0)</f>
        <v>22</v>
      </c>
      <c r="E600" s="1">
        <v>871260</v>
      </c>
      <c r="F600" s="86">
        <f>ROUND(E600/C600*100,0)</f>
        <v>61</v>
      </c>
      <c r="G600" s="117" t="s">
        <v>432</v>
      </c>
      <c r="H600" s="1" t="s">
        <v>333</v>
      </c>
      <c r="I600" s="1">
        <v>22</v>
      </c>
      <c r="J600" s="1">
        <v>21</v>
      </c>
      <c r="K600" s="1">
        <v>0</v>
      </c>
      <c r="L600" s="1">
        <v>1419450</v>
      </c>
      <c r="M600" s="5">
        <f>K600+L600</f>
        <v>1419450</v>
      </c>
      <c r="N600" s="1">
        <v>871260</v>
      </c>
      <c r="O600" s="45">
        <f>N600-M600</f>
        <v>-548190</v>
      </c>
      <c r="P600" s="1">
        <v>218080</v>
      </c>
    </row>
    <row r="601" spans="4:15" ht="14.25" customHeight="1">
      <c r="D601" s="86"/>
      <c r="F601" s="86"/>
      <c r="G601" s="117" t="s">
        <v>433</v>
      </c>
      <c r="O601" s="32"/>
    </row>
    <row r="602" spans="4:15" ht="14.25" customHeight="1">
      <c r="D602" s="86"/>
      <c r="F602" s="86"/>
      <c r="G602" s="116" t="s">
        <v>434</v>
      </c>
      <c r="O602" s="32"/>
    </row>
    <row r="603" spans="4:15" ht="14.25" customHeight="1">
      <c r="D603" s="86"/>
      <c r="F603" s="86"/>
      <c r="G603" s="116" t="s">
        <v>435</v>
      </c>
      <c r="O603" s="32"/>
    </row>
    <row r="604" spans="4:15" ht="14.25" customHeight="1">
      <c r="D604" s="86"/>
      <c r="F604" s="86"/>
      <c r="G604" s="117" t="s">
        <v>436</v>
      </c>
      <c r="O604" s="32"/>
    </row>
    <row r="605" spans="4:15" ht="14.25" customHeight="1">
      <c r="D605" s="86"/>
      <c r="F605" s="86"/>
      <c r="G605" s="117" t="s">
        <v>437</v>
      </c>
      <c r="O605" s="32"/>
    </row>
    <row r="606" spans="4:15" ht="14.25" customHeight="1">
      <c r="D606" s="86"/>
      <c r="F606" s="86"/>
      <c r="G606" s="117"/>
      <c r="O606" s="32"/>
    </row>
    <row r="607" spans="4:15" ht="14.25" customHeight="1">
      <c r="D607" s="86"/>
      <c r="F607" s="86"/>
      <c r="G607" s="117"/>
      <c r="O607" s="32"/>
    </row>
    <row r="608" spans="4:15" ht="14.25" customHeight="1">
      <c r="D608" s="86"/>
      <c r="F608" s="86"/>
      <c r="O608" s="32"/>
    </row>
    <row r="609" spans="1:16" ht="14.25" customHeight="1">
      <c r="A609" s="31" t="s">
        <v>438</v>
      </c>
      <c r="B609" s="1">
        <v>671649</v>
      </c>
      <c r="C609" s="1">
        <v>671649</v>
      </c>
      <c r="D609" s="86">
        <f>ROUND(C609/B609*100,0)</f>
        <v>100</v>
      </c>
      <c r="E609" s="1">
        <v>655478</v>
      </c>
      <c r="F609" s="86">
        <f>ROUND(E609/C609*100,0)</f>
        <v>98</v>
      </c>
      <c r="H609" s="41"/>
      <c r="K609" s="1">
        <v>0</v>
      </c>
      <c r="L609" s="1">
        <v>671649</v>
      </c>
      <c r="M609" s="1">
        <f>+K609+L609</f>
        <v>671649</v>
      </c>
      <c r="N609" s="1">
        <v>655478</v>
      </c>
      <c r="O609" s="1">
        <f>+N609-M609</f>
        <v>-16171</v>
      </c>
      <c r="P609" s="1">
        <v>5711</v>
      </c>
    </row>
    <row r="610" spans="4:6" ht="14.25" customHeight="1">
      <c r="D610" s="86"/>
      <c r="F610" s="86"/>
    </row>
    <row r="611" spans="4:6" ht="14.25" customHeight="1">
      <c r="D611" s="86"/>
      <c r="F611" s="86"/>
    </row>
    <row r="612" spans="1:16" ht="14.25" customHeight="1">
      <c r="A612" s="15" t="s">
        <v>33</v>
      </c>
      <c r="B612" s="15" t="s">
        <v>33</v>
      </c>
      <c r="C612" s="15" t="s">
        <v>33</v>
      </c>
      <c r="D612" s="86"/>
      <c r="E612" s="15" t="s">
        <v>33</v>
      </c>
      <c r="F612" s="86"/>
      <c r="K612" s="15" t="s">
        <v>33</v>
      </c>
      <c r="L612" s="15" t="s">
        <v>33</v>
      </c>
      <c r="M612" s="15" t="s">
        <v>33</v>
      </c>
      <c r="N612" s="15" t="s">
        <v>33</v>
      </c>
      <c r="O612" s="15" t="s">
        <v>33</v>
      </c>
      <c r="P612" s="15" t="s">
        <v>33</v>
      </c>
    </row>
    <row r="613" spans="1:16" ht="14.25" customHeight="1">
      <c r="A613" s="28" t="s">
        <v>223</v>
      </c>
      <c r="B613" s="55">
        <f>B617+B673+B722</f>
        <v>364375352</v>
      </c>
      <c r="C613" s="55">
        <f>C617+C673+C722</f>
        <v>226486743</v>
      </c>
      <c r="D613" s="56">
        <f>ROUND(C613/B613*100,0)</f>
        <v>62</v>
      </c>
      <c r="E613" s="55">
        <f>E617+E673+E722</f>
        <v>218685212</v>
      </c>
      <c r="F613" s="56">
        <f>ROUND(E613/C613*100,0)</f>
        <v>97</v>
      </c>
      <c r="G613" s="57"/>
      <c r="H613" s="53"/>
      <c r="I613" s="57"/>
      <c r="J613" s="57"/>
      <c r="K613" s="55">
        <f aca="true" t="shared" si="25" ref="K613:P613">K617+K673+K722</f>
        <v>1248135</v>
      </c>
      <c r="L613" s="55">
        <f t="shared" si="25"/>
        <v>44083260</v>
      </c>
      <c r="M613" s="55">
        <f t="shared" si="25"/>
        <v>45331395</v>
      </c>
      <c r="N613" s="55">
        <f t="shared" si="25"/>
        <v>41314757</v>
      </c>
      <c r="O613" s="55">
        <f t="shared" si="25"/>
        <v>-4016638</v>
      </c>
      <c r="P613" s="55">
        <f t="shared" si="25"/>
        <v>965507</v>
      </c>
    </row>
    <row r="614" spans="4:6" ht="14.25" customHeight="1">
      <c r="D614" s="86"/>
      <c r="F614" s="86"/>
    </row>
    <row r="615" spans="4:6" ht="14.25" customHeight="1">
      <c r="D615" s="86"/>
      <c r="F615" s="86"/>
    </row>
    <row r="616" spans="4:6" ht="14.25" customHeight="1">
      <c r="D616" s="86"/>
      <c r="F616" s="86"/>
    </row>
    <row r="617" spans="1:16" ht="14.25" customHeight="1">
      <c r="A617" s="26" t="s">
        <v>36</v>
      </c>
      <c r="B617" s="5">
        <f>SUM(B618:B666)</f>
        <v>182392859</v>
      </c>
      <c r="C617" s="5">
        <f>SUM(C618:C666)</f>
        <v>182392859</v>
      </c>
      <c r="D617" s="90">
        <f>ROUND(C617/B617*100,0)</f>
        <v>100</v>
      </c>
      <c r="E617" s="5">
        <f>SUM(E618:E666)</f>
        <v>178546161</v>
      </c>
      <c r="F617" s="86">
        <f>ROUND(E617/C617*100,0)</f>
        <v>98</v>
      </c>
      <c r="K617" s="5">
        <f aca="true" t="shared" si="26" ref="K617:P617">SUM(K618:K666)</f>
        <v>1247678</v>
      </c>
      <c r="L617" s="5">
        <f t="shared" si="26"/>
        <v>0</v>
      </c>
      <c r="M617" s="5">
        <f t="shared" si="26"/>
        <v>1247678</v>
      </c>
      <c r="N617" s="5">
        <f t="shared" si="26"/>
        <v>1185227</v>
      </c>
      <c r="O617" s="5">
        <f t="shared" si="26"/>
        <v>-62451</v>
      </c>
      <c r="P617" s="5">
        <f t="shared" si="26"/>
        <v>1572</v>
      </c>
    </row>
    <row r="618" spans="1:6" ht="14.25" customHeight="1">
      <c r="A618" s="26"/>
      <c r="D618" s="86"/>
      <c r="F618" s="86"/>
    </row>
    <row r="619" spans="1:6" ht="14.25" customHeight="1">
      <c r="A619" s="26"/>
      <c r="D619" s="86"/>
      <c r="F619" s="86"/>
    </row>
    <row r="620" spans="4:6" ht="14.25" customHeight="1">
      <c r="D620" s="86"/>
      <c r="F620" s="86"/>
    </row>
    <row r="621" spans="1:16" ht="14.25" customHeight="1">
      <c r="A621" s="5"/>
      <c r="B621" s="5"/>
      <c r="C621" s="5"/>
      <c r="D621" s="90"/>
      <c r="E621" s="5"/>
      <c r="F621" s="90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4:7" ht="14.25" customHeight="1">
      <c r="D622" s="86"/>
      <c r="F622" s="86"/>
      <c r="G622" s="5"/>
    </row>
    <row r="623" spans="4:6" ht="14.25" customHeight="1">
      <c r="D623" s="86"/>
      <c r="F623" s="86"/>
    </row>
    <row r="624" spans="1:16" ht="14.25" customHeight="1">
      <c r="A624" s="26" t="s">
        <v>474</v>
      </c>
      <c r="B624" s="1">
        <v>58331676</v>
      </c>
      <c r="C624" s="1">
        <v>58331676</v>
      </c>
      <c r="D624" s="86">
        <f>ROUND(C624/B624*100,0)</f>
        <v>100</v>
      </c>
      <c r="E624" s="1">
        <v>56343811</v>
      </c>
      <c r="F624" s="86">
        <f>ROUND(E624/C624*100,0)</f>
        <v>97</v>
      </c>
      <c r="G624" s="26" t="s">
        <v>122</v>
      </c>
      <c r="H624" s="1" t="s">
        <v>439</v>
      </c>
      <c r="I624" s="1">
        <v>100</v>
      </c>
      <c r="J624" s="1">
        <v>100</v>
      </c>
      <c r="K624" s="1">
        <v>221697</v>
      </c>
      <c r="M624" s="1">
        <f>+K624+L624</f>
        <v>221697</v>
      </c>
      <c r="N624" s="1">
        <v>176098</v>
      </c>
      <c r="O624" s="1">
        <f>+N624-M624</f>
        <v>-45599</v>
      </c>
      <c r="P624" s="1">
        <v>0</v>
      </c>
    </row>
    <row r="625" spans="1:7" ht="14.25" customHeight="1">
      <c r="A625" s="1" t="s">
        <v>460</v>
      </c>
      <c r="G625" s="26" t="s">
        <v>440</v>
      </c>
    </row>
    <row r="626" spans="1:7" ht="14.25" customHeight="1">
      <c r="A626" s="26"/>
      <c r="D626" s="86"/>
      <c r="F626" s="86"/>
      <c r="G626" s="26"/>
    </row>
    <row r="627" spans="1:7" ht="14.25" customHeight="1">
      <c r="A627" s="26"/>
      <c r="D627" s="86"/>
      <c r="F627" s="86"/>
      <c r="G627" s="26"/>
    </row>
    <row r="628" spans="1:7" ht="14.25" customHeight="1">
      <c r="A628" s="26"/>
      <c r="D628" s="86"/>
      <c r="F628" s="86"/>
      <c r="G628" s="26"/>
    </row>
    <row r="629" spans="1:15" ht="14.25" customHeight="1">
      <c r="A629" s="26" t="s">
        <v>475</v>
      </c>
      <c r="B629" s="1">
        <v>44772770</v>
      </c>
      <c r="C629" s="1">
        <v>44772770</v>
      </c>
      <c r="D629" s="86">
        <f>ROUND(C629/B629*100,0)</f>
        <v>100</v>
      </c>
      <c r="E629" s="1">
        <v>44409669</v>
      </c>
      <c r="F629" s="86">
        <f>ROUND(E629/C629*100,0)</f>
        <v>99</v>
      </c>
      <c r="G629" s="26" t="s">
        <v>122</v>
      </c>
      <c r="H629" s="1" t="s">
        <v>439</v>
      </c>
      <c r="I629" s="1">
        <v>100</v>
      </c>
      <c r="J629" s="1">
        <v>100</v>
      </c>
      <c r="K629" s="1">
        <v>210079</v>
      </c>
      <c r="M629" s="1">
        <f>+K629+L629</f>
        <v>210079</v>
      </c>
      <c r="N629" s="1">
        <v>199609</v>
      </c>
      <c r="O629" s="1">
        <f>+N629-M629</f>
        <v>-10470</v>
      </c>
    </row>
    <row r="630" spans="1:7" ht="14.25" customHeight="1">
      <c r="A630" s="114" t="s">
        <v>461</v>
      </c>
      <c r="D630" s="86"/>
      <c r="F630" s="86"/>
      <c r="G630" s="26" t="s">
        <v>441</v>
      </c>
    </row>
    <row r="631" spans="1:16" ht="14.25" customHeight="1" thickBot="1">
      <c r="A631" s="132"/>
      <c r="B631" s="4"/>
      <c r="C631" s="4"/>
      <c r="D631" s="110"/>
      <c r="E631" s="4"/>
      <c r="F631" s="110"/>
      <c r="G631" s="132"/>
      <c r="H631" s="4"/>
      <c r="I631" s="4"/>
      <c r="J631" s="4"/>
      <c r="K631" s="4"/>
      <c r="L631" s="4"/>
      <c r="M631" s="4"/>
      <c r="N631" s="4"/>
      <c r="O631" s="4"/>
      <c r="P631" s="4"/>
    </row>
    <row r="632" spans="1:7" ht="14.25" customHeight="1">
      <c r="A632" s="26"/>
      <c r="D632" s="86"/>
      <c r="F632" s="86"/>
      <c r="G632" s="26"/>
    </row>
    <row r="633" spans="1:7" ht="14.25" customHeight="1">
      <c r="A633" s="26"/>
      <c r="D633" s="86"/>
      <c r="F633" s="86"/>
      <c r="G633" s="26"/>
    </row>
    <row r="634" spans="1:15" ht="14.25" customHeight="1">
      <c r="A634" s="26" t="s">
        <v>476</v>
      </c>
      <c r="B634" s="1">
        <v>47796485</v>
      </c>
      <c r="C634" s="1">
        <v>47796485</v>
      </c>
      <c r="D634" s="86">
        <f>ROUND(C634/B634*100,0)</f>
        <v>100</v>
      </c>
      <c r="E634" s="1">
        <v>47356579</v>
      </c>
      <c r="F634" s="86">
        <f>ROUND(E634/C634*100,0)</f>
        <v>99</v>
      </c>
      <c r="G634" s="26" t="s">
        <v>122</v>
      </c>
      <c r="H634" s="1" t="s">
        <v>439</v>
      </c>
      <c r="I634" s="1">
        <v>100</v>
      </c>
      <c r="J634" s="1">
        <v>100</v>
      </c>
      <c r="K634" s="1">
        <v>84461</v>
      </c>
      <c r="M634" s="1">
        <f>+K634+L634</f>
        <v>84461</v>
      </c>
      <c r="N634" s="1">
        <v>80709</v>
      </c>
      <c r="O634" s="1">
        <f>+N634-M634</f>
        <v>-3752</v>
      </c>
    </row>
    <row r="635" spans="1:7" ht="14.25" customHeight="1">
      <c r="A635" s="114" t="s">
        <v>461</v>
      </c>
      <c r="D635" s="86"/>
      <c r="F635" s="86"/>
      <c r="G635" s="26" t="s">
        <v>442</v>
      </c>
    </row>
    <row r="636" spans="1:7" ht="14.25" customHeight="1">
      <c r="A636" s="114"/>
      <c r="D636" s="86"/>
      <c r="F636" s="86"/>
      <c r="G636" s="26"/>
    </row>
    <row r="637" spans="1:7" ht="14.25" customHeight="1">
      <c r="A637" s="26"/>
      <c r="D637" s="86"/>
      <c r="F637" s="86"/>
      <c r="G637" s="26"/>
    </row>
    <row r="638" spans="4:6" ht="14.25" customHeight="1">
      <c r="D638" s="86"/>
      <c r="F638" s="86"/>
    </row>
    <row r="639" spans="1:15" ht="14.25" customHeight="1">
      <c r="A639" s="26" t="s">
        <v>483</v>
      </c>
      <c r="B639" s="1">
        <v>18911209</v>
      </c>
      <c r="C639" s="1">
        <v>18911209</v>
      </c>
      <c r="D639" s="86">
        <f>ROUND(C639/B639*100,0)</f>
        <v>100</v>
      </c>
      <c r="E639" s="1">
        <v>17260292</v>
      </c>
      <c r="F639" s="86">
        <f>ROUND(E639/C639*100,0)</f>
        <v>91</v>
      </c>
      <c r="G639" s="26" t="s">
        <v>125</v>
      </c>
      <c r="H639" s="1" t="s">
        <v>439</v>
      </c>
      <c r="I639" s="1">
        <v>100</v>
      </c>
      <c r="J639" s="1">
        <v>100</v>
      </c>
      <c r="K639" s="1">
        <v>656324</v>
      </c>
      <c r="M639" s="1">
        <f>+K639+L639</f>
        <v>656324</v>
      </c>
      <c r="N639" s="1">
        <v>656324</v>
      </c>
      <c r="O639" s="1">
        <f>+N639-M639</f>
        <v>0</v>
      </c>
    </row>
    <row r="640" spans="4:7" ht="14.25" customHeight="1">
      <c r="D640" s="86"/>
      <c r="F640" s="86"/>
      <c r="G640" s="26" t="s">
        <v>443</v>
      </c>
    </row>
    <row r="641" spans="4:7" ht="14.25" customHeight="1">
      <c r="D641" s="86"/>
      <c r="F641" s="86"/>
      <c r="G641" s="26" t="s">
        <v>444</v>
      </c>
    </row>
    <row r="642" spans="4:7" ht="14.25" customHeight="1">
      <c r="D642" s="86"/>
      <c r="F642" s="86"/>
      <c r="G642" s="5" t="s">
        <v>445</v>
      </c>
    </row>
    <row r="643" spans="4:7" ht="14.25" customHeight="1">
      <c r="D643" s="86"/>
      <c r="F643" s="86"/>
      <c r="G643" s="5"/>
    </row>
    <row r="644" spans="4:7" ht="14.25" customHeight="1">
      <c r="D644" s="86"/>
      <c r="F644" s="86"/>
      <c r="G644" s="5"/>
    </row>
    <row r="645" spans="4:7" ht="14.25" customHeight="1">
      <c r="D645" s="86"/>
      <c r="F645" s="86"/>
      <c r="G645" s="5"/>
    </row>
    <row r="646" spans="1:15" ht="14.25" customHeight="1">
      <c r="A646" s="26" t="s">
        <v>484</v>
      </c>
      <c r="B646" s="1">
        <v>2028325</v>
      </c>
      <c r="C646" s="1">
        <v>2028325</v>
      </c>
      <c r="D646" s="86">
        <f>ROUND(C646/B646*100,0)</f>
        <v>100</v>
      </c>
      <c r="E646" s="1">
        <v>2323383</v>
      </c>
      <c r="F646" s="86">
        <f>ROUND(E646/C646*100,0)</f>
        <v>115</v>
      </c>
      <c r="G646" s="26" t="s">
        <v>127</v>
      </c>
      <c r="H646" s="1" t="s">
        <v>102</v>
      </c>
      <c r="I646" s="1">
        <v>100</v>
      </c>
      <c r="J646" s="1">
        <v>100</v>
      </c>
      <c r="K646" s="1">
        <v>19660</v>
      </c>
      <c r="M646" s="1">
        <f>+K646+L646</f>
        <v>19660</v>
      </c>
      <c r="N646" s="1">
        <v>19538</v>
      </c>
      <c r="O646" s="1">
        <f>+N646-M646</f>
        <v>-122</v>
      </c>
    </row>
    <row r="647" spans="4:15" ht="14.25" customHeight="1">
      <c r="D647" s="86"/>
      <c r="F647" s="86"/>
      <c r="G647" s="26" t="s">
        <v>446</v>
      </c>
      <c r="O647" s="95">
        <f>+M647-N647</f>
        <v>0</v>
      </c>
    </row>
    <row r="648" spans="4:15" ht="14.25" customHeight="1">
      <c r="D648" s="86"/>
      <c r="F648" s="86"/>
      <c r="G648" s="26" t="s">
        <v>447</v>
      </c>
      <c r="O648" s="95">
        <f>+M648-N648</f>
        <v>0</v>
      </c>
    </row>
    <row r="649" spans="4:15" ht="14.25" customHeight="1">
      <c r="D649" s="86"/>
      <c r="F649" s="86"/>
      <c r="G649" s="26" t="s">
        <v>448</v>
      </c>
      <c r="O649" s="95">
        <f>+M649-N649</f>
        <v>0</v>
      </c>
    </row>
    <row r="650" spans="4:15" ht="14.25" customHeight="1">
      <c r="D650" s="86"/>
      <c r="F650" s="86"/>
      <c r="G650" s="26" t="s">
        <v>449</v>
      </c>
      <c r="O650" s="95"/>
    </row>
    <row r="651" spans="4:15" ht="14.25" customHeight="1">
      <c r="D651" s="86"/>
      <c r="F651" s="86"/>
      <c r="G651" s="26"/>
      <c r="O651" s="95"/>
    </row>
    <row r="652" spans="4:15" ht="14.25" customHeight="1">
      <c r="D652" s="86"/>
      <c r="F652" s="86"/>
      <c r="G652" s="26"/>
      <c r="O652" s="95"/>
    </row>
    <row r="653" spans="4:15" ht="14.25" customHeight="1">
      <c r="D653" s="86"/>
      <c r="F653" s="86"/>
      <c r="G653" s="26"/>
      <c r="O653" s="95"/>
    </row>
    <row r="654" spans="1:16" ht="14.25" customHeight="1">
      <c r="A654" s="26" t="s">
        <v>485</v>
      </c>
      <c r="B654" s="1">
        <v>6775810</v>
      </c>
      <c r="C654" s="1">
        <v>6775810</v>
      </c>
      <c r="D654" s="86">
        <f>ROUND(C654/B654*100,0)</f>
        <v>100</v>
      </c>
      <c r="E654" s="1">
        <v>7143683</v>
      </c>
      <c r="F654" s="86">
        <f>ROUND(E654/C654*100,0)</f>
        <v>105</v>
      </c>
      <c r="G654" s="26" t="s">
        <v>450</v>
      </c>
      <c r="H654" s="1" t="s">
        <v>102</v>
      </c>
      <c r="I654" s="1">
        <v>100</v>
      </c>
      <c r="J654" s="1">
        <v>100</v>
      </c>
      <c r="K654" s="1">
        <v>12002</v>
      </c>
      <c r="M654" s="1">
        <f>+K654+L654</f>
        <v>12002</v>
      </c>
      <c r="N654" s="1">
        <v>10405</v>
      </c>
      <c r="O654" s="1">
        <f>+N654-M654</f>
        <v>-1597</v>
      </c>
      <c r="P654" s="1">
        <v>1572</v>
      </c>
    </row>
    <row r="655" spans="4:15" ht="14.25" customHeight="1">
      <c r="D655" s="86"/>
      <c r="F655" s="86"/>
      <c r="G655" s="26" t="s">
        <v>129</v>
      </c>
      <c r="O655" s="95">
        <f>+M655-N655</f>
        <v>0</v>
      </c>
    </row>
    <row r="656" spans="4:15" ht="14.25" customHeight="1">
      <c r="D656" s="86"/>
      <c r="F656" s="86"/>
      <c r="G656" s="26" t="s">
        <v>130</v>
      </c>
      <c r="O656" s="95">
        <f>+M656-N656</f>
        <v>0</v>
      </c>
    </row>
    <row r="657" spans="4:15" ht="14.25" customHeight="1">
      <c r="D657" s="86"/>
      <c r="F657" s="86"/>
      <c r="G657" s="26"/>
      <c r="O657" s="95"/>
    </row>
    <row r="658" spans="1:16" ht="14.25" customHeight="1">
      <c r="A658" s="5"/>
      <c r="B658" s="5"/>
      <c r="C658" s="5"/>
      <c r="D658" s="90"/>
      <c r="E658" s="5"/>
      <c r="F658" s="90"/>
      <c r="G658" s="5"/>
      <c r="H658" s="5"/>
      <c r="I658" s="5"/>
      <c r="J658" s="5"/>
      <c r="K658" s="5"/>
      <c r="L658" s="5"/>
      <c r="M658" s="5"/>
      <c r="N658" s="5"/>
      <c r="O658" s="130">
        <f>+M658-N658</f>
        <v>0</v>
      </c>
      <c r="P658" s="5"/>
    </row>
    <row r="659" spans="1:16" ht="14.25" customHeight="1">
      <c r="A659" s="5"/>
      <c r="B659" s="5"/>
      <c r="C659" s="5"/>
      <c r="D659" s="90"/>
      <c r="E659" s="5"/>
      <c r="F659" s="90"/>
      <c r="G659" s="5"/>
      <c r="H659" s="5"/>
      <c r="I659" s="5"/>
      <c r="J659" s="5"/>
      <c r="K659" s="5"/>
      <c r="L659" s="5"/>
      <c r="M659" s="5"/>
      <c r="N659" s="5"/>
      <c r="O659" s="130"/>
      <c r="P659" s="5"/>
    </row>
    <row r="660" spans="1:15" ht="14.25" customHeight="1">
      <c r="A660" s="26" t="s">
        <v>486</v>
      </c>
      <c r="B660" s="1">
        <v>2797057</v>
      </c>
      <c r="C660" s="1">
        <v>2797057</v>
      </c>
      <c r="D660" s="86">
        <f>ROUND(C660/B660*100,0)</f>
        <v>100</v>
      </c>
      <c r="E660" s="1">
        <v>2730137</v>
      </c>
      <c r="F660" s="86">
        <f>ROUND(E660/C660*100,0)</f>
        <v>98</v>
      </c>
      <c r="G660" s="26" t="s">
        <v>132</v>
      </c>
      <c r="H660" s="1" t="s">
        <v>102</v>
      </c>
      <c r="I660" s="1">
        <v>100</v>
      </c>
      <c r="J660" s="1">
        <v>100</v>
      </c>
      <c r="K660" s="1">
        <v>34719</v>
      </c>
      <c r="M660" s="1">
        <f>+K660+L660</f>
        <v>34719</v>
      </c>
      <c r="N660" s="1">
        <v>34719</v>
      </c>
      <c r="O660" s="1">
        <f>+N660-M660</f>
        <v>0</v>
      </c>
    </row>
    <row r="661" spans="1:15" ht="14.25" customHeight="1">
      <c r="A661" s="114" t="s">
        <v>461</v>
      </c>
      <c r="D661" s="86"/>
      <c r="F661" s="86"/>
      <c r="G661" s="26" t="s">
        <v>133</v>
      </c>
      <c r="O661" s="95">
        <f>+M661-N661</f>
        <v>0</v>
      </c>
    </row>
    <row r="662" spans="4:15" ht="14.25" customHeight="1">
      <c r="D662" s="86"/>
      <c r="F662" s="86"/>
      <c r="G662" s="26" t="s">
        <v>134</v>
      </c>
      <c r="O662" s="95">
        <f>+M662-N662</f>
        <v>0</v>
      </c>
    </row>
    <row r="663" spans="1:16" ht="14.25" customHeight="1">
      <c r="A663" s="5"/>
      <c r="B663" s="5"/>
      <c r="C663" s="5"/>
      <c r="D663" s="90"/>
      <c r="E663" s="5"/>
      <c r="F663" s="90"/>
      <c r="G663" s="5"/>
      <c r="H663" s="5"/>
      <c r="I663" s="5"/>
      <c r="J663" s="5"/>
      <c r="K663" s="5"/>
      <c r="L663" s="5"/>
      <c r="M663" s="5"/>
      <c r="N663" s="5"/>
      <c r="O663" s="130">
        <f>+M663-N663</f>
        <v>0</v>
      </c>
      <c r="P663" s="5"/>
    </row>
    <row r="664" spans="1:16" ht="14.25" customHeight="1">
      <c r="A664" s="5"/>
      <c r="B664" s="5"/>
      <c r="C664" s="5"/>
      <c r="D664" s="90"/>
      <c r="E664" s="5"/>
      <c r="F664" s="90"/>
      <c r="G664" s="5"/>
      <c r="H664" s="5"/>
      <c r="I664" s="5"/>
      <c r="J664" s="5"/>
      <c r="K664" s="5"/>
      <c r="L664" s="5"/>
      <c r="M664" s="5"/>
      <c r="N664" s="5"/>
      <c r="O664" s="130"/>
      <c r="P664" s="5"/>
    </row>
    <row r="665" spans="1:15" ht="14.25" customHeight="1">
      <c r="A665" s="26"/>
      <c r="D665" s="86"/>
      <c r="F665" s="86"/>
      <c r="O665" s="95">
        <f>+M665-N665</f>
        <v>0</v>
      </c>
    </row>
    <row r="666" spans="1:15" ht="14.25" customHeight="1">
      <c r="A666" s="26" t="s">
        <v>487</v>
      </c>
      <c r="B666" s="1">
        <v>979527</v>
      </c>
      <c r="C666" s="1">
        <v>979527</v>
      </c>
      <c r="D666" s="86">
        <f>ROUND(C666/B666*100,0)</f>
        <v>100</v>
      </c>
      <c r="E666" s="1">
        <v>978607</v>
      </c>
      <c r="F666" s="86">
        <f>ROUND(E666/C666*100,0)</f>
        <v>100</v>
      </c>
      <c r="G666" s="26" t="s">
        <v>136</v>
      </c>
      <c r="H666" s="1" t="s">
        <v>102</v>
      </c>
      <c r="I666" s="1">
        <v>100</v>
      </c>
      <c r="J666" s="1">
        <v>100</v>
      </c>
      <c r="K666" s="1">
        <v>8736</v>
      </c>
      <c r="M666" s="1">
        <f>+K666+L666</f>
        <v>8736</v>
      </c>
      <c r="N666" s="1">
        <v>7825</v>
      </c>
      <c r="O666" s="1">
        <f>+N666-M666</f>
        <v>-911</v>
      </c>
    </row>
    <row r="667" spans="1:15" ht="14.25" customHeight="1">
      <c r="A667" s="15"/>
      <c r="D667" s="86"/>
      <c r="F667" s="86"/>
      <c r="G667" s="26" t="s">
        <v>137</v>
      </c>
      <c r="O667" s="95">
        <f>+M667-N667</f>
        <v>0</v>
      </c>
    </row>
    <row r="668" spans="4:15" ht="14.25" customHeight="1">
      <c r="D668" s="86"/>
      <c r="F668" s="86"/>
      <c r="G668" s="26" t="s">
        <v>138</v>
      </c>
      <c r="O668" s="95">
        <f>+M668-N668</f>
        <v>0</v>
      </c>
    </row>
    <row r="669" spans="4:15" ht="14.25" customHeight="1">
      <c r="D669" s="86"/>
      <c r="F669" s="86"/>
      <c r="G669" s="26" t="s">
        <v>139</v>
      </c>
      <c r="O669" s="95">
        <f>+M669-N669</f>
        <v>0</v>
      </c>
    </row>
    <row r="670" spans="4:7" ht="14.25" customHeight="1">
      <c r="D670" s="86"/>
      <c r="F670" s="86"/>
      <c r="G670" s="5"/>
    </row>
    <row r="671" spans="4:7" ht="14.25" customHeight="1">
      <c r="D671" s="86"/>
      <c r="F671" s="86"/>
      <c r="G671" s="5"/>
    </row>
    <row r="672" spans="4:7" ht="14.25" customHeight="1">
      <c r="D672" s="86"/>
      <c r="F672" s="86"/>
      <c r="G672" s="5"/>
    </row>
    <row r="673" spans="1:16" ht="14.25" customHeight="1">
      <c r="A673" s="46" t="s">
        <v>451</v>
      </c>
      <c r="B673" s="5">
        <f>SUM(B675:B721)</f>
        <v>181881265</v>
      </c>
      <c r="C673" s="5">
        <f>SUM(C675:C721)</f>
        <v>43992656</v>
      </c>
      <c r="D673" s="90">
        <f>ROUND(C673/B673*100,0)</f>
        <v>24</v>
      </c>
      <c r="E673" s="5">
        <f>SUM(E675:E721)</f>
        <v>40044517</v>
      </c>
      <c r="F673" s="90">
        <f>ROUND(E673/C673*100,0)</f>
        <v>91</v>
      </c>
      <c r="G673" s="5"/>
      <c r="H673" s="5"/>
      <c r="I673" s="5"/>
      <c r="J673" s="5"/>
      <c r="K673" s="5">
        <f aca="true" t="shared" si="27" ref="K673:P673">SUM(K675:K721)</f>
        <v>0</v>
      </c>
      <c r="L673" s="5">
        <f t="shared" si="27"/>
        <v>43992656</v>
      </c>
      <c r="M673" s="5">
        <f t="shared" si="27"/>
        <v>43992656</v>
      </c>
      <c r="N673" s="5">
        <f t="shared" si="27"/>
        <v>40044517</v>
      </c>
      <c r="O673" s="5">
        <f t="shared" si="27"/>
        <v>-3948139</v>
      </c>
      <c r="P673" s="5">
        <f t="shared" si="27"/>
        <v>963935</v>
      </c>
    </row>
    <row r="674" spans="1:16" ht="14.25" customHeight="1">
      <c r="A674" s="46"/>
      <c r="B674" s="5"/>
      <c r="C674" s="5"/>
      <c r="D674" s="90"/>
      <c r="E674" s="5"/>
      <c r="F674" s="90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4.25" customHeight="1">
      <c r="A675" s="5"/>
      <c r="B675" s="5"/>
      <c r="C675" s="5"/>
      <c r="D675" s="90"/>
      <c r="E675" s="5"/>
      <c r="F675" s="90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4.25" customHeight="1">
      <c r="A676" s="26" t="s">
        <v>121</v>
      </c>
      <c r="B676" s="1">
        <v>49110587</v>
      </c>
      <c r="C676" s="1">
        <v>13124411</v>
      </c>
      <c r="D676" s="86">
        <f>ROUND(C676/B676*100,0)</f>
        <v>27</v>
      </c>
      <c r="E676" s="1">
        <v>11839418</v>
      </c>
      <c r="F676" s="86">
        <f>ROUND(E676/C676*100,0)</f>
        <v>90</v>
      </c>
      <c r="G676" s="26" t="s">
        <v>122</v>
      </c>
      <c r="H676" s="1" t="s">
        <v>452</v>
      </c>
      <c r="I676" s="1">
        <v>26</v>
      </c>
      <c r="J676" s="1">
        <v>29</v>
      </c>
      <c r="L676" s="1">
        <v>13124411</v>
      </c>
      <c r="M676" s="1">
        <f>+K676+L676</f>
        <v>13124411</v>
      </c>
      <c r="N676" s="1">
        <v>11839418</v>
      </c>
      <c r="O676" s="1">
        <f>+N676-M676</f>
        <v>-1284993</v>
      </c>
      <c r="P676" s="1">
        <v>42479</v>
      </c>
    </row>
    <row r="677" spans="1:15" ht="14.25" customHeight="1">
      <c r="A677" s="15"/>
      <c r="D677" s="86"/>
      <c r="F677" s="86"/>
      <c r="G677" s="26" t="s">
        <v>453</v>
      </c>
      <c r="O677" s="95">
        <f>+M677-N677</f>
        <v>0</v>
      </c>
    </row>
    <row r="678" spans="1:15" ht="14.25" customHeight="1">
      <c r="A678" s="15"/>
      <c r="D678" s="86"/>
      <c r="F678" s="86"/>
      <c r="G678" s="26"/>
      <c r="O678" s="95"/>
    </row>
    <row r="679" spans="4:15" s="5" customFormat="1" ht="14.25" customHeight="1">
      <c r="D679" s="90"/>
      <c r="F679" s="90"/>
      <c r="G679" s="51"/>
      <c r="O679" s="130">
        <f>+M679-N679</f>
        <v>0</v>
      </c>
    </row>
    <row r="680" spans="4:20" ht="14.25" customHeight="1">
      <c r="D680" s="86"/>
      <c r="F680" s="86"/>
      <c r="O680" s="95">
        <f>+M680-N680</f>
        <v>0</v>
      </c>
      <c r="Q680" s="5"/>
      <c r="R680" s="5"/>
      <c r="S680" s="5"/>
      <c r="T680" s="5"/>
    </row>
    <row r="681" spans="1:16" ht="14.25" customHeight="1">
      <c r="A681" s="26" t="s">
        <v>123</v>
      </c>
      <c r="B681" s="1">
        <v>41582649</v>
      </c>
      <c r="C681" s="1">
        <v>10435764</v>
      </c>
      <c r="D681" s="86">
        <f>ROUND(C681/B681*100,0)</f>
        <v>25</v>
      </c>
      <c r="E681" s="1">
        <v>8937968</v>
      </c>
      <c r="F681" s="86">
        <f>ROUND(E681/C681*100,0)</f>
        <v>86</v>
      </c>
      <c r="G681" s="26" t="s">
        <v>122</v>
      </c>
      <c r="H681" s="1" t="s">
        <v>452</v>
      </c>
      <c r="I681" s="1">
        <v>23</v>
      </c>
      <c r="J681" s="1">
        <v>25</v>
      </c>
      <c r="L681" s="1">
        <v>10435764</v>
      </c>
      <c r="M681" s="1">
        <f>+K681+L681</f>
        <v>10435764</v>
      </c>
      <c r="N681" s="1">
        <v>8937968</v>
      </c>
      <c r="O681" s="1">
        <f>+N681-M681</f>
        <v>-1497796</v>
      </c>
      <c r="P681" s="1">
        <v>497795</v>
      </c>
    </row>
    <row r="682" spans="1:15" ht="14.25" customHeight="1">
      <c r="A682" s="15"/>
      <c r="D682" s="86"/>
      <c r="F682" s="86"/>
      <c r="G682" s="26" t="s">
        <v>454</v>
      </c>
      <c r="O682" s="95">
        <f>+M682-N682</f>
        <v>0</v>
      </c>
    </row>
    <row r="683" spans="1:15" ht="14.25" customHeight="1">
      <c r="A683" s="15"/>
      <c r="D683" s="86"/>
      <c r="F683" s="86"/>
      <c r="G683" s="26"/>
      <c r="O683" s="95"/>
    </row>
    <row r="684" spans="4:15" ht="14.25" customHeight="1">
      <c r="D684" s="86"/>
      <c r="F684" s="86"/>
      <c r="G684" s="15"/>
      <c r="O684" s="95">
        <f>+M684-N684</f>
        <v>0</v>
      </c>
    </row>
    <row r="685" spans="4:15" ht="14.25" customHeight="1">
      <c r="D685" s="86"/>
      <c r="F685" s="86"/>
      <c r="O685" s="95">
        <f>+M685-N685</f>
        <v>0</v>
      </c>
    </row>
    <row r="686" spans="1:16" ht="14.25" customHeight="1">
      <c r="A686" s="26" t="s">
        <v>124</v>
      </c>
      <c r="B686" s="1">
        <v>49601145</v>
      </c>
      <c r="C686" s="1">
        <v>11686662</v>
      </c>
      <c r="D686" s="86">
        <f>ROUND(C686/B686*100,0)</f>
        <v>24</v>
      </c>
      <c r="E686" s="1">
        <v>9177851</v>
      </c>
      <c r="F686" s="86">
        <f>ROUND(E686/C686*100,0)</f>
        <v>79</v>
      </c>
      <c r="G686" s="26" t="s">
        <v>122</v>
      </c>
      <c r="H686" s="1" t="s">
        <v>452</v>
      </c>
      <c r="I686" s="1">
        <v>24</v>
      </c>
      <c r="J686" s="1">
        <v>22</v>
      </c>
      <c r="L686" s="1">
        <v>11686662</v>
      </c>
      <c r="M686" s="1">
        <f>+K686+L686</f>
        <v>11686662</v>
      </c>
      <c r="N686" s="1">
        <v>9177851</v>
      </c>
      <c r="O686" s="1">
        <f>+N686-M686</f>
        <v>-2508811</v>
      </c>
      <c r="P686" s="1">
        <v>274007</v>
      </c>
    </row>
    <row r="687" spans="1:15" ht="14.25" customHeight="1">
      <c r="A687" s="15"/>
      <c r="D687" s="86"/>
      <c r="F687" s="86"/>
      <c r="G687" s="26" t="s">
        <v>455</v>
      </c>
      <c r="O687" s="95">
        <f>+M687-N687</f>
        <v>0</v>
      </c>
    </row>
    <row r="688" spans="1:16" ht="14.25" customHeight="1" thickBot="1">
      <c r="A688" s="134"/>
      <c r="B688" s="4"/>
      <c r="C688" s="4"/>
      <c r="D688" s="110"/>
      <c r="E688" s="4"/>
      <c r="F688" s="110"/>
      <c r="G688" s="132"/>
      <c r="H688" s="4"/>
      <c r="I688" s="4"/>
      <c r="J688" s="4"/>
      <c r="K688" s="4"/>
      <c r="L688" s="4"/>
      <c r="M688" s="4"/>
      <c r="N688" s="4"/>
      <c r="O688" s="131"/>
      <c r="P688" s="4"/>
    </row>
    <row r="689" spans="4:15" ht="14.25" customHeight="1">
      <c r="D689" s="86"/>
      <c r="F689" s="86"/>
      <c r="G689" s="15"/>
      <c r="O689" s="95">
        <f>+M689-N689</f>
        <v>0</v>
      </c>
    </row>
    <row r="690" spans="4:15" ht="14.25" customHeight="1">
      <c r="D690" s="86"/>
      <c r="F690" s="86"/>
      <c r="O690" s="95">
        <f>+M690-N690</f>
        <v>0</v>
      </c>
    </row>
    <row r="691" spans="1:16" ht="14.25" customHeight="1">
      <c r="A691" s="26" t="s">
        <v>224</v>
      </c>
      <c r="B691" s="1">
        <v>24813570</v>
      </c>
      <c r="C691" s="1">
        <v>4640325</v>
      </c>
      <c r="D691" s="86">
        <f>ROUND(C691/B691*100,0)</f>
        <v>19</v>
      </c>
      <c r="E691" s="1">
        <v>6030495</v>
      </c>
      <c r="F691" s="86">
        <f>ROUND(E691/C691*100,0)</f>
        <v>130</v>
      </c>
      <c r="G691" s="26" t="s">
        <v>125</v>
      </c>
      <c r="H691" s="1" t="s">
        <v>452</v>
      </c>
      <c r="I691" s="1">
        <v>23</v>
      </c>
      <c r="J691" s="1">
        <v>21</v>
      </c>
      <c r="L691" s="1">
        <v>4640325</v>
      </c>
      <c r="M691" s="1">
        <f>+K691+L691</f>
        <v>4640325</v>
      </c>
      <c r="N691" s="1">
        <v>6030495</v>
      </c>
      <c r="O691" s="1">
        <f>+N691-M691</f>
        <v>1390170</v>
      </c>
      <c r="P691" s="1">
        <v>29828</v>
      </c>
    </row>
    <row r="692" spans="4:15" ht="14.25" customHeight="1">
      <c r="D692" s="86"/>
      <c r="F692" s="86"/>
      <c r="G692" s="26" t="s">
        <v>456</v>
      </c>
      <c r="O692" s="95">
        <f>+M692-N692</f>
        <v>0</v>
      </c>
    </row>
    <row r="693" spans="4:15" ht="14.25" customHeight="1">
      <c r="D693" s="86"/>
      <c r="F693" s="86"/>
      <c r="G693" s="26" t="s">
        <v>457</v>
      </c>
      <c r="O693" s="95">
        <f>+M693-N693</f>
        <v>0</v>
      </c>
    </row>
    <row r="694" spans="1:16" ht="14.25" customHeight="1">
      <c r="A694" s="5"/>
      <c r="B694" s="5"/>
      <c r="C694" s="5"/>
      <c r="D694" s="90"/>
      <c r="E694" s="5"/>
      <c r="F694" s="90"/>
      <c r="G694" s="5" t="s">
        <v>458</v>
      </c>
      <c r="H694" s="5"/>
      <c r="I694" s="5"/>
      <c r="J694" s="5"/>
      <c r="K694" s="5"/>
      <c r="L694" s="5"/>
      <c r="M694" s="5"/>
      <c r="N694" s="5"/>
      <c r="O694" s="130">
        <f>+M694-N694</f>
        <v>0</v>
      </c>
      <c r="P694" s="5"/>
    </row>
    <row r="695" spans="1:16" ht="14.25" customHeight="1">
      <c r="A695" s="5"/>
      <c r="B695" s="5"/>
      <c r="C695" s="5"/>
      <c r="D695" s="90"/>
      <c r="E695" s="5"/>
      <c r="F695" s="90"/>
      <c r="G695" s="5"/>
      <c r="H695" s="5"/>
      <c r="I695" s="5"/>
      <c r="J695" s="5"/>
      <c r="K695" s="5"/>
      <c r="L695" s="5"/>
      <c r="M695" s="5"/>
      <c r="N695" s="5"/>
      <c r="O695" s="130"/>
      <c r="P695" s="5"/>
    </row>
    <row r="696" spans="1:16" ht="14.25" customHeight="1">
      <c r="A696" s="5"/>
      <c r="B696" s="5"/>
      <c r="C696" s="5"/>
      <c r="D696" s="90"/>
      <c r="E696" s="5"/>
      <c r="F696" s="90"/>
      <c r="G696" s="5"/>
      <c r="H696" s="5"/>
      <c r="I696" s="5"/>
      <c r="J696" s="5"/>
      <c r="K696" s="5"/>
      <c r="L696" s="5"/>
      <c r="M696" s="5"/>
      <c r="N696" s="5"/>
      <c r="O696" s="130"/>
      <c r="P696" s="5"/>
    </row>
    <row r="697" spans="1:16" ht="14.25" customHeight="1">
      <c r="A697" s="5"/>
      <c r="B697" s="5"/>
      <c r="C697" s="5"/>
      <c r="D697" s="90"/>
      <c r="E697" s="5"/>
      <c r="F697" s="90"/>
      <c r="G697" s="5"/>
      <c r="H697" s="5"/>
      <c r="I697" s="5"/>
      <c r="J697" s="5"/>
      <c r="K697" s="5"/>
      <c r="L697" s="5"/>
      <c r="M697" s="5"/>
      <c r="N697" s="5"/>
      <c r="O697" s="130"/>
      <c r="P697" s="5"/>
    </row>
    <row r="698" spans="1:16" ht="14.25" customHeight="1">
      <c r="A698" s="26" t="s">
        <v>126</v>
      </c>
      <c r="B698" s="1">
        <v>5603880</v>
      </c>
      <c r="C698" s="1">
        <v>827319</v>
      </c>
      <c r="D698" s="86">
        <f>ROUND(C698/B698*100,0)</f>
        <v>15</v>
      </c>
      <c r="E698" s="1">
        <v>819579</v>
      </c>
      <c r="F698" s="86">
        <f>ROUND(E698/C698*100,0)</f>
        <v>99</v>
      </c>
      <c r="G698" s="26" t="s">
        <v>127</v>
      </c>
      <c r="H698" s="1" t="s">
        <v>452</v>
      </c>
      <c r="I698" s="1">
        <v>15</v>
      </c>
      <c r="J698" s="1">
        <v>15</v>
      </c>
      <c r="L698" s="1">
        <v>827319</v>
      </c>
      <c r="M698" s="1">
        <f>+K698+L698</f>
        <v>827319</v>
      </c>
      <c r="N698" s="1">
        <v>819579</v>
      </c>
      <c r="O698" s="1">
        <f>+N698-M698</f>
        <v>-7740</v>
      </c>
      <c r="P698" s="1">
        <v>3035</v>
      </c>
    </row>
    <row r="699" spans="4:20" ht="14.25" customHeight="1">
      <c r="D699" s="86"/>
      <c r="F699" s="86"/>
      <c r="G699" s="26" t="s">
        <v>446</v>
      </c>
      <c r="O699" s="95">
        <f>+M699-N699</f>
        <v>0</v>
      </c>
      <c r="Q699" s="5"/>
      <c r="R699" s="5"/>
      <c r="S699" s="5"/>
      <c r="T699" s="5"/>
    </row>
    <row r="700" spans="4:20" ht="14.25" customHeight="1">
      <c r="D700" s="86"/>
      <c r="F700" s="86"/>
      <c r="G700" s="26" t="s">
        <v>447</v>
      </c>
      <c r="O700" s="95">
        <f>+M700-N700</f>
        <v>0</v>
      </c>
      <c r="Q700" s="5"/>
      <c r="R700" s="5"/>
      <c r="S700" s="5"/>
      <c r="T700" s="5"/>
    </row>
    <row r="701" spans="1:16" s="5" customFormat="1" ht="14.25" customHeight="1">
      <c r="A701" s="1"/>
      <c r="B701" s="1"/>
      <c r="C701" s="1"/>
      <c r="D701" s="86"/>
      <c r="E701" s="1"/>
      <c r="F701" s="86"/>
      <c r="G701" s="26" t="s">
        <v>448</v>
      </c>
      <c r="H701" s="1"/>
      <c r="I701" s="1"/>
      <c r="J701" s="1"/>
      <c r="K701" s="1"/>
      <c r="L701" s="1"/>
      <c r="M701" s="1"/>
      <c r="N701" s="1"/>
      <c r="O701" s="95">
        <f>+M701-N701</f>
        <v>0</v>
      </c>
      <c r="P701" s="1"/>
    </row>
    <row r="702" spans="1:20" s="5" customFormat="1" ht="14.25" customHeight="1">
      <c r="A702" s="1"/>
      <c r="B702" s="1"/>
      <c r="C702" s="1"/>
      <c r="D702" s="86"/>
      <c r="E702" s="1"/>
      <c r="F702" s="86"/>
      <c r="G702" s="26" t="s">
        <v>449</v>
      </c>
      <c r="H702" s="1"/>
      <c r="I702" s="1"/>
      <c r="J702" s="1"/>
      <c r="K702" s="1"/>
      <c r="L702" s="1"/>
      <c r="M702" s="1"/>
      <c r="N702" s="1"/>
      <c r="O702" s="95"/>
      <c r="P702" s="1"/>
      <c r="Q702" s="1"/>
      <c r="R702" s="1"/>
      <c r="S702" s="1"/>
      <c r="T702" s="1"/>
    </row>
    <row r="703" spans="4:15" ht="14.25" customHeight="1">
      <c r="D703" s="86"/>
      <c r="F703" s="86"/>
      <c r="G703" s="26"/>
      <c r="O703" s="95"/>
    </row>
    <row r="704" spans="4:15" ht="14.25" customHeight="1">
      <c r="D704" s="86"/>
      <c r="F704" s="86"/>
      <c r="G704" s="26"/>
      <c r="O704" s="95"/>
    </row>
    <row r="705" spans="4:15" ht="14.25" customHeight="1">
      <c r="D705" s="86"/>
      <c r="F705" s="86"/>
      <c r="G705" s="26"/>
      <c r="O705" s="95"/>
    </row>
    <row r="706" spans="1:16" ht="14.25" customHeight="1">
      <c r="A706" s="26" t="s">
        <v>128</v>
      </c>
      <c r="B706" s="1">
        <v>7287495</v>
      </c>
      <c r="C706" s="1">
        <v>2444721</v>
      </c>
      <c r="D706" s="86">
        <f>ROUND(C706/B706*100,0)</f>
        <v>34</v>
      </c>
      <c r="E706" s="1">
        <v>2412626</v>
      </c>
      <c r="F706" s="86">
        <f>ROUND(E706/C706*100,0)</f>
        <v>99</v>
      </c>
      <c r="G706" s="26" t="s">
        <v>450</v>
      </c>
      <c r="H706" s="1" t="s">
        <v>452</v>
      </c>
      <c r="I706" s="1">
        <v>35</v>
      </c>
      <c r="J706" s="1">
        <v>34</v>
      </c>
      <c r="L706" s="1">
        <v>2444721</v>
      </c>
      <c r="M706" s="1">
        <f>+K706+L706</f>
        <v>2444721</v>
      </c>
      <c r="N706" s="1">
        <v>2412626</v>
      </c>
      <c r="O706" s="1">
        <f>+N706-M706</f>
        <v>-32095</v>
      </c>
      <c r="P706" s="1">
        <v>110224</v>
      </c>
    </row>
    <row r="707" spans="4:15" ht="14.25" customHeight="1">
      <c r="D707" s="86"/>
      <c r="F707" s="86"/>
      <c r="G707" s="26" t="s">
        <v>129</v>
      </c>
      <c r="O707" s="95">
        <f>+M707-N707</f>
        <v>0</v>
      </c>
    </row>
    <row r="708" spans="4:15" ht="14.25" customHeight="1">
      <c r="D708" s="86"/>
      <c r="F708" s="86"/>
      <c r="G708" s="26" t="s">
        <v>130</v>
      </c>
      <c r="O708" s="95">
        <f>+M708-N708</f>
        <v>0</v>
      </c>
    </row>
    <row r="709" spans="4:15" ht="14.25" customHeight="1">
      <c r="D709" s="86"/>
      <c r="F709" s="86"/>
      <c r="G709" s="26"/>
      <c r="O709" s="95"/>
    </row>
    <row r="710" spans="1:16" ht="14.25" customHeight="1">
      <c r="A710" s="5"/>
      <c r="B710" s="5"/>
      <c r="C710" s="5"/>
      <c r="D710" s="90"/>
      <c r="E710" s="5"/>
      <c r="F710" s="90"/>
      <c r="G710" s="5"/>
      <c r="H710" s="5"/>
      <c r="I710" s="5"/>
      <c r="J710" s="5"/>
      <c r="K710" s="5"/>
      <c r="L710" s="5"/>
      <c r="M710" s="5"/>
      <c r="N710" s="5"/>
      <c r="O710" s="130"/>
      <c r="P710" s="5"/>
    </row>
    <row r="711" spans="1:16" ht="14.25" customHeight="1">
      <c r="A711" s="26" t="s">
        <v>131</v>
      </c>
      <c r="B711" s="1">
        <v>3268961</v>
      </c>
      <c r="C711" s="1">
        <v>705236</v>
      </c>
      <c r="D711" s="86">
        <f>ROUND(C711/B711*100,0)</f>
        <v>22</v>
      </c>
      <c r="E711" s="1">
        <v>702345</v>
      </c>
      <c r="F711" s="86">
        <f>ROUND(E711/C711*100,0)</f>
        <v>100</v>
      </c>
      <c r="G711" s="26" t="s">
        <v>132</v>
      </c>
      <c r="H711" s="1" t="s">
        <v>452</v>
      </c>
      <c r="I711" s="1">
        <v>22</v>
      </c>
      <c r="J711" s="1">
        <v>22</v>
      </c>
      <c r="L711" s="1">
        <v>705236</v>
      </c>
      <c r="M711" s="1">
        <f>+K711+L711</f>
        <v>705236</v>
      </c>
      <c r="N711" s="1">
        <v>702345</v>
      </c>
      <c r="O711" s="1">
        <f>+N711-M711</f>
        <v>-2891</v>
      </c>
      <c r="P711" s="1">
        <v>2620</v>
      </c>
    </row>
    <row r="712" spans="1:15" ht="14.25" customHeight="1">
      <c r="A712" s="26"/>
      <c r="D712" s="86"/>
      <c r="F712" s="86"/>
      <c r="G712" s="26" t="s">
        <v>133</v>
      </c>
      <c r="O712" s="95">
        <f>+M712-N712</f>
        <v>0</v>
      </c>
    </row>
    <row r="713" spans="4:15" ht="14.25" customHeight="1">
      <c r="D713" s="86"/>
      <c r="F713" s="86"/>
      <c r="G713" s="26" t="s">
        <v>134</v>
      </c>
      <c r="O713" s="95">
        <f>+M713-N713</f>
        <v>0</v>
      </c>
    </row>
    <row r="714" spans="1:16" ht="14.25" customHeight="1">
      <c r="A714" s="5"/>
      <c r="B714" s="5"/>
      <c r="C714" s="5"/>
      <c r="D714" s="90"/>
      <c r="E714" s="5"/>
      <c r="F714" s="90"/>
      <c r="G714" s="5"/>
      <c r="H714" s="5"/>
      <c r="I714" s="5"/>
      <c r="J714" s="5"/>
      <c r="K714" s="5"/>
      <c r="L714" s="5"/>
      <c r="M714" s="5"/>
      <c r="N714" s="5"/>
      <c r="O714" s="130">
        <f>+M714-N714</f>
        <v>0</v>
      </c>
      <c r="P714" s="5"/>
    </row>
    <row r="715" spans="1:16" ht="14.25" customHeight="1">
      <c r="A715" s="5"/>
      <c r="B715" s="5"/>
      <c r="C715" s="5"/>
      <c r="D715" s="90"/>
      <c r="E715" s="5"/>
      <c r="F715" s="90"/>
      <c r="G715" s="5"/>
      <c r="H715" s="5"/>
      <c r="I715" s="5"/>
      <c r="J715" s="5"/>
      <c r="K715" s="5"/>
      <c r="L715" s="5"/>
      <c r="M715" s="5"/>
      <c r="N715" s="5"/>
      <c r="O715" s="130"/>
      <c r="P715" s="5"/>
    </row>
    <row r="716" spans="1:16" ht="14.25" customHeight="1">
      <c r="A716" s="26" t="s">
        <v>135</v>
      </c>
      <c r="B716" s="1">
        <v>612978</v>
      </c>
      <c r="C716" s="1">
        <v>128218</v>
      </c>
      <c r="D716" s="86">
        <f>ROUND(C716/B716*100,0)</f>
        <v>21</v>
      </c>
      <c r="E716" s="1">
        <v>124235</v>
      </c>
      <c r="F716" s="86">
        <f>ROUND(E716/C716*100,0)</f>
        <v>97</v>
      </c>
      <c r="G716" s="26" t="s">
        <v>136</v>
      </c>
      <c r="H716" s="1" t="s">
        <v>452</v>
      </c>
      <c r="I716" s="1">
        <v>21</v>
      </c>
      <c r="J716" s="1">
        <v>20</v>
      </c>
      <c r="L716" s="1">
        <v>128218</v>
      </c>
      <c r="M716" s="1">
        <f>+K716+L716</f>
        <v>128218</v>
      </c>
      <c r="N716" s="1">
        <v>124235</v>
      </c>
      <c r="O716" s="1">
        <f>+N716-M716</f>
        <v>-3983</v>
      </c>
      <c r="P716" s="1">
        <v>3947</v>
      </c>
    </row>
    <row r="717" spans="1:15" ht="14.25" customHeight="1">
      <c r="A717" s="15"/>
      <c r="D717" s="86"/>
      <c r="F717" s="86"/>
      <c r="G717" s="26" t="s">
        <v>137</v>
      </c>
      <c r="O717" s="95">
        <f>+M717-N717</f>
        <v>0</v>
      </c>
    </row>
    <row r="718" spans="1:16" s="5" customFormat="1" ht="14.25" customHeight="1">
      <c r="A718" s="1"/>
      <c r="B718" s="1"/>
      <c r="C718" s="1"/>
      <c r="D718" s="86"/>
      <c r="E718" s="1"/>
      <c r="F718" s="86"/>
      <c r="G718" s="26" t="s">
        <v>138</v>
      </c>
      <c r="H718" s="1"/>
      <c r="I718" s="1"/>
      <c r="J718" s="1"/>
      <c r="K718" s="1"/>
      <c r="L718" s="1"/>
      <c r="M718" s="1"/>
      <c r="N718" s="1"/>
      <c r="O718" s="95">
        <f>+M718-N718</f>
        <v>0</v>
      </c>
      <c r="P718" s="1"/>
    </row>
    <row r="719" spans="4:20" ht="14.25" customHeight="1">
      <c r="D719" s="86"/>
      <c r="F719" s="86"/>
      <c r="G719" s="26" t="s">
        <v>139</v>
      </c>
      <c r="O719" s="95">
        <f>+M719-N719</f>
        <v>0</v>
      </c>
      <c r="Q719" s="5"/>
      <c r="R719" s="5"/>
      <c r="S719" s="5"/>
      <c r="T719" s="5"/>
    </row>
    <row r="720" spans="1:20" s="5" customFormat="1" ht="14.25" customHeight="1">
      <c r="A720" s="1"/>
      <c r="B720" s="1"/>
      <c r="C720" s="1"/>
      <c r="D720" s="86"/>
      <c r="E720" s="1"/>
      <c r="F720" s="86"/>
      <c r="G720" s="26"/>
      <c r="H720" s="1"/>
      <c r="I720" s="1"/>
      <c r="J720" s="1"/>
      <c r="K720" s="1"/>
      <c r="L720" s="1"/>
      <c r="M720" s="1"/>
      <c r="N720" s="1"/>
      <c r="O720" s="95"/>
      <c r="P720" s="1"/>
      <c r="Q720" s="1"/>
      <c r="R720" s="1"/>
      <c r="S720" s="1"/>
      <c r="T720" s="1"/>
    </row>
    <row r="721" spans="1:15" ht="14.25" customHeight="1">
      <c r="A721" s="26"/>
      <c r="D721" s="86"/>
      <c r="F721" s="86"/>
      <c r="O721" s="95">
        <f>+M721-N721</f>
        <v>0</v>
      </c>
    </row>
    <row r="722" spans="1:15" ht="14.25" customHeight="1">
      <c r="A722" s="94" t="s">
        <v>459</v>
      </c>
      <c r="B722" s="1">
        <v>101228</v>
      </c>
      <c r="C722" s="1">
        <v>101228</v>
      </c>
      <c r="D722" s="86">
        <f>ROUND(C722/B722*100,0)</f>
        <v>100</v>
      </c>
      <c r="E722" s="1">
        <v>94534</v>
      </c>
      <c r="F722" s="86">
        <f>ROUND(E722/C722*100,0)</f>
        <v>93</v>
      </c>
      <c r="H722" s="41"/>
      <c r="I722" s="1" t="s">
        <v>33</v>
      </c>
      <c r="J722" s="1" t="s">
        <v>33</v>
      </c>
      <c r="K722" s="1">
        <v>457</v>
      </c>
      <c r="L722" s="1">
        <v>90604</v>
      </c>
      <c r="M722" s="1">
        <f>+K722+L722</f>
        <v>91061</v>
      </c>
      <c r="N722" s="1">
        <v>85013</v>
      </c>
      <c r="O722" s="1">
        <f>+N722-M722</f>
        <v>-6048</v>
      </c>
    </row>
    <row r="723" spans="1:6" ht="14.25" customHeight="1">
      <c r="A723" s="31"/>
      <c r="D723" s="86"/>
      <c r="F723" s="86"/>
    </row>
    <row r="724" spans="4:15" ht="14.25" customHeight="1">
      <c r="D724" s="86"/>
      <c r="F724" s="86"/>
      <c r="O724" s="32">
        <f>+M724-N724</f>
        <v>0</v>
      </c>
    </row>
    <row r="725" spans="1:16" ht="14.25" customHeight="1">
      <c r="A725" s="15" t="s">
        <v>33</v>
      </c>
      <c r="B725" s="15" t="s">
        <v>33</v>
      </c>
      <c r="C725" s="15" t="s">
        <v>33</v>
      </c>
      <c r="D725" s="86"/>
      <c r="E725" s="15" t="s">
        <v>33</v>
      </c>
      <c r="F725" s="86"/>
      <c r="K725" s="15" t="s">
        <v>33</v>
      </c>
      <c r="L725" s="15" t="s">
        <v>33</v>
      </c>
      <c r="M725" s="15" t="s">
        <v>33</v>
      </c>
      <c r="N725" s="15" t="s">
        <v>33</v>
      </c>
      <c r="O725" s="32" t="s">
        <v>33</v>
      </c>
      <c r="P725" s="15" t="s">
        <v>33</v>
      </c>
    </row>
    <row r="726" spans="1:17" ht="14.25" customHeight="1">
      <c r="A726" s="27" t="s">
        <v>225</v>
      </c>
      <c r="B726" s="55">
        <f>+B730</f>
        <v>64957</v>
      </c>
      <c r="C726" s="55">
        <f>+C730</f>
        <v>64957</v>
      </c>
      <c r="D726" s="59">
        <f>ROUND(C726/B726*100,0)</f>
        <v>100</v>
      </c>
      <c r="E726" s="55">
        <f>+E730</f>
        <v>53838</v>
      </c>
      <c r="F726" s="54">
        <f>ROUND(E726/C726*100,0)</f>
        <v>83</v>
      </c>
      <c r="G726" s="55">
        <f aca="true" t="shared" si="28" ref="G726:Q726">+G730</f>
        <v>0</v>
      </c>
      <c r="H726" s="55">
        <f t="shared" si="28"/>
        <v>0</v>
      </c>
      <c r="I726" s="55">
        <f t="shared" si="28"/>
        <v>0</v>
      </c>
      <c r="J726" s="55">
        <f t="shared" si="28"/>
        <v>0</v>
      </c>
      <c r="K726" s="55">
        <f t="shared" si="28"/>
        <v>785</v>
      </c>
      <c r="L726" s="55">
        <f t="shared" si="28"/>
        <v>64172</v>
      </c>
      <c r="M726" s="55">
        <f t="shared" si="28"/>
        <v>64957</v>
      </c>
      <c r="N726" s="55">
        <f t="shared" si="28"/>
        <v>53838</v>
      </c>
      <c r="O726" s="55">
        <f t="shared" si="28"/>
        <v>-11119</v>
      </c>
      <c r="P726" s="55">
        <f t="shared" si="28"/>
        <v>10288</v>
      </c>
      <c r="Q726" s="55">
        <f t="shared" si="28"/>
        <v>0</v>
      </c>
    </row>
    <row r="727" spans="1:16" ht="14.25" customHeight="1">
      <c r="A727" s="27"/>
      <c r="B727" s="55"/>
      <c r="C727" s="55"/>
      <c r="D727" s="56"/>
      <c r="E727" s="55"/>
      <c r="F727" s="54"/>
      <c r="G727" s="53"/>
      <c r="H727" s="53"/>
      <c r="I727" s="53"/>
      <c r="J727" s="53"/>
      <c r="K727" s="55"/>
      <c r="L727" s="55"/>
      <c r="M727" s="55"/>
      <c r="N727" s="55"/>
      <c r="O727" s="55"/>
      <c r="P727" s="55"/>
    </row>
    <row r="728" spans="1:16" s="5" customFormat="1" ht="14.25" customHeight="1">
      <c r="A728" s="104"/>
      <c r="B728" s="105"/>
      <c r="C728" s="105"/>
      <c r="D728" s="106"/>
      <c r="E728" s="105"/>
      <c r="F728" s="107"/>
      <c r="G728" s="108"/>
      <c r="H728" s="108"/>
      <c r="I728" s="108"/>
      <c r="J728" s="108"/>
      <c r="K728" s="105"/>
      <c r="L728" s="105"/>
      <c r="M728" s="105"/>
      <c r="N728" s="105"/>
      <c r="O728" s="105"/>
      <c r="P728" s="105"/>
    </row>
    <row r="729" spans="1:16" ht="14.25" customHeight="1">
      <c r="A729" s="15"/>
      <c r="B729" s="15"/>
      <c r="C729" s="15"/>
      <c r="D729" s="86"/>
      <c r="E729" s="15"/>
      <c r="F729" s="86"/>
      <c r="K729" s="15"/>
      <c r="L729" s="58">
        <f>L733</f>
        <v>0</v>
      </c>
      <c r="M729" s="15"/>
      <c r="N729" s="15"/>
      <c r="O729" s="32"/>
      <c r="P729" s="15"/>
    </row>
    <row r="730" spans="1:20" ht="14.25" customHeight="1">
      <c r="A730" s="124" t="s">
        <v>226</v>
      </c>
      <c r="B730" s="58">
        <f>B734</f>
        <v>64957</v>
      </c>
      <c r="C730" s="58">
        <f>C734</f>
        <v>64957</v>
      </c>
      <c r="D730" s="100">
        <f>ROUND(C730/B730*100,0)</f>
        <v>100</v>
      </c>
      <c r="E730" s="58">
        <f>E734</f>
        <v>53838</v>
      </c>
      <c r="F730" s="86">
        <f>ROUND(E730/C730*100,0)</f>
        <v>83</v>
      </c>
      <c r="G730" s="53"/>
      <c r="H730" s="53"/>
      <c r="I730" s="53"/>
      <c r="J730" s="53"/>
      <c r="K730" s="58">
        <f>K734</f>
        <v>785</v>
      </c>
      <c r="L730" s="58">
        <f>L734</f>
        <v>64172</v>
      </c>
      <c r="M730" s="58">
        <f>M734</f>
        <v>64957</v>
      </c>
      <c r="N730" s="58">
        <f>N734</f>
        <v>53838</v>
      </c>
      <c r="O730" s="58">
        <f>O734</f>
        <v>-11119</v>
      </c>
      <c r="P730" s="58">
        <f>P734</f>
        <v>10288</v>
      </c>
      <c r="Q730" s="53"/>
      <c r="R730" s="53"/>
      <c r="S730" s="53"/>
      <c r="T730" s="53"/>
    </row>
    <row r="731" spans="1:20" s="53" customFormat="1" ht="14.25" customHeight="1">
      <c r="A731" s="15"/>
      <c r="B731" s="15"/>
      <c r="C731" s="15"/>
      <c r="D731" s="86"/>
      <c r="E731" s="15"/>
      <c r="F731" s="86"/>
      <c r="G731" s="1"/>
      <c r="H731" s="1"/>
      <c r="I731" s="1"/>
      <c r="J731" s="1"/>
      <c r="K731" s="15"/>
      <c r="L731" s="15"/>
      <c r="M731" s="15"/>
      <c r="N731" s="15"/>
      <c r="O731" s="32"/>
      <c r="P731" s="15"/>
      <c r="Q731" s="1"/>
      <c r="R731" s="1"/>
      <c r="S731" s="1"/>
      <c r="T731" s="1"/>
    </row>
    <row r="732" spans="1:16" ht="14.25" customHeight="1">
      <c r="A732" s="15"/>
      <c r="B732" s="15"/>
      <c r="C732" s="15"/>
      <c r="D732" s="86"/>
      <c r="E732" s="15"/>
      <c r="F732" s="86"/>
      <c r="K732" s="15"/>
      <c r="L732" s="15"/>
      <c r="M732" s="15"/>
      <c r="N732" s="15"/>
      <c r="O732" s="32"/>
      <c r="P732" s="15"/>
    </row>
    <row r="733" spans="1:16" ht="14.25" customHeight="1">
      <c r="A733" s="15"/>
      <c r="B733" s="15"/>
      <c r="C733" s="15"/>
      <c r="D733" s="86"/>
      <c r="E733" s="15"/>
      <c r="F733" s="86"/>
      <c r="K733" s="15"/>
      <c r="L733" s="15"/>
      <c r="M733" s="15"/>
      <c r="N733" s="15"/>
      <c r="O733" s="32"/>
      <c r="P733" s="15"/>
    </row>
    <row r="734" spans="1:16" ht="14.25" customHeight="1">
      <c r="A734" s="31" t="s">
        <v>54</v>
      </c>
      <c r="B734" s="99">
        <v>64957</v>
      </c>
      <c r="C734" s="99">
        <v>64957</v>
      </c>
      <c r="D734" s="86">
        <f>ROUND(C734/B734*100,0)</f>
        <v>100</v>
      </c>
      <c r="E734" s="99">
        <v>53838</v>
      </c>
      <c r="F734" s="86">
        <f>ROUND(E734/C734*100,0)</f>
        <v>83</v>
      </c>
      <c r="H734" s="1" t="s">
        <v>414</v>
      </c>
      <c r="K734" s="99">
        <v>785</v>
      </c>
      <c r="L734" s="99">
        <v>64172</v>
      </c>
      <c r="M734" s="1">
        <f>+K734+L734</f>
        <v>64957</v>
      </c>
      <c r="N734" s="99">
        <v>53838</v>
      </c>
      <c r="O734" s="1">
        <f>+N734-M734</f>
        <v>-11119</v>
      </c>
      <c r="P734" s="99">
        <v>10288</v>
      </c>
    </row>
    <row r="735" spans="1:16" ht="14.25" customHeight="1">
      <c r="A735" s="44"/>
      <c r="B735" s="51"/>
      <c r="C735" s="51"/>
      <c r="D735" s="90"/>
      <c r="E735" s="136"/>
      <c r="F735" s="90"/>
      <c r="G735" s="5"/>
      <c r="H735" s="5"/>
      <c r="I735" s="5"/>
      <c r="J735" s="5"/>
      <c r="K735" s="51"/>
      <c r="L735" s="136"/>
      <c r="M735" s="5"/>
      <c r="N735" s="136"/>
      <c r="O735" s="5"/>
      <c r="P735" s="136"/>
    </row>
    <row r="736" spans="1:16" ht="14.25" customHeight="1">
      <c r="A736" s="15"/>
      <c r="B736" s="15"/>
      <c r="C736" s="15"/>
      <c r="D736" s="86"/>
      <c r="E736" s="15"/>
      <c r="F736" s="86"/>
      <c r="K736" s="15"/>
      <c r="L736" s="15"/>
      <c r="M736" s="15"/>
      <c r="N736" s="15"/>
      <c r="O736" s="32"/>
      <c r="P736" s="15"/>
    </row>
    <row r="737" spans="1:16" ht="14.25" customHeight="1">
      <c r="A737" s="15"/>
      <c r="B737" s="15"/>
      <c r="C737" s="15"/>
      <c r="D737" s="86"/>
      <c r="E737" s="15"/>
      <c r="F737" s="86"/>
      <c r="K737" s="15"/>
      <c r="L737" s="15"/>
      <c r="M737" s="15"/>
      <c r="N737" s="15"/>
      <c r="O737" s="32"/>
      <c r="P737" s="15"/>
    </row>
    <row r="738" spans="1:16" ht="14.25" customHeight="1">
      <c r="A738" s="27" t="s">
        <v>140</v>
      </c>
      <c r="B738" s="55">
        <f>+B741+B748</f>
        <v>2230903</v>
      </c>
      <c r="C738" s="55">
        <f>+C741+C748</f>
        <v>2230903</v>
      </c>
      <c r="D738" s="56">
        <f>ROUND(C738/B738*100,0)</f>
        <v>100</v>
      </c>
      <c r="E738" s="55">
        <f>+E741+E748</f>
        <v>1570570</v>
      </c>
      <c r="F738" s="54">
        <f>ROUND(E738/C738*100,0)</f>
        <v>70</v>
      </c>
      <c r="G738" s="53"/>
      <c r="H738" s="53"/>
      <c r="I738" s="53"/>
      <c r="J738" s="53"/>
      <c r="K738" s="55">
        <f aca="true" t="shared" si="29" ref="K738:P738">+K741+K748</f>
        <v>201263</v>
      </c>
      <c r="L738" s="55">
        <f t="shared" si="29"/>
        <v>2029640</v>
      </c>
      <c r="M738" s="55">
        <f t="shared" si="29"/>
        <v>2230903</v>
      </c>
      <c r="N738" s="55">
        <f t="shared" si="29"/>
        <v>1570570</v>
      </c>
      <c r="O738" s="55">
        <f t="shared" si="29"/>
        <v>-660333</v>
      </c>
      <c r="P738" s="55">
        <f t="shared" si="29"/>
        <v>439157</v>
      </c>
    </row>
    <row r="739" spans="2:16" ht="14.25" customHeight="1">
      <c r="B739" s="2"/>
      <c r="C739" s="2"/>
      <c r="D739" s="88"/>
      <c r="E739" s="2"/>
      <c r="F739" s="86"/>
      <c r="K739" s="2"/>
      <c r="L739" s="2"/>
      <c r="M739" s="2"/>
      <c r="N739" s="2"/>
      <c r="O739" s="2"/>
      <c r="P739" s="2"/>
    </row>
    <row r="740" spans="1:16" ht="14.25" customHeight="1">
      <c r="A740" s="15" t="s">
        <v>33</v>
      </c>
      <c r="B740" s="33" t="s">
        <v>33</v>
      </c>
      <c r="C740" s="33" t="s">
        <v>33</v>
      </c>
      <c r="D740" s="88"/>
      <c r="E740" s="33" t="s">
        <v>33</v>
      </c>
      <c r="F740" s="86"/>
      <c r="K740" s="33" t="s">
        <v>33</v>
      </c>
      <c r="L740" s="33" t="s">
        <v>33</v>
      </c>
      <c r="M740" s="33" t="s">
        <v>33</v>
      </c>
      <c r="N740" s="33" t="s">
        <v>33</v>
      </c>
      <c r="O740" s="33" t="s">
        <v>33</v>
      </c>
      <c r="P740" s="33" t="s">
        <v>33</v>
      </c>
    </row>
    <row r="741" spans="1:16" ht="14.25" customHeight="1">
      <c r="A741" s="28" t="s">
        <v>141</v>
      </c>
      <c r="B741" s="55">
        <f>+B744</f>
        <v>12303</v>
      </c>
      <c r="C741" s="55">
        <f>+C744</f>
        <v>12303</v>
      </c>
      <c r="D741" s="56">
        <f>ROUND(C741/B741*100,0)</f>
        <v>100</v>
      </c>
      <c r="E741" s="55">
        <f>+E744</f>
        <v>12156</v>
      </c>
      <c r="F741" s="56">
        <f>ROUND(E741/C741*100,0)</f>
        <v>99</v>
      </c>
      <c r="G741" s="53"/>
      <c r="H741" s="53"/>
      <c r="I741" s="57"/>
      <c r="J741" s="57"/>
      <c r="K741" s="55">
        <f>+K744</f>
        <v>0</v>
      </c>
      <c r="L741" s="55">
        <f>+L744</f>
        <v>12303</v>
      </c>
      <c r="M741" s="55">
        <f>+M744</f>
        <v>12303</v>
      </c>
      <c r="N741" s="55">
        <f>+N744</f>
        <v>12156</v>
      </c>
      <c r="O741" s="53">
        <f>+N741-M741</f>
        <v>-147</v>
      </c>
      <c r="P741" s="55">
        <f>+P744</f>
        <v>0</v>
      </c>
    </row>
    <row r="742" spans="4:16" ht="14.25" customHeight="1">
      <c r="D742" s="86"/>
      <c r="F742" s="86"/>
      <c r="K742" s="2"/>
      <c r="L742" s="2"/>
      <c r="M742" s="2"/>
      <c r="N742" s="2"/>
      <c r="O742" s="2"/>
      <c r="P742" s="2"/>
    </row>
    <row r="743" spans="4:6" ht="14.25" customHeight="1">
      <c r="D743" s="86"/>
      <c r="F743" s="86"/>
    </row>
    <row r="744" spans="1:16" ht="14.25" customHeight="1">
      <c r="A744" s="31" t="s">
        <v>54</v>
      </c>
      <c r="B744" s="33">
        <v>12303</v>
      </c>
      <c r="C744" s="33">
        <v>12303</v>
      </c>
      <c r="D744" s="88">
        <f>ROUND(C744/B744*100,0)</f>
        <v>100</v>
      </c>
      <c r="E744" s="33">
        <v>12156</v>
      </c>
      <c r="F744" s="86">
        <f>ROUND(E744/C744*100,0)</f>
        <v>99</v>
      </c>
      <c r="H744" s="41"/>
      <c r="K744" s="33">
        <v>0</v>
      </c>
      <c r="L744" s="76">
        <v>12303</v>
      </c>
      <c r="M744" s="33">
        <f>+K744+L744</f>
        <v>12303</v>
      </c>
      <c r="N744" s="33">
        <v>12156</v>
      </c>
      <c r="O744" s="1">
        <f>+N744-M744</f>
        <v>-147</v>
      </c>
      <c r="P744" s="33">
        <v>0</v>
      </c>
    </row>
    <row r="745" spans="1:16" ht="14.25" customHeight="1" thickBot="1">
      <c r="A745" s="4"/>
      <c r="B745" s="4"/>
      <c r="C745" s="4"/>
      <c r="D745" s="110"/>
      <c r="E745" s="4"/>
      <c r="F745" s="110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4:6" ht="14.25" customHeight="1">
      <c r="D746" s="86"/>
      <c r="F746" s="86"/>
    </row>
    <row r="747" spans="4:6" ht="14.25" customHeight="1">
      <c r="D747" s="86"/>
      <c r="F747" s="86"/>
    </row>
    <row r="748" spans="1:16" ht="14.25" customHeight="1">
      <c r="A748" s="28" t="s">
        <v>142</v>
      </c>
      <c r="B748" s="53">
        <f>+B752</f>
        <v>2218600</v>
      </c>
      <c r="C748" s="53">
        <f>+C752</f>
        <v>2218600</v>
      </c>
      <c r="D748" s="54">
        <f>ROUND(C748/B748*100,0)</f>
        <v>100</v>
      </c>
      <c r="E748" s="53">
        <f>+E752</f>
        <v>1558414</v>
      </c>
      <c r="F748" s="54">
        <f>ROUND(E748/C748*100,0)</f>
        <v>70</v>
      </c>
      <c r="G748" s="53"/>
      <c r="H748" s="53"/>
      <c r="I748" s="53"/>
      <c r="J748" s="53"/>
      <c r="K748" s="55">
        <f aca="true" t="shared" si="30" ref="K748:P748">+K752</f>
        <v>201263</v>
      </c>
      <c r="L748" s="55">
        <f t="shared" si="30"/>
        <v>2017337</v>
      </c>
      <c r="M748" s="53">
        <f t="shared" si="30"/>
        <v>2218600</v>
      </c>
      <c r="N748" s="53">
        <f t="shared" si="30"/>
        <v>1558414</v>
      </c>
      <c r="O748" s="53">
        <f t="shared" si="30"/>
        <v>-660186</v>
      </c>
      <c r="P748" s="53">
        <f t="shared" si="30"/>
        <v>439157</v>
      </c>
    </row>
    <row r="749" spans="4:6" ht="14.25" customHeight="1">
      <c r="D749" s="86"/>
      <c r="F749" s="86"/>
    </row>
    <row r="750" spans="4:6" ht="14.25" customHeight="1">
      <c r="D750" s="86"/>
      <c r="F750" s="86"/>
    </row>
    <row r="751" spans="4:6" ht="14.25" customHeight="1">
      <c r="D751" s="86"/>
      <c r="F751" s="86"/>
    </row>
    <row r="752" spans="1:16" ht="14.25" customHeight="1">
      <c r="A752" s="31" t="s">
        <v>54</v>
      </c>
      <c r="B752" s="1">
        <v>2218600</v>
      </c>
      <c r="C752" s="1">
        <v>2218600</v>
      </c>
      <c r="D752" s="86">
        <f>ROUND(C752/B752*100,0)</f>
        <v>100</v>
      </c>
      <c r="E752" s="1">
        <v>1558414</v>
      </c>
      <c r="F752" s="86">
        <f>ROUND(E752/C752*100,0)</f>
        <v>70</v>
      </c>
      <c r="H752" s="1" t="s">
        <v>414</v>
      </c>
      <c r="K752" s="1">
        <v>201263</v>
      </c>
      <c r="L752" s="1">
        <v>2017337</v>
      </c>
      <c r="M752" s="1">
        <f>+K752+L752</f>
        <v>2218600</v>
      </c>
      <c r="N752" s="1">
        <v>1558414</v>
      </c>
      <c r="O752" s="1">
        <f>+N752-M752</f>
        <v>-660186</v>
      </c>
      <c r="P752" s="1">
        <v>439157</v>
      </c>
    </row>
    <row r="753" spans="4:6" ht="14.25" customHeight="1">
      <c r="D753" s="86"/>
      <c r="F753" s="86"/>
    </row>
    <row r="754" spans="4:6" ht="14.25" customHeight="1">
      <c r="D754" s="86"/>
      <c r="F754" s="86"/>
    </row>
    <row r="755" spans="4:6" ht="14.25" customHeight="1">
      <c r="D755" s="86"/>
      <c r="F755" s="86"/>
    </row>
    <row r="756" spans="4:6" ht="14.25" customHeight="1">
      <c r="D756" s="86"/>
      <c r="F756" s="86"/>
    </row>
    <row r="757" spans="4:6" ht="14.25" customHeight="1">
      <c r="D757" s="86"/>
      <c r="F757" s="86"/>
    </row>
    <row r="758" spans="4:6" ht="14.25" customHeight="1">
      <c r="D758" s="86"/>
      <c r="F758" s="86"/>
    </row>
    <row r="759" spans="4:6" ht="14.25" customHeight="1">
      <c r="D759" s="86"/>
      <c r="F759" s="86"/>
    </row>
    <row r="760" spans="4:6" ht="14.25" customHeight="1">
      <c r="D760" s="86"/>
      <c r="F760" s="86"/>
    </row>
    <row r="761" spans="4:6" ht="14.25" customHeight="1">
      <c r="D761" s="86"/>
      <c r="F761" s="86"/>
    </row>
    <row r="762" spans="4:6" ht="14.25" customHeight="1">
      <c r="D762" s="86"/>
      <c r="F762" s="86"/>
    </row>
    <row r="763" spans="4:6" ht="14.25" customHeight="1">
      <c r="D763" s="86"/>
      <c r="F763" s="86"/>
    </row>
    <row r="764" spans="4:6" ht="14.25" customHeight="1">
      <c r="D764" s="86"/>
      <c r="F764" s="86"/>
    </row>
    <row r="765" spans="4:6" ht="14.25" customHeight="1">
      <c r="D765" s="86"/>
      <c r="F765" s="86"/>
    </row>
    <row r="766" spans="4:6" ht="14.25" customHeight="1">
      <c r="D766" s="86"/>
      <c r="F766" s="86"/>
    </row>
    <row r="767" spans="4:6" ht="14.25" customHeight="1">
      <c r="D767" s="86"/>
      <c r="F767" s="86"/>
    </row>
    <row r="768" spans="4:6" ht="14.25" customHeight="1">
      <c r="D768" s="86"/>
      <c r="F768" s="86"/>
    </row>
    <row r="769" spans="4:6" ht="14.25" customHeight="1">
      <c r="D769" s="86"/>
      <c r="F769" s="86"/>
    </row>
    <row r="770" spans="4:6" ht="14.25" customHeight="1">
      <c r="D770" s="86"/>
      <c r="F770" s="86"/>
    </row>
    <row r="771" spans="1:16" ht="14.25" customHeight="1">
      <c r="A771" s="28" t="s">
        <v>143</v>
      </c>
      <c r="B771" s="55">
        <f>+B8+B28+B493+B543+B726+B738</f>
        <v>1579795313</v>
      </c>
      <c r="C771" s="55">
        <f>+C8+C28+C493+C543+C726+C738</f>
        <v>926305932</v>
      </c>
      <c r="D771" s="54">
        <f>ROUND(C771/B771*100,0)</f>
        <v>59</v>
      </c>
      <c r="E771" s="55">
        <f>+E8+E28+E493+E543+E726+E738</f>
        <v>793733979</v>
      </c>
      <c r="F771" s="56">
        <f>ROUND(E771/C771*100,0)</f>
        <v>86</v>
      </c>
      <c r="G771" s="57"/>
      <c r="H771" s="57"/>
      <c r="I771" s="57"/>
      <c r="J771" s="57"/>
      <c r="K771" s="55">
        <f aca="true" t="shared" si="31" ref="K771:P771">+K8+K28+K493+K543+K726+K738</f>
        <v>130297390</v>
      </c>
      <c r="L771" s="55">
        <f t="shared" si="31"/>
        <v>163653683</v>
      </c>
      <c r="M771" s="55">
        <f t="shared" si="31"/>
        <v>293951073</v>
      </c>
      <c r="N771" s="55">
        <f t="shared" si="31"/>
        <v>170035689</v>
      </c>
      <c r="O771" s="55">
        <f t="shared" si="31"/>
        <v>-123915384</v>
      </c>
      <c r="P771" s="55">
        <f t="shared" si="31"/>
        <v>52472253</v>
      </c>
    </row>
    <row r="772" spans="1:16" s="5" customFormat="1" ht="14.25" customHeight="1" thickBo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</row>
  </sheetData>
  <printOptions horizontalCentered="1"/>
  <pageMargins left="0" right="0" top="0.35433070866141736" bottom="1.18" header="0.2755905511811024" footer="0.35433070866141736"/>
  <pageSetup fitToHeight="0" fitToWidth="2" horizontalDpi="600" verticalDpi="600" orientation="portrait" paperSize="9" scale="80" r:id="rId1"/>
  <rowBreaks count="1" manualBreakCount="1">
    <brk id="61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72"/>
  <sheetViews>
    <sheetView showGridLines="0" showZeros="0" zoomScale="75" zoomScaleNormal="75" workbookViewId="0" topLeftCell="A622">
      <selection activeCell="A624" sqref="A624:IV634"/>
    </sheetView>
  </sheetViews>
  <sheetFormatPr defaultColWidth="9.00390625" defaultRowHeight="15.75"/>
  <cols>
    <col min="1" max="1" width="27.75390625" style="1" customWidth="1"/>
    <col min="2" max="2" width="14.25390625" style="1" customWidth="1"/>
    <col min="3" max="4" width="12.625" style="1" customWidth="1"/>
    <col min="5" max="5" width="4.875" style="1" customWidth="1"/>
    <col min="6" max="6" width="11.625" style="1" customWidth="1"/>
    <col min="7" max="7" width="6.875" style="1" customWidth="1"/>
    <col min="8" max="8" width="24.625" style="1" customWidth="1"/>
    <col min="9" max="9" width="10.375" style="1" customWidth="1"/>
    <col min="10" max="10" width="13.75390625" style="1" customWidth="1"/>
    <col min="11" max="14" width="15.75390625" style="1" customWidth="1"/>
    <col min="15" max="15" width="14.75390625" style="1" customWidth="1"/>
    <col min="16" max="16" width="15.75390625" style="1" customWidth="1"/>
    <col min="17" max="16384" width="9.00390625" style="1" customWidth="1"/>
  </cols>
  <sheetData>
    <row r="1" spans="1:15" ht="16.5">
      <c r="A1" s="52" t="s">
        <v>0</v>
      </c>
      <c r="O1" s="52" t="s">
        <v>1</v>
      </c>
    </row>
    <row r="2" spans="1:16" ht="30" customHeight="1" thickBot="1">
      <c r="A2" s="14"/>
      <c r="B2" s="2"/>
      <c r="C2" s="34" t="s">
        <v>894</v>
      </c>
      <c r="D2" s="34"/>
      <c r="E2" s="3"/>
      <c r="F2" s="2"/>
      <c r="G2" s="2"/>
      <c r="H2" s="2"/>
      <c r="I2" s="34" t="s">
        <v>895</v>
      </c>
      <c r="J2" s="6"/>
      <c r="K2" s="6"/>
      <c r="L2" s="6"/>
      <c r="M2" s="6"/>
      <c r="N2" s="6"/>
      <c r="P2" s="118" t="s">
        <v>144</v>
      </c>
    </row>
    <row r="3" spans="1:16" ht="24" customHeight="1">
      <c r="A3" s="22"/>
      <c r="B3" s="67" t="s">
        <v>4</v>
      </c>
      <c r="C3" s="68"/>
      <c r="D3" s="68"/>
      <c r="E3" s="69"/>
      <c r="F3" s="70"/>
      <c r="G3" s="69"/>
      <c r="H3" s="70"/>
      <c r="I3" s="70"/>
      <c r="J3" s="72" t="s">
        <v>5</v>
      </c>
      <c r="K3" s="70"/>
      <c r="L3" s="70"/>
      <c r="M3" s="71"/>
      <c r="N3" s="22"/>
      <c r="O3" s="22"/>
      <c r="P3" s="113" t="s">
        <v>6</v>
      </c>
    </row>
    <row r="4" spans="1:16" ht="21.75" customHeight="1">
      <c r="A4" s="7" t="s">
        <v>7</v>
      </c>
      <c r="B4" s="23"/>
      <c r="C4" s="193" t="s">
        <v>619</v>
      </c>
      <c r="D4" s="194"/>
      <c r="E4" s="62" t="s">
        <v>8</v>
      </c>
      <c r="F4" s="61" t="s">
        <v>6</v>
      </c>
      <c r="G4" s="25" t="s">
        <v>9</v>
      </c>
      <c r="H4" s="156"/>
      <c r="I4" s="192" t="s">
        <v>624</v>
      </c>
      <c r="J4" s="189" t="s">
        <v>623</v>
      </c>
      <c r="K4" s="21"/>
      <c r="L4" s="186" t="s">
        <v>622</v>
      </c>
      <c r="M4" s="141"/>
      <c r="N4" s="11" t="s">
        <v>13</v>
      </c>
      <c r="O4" s="11" t="s">
        <v>14</v>
      </c>
      <c r="P4" s="38" t="s">
        <v>15</v>
      </c>
    </row>
    <row r="5" spans="1:50" ht="16.5" customHeight="1">
      <c r="A5" s="7"/>
      <c r="B5" s="10" t="s">
        <v>16</v>
      </c>
      <c r="C5" s="192" t="s">
        <v>620</v>
      </c>
      <c r="D5" s="192" t="s">
        <v>621</v>
      </c>
      <c r="E5" s="11" t="s">
        <v>18</v>
      </c>
      <c r="F5" s="10" t="s">
        <v>19</v>
      </c>
      <c r="G5" s="16" t="s">
        <v>20</v>
      </c>
      <c r="H5" s="11" t="s">
        <v>21</v>
      </c>
      <c r="I5" s="190"/>
      <c r="J5" s="190"/>
      <c r="K5" s="11" t="s">
        <v>26</v>
      </c>
      <c r="L5" s="187"/>
      <c r="M5" s="10" t="s">
        <v>29</v>
      </c>
      <c r="N5" s="17"/>
      <c r="O5" s="11"/>
      <c r="P5" s="12" t="s">
        <v>30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16" ht="21.75" customHeight="1" thickBot="1">
      <c r="A6" s="13"/>
      <c r="B6" s="18"/>
      <c r="C6" s="191"/>
      <c r="D6" s="191"/>
      <c r="E6" s="35" t="s">
        <v>31</v>
      </c>
      <c r="F6" s="20"/>
      <c r="G6" s="36" t="s">
        <v>32</v>
      </c>
      <c r="H6" s="157"/>
      <c r="I6" s="191"/>
      <c r="J6" s="191"/>
      <c r="K6" s="13"/>
      <c r="L6" s="188"/>
      <c r="M6" s="13"/>
      <c r="N6" s="20"/>
      <c r="O6" s="13"/>
      <c r="P6" s="14"/>
    </row>
    <row r="7" spans="1:16" ht="13.5" customHeight="1">
      <c r="A7" s="79"/>
      <c r="B7" s="80"/>
      <c r="C7" s="79"/>
      <c r="D7" s="79"/>
      <c r="E7" s="81"/>
      <c r="F7" s="82"/>
      <c r="G7" s="83"/>
      <c r="H7" s="79"/>
      <c r="I7" s="79"/>
      <c r="J7" s="79"/>
      <c r="K7" s="79"/>
      <c r="L7" s="79"/>
      <c r="M7" s="79"/>
      <c r="N7" s="82"/>
      <c r="O7" s="79"/>
      <c r="P7" s="79"/>
    </row>
    <row r="8" spans="1:16" ht="14.25" customHeight="1">
      <c r="A8" s="125" t="s">
        <v>536</v>
      </c>
      <c r="B8" s="53">
        <f>B12</f>
        <v>183839</v>
      </c>
      <c r="C8" s="53">
        <f>C12</f>
        <v>183839</v>
      </c>
      <c r="D8" s="53"/>
      <c r="E8" s="54">
        <f>ROUND(C8/B8*100,0)</f>
        <v>100</v>
      </c>
      <c r="F8" s="53">
        <f>F12</f>
        <v>181801</v>
      </c>
      <c r="G8" s="54">
        <f>ROUND(F8/C8*100,0)</f>
        <v>99</v>
      </c>
      <c r="H8" s="53"/>
      <c r="I8" s="53" t="s">
        <v>33</v>
      </c>
      <c r="J8" s="53">
        <f aca="true" t="shared" si="0" ref="J8:P8">J12</f>
        <v>7190</v>
      </c>
      <c r="K8" s="53">
        <f t="shared" si="0"/>
        <v>176649</v>
      </c>
      <c r="L8" s="53"/>
      <c r="M8" s="53">
        <f t="shared" si="0"/>
        <v>183839</v>
      </c>
      <c r="N8" s="53">
        <f t="shared" si="0"/>
        <v>181801</v>
      </c>
      <c r="O8" s="53">
        <f t="shared" si="0"/>
        <v>-2038</v>
      </c>
      <c r="P8" s="53">
        <f t="shared" si="0"/>
        <v>0</v>
      </c>
    </row>
    <row r="9" spans="1:16" ht="14.25" customHeight="1">
      <c r="A9" s="27"/>
      <c r="B9" s="53"/>
      <c r="C9" s="53"/>
      <c r="D9" s="53"/>
      <c r="E9" s="54"/>
      <c r="F9" s="53"/>
      <c r="G9" s="54"/>
      <c r="H9" s="53"/>
      <c r="I9" s="53"/>
      <c r="J9" s="53"/>
      <c r="K9" s="53"/>
      <c r="L9" s="53"/>
      <c r="M9" s="53"/>
      <c r="N9" s="53"/>
      <c r="O9" s="53"/>
      <c r="P9" s="53"/>
    </row>
    <row r="10" spans="1:16" ht="14.25" customHeight="1">
      <c r="A10" s="27"/>
      <c r="B10" s="53"/>
      <c r="C10" s="53"/>
      <c r="D10" s="53"/>
      <c r="E10" s="54"/>
      <c r="F10" s="53"/>
      <c r="G10" s="54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4.25" customHeight="1">
      <c r="A11" s="27"/>
      <c r="B11" s="53"/>
      <c r="C11" s="53"/>
      <c r="D11" s="53"/>
      <c r="E11" s="54"/>
      <c r="F11" s="53"/>
      <c r="G11" s="54"/>
      <c r="H11" s="53"/>
      <c r="I11" s="53"/>
      <c r="J11" s="53"/>
      <c r="K11" s="53"/>
      <c r="L11" s="53"/>
      <c r="M11" s="53"/>
      <c r="N11" s="53"/>
      <c r="O11" s="53"/>
      <c r="P11" s="53"/>
    </row>
    <row r="12" spans="1:16" s="53" customFormat="1" ht="14.25" customHeight="1">
      <c r="A12" s="155" t="s">
        <v>145</v>
      </c>
      <c r="B12" s="53">
        <f>B16</f>
        <v>183839</v>
      </c>
      <c r="C12" s="53">
        <f aca="true" t="shared" si="1" ref="C12:P12">C16</f>
        <v>183839</v>
      </c>
      <c r="D12" s="53">
        <f t="shared" si="1"/>
        <v>0</v>
      </c>
      <c r="E12" s="53">
        <f t="shared" si="1"/>
        <v>100</v>
      </c>
      <c r="F12" s="53">
        <f t="shared" si="1"/>
        <v>181801</v>
      </c>
      <c r="G12" s="53">
        <f t="shared" si="1"/>
        <v>99</v>
      </c>
      <c r="H12" s="53">
        <f t="shared" si="1"/>
        <v>0</v>
      </c>
      <c r="I12" s="53">
        <f t="shared" si="1"/>
        <v>0</v>
      </c>
      <c r="J12" s="53">
        <f t="shared" si="1"/>
        <v>7190</v>
      </c>
      <c r="K12" s="53">
        <f t="shared" si="1"/>
        <v>176649</v>
      </c>
      <c r="L12" s="53">
        <f t="shared" si="1"/>
        <v>0</v>
      </c>
      <c r="M12" s="53">
        <f t="shared" si="1"/>
        <v>183839</v>
      </c>
      <c r="N12" s="53">
        <f t="shared" si="1"/>
        <v>181801</v>
      </c>
      <c r="O12" s="53">
        <f t="shared" si="1"/>
        <v>-2038</v>
      </c>
      <c r="P12" s="53">
        <f t="shared" si="1"/>
        <v>0</v>
      </c>
    </row>
    <row r="13" spans="1:16" ht="14.25" customHeight="1">
      <c r="A13" s="27"/>
      <c r="B13" s="53"/>
      <c r="C13" s="53"/>
      <c r="D13" s="53"/>
      <c r="E13" s="54"/>
      <c r="F13" s="53"/>
      <c r="G13" s="54"/>
      <c r="H13" s="53"/>
      <c r="I13" s="53"/>
      <c r="J13" s="53"/>
      <c r="K13" s="53"/>
      <c r="L13" s="53"/>
      <c r="M13" s="53"/>
      <c r="N13" s="53"/>
      <c r="O13" s="53"/>
      <c r="P13" s="53"/>
    </row>
    <row r="14" spans="1:16" ht="14.25" customHeight="1">
      <c r="A14" s="27"/>
      <c r="B14" s="53"/>
      <c r="C14" s="53"/>
      <c r="D14" s="53"/>
      <c r="E14" s="54"/>
      <c r="F14" s="53"/>
      <c r="G14" s="54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4.25" customHeight="1">
      <c r="A15" s="27"/>
      <c r="B15" s="53"/>
      <c r="C15" s="53"/>
      <c r="D15" s="53"/>
      <c r="E15" s="54"/>
      <c r="F15" s="53"/>
      <c r="G15" s="54"/>
      <c r="H15" s="53"/>
      <c r="I15" s="53"/>
      <c r="J15" s="53"/>
      <c r="K15" s="53"/>
      <c r="L15" s="53"/>
      <c r="M15" s="53"/>
      <c r="N15" s="53"/>
      <c r="O15" s="53"/>
      <c r="P15" s="53"/>
    </row>
    <row r="16" spans="1:15" s="95" customFormat="1" ht="14.25" customHeight="1">
      <c r="A16" s="94" t="s">
        <v>849</v>
      </c>
      <c r="B16" s="95">
        <v>183839</v>
      </c>
      <c r="C16" s="95">
        <v>183839</v>
      </c>
      <c r="E16" s="86">
        <f>ROUND((C16+D16)/B16*100,0)</f>
        <v>100</v>
      </c>
      <c r="F16" s="95">
        <v>181801</v>
      </c>
      <c r="G16" s="86">
        <f>ROUND(F16/(C16+D16)*100,0)</f>
        <v>99</v>
      </c>
      <c r="J16" s="95">
        <v>7190</v>
      </c>
      <c r="K16" s="95">
        <v>176649</v>
      </c>
      <c r="M16" s="95">
        <f>J16+K16+L16</f>
        <v>183839</v>
      </c>
      <c r="N16" s="95">
        <v>181801</v>
      </c>
      <c r="O16" s="1">
        <f>+N16-M16</f>
        <v>-2038</v>
      </c>
    </row>
    <row r="17" spans="1:16" ht="14.25" customHeight="1">
      <c r="A17" s="26"/>
      <c r="B17" s="53"/>
      <c r="C17" s="53"/>
      <c r="D17" s="53"/>
      <c r="E17" s="54"/>
      <c r="F17" s="53"/>
      <c r="G17" s="54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4.25" customHeight="1">
      <c r="A18" s="26"/>
      <c r="B18" s="53"/>
      <c r="C18" s="53"/>
      <c r="D18" s="53"/>
      <c r="E18" s="54"/>
      <c r="F18" s="53"/>
      <c r="G18" s="54"/>
      <c r="H18" s="53"/>
      <c r="I18" s="53"/>
      <c r="J18" s="53"/>
      <c r="K18" s="53"/>
      <c r="L18" s="53"/>
      <c r="M18" s="53"/>
      <c r="N18" s="53"/>
      <c r="O18" s="53"/>
      <c r="P18" s="53"/>
    </row>
    <row r="19" spans="1:16" ht="14.25" customHeight="1">
      <c r="A19" s="26"/>
      <c r="B19" s="53"/>
      <c r="C19" s="53"/>
      <c r="D19" s="53"/>
      <c r="E19" s="54"/>
      <c r="F19" s="53"/>
      <c r="G19" s="54"/>
      <c r="H19" s="53"/>
      <c r="I19" s="53"/>
      <c r="J19" s="53"/>
      <c r="K19" s="53"/>
      <c r="L19" s="53"/>
      <c r="M19" s="53"/>
      <c r="N19" s="53"/>
      <c r="O19" s="53"/>
      <c r="P19" s="53"/>
    </row>
    <row r="20" spans="2:16" ht="14.25" customHeight="1">
      <c r="B20" s="8"/>
      <c r="C20" s="8"/>
      <c r="D20" s="8"/>
      <c r="F20" s="8"/>
      <c r="G20" s="85" t="s">
        <v>33</v>
      </c>
      <c r="J20" s="8"/>
      <c r="K20" s="8"/>
      <c r="L20" s="8"/>
      <c r="M20" s="8"/>
      <c r="N20" s="8"/>
      <c r="O20" s="8"/>
      <c r="P20" s="8"/>
    </row>
    <row r="21" spans="2:16" ht="14.25" customHeight="1">
      <c r="B21" s="8"/>
      <c r="C21" s="8"/>
      <c r="D21" s="8"/>
      <c r="F21" s="8"/>
      <c r="G21" s="85"/>
      <c r="J21" s="8"/>
      <c r="K21" s="8"/>
      <c r="L21" s="8"/>
      <c r="M21" s="8"/>
      <c r="N21" s="8"/>
      <c r="O21" s="8"/>
      <c r="P21" s="8"/>
    </row>
    <row r="22" ht="14.25" customHeight="1">
      <c r="G22" s="85" t="s">
        <v>33</v>
      </c>
    </row>
    <row r="23" spans="1:16" ht="14.25" customHeight="1">
      <c r="A23" s="27" t="s">
        <v>34</v>
      </c>
      <c r="B23" s="55">
        <f>+B27+B126+B146+B160+B173+B187+B329+B490</f>
        <v>1289282044</v>
      </c>
      <c r="C23" s="55">
        <f>+C27+C126+C146+C160+C173+C187+C329+C490</f>
        <v>674513798</v>
      </c>
      <c r="D23" s="55">
        <f>+D27+D126+D146+D160+D173+D187+D329+D490</f>
        <v>12289309</v>
      </c>
      <c r="E23" s="55">
        <f>ROUND((C23+D23)/B23*100,0)</f>
        <v>53</v>
      </c>
      <c r="F23" s="55">
        <f>+F27+F126+F146+F160+F173+F187+F329+F490</f>
        <v>578176358</v>
      </c>
      <c r="G23" s="54">
        <f>ROUND(F23/C23*100,0)</f>
        <v>86</v>
      </c>
      <c r="H23" s="53"/>
      <c r="I23" s="53"/>
      <c r="J23" s="55">
        <f aca="true" t="shared" si="2" ref="J23:P23">+J27+J126+J146+J160+J173+J187+J329+J490</f>
        <v>112282630</v>
      </c>
      <c r="K23" s="55">
        <f t="shared" si="2"/>
        <v>125592263</v>
      </c>
      <c r="L23" s="55">
        <f t="shared" si="2"/>
        <v>6644183</v>
      </c>
      <c r="M23" s="55">
        <f t="shared" si="2"/>
        <v>244519076</v>
      </c>
      <c r="N23" s="55">
        <f t="shared" si="2"/>
        <v>139958947</v>
      </c>
      <c r="O23" s="55">
        <f t="shared" si="2"/>
        <v>-104560129</v>
      </c>
      <c r="P23" s="55">
        <f t="shared" si="2"/>
        <v>53115455</v>
      </c>
    </row>
    <row r="24" spans="1:16" ht="14.25" customHeight="1">
      <c r="A24" s="27"/>
      <c r="B24" s="55"/>
      <c r="C24" s="55"/>
      <c r="D24" s="55"/>
      <c r="E24" s="54"/>
      <c r="F24" s="55"/>
      <c r="G24" s="54"/>
      <c r="H24" s="53"/>
      <c r="I24" s="53"/>
      <c r="J24" s="55"/>
      <c r="K24" s="55"/>
      <c r="L24" s="55"/>
      <c r="M24" s="55"/>
      <c r="N24" s="55"/>
      <c r="O24" s="55"/>
      <c r="P24" s="55"/>
    </row>
    <row r="25" spans="2:16" ht="14.25" customHeight="1">
      <c r="B25" s="2"/>
      <c r="C25" s="2"/>
      <c r="D25" s="2"/>
      <c r="F25" s="2"/>
      <c r="G25" s="85" t="s">
        <v>33</v>
      </c>
      <c r="J25" s="2"/>
      <c r="K25" s="2"/>
      <c r="L25" s="2"/>
      <c r="M25" s="2"/>
      <c r="N25" s="2"/>
      <c r="O25" s="2"/>
      <c r="P25" s="2"/>
    </row>
    <row r="26" spans="1:16" ht="14.25" customHeight="1">
      <c r="A26" s="15" t="s">
        <v>33</v>
      </c>
      <c r="B26" s="33" t="s">
        <v>33</v>
      </c>
      <c r="C26" s="33" t="s">
        <v>33</v>
      </c>
      <c r="D26" s="33"/>
      <c r="F26" s="33" t="s">
        <v>33</v>
      </c>
      <c r="G26" s="85" t="s">
        <v>33</v>
      </c>
      <c r="J26" s="33" t="s">
        <v>33</v>
      </c>
      <c r="K26" s="33" t="s">
        <v>33</v>
      </c>
      <c r="L26" s="33"/>
      <c r="M26" s="33" t="s">
        <v>33</v>
      </c>
      <c r="N26" s="33" t="s">
        <v>33</v>
      </c>
      <c r="O26" s="33" t="s">
        <v>33</v>
      </c>
      <c r="P26" s="33" t="s">
        <v>33</v>
      </c>
    </row>
    <row r="27" spans="1:16" ht="14.25" customHeight="1">
      <c r="A27" s="151" t="s">
        <v>35</v>
      </c>
      <c r="B27" s="55">
        <f>+B31+B80+B122</f>
        <v>14538382</v>
      </c>
      <c r="C27" s="55">
        <f>+C31+C80+C122</f>
        <v>9084156</v>
      </c>
      <c r="D27" s="55">
        <f>+D31+D80+D122</f>
        <v>236782</v>
      </c>
      <c r="E27" s="55">
        <f>ROUND((C27+D27)/B27*100,0)</f>
        <v>64</v>
      </c>
      <c r="F27" s="55">
        <f>+F31+F80+F122</f>
        <v>8725923</v>
      </c>
      <c r="G27" s="55">
        <f>ROUND(F27/(C27+D27)*100,0)</f>
        <v>94</v>
      </c>
      <c r="H27" s="53"/>
      <c r="I27" s="53"/>
      <c r="J27" s="55">
        <f aca="true" t="shared" si="3" ref="J27:P27">+J31+J80+J122</f>
        <v>180731</v>
      </c>
      <c r="K27" s="55">
        <f t="shared" si="3"/>
        <v>4438265</v>
      </c>
      <c r="L27" s="55">
        <f t="shared" si="3"/>
        <v>236782</v>
      </c>
      <c r="M27" s="55">
        <f t="shared" si="3"/>
        <v>4855778</v>
      </c>
      <c r="N27" s="55">
        <f t="shared" si="3"/>
        <v>4440927</v>
      </c>
      <c r="O27" s="55">
        <f t="shared" si="3"/>
        <v>-414851</v>
      </c>
      <c r="P27" s="55">
        <f t="shared" si="3"/>
        <v>78647</v>
      </c>
    </row>
    <row r="28" spans="1:16" ht="14.25" customHeight="1">
      <c r="A28" s="28"/>
      <c r="B28" s="33"/>
      <c r="C28" s="33"/>
      <c r="D28" s="33"/>
      <c r="E28" s="86"/>
      <c r="F28" s="33"/>
      <c r="G28" s="86"/>
      <c r="J28" s="33"/>
      <c r="K28" s="33"/>
      <c r="L28" s="33"/>
      <c r="M28" s="33"/>
      <c r="N28" s="33"/>
      <c r="O28" s="33"/>
      <c r="P28" s="33"/>
    </row>
    <row r="29" spans="1:7" ht="14.25" customHeight="1">
      <c r="A29" s="40"/>
      <c r="G29" s="85" t="s">
        <v>33</v>
      </c>
    </row>
    <row r="30" ht="14.25" customHeight="1">
      <c r="G30" s="85" t="s">
        <v>33</v>
      </c>
    </row>
    <row r="31" spans="1:16" ht="14.25" customHeight="1">
      <c r="A31" s="26" t="s">
        <v>36</v>
      </c>
      <c r="B31" s="95">
        <f>SUM(B33:B75)</f>
        <v>9206381</v>
      </c>
      <c r="C31" s="95">
        <f>SUM(C33:C75)</f>
        <v>5936284</v>
      </c>
      <c r="D31" s="95">
        <f>SUM(D33:D75)</f>
        <v>166562</v>
      </c>
      <c r="E31" s="86">
        <f>ROUND((C31+D31)/B31*100,0)</f>
        <v>66</v>
      </c>
      <c r="F31" s="95">
        <f>SUM(F33:F75)</f>
        <v>5574731</v>
      </c>
      <c r="G31" s="86">
        <f>ROUND(F31/(C31+D31)*100,0)</f>
        <v>91</v>
      </c>
      <c r="J31" s="95">
        <f aca="true" t="shared" si="4" ref="J31:P31">SUM(J33:J75)</f>
        <v>160791</v>
      </c>
      <c r="K31" s="95">
        <f t="shared" si="4"/>
        <v>1338393</v>
      </c>
      <c r="L31" s="95">
        <f t="shared" si="4"/>
        <v>166562</v>
      </c>
      <c r="M31" s="95">
        <f t="shared" si="4"/>
        <v>1665746</v>
      </c>
      <c r="N31" s="95">
        <f t="shared" si="4"/>
        <v>1317795</v>
      </c>
      <c r="O31" s="95">
        <f t="shared" si="4"/>
        <v>-347951</v>
      </c>
      <c r="P31" s="95">
        <f t="shared" si="4"/>
        <v>73007</v>
      </c>
    </row>
    <row r="32" spans="1:16" ht="14.25" customHeight="1">
      <c r="A32" s="46"/>
      <c r="B32" s="130"/>
      <c r="C32" s="130"/>
      <c r="D32" s="130"/>
      <c r="E32" s="90"/>
      <c r="F32" s="130"/>
      <c r="G32" s="90"/>
      <c r="H32" s="5"/>
      <c r="I32" s="5"/>
      <c r="J32" s="130"/>
      <c r="K32" s="130"/>
      <c r="L32" s="130"/>
      <c r="M32" s="130"/>
      <c r="N32" s="130"/>
      <c r="O32" s="130"/>
      <c r="P32" s="130"/>
    </row>
    <row r="33" spans="1:16" ht="14.25" customHeight="1">
      <c r="A33" s="95"/>
      <c r="B33" s="95"/>
      <c r="C33" s="95"/>
      <c r="D33" s="95"/>
      <c r="F33" s="95"/>
      <c r="G33" s="85" t="s">
        <v>33</v>
      </c>
      <c r="J33" s="95"/>
      <c r="K33" s="95"/>
      <c r="L33" s="95"/>
      <c r="M33" s="95"/>
      <c r="N33" s="95"/>
      <c r="O33" s="95"/>
      <c r="P33" s="95"/>
    </row>
    <row r="34" spans="1:16" ht="14.25" customHeight="1">
      <c r="A34" s="94" t="s">
        <v>537</v>
      </c>
      <c r="B34" s="95">
        <v>3077000</v>
      </c>
      <c r="C34" s="95">
        <v>3077000</v>
      </c>
      <c r="D34" s="95"/>
      <c r="E34" s="86">
        <f>ROUND((C34+D34)/B34*100,0)</f>
        <v>100</v>
      </c>
      <c r="F34" s="95">
        <v>3076999</v>
      </c>
      <c r="G34" s="86">
        <f>ROUND(F34/(C34+D34)*100,0)</f>
        <v>100</v>
      </c>
      <c r="H34" s="26" t="s">
        <v>38</v>
      </c>
      <c r="I34" s="1" t="s">
        <v>655</v>
      </c>
      <c r="J34" s="95">
        <v>68842</v>
      </c>
      <c r="K34" s="95"/>
      <c r="L34" s="95"/>
      <c r="M34" s="1">
        <f>J34+K34+L34</f>
        <v>68842</v>
      </c>
      <c r="N34" s="1">
        <v>68842</v>
      </c>
      <c r="O34" s="1">
        <f>+N34-M34</f>
        <v>0</v>
      </c>
      <c r="P34" s="95"/>
    </row>
    <row r="35" spans="1:16" ht="14.25" customHeight="1">
      <c r="A35" s="95"/>
      <c r="B35" s="95"/>
      <c r="C35" s="95"/>
      <c r="D35" s="95"/>
      <c r="F35" s="95"/>
      <c r="G35" s="85" t="s">
        <v>33</v>
      </c>
      <c r="H35" s="26" t="s">
        <v>40</v>
      </c>
      <c r="J35" s="95"/>
      <c r="K35" s="95"/>
      <c r="L35" s="95"/>
      <c r="M35" s="95"/>
      <c r="N35" s="95"/>
      <c r="O35" s="95"/>
      <c r="P35" s="95"/>
    </row>
    <row r="36" spans="1:16" ht="14.25" customHeight="1">
      <c r="A36" s="95"/>
      <c r="B36" s="95"/>
      <c r="C36" s="95"/>
      <c r="D36" s="95"/>
      <c r="F36" s="95"/>
      <c r="G36" s="85" t="s">
        <v>33</v>
      </c>
      <c r="H36" s="26" t="s">
        <v>41</v>
      </c>
      <c r="J36" s="95"/>
      <c r="K36" s="95"/>
      <c r="L36" s="95"/>
      <c r="M36" s="95"/>
      <c r="N36" s="95"/>
      <c r="O36" s="95"/>
      <c r="P36" s="95"/>
    </row>
    <row r="37" spans="1:16" ht="14.25" customHeight="1">
      <c r="A37" s="95"/>
      <c r="B37" s="95"/>
      <c r="C37" s="95"/>
      <c r="D37" s="95"/>
      <c r="F37" s="95"/>
      <c r="G37" s="85" t="s">
        <v>33</v>
      </c>
      <c r="H37" s="15" t="s">
        <v>538</v>
      </c>
      <c r="J37" s="95"/>
      <c r="K37" s="95"/>
      <c r="L37" s="95"/>
      <c r="M37" s="95"/>
      <c r="N37" s="95"/>
      <c r="O37" s="95"/>
      <c r="P37" s="95"/>
    </row>
    <row r="38" spans="1:16" ht="14.25" customHeight="1">
      <c r="A38" s="95"/>
      <c r="B38" s="95"/>
      <c r="C38" s="95"/>
      <c r="D38" s="95"/>
      <c r="F38" s="95"/>
      <c r="G38" s="85"/>
      <c r="H38" s="26"/>
      <c r="J38" s="95"/>
      <c r="K38" s="95"/>
      <c r="L38" s="95"/>
      <c r="M38" s="95"/>
      <c r="N38" s="95"/>
      <c r="O38" s="95"/>
      <c r="P38" s="95"/>
    </row>
    <row r="39" spans="1:16" ht="14.25" customHeight="1">
      <c r="A39" s="94"/>
      <c r="B39" s="95"/>
      <c r="C39" s="95"/>
      <c r="D39" s="95"/>
      <c r="F39" s="95"/>
      <c r="G39" s="85" t="s">
        <v>33</v>
      </c>
      <c r="J39" s="95"/>
      <c r="K39" s="95"/>
      <c r="L39" s="95"/>
      <c r="M39" s="95"/>
      <c r="N39" s="95"/>
      <c r="O39" s="95"/>
      <c r="P39" s="95"/>
    </row>
    <row r="40" spans="1:16" ht="14.25" customHeight="1">
      <c r="A40" s="94" t="s">
        <v>42</v>
      </c>
      <c r="B40" s="95">
        <v>1184764</v>
      </c>
      <c r="C40" s="95">
        <v>1069516</v>
      </c>
      <c r="D40" s="95"/>
      <c r="E40" s="86">
        <f>ROUND((C40+D40)/B40*100,0)</f>
        <v>90</v>
      </c>
      <c r="F40" s="95">
        <v>820468</v>
      </c>
      <c r="G40" s="86">
        <f>ROUND(F40/(C40+D40)*100,0)</f>
        <v>77</v>
      </c>
      <c r="H40" s="26" t="s">
        <v>43</v>
      </c>
      <c r="I40" s="41" t="s">
        <v>656</v>
      </c>
      <c r="J40" s="95"/>
      <c r="K40" s="95">
        <v>500000</v>
      </c>
      <c r="L40" s="95"/>
      <c r="M40" s="1">
        <f>J40+K40+L40</f>
        <v>500000</v>
      </c>
      <c r="N40" s="1">
        <v>450468</v>
      </c>
      <c r="O40" s="1">
        <f>+N40-M40</f>
        <v>-49532</v>
      </c>
      <c r="P40" s="95">
        <v>49532</v>
      </c>
    </row>
    <row r="41" spans="1:16" ht="14.25" customHeight="1">
      <c r="A41" s="94" t="s">
        <v>45</v>
      </c>
      <c r="B41" s="95"/>
      <c r="C41" s="95"/>
      <c r="D41" s="95"/>
      <c r="F41" s="95"/>
      <c r="G41" s="85" t="s">
        <v>33</v>
      </c>
      <c r="H41" s="26" t="s">
        <v>46</v>
      </c>
      <c r="J41" s="95"/>
      <c r="K41" s="95"/>
      <c r="L41" s="95"/>
      <c r="M41" s="95"/>
      <c r="N41" s="95"/>
      <c r="O41" s="95"/>
      <c r="P41" s="95"/>
    </row>
    <row r="42" spans="1:16" ht="14.25" customHeight="1">
      <c r="A42" s="94"/>
      <c r="B42" s="95"/>
      <c r="C42" s="95"/>
      <c r="D42" s="95"/>
      <c r="F42" s="95"/>
      <c r="G42" s="85" t="s">
        <v>33</v>
      </c>
      <c r="H42" s="26" t="s">
        <v>47</v>
      </c>
      <c r="J42" s="95"/>
      <c r="K42" s="95"/>
      <c r="L42" s="95"/>
      <c r="M42" s="95"/>
      <c r="N42" s="95"/>
      <c r="O42" s="95"/>
      <c r="P42" s="95"/>
    </row>
    <row r="43" spans="1:16" ht="14.25" customHeight="1">
      <c r="A43" s="95"/>
      <c r="B43" s="95"/>
      <c r="C43" s="95"/>
      <c r="D43" s="95"/>
      <c r="F43" s="95"/>
      <c r="G43" s="85" t="s">
        <v>33</v>
      </c>
      <c r="H43" s="15" t="s">
        <v>539</v>
      </c>
      <c r="J43" s="95"/>
      <c r="K43" s="95"/>
      <c r="L43" s="95"/>
      <c r="M43" s="95"/>
      <c r="N43" s="95"/>
      <c r="O43" s="95"/>
      <c r="P43" s="95"/>
    </row>
    <row r="44" spans="1:16" ht="14.25" customHeight="1">
      <c r="A44" s="95"/>
      <c r="B44" s="95"/>
      <c r="C44" s="95"/>
      <c r="D44" s="95"/>
      <c r="F44" s="95"/>
      <c r="G44" s="85"/>
      <c r="H44" s="15"/>
      <c r="J44" s="95"/>
      <c r="K44" s="95"/>
      <c r="L44" s="95"/>
      <c r="M44" s="95"/>
      <c r="N44" s="95"/>
      <c r="O44" s="95"/>
      <c r="P44" s="95"/>
    </row>
    <row r="45" spans="1:16" ht="14.25" customHeight="1">
      <c r="A45" s="95"/>
      <c r="B45" s="95"/>
      <c r="C45" s="95"/>
      <c r="D45" s="95"/>
      <c r="F45" s="95"/>
      <c r="G45" s="85"/>
      <c r="J45" s="95"/>
      <c r="K45" s="95"/>
      <c r="L45" s="95"/>
      <c r="M45" s="95"/>
      <c r="N45" s="95"/>
      <c r="O45" s="95"/>
      <c r="P45" s="95"/>
    </row>
    <row r="46" spans="1:16" ht="14.25" customHeight="1">
      <c r="A46" s="94" t="s">
        <v>540</v>
      </c>
      <c r="B46" s="95">
        <v>850000</v>
      </c>
      <c r="C46" s="95">
        <v>249215</v>
      </c>
      <c r="D46" s="95"/>
      <c r="E46" s="86">
        <f>ROUND((C46+D46)/B46*100,0)</f>
        <v>29</v>
      </c>
      <c r="F46" s="95">
        <v>249215</v>
      </c>
      <c r="G46" s="86">
        <f>ROUND(F46/(C46+D46)*100,0)</f>
        <v>100</v>
      </c>
      <c r="H46" s="119" t="s">
        <v>149</v>
      </c>
      <c r="I46" s="41" t="s">
        <v>491</v>
      </c>
      <c r="J46" s="95">
        <v>12990</v>
      </c>
      <c r="K46" s="95">
        <v>213965</v>
      </c>
      <c r="L46" s="95"/>
      <c r="M46" s="1">
        <f>J46+K46+L46</f>
        <v>226955</v>
      </c>
      <c r="N46" s="1">
        <v>226955</v>
      </c>
      <c r="O46" s="1">
        <f>+N46-M46</f>
        <v>0</v>
      </c>
      <c r="P46" s="95"/>
    </row>
    <row r="47" spans="1:16" ht="14.25" customHeight="1">
      <c r="A47" s="99" t="s">
        <v>550</v>
      </c>
      <c r="B47" s="95"/>
      <c r="C47" s="95"/>
      <c r="D47" s="95"/>
      <c r="F47" s="95"/>
      <c r="G47" s="85" t="s">
        <v>33</v>
      </c>
      <c r="H47" s="114" t="s">
        <v>150</v>
      </c>
      <c r="J47" s="95"/>
      <c r="K47" s="95"/>
      <c r="L47" s="95"/>
      <c r="M47" s="95"/>
      <c r="N47" s="95"/>
      <c r="O47" s="95"/>
      <c r="P47" s="95"/>
    </row>
    <row r="48" spans="1:17" ht="14.25" customHeight="1">
      <c r="A48" s="137"/>
      <c r="B48" s="130"/>
      <c r="C48" s="130"/>
      <c r="D48" s="130"/>
      <c r="E48" s="5"/>
      <c r="F48" s="130"/>
      <c r="G48" s="87" t="s">
        <v>33</v>
      </c>
      <c r="H48" s="114" t="s">
        <v>151</v>
      </c>
      <c r="I48" s="5"/>
      <c r="J48" s="130"/>
      <c r="K48" s="130"/>
      <c r="L48" s="130"/>
      <c r="M48" s="130"/>
      <c r="N48" s="130"/>
      <c r="O48" s="130"/>
      <c r="P48" s="130"/>
      <c r="Q48" s="5"/>
    </row>
    <row r="49" spans="1:17" ht="14.25" customHeight="1">
      <c r="A49" s="137"/>
      <c r="B49" s="130"/>
      <c r="C49" s="130"/>
      <c r="D49" s="130"/>
      <c r="E49" s="5"/>
      <c r="F49" s="130"/>
      <c r="G49" s="87"/>
      <c r="H49" s="115" t="s">
        <v>492</v>
      </c>
      <c r="I49" s="5"/>
      <c r="J49" s="130"/>
      <c r="K49" s="130"/>
      <c r="L49" s="130"/>
      <c r="M49" s="130"/>
      <c r="N49" s="130"/>
      <c r="O49" s="130"/>
      <c r="P49" s="130"/>
      <c r="Q49" s="5"/>
    </row>
    <row r="50" spans="1:17" ht="14.25" customHeight="1">
      <c r="A50" s="137"/>
      <c r="B50" s="130"/>
      <c r="C50" s="130"/>
      <c r="D50" s="130"/>
      <c r="E50" s="5"/>
      <c r="F50" s="130"/>
      <c r="G50" s="87"/>
      <c r="H50" s="51"/>
      <c r="I50" s="5"/>
      <c r="J50" s="130"/>
      <c r="K50" s="130"/>
      <c r="L50" s="130"/>
      <c r="M50" s="130"/>
      <c r="N50" s="130"/>
      <c r="O50" s="130"/>
      <c r="P50" s="130"/>
      <c r="Q50" s="5"/>
    </row>
    <row r="51" spans="1:16" s="5" customFormat="1" ht="14.25" customHeight="1">
      <c r="A51" s="130"/>
      <c r="B51" s="130"/>
      <c r="C51" s="130"/>
      <c r="D51" s="130"/>
      <c r="F51" s="130"/>
      <c r="G51" s="87" t="s">
        <v>33</v>
      </c>
      <c r="J51" s="130"/>
      <c r="K51" s="130"/>
      <c r="L51" s="130"/>
      <c r="M51" s="130"/>
      <c r="N51" s="130"/>
      <c r="O51" s="130"/>
      <c r="P51" s="130"/>
    </row>
    <row r="52" spans="1:16" ht="14.25" customHeight="1">
      <c r="A52" s="138" t="s">
        <v>551</v>
      </c>
      <c r="B52" s="95">
        <v>2674617</v>
      </c>
      <c r="C52" s="95">
        <v>367115</v>
      </c>
      <c r="D52" s="95"/>
      <c r="E52" s="86">
        <f>ROUND((C52+D52)/B52*100,0)</f>
        <v>14</v>
      </c>
      <c r="F52" s="95">
        <v>167522</v>
      </c>
      <c r="G52" s="86">
        <f>ROUND(F52/(C52+D52)*100,0)</f>
        <v>46</v>
      </c>
      <c r="H52" s="116" t="s">
        <v>152</v>
      </c>
      <c r="I52" s="41" t="s">
        <v>491</v>
      </c>
      <c r="J52" s="95"/>
      <c r="K52" s="95">
        <v>341990</v>
      </c>
      <c r="L52" s="95"/>
      <c r="M52" s="1">
        <f>J52+K52+L52</f>
        <v>341990</v>
      </c>
      <c r="N52" s="1">
        <v>142397</v>
      </c>
      <c r="O52" s="1">
        <f>+N52-M52</f>
        <v>-199593</v>
      </c>
      <c r="P52" s="95">
        <v>0</v>
      </c>
    </row>
    <row r="53" spans="1:16" ht="14.25" customHeight="1">
      <c r="A53" s="95" t="s">
        <v>552</v>
      </c>
      <c r="B53" s="95"/>
      <c r="C53" s="95"/>
      <c r="D53" s="95"/>
      <c r="E53" s="86"/>
      <c r="F53" s="95"/>
      <c r="G53" s="86"/>
      <c r="H53" s="120" t="s">
        <v>153</v>
      </c>
      <c r="J53" s="95"/>
      <c r="K53" s="95"/>
      <c r="L53" s="95"/>
      <c r="M53" s="95"/>
      <c r="N53" s="95"/>
      <c r="O53" s="95"/>
      <c r="P53" s="95"/>
    </row>
    <row r="54" spans="1:16" ht="14.25" customHeight="1">
      <c r="A54" s="1" t="s">
        <v>553</v>
      </c>
      <c r="B54" s="95"/>
      <c r="C54" s="95"/>
      <c r="D54" s="95"/>
      <c r="E54" s="86"/>
      <c r="F54" s="95"/>
      <c r="G54" s="86"/>
      <c r="H54" s="117" t="s">
        <v>154</v>
      </c>
      <c r="J54" s="95"/>
      <c r="K54" s="95"/>
      <c r="L54" s="95"/>
      <c r="M54" s="95"/>
      <c r="N54" s="95"/>
      <c r="O54" s="95"/>
      <c r="P54" s="95"/>
    </row>
    <row r="55" spans="1:16" ht="14.25" customHeight="1">
      <c r="A55" s="5"/>
      <c r="B55" s="130"/>
      <c r="C55" s="130"/>
      <c r="D55" s="130"/>
      <c r="E55" s="90"/>
      <c r="F55" s="130"/>
      <c r="G55" s="90"/>
      <c r="H55" s="121" t="s">
        <v>155</v>
      </c>
      <c r="I55" s="5"/>
      <c r="J55" s="130"/>
      <c r="K55" s="130"/>
      <c r="L55" s="130"/>
      <c r="M55" s="130"/>
      <c r="N55" s="130"/>
      <c r="O55" s="130"/>
      <c r="P55" s="130"/>
    </row>
    <row r="56" spans="1:16" s="5" customFormat="1" ht="14.25" customHeight="1">
      <c r="A56" s="130"/>
      <c r="B56" s="130"/>
      <c r="C56" s="130"/>
      <c r="D56" s="130"/>
      <c r="E56" s="90"/>
      <c r="F56" s="130"/>
      <c r="G56" s="90"/>
      <c r="H56" s="121" t="s">
        <v>493</v>
      </c>
      <c r="J56" s="130"/>
      <c r="K56" s="130"/>
      <c r="L56" s="130"/>
      <c r="M56" s="130"/>
      <c r="N56" s="130"/>
      <c r="O56" s="130"/>
      <c r="P56" s="130"/>
    </row>
    <row r="57" spans="1:16" s="5" customFormat="1" ht="14.25" customHeight="1">
      <c r="A57" s="130"/>
      <c r="B57" s="130"/>
      <c r="C57" s="130"/>
      <c r="D57" s="130"/>
      <c r="E57" s="90"/>
      <c r="F57" s="130"/>
      <c r="G57" s="90"/>
      <c r="H57" s="121"/>
      <c r="J57" s="130"/>
      <c r="K57" s="130"/>
      <c r="L57" s="130"/>
      <c r="M57" s="130"/>
      <c r="N57" s="130"/>
      <c r="O57" s="130"/>
      <c r="P57" s="130"/>
    </row>
    <row r="58" spans="1:16" s="5" customFormat="1" ht="14.25" customHeight="1">
      <c r="A58" s="130"/>
      <c r="B58" s="130"/>
      <c r="C58" s="130"/>
      <c r="D58" s="130"/>
      <c r="E58" s="90"/>
      <c r="F58" s="130"/>
      <c r="G58" s="90"/>
      <c r="H58" s="121"/>
      <c r="J58" s="130"/>
      <c r="K58" s="130"/>
      <c r="L58" s="130"/>
      <c r="M58" s="130"/>
      <c r="N58" s="130"/>
      <c r="O58" s="130"/>
      <c r="P58" s="130"/>
    </row>
    <row r="59" spans="1:16" ht="14.25" customHeight="1">
      <c r="A59" s="95"/>
      <c r="B59" s="95"/>
      <c r="C59" s="95"/>
      <c r="D59" s="95"/>
      <c r="E59" s="86"/>
      <c r="F59" s="95"/>
      <c r="G59" s="86"/>
      <c r="H59" s="26"/>
      <c r="J59" s="95"/>
      <c r="K59" s="95"/>
      <c r="L59" s="95"/>
      <c r="M59" s="95"/>
      <c r="N59" s="95"/>
      <c r="O59" s="95"/>
      <c r="P59" s="95"/>
    </row>
    <row r="60" spans="1:16" ht="14.25" customHeight="1">
      <c r="A60" s="95" t="s">
        <v>554</v>
      </c>
      <c r="B60" s="95">
        <v>300000</v>
      </c>
      <c r="C60" s="95">
        <v>253438</v>
      </c>
      <c r="D60" s="95">
        <v>46562</v>
      </c>
      <c r="E60" s="86">
        <f>ROUND((C60+D60)/B60*100,0)</f>
        <v>100</v>
      </c>
      <c r="F60" s="95">
        <v>288222</v>
      </c>
      <c r="G60" s="86">
        <f>ROUND(F60/(C60+D60)*100,0)</f>
        <v>96</v>
      </c>
      <c r="H60" s="117" t="s">
        <v>494</v>
      </c>
      <c r="I60" s="1" t="s">
        <v>495</v>
      </c>
      <c r="J60" s="95">
        <v>72789</v>
      </c>
      <c r="K60" s="95">
        <v>2438</v>
      </c>
      <c r="L60" s="95">
        <v>46562</v>
      </c>
      <c r="M60" s="1">
        <f>J60+K60+L60</f>
        <v>121789</v>
      </c>
      <c r="N60" s="95">
        <v>110011</v>
      </c>
      <c r="O60" s="95">
        <f>+N60-M60</f>
        <v>-11778</v>
      </c>
      <c r="P60" s="95">
        <v>5575</v>
      </c>
    </row>
    <row r="61" spans="1:16" ht="14.25" customHeight="1">
      <c r="A61" s="95" t="s">
        <v>496</v>
      </c>
      <c r="B61" s="95"/>
      <c r="C61" s="95"/>
      <c r="D61" s="95"/>
      <c r="F61" s="95"/>
      <c r="G61" s="85"/>
      <c r="H61" s="117" t="s">
        <v>497</v>
      </c>
      <c r="J61" s="95"/>
      <c r="K61" s="95"/>
      <c r="L61" s="95"/>
      <c r="M61" s="95"/>
      <c r="N61" s="95"/>
      <c r="O61" s="95"/>
      <c r="P61" s="95"/>
    </row>
    <row r="62" spans="1:16" ht="14.25" customHeight="1">
      <c r="A62" s="95" t="s">
        <v>496</v>
      </c>
      <c r="B62" s="95"/>
      <c r="C62" s="95"/>
      <c r="D62" s="95"/>
      <c r="F62" s="95"/>
      <c r="G62" s="85"/>
      <c r="H62" s="117" t="s">
        <v>555</v>
      </c>
      <c r="J62" s="95"/>
      <c r="K62" s="95"/>
      <c r="L62" s="95"/>
      <c r="M62" s="95"/>
      <c r="N62" s="95"/>
      <c r="O62" s="95"/>
      <c r="P62" s="95"/>
    </row>
    <row r="63" spans="1:16" ht="14.25" customHeight="1">
      <c r="A63" s="95"/>
      <c r="B63" s="95"/>
      <c r="C63" s="95"/>
      <c r="D63" s="95"/>
      <c r="F63" s="95"/>
      <c r="G63" s="85"/>
      <c r="H63" s="117" t="s">
        <v>874</v>
      </c>
      <c r="J63" s="95"/>
      <c r="K63" s="95"/>
      <c r="L63" s="95"/>
      <c r="M63" s="95"/>
      <c r="N63" s="95"/>
      <c r="O63" s="95"/>
      <c r="P63" s="95"/>
    </row>
    <row r="64" spans="1:16" s="5" customFormat="1" ht="14.25" customHeight="1" thickBot="1">
      <c r="A64" s="131"/>
      <c r="B64" s="131"/>
      <c r="C64" s="131"/>
      <c r="D64" s="131"/>
      <c r="E64" s="110"/>
      <c r="F64" s="131"/>
      <c r="G64" s="110" t="s">
        <v>33</v>
      </c>
      <c r="H64" s="126" t="s">
        <v>875</v>
      </c>
      <c r="I64" s="4"/>
      <c r="J64" s="131"/>
      <c r="K64" s="131"/>
      <c r="L64" s="131"/>
      <c r="M64" s="131"/>
      <c r="N64" s="131"/>
      <c r="O64" s="131"/>
      <c r="P64" s="131"/>
    </row>
    <row r="65" spans="1:16" s="5" customFormat="1" ht="14.25" customHeight="1">
      <c r="A65" s="130"/>
      <c r="B65" s="130"/>
      <c r="C65" s="130"/>
      <c r="D65" s="130"/>
      <c r="E65" s="90"/>
      <c r="F65" s="130"/>
      <c r="G65" s="90"/>
      <c r="H65" s="121"/>
      <c r="J65" s="130"/>
      <c r="K65" s="130"/>
      <c r="L65" s="130"/>
      <c r="M65" s="130"/>
      <c r="N65" s="130"/>
      <c r="O65" s="130"/>
      <c r="P65" s="130"/>
    </row>
    <row r="66" spans="1:16" s="5" customFormat="1" ht="14.25" customHeight="1">
      <c r="A66" s="130"/>
      <c r="B66" s="130"/>
      <c r="C66" s="130"/>
      <c r="D66" s="130"/>
      <c r="F66" s="130"/>
      <c r="G66" s="87"/>
      <c r="H66" s="121"/>
      <c r="J66" s="130"/>
      <c r="K66" s="130"/>
      <c r="L66" s="130"/>
      <c r="M66" s="130"/>
      <c r="N66" s="130"/>
      <c r="O66" s="130"/>
      <c r="P66" s="130"/>
    </row>
    <row r="67" spans="1:16" s="5" customFormat="1" ht="14.25" customHeight="1">
      <c r="A67" s="130"/>
      <c r="B67" s="130"/>
      <c r="C67" s="130"/>
      <c r="D67" s="130"/>
      <c r="F67" s="130"/>
      <c r="G67" s="87"/>
      <c r="H67" s="121"/>
      <c r="J67" s="130"/>
      <c r="K67" s="130"/>
      <c r="L67" s="130"/>
      <c r="M67" s="130"/>
      <c r="N67" s="130"/>
      <c r="O67" s="130"/>
      <c r="P67" s="130"/>
    </row>
    <row r="68" spans="1:16" ht="14.25" customHeight="1">
      <c r="A68" s="94" t="s">
        <v>556</v>
      </c>
      <c r="B68" s="95">
        <v>840000</v>
      </c>
      <c r="C68" s="95">
        <v>720000</v>
      </c>
      <c r="D68" s="95">
        <v>120000</v>
      </c>
      <c r="E68" s="86">
        <f>ROUND((C68+D68)/B68*100,0)</f>
        <v>100</v>
      </c>
      <c r="F68" s="95">
        <v>772401</v>
      </c>
      <c r="G68" s="86">
        <f>ROUND(F68/(C68+D68)*100,0)</f>
        <v>92</v>
      </c>
      <c r="H68" s="119" t="s">
        <v>499</v>
      </c>
      <c r="I68" s="42" t="s">
        <v>500</v>
      </c>
      <c r="J68" s="95">
        <v>0</v>
      </c>
      <c r="K68" s="95">
        <v>180000</v>
      </c>
      <c r="L68" s="95">
        <v>120000</v>
      </c>
      <c r="M68" s="1">
        <f>J68+K68+L68</f>
        <v>300000</v>
      </c>
      <c r="N68" s="1">
        <v>213048</v>
      </c>
      <c r="O68" s="1">
        <f>+N68-M68</f>
        <v>-86952</v>
      </c>
      <c r="P68" s="95">
        <v>17804</v>
      </c>
    </row>
    <row r="69" spans="1:17" ht="14.25" customHeight="1">
      <c r="A69" s="137"/>
      <c r="B69" s="130"/>
      <c r="C69" s="130"/>
      <c r="D69" s="130"/>
      <c r="E69" s="86"/>
      <c r="F69" s="130"/>
      <c r="G69" s="86"/>
      <c r="H69" s="115" t="s">
        <v>557</v>
      </c>
      <c r="I69" s="5"/>
      <c r="J69" s="130"/>
      <c r="K69" s="130"/>
      <c r="L69" s="130"/>
      <c r="N69" s="130"/>
      <c r="P69" s="130"/>
      <c r="Q69" s="5"/>
    </row>
    <row r="70" spans="1:16" ht="14.25" customHeight="1">
      <c r="A70" s="95"/>
      <c r="B70" s="95"/>
      <c r="C70" s="95"/>
      <c r="D70" s="95"/>
      <c r="E70" s="86"/>
      <c r="F70" s="95"/>
      <c r="G70" s="86"/>
      <c r="H70" s="127" t="s">
        <v>501</v>
      </c>
      <c r="J70" s="95"/>
      <c r="K70" s="95"/>
      <c r="L70" s="95"/>
      <c r="N70" s="95"/>
      <c r="P70" s="95"/>
    </row>
    <row r="71" spans="1:16" ht="14.25" customHeight="1">
      <c r="A71" s="95"/>
      <c r="B71" s="95"/>
      <c r="C71" s="95"/>
      <c r="D71" s="95"/>
      <c r="E71" s="86"/>
      <c r="F71" s="95"/>
      <c r="G71" s="86"/>
      <c r="H71" s="42" t="s">
        <v>858</v>
      </c>
      <c r="J71" s="95"/>
      <c r="K71" s="95"/>
      <c r="L71" s="95"/>
      <c r="N71" s="95"/>
      <c r="P71" s="95"/>
    </row>
    <row r="72" spans="1:16" ht="14.25" customHeight="1">
      <c r="A72" s="95"/>
      <c r="B72" s="95"/>
      <c r="C72" s="95"/>
      <c r="D72" s="95"/>
      <c r="E72" s="86"/>
      <c r="F72" s="95"/>
      <c r="G72" s="86"/>
      <c r="H72" s="42"/>
      <c r="J72" s="95"/>
      <c r="K72" s="95"/>
      <c r="L72" s="95"/>
      <c r="N72" s="95"/>
      <c r="P72" s="95"/>
    </row>
    <row r="73" spans="1:16" ht="14.25" customHeight="1">
      <c r="A73" s="95"/>
      <c r="B73" s="95"/>
      <c r="C73" s="95"/>
      <c r="D73" s="95"/>
      <c r="E73" s="86"/>
      <c r="F73" s="95"/>
      <c r="G73" s="86"/>
      <c r="H73" s="116"/>
      <c r="J73" s="95"/>
      <c r="K73" s="95"/>
      <c r="L73" s="95"/>
      <c r="N73" s="95"/>
      <c r="P73" s="95"/>
    </row>
    <row r="74" spans="1:16" ht="14.25" customHeight="1">
      <c r="A74" s="95"/>
      <c r="B74" s="95"/>
      <c r="C74" s="95"/>
      <c r="D74" s="95"/>
      <c r="E74" s="86"/>
      <c r="F74" s="95"/>
      <c r="G74" s="86"/>
      <c r="H74" s="116"/>
      <c r="J74" s="95"/>
      <c r="K74" s="95"/>
      <c r="L74" s="95"/>
      <c r="N74" s="95"/>
      <c r="P74" s="95"/>
    </row>
    <row r="75" spans="1:16" ht="14.25" customHeight="1">
      <c r="A75" s="1" t="s">
        <v>558</v>
      </c>
      <c r="B75" s="95">
        <v>280000</v>
      </c>
      <c r="C75" s="95">
        <v>200000</v>
      </c>
      <c r="D75" s="95"/>
      <c r="E75" s="86">
        <f>ROUND((C75+D75)/B75*100,0)</f>
        <v>71</v>
      </c>
      <c r="F75" s="95">
        <v>199904</v>
      </c>
      <c r="G75" s="86">
        <f>ROUND(F75/(C75+D75)*100,0)</f>
        <v>100</v>
      </c>
      <c r="H75" s="120" t="s">
        <v>559</v>
      </c>
      <c r="I75" s="1" t="s">
        <v>502</v>
      </c>
      <c r="J75" s="95">
        <v>6170</v>
      </c>
      <c r="K75" s="95">
        <v>100000</v>
      </c>
      <c r="L75" s="95"/>
      <c r="M75" s="1">
        <f>J75+K75+L75</f>
        <v>106170</v>
      </c>
      <c r="N75" s="95">
        <v>106074</v>
      </c>
      <c r="O75" s="1">
        <f>+N75-M75</f>
        <v>-96</v>
      </c>
      <c r="P75" s="95">
        <v>96</v>
      </c>
    </row>
    <row r="76" spans="1:16" ht="14.25" customHeight="1">
      <c r="A76" s="95"/>
      <c r="B76" s="95"/>
      <c r="C76" s="95"/>
      <c r="D76" s="95"/>
      <c r="E76" s="86"/>
      <c r="F76" s="95"/>
      <c r="G76" s="86"/>
      <c r="H76" s="42" t="s">
        <v>625</v>
      </c>
      <c r="J76" s="95"/>
      <c r="K76" s="95"/>
      <c r="L76" s="95"/>
      <c r="N76" s="95"/>
      <c r="P76" s="95"/>
    </row>
    <row r="77" spans="1:16" ht="14.25" customHeight="1">
      <c r="A77" s="95"/>
      <c r="B77" s="95"/>
      <c r="C77" s="95"/>
      <c r="D77" s="95"/>
      <c r="E77" s="86"/>
      <c r="F77" s="95"/>
      <c r="G77" s="86"/>
      <c r="H77" s="120" t="s">
        <v>876</v>
      </c>
      <c r="J77" s="95"/>
      <c r="K77" s="95"/>
      <c r="L77" s="95"/>
      <c r="N77" s="95"/>
      <c r="P77" s="95"/>
    </row>
    <row r="78" spans="1:16" ht="14.25" customHeight="1">
      <c r="A78" s="95"/>
      <c r="B78" s="95"/>
      <c r="C78" s="95"/>
      <c r="D78" s="95"/>
      <c r="E78" s="86"/>
      <c r="F78" s="95"/>
      <c r="G78" s="86"/>
      <c r="H78" s="120" t="s">
        <v>498</v>
      </c>
      <c r="J78" s="95"/>
      <c r="K78" s="95"/>
      <c r="L78" s="95"/>
      <c r="N78" s="95"/>
      <c r="P78" s="95"/>
    </row>
    <row r="79" spans="1:16" ht="14.25" customHeight="1">
      <c r="A79" s="95"/>
      <c r="B79" s="95"/>
      <c r="C79" s="95"/>
      <c r="D79" s="95"/>
      <c r="E79" s="86"/>
      <c r="F79" s="95"/>
      <c r="G79" s="86"/>
      <c r="H79" s="120"/>
      <c r="J79" s="95"/>
      <c r="K79" s="95"/>
      <c r="L79" s="95"/>
      <c r="N79" s="95"/>
      <c r="P79" s="95"/>
    </row>
    <row r="80" spans="1:16" ht="14.25" customHeight="1">
      <c r="A80" s="26" t="s">
        <v>49</v>
      </c>
      <c r="B80" s="95">
        <f>SUM(B81:B121)</f>
        <v>2537862</v>
      </c>
      <c r="C80" s="95">
        <f>SUM(C81:C121)</f>
        <v>398453</v>
      </c>
      <c r="D80" s="95">
        <f>SUM(D81:D121)</f>
        <v>25500</v>
      </c>
      <c r="E80" s="86">
        <f>ROUND((C80+D80)/B80*100,0)</f>
        <v>17</v>
      </c>
      <c r="F80" s="95">
        <f>SUM(F81:F121)</f>
        <v>362374</v>
      </c>
      <c r="G80" s="86">
        <f>ROUND(F80/(C80+D80)*100,0)</f>
        <v>85</v>
      </c>
      <c r="J80" s="95">
        <f>SUM(J81:J121)</f>
        <v>19940</v>
      </c>
      <c r="K80" s="95">
        <f>SUM(K81:K121)</f>
        <v>350453</v>
      </c>
      <c r="L80" s="95">
        <f>SUM(L81:L121)</f>
        <v>25500</v>
      </c>
      <c r="M80" s="95">
        <f>J80+K80+L80</f>
        <v>395893</v>
      </c>
      <c r="N80" s="95">
        <f>SUM(N81:N121)</f>
        <v>334314</v>
      </c>
      <c r="O80" s="95">
        <f>SUM(O81:O121)</f>
        <v>-61579</v>
      </c>
      <c r="P80" s="95">
        <f>SUM(P81:P121)</f>
        <v>5640</v>
      </c>
    </row>
    <row r="81" spans="1:16" ht="14.25" customHeight="1">
      <c r="A81" s="26"/>
      <c r="B81" s="95"/>
      <c r="C81" s="95"/>
      <c r="D81" s="95"/>
      <c r="E81" s="86"/>
      <c r="F81" s="95"/>
      <c r="G81" s="86"/>
      <c r="J81" s="95"/>
      <c r="K81" s="95"/>
      <c r="L81" s="95"/>
      <c r="M81" s="95"/>
      <c r="N81" s="95"/>
      <c r="O81" s="95"/>
      <c r="P81" s="95"/>
    </row>
    <row r="82" spans="1:16" ht="14.25" customHeight="1">
      <c r="A82" s="26"/>
      <c r="B82" s="95"/>
      <c r="C82" s="95"/>
      <c r="D82" s="95"/>
      <c r="E82" s="86"/>
      <c r="F82" s="95"/>
      <c r="G82" s="86"/>
      <c r="J82" s="95"/>
      <c r="K82" s="95"/>
      <c r="L82" s="95"/>
      <c r="M82" s="95"/>
      <c r="N82" s="95"/>
      <c r="O82" s="95"/>
      <c r="P82" s="95"/>
    </row>
    <row r="83" spans="1:16" ht="14.25" customHeight="1">
      <c r="A83" s="26"/>
      <c r="B83" s="95"/>
      <c r="C83" s="95"/>
      <c r="D83" s="95"/>
      <c r="E83" s="86"/>
      <c r="F83" s="95"/>
      <c r="G83" s="86"/>
      <c r="J83" s="95"/>
      <c r="K83" s="95"/>
      <c r="L83" s="95"/>
      <c r="M83" s="95"/>
      <c r="N83" s="95"/>
      <c r="O83" s="95"/>
      <c r="P83" s="95"/>
    </row>
    <row r="84" spans="1:16" s="5" customFormat="1" ht="14.25" customHeight="1">
      <c r="A84" s="5" t="s">
        <v>850</v>
      </c>
      <c r="B84" s="130">
        <v>172000</v>
      </c>
      <c r="C84" s="130">
        <v>50000</v>
      </c>
      <c r="D84" s="130"/>
      <c r="E84" s="86">
        <f>ROUND((C84+D84)/B84*100,0)</f>
        <v>29</v>
      </c>
      <c r="F84" s="130">
        <v>47682</v>
      </c>
      <c r="G84" s="86">
        <f>ROUND(F84/(C84+D84)*100,0)</f>
        <v>95</v>
      </c>
      <c r="H84" s="121" t="s">
        <v>657</v>
      </c>
      <c r="I84" s="5" t="s">
        <v>661</v>
      </c>
      <c r="J84" s="130"/>
      <c r="K84" s="130">
        <v>50000</v>
      </c>
      <c r="L84" s="130"/>
      <c r="M84" s="1">
        <f>J84+K84+L84</f>
        <v>50000</v>
      </c>
      <c r="N84" s="130">
        <v>47682</v>
      </c>
      <c r="O84" s="1">
        <f>+N84-M84</f>
        <v>-2318</v>
      </c>
      <c r="P84" s="130">
        <v>2318</v>
      </c>
    </row>
    <row r="85" spans="1:16" ht="14.25" customHeight="1">
      <c r="A85" s="94"/>
      <c r="B85" s="95"/>
      <c r="C85" s="95"/>
      <c r="D85" s="95"/>
      <c r="E85" s="86"/>
      <c r="F85" s="95"/>
      <c r="G85" s="85" t="s">
        <v>33</v>
      </c>
      <c r="H85" s="117" t="s">
        <v>658</v>
      </c>
      <c r="J85" s="95"/>
      <c r="K85" s="95"/>
      <c r="L85" s="95"/>
      <c r="M85" s="95"/>
      <c r="N85" s="95"/>
      <c r="O85" s="95"/>
      <c r="P85" s="95"/>
    </row>
    <row r="86" ht="16.5">
      <c r="H86" s="117" t="s">
        <v>659</v>
      </c>
    </row>
    <row r="87" ht="16.5">
      <c r="H87" s="117" t="s">
        <v>660</v>
      </c>
    </row>
    <row r="89" spans="1:15" ht="16.5">
      <c r="A89" s="1" t="s">
        <v>851</v>
      </c>
      <c r="B89" s="1">
        <v>282436</v>
      </c>
      <c r="C89" s="1">
        <v>3650</v>
      </c>
      <c r="D89" s="1">
        <v>7000</v>
      </c>
      <c r="E89" s="86">
        <f>ROUND((C89+D89)/B89*100,0)</f>
        <v>4</v>
      </c>
      <c r="F89" s="1">
        <v>10650</v>
      </c>
      <c r="G89" s="86">
        <f>ROUND(F89/(C89+D89)*100,0)</f>
        <v>100</v>
      </c>
      <c r="H89" s="117" t="s">
        <v>662</v>
      </c>
      <c r="I89" s="1" t="s">
        <v>666</v>
      </c>
      <c r="K89" s="1">
        <v>3650</v>
      </c>
      <c r="L89" s="1">
        <v>7000</v>
      </c>
      <c r="M89" s="1">
        <f>J89+K89+L89</f>
        <v>10650</v>
      </c>
      <c r="N89" s="1">
        <v>10650</v>
      </c>
      <c r="O89" s="1">
        <f>+N89-M89</f>
        <v>0</v>
      </c>
    </row>
    <row r="90" spans="1:8" ht="16.5">
      <c r="A90" s="1" t="s">
        <v>626</v>
      </c>
      <c r="H90" s="117" t="s">
        <v>663</v>
      </c>
    </row>
    <row r="91" ht="16.5">
      <c r="H91" s="117" t="s">
        <v>664</v>
      </c>
    </row>
    <row r="92" ht="16.5">
      <c r="H92" s="117" t="s">
        <v>665</v>
      </c>
    </row>
    <row r="93" ht="16.5">
      <c r="H93" s="117"/>
    </row>
    <row r="94" ht="16.5">
      <c r="H94" s="117"/>
    </row>
    <row r="95" spans="1:16" ht="16.5">
      <c r="A95" s="1" t="s">
        <v>852</v>
      </c>
      <c r="B95" s="1">
        <v>154122</v>
      </c>
      <c r="C95" s="1">
        <v>100280</v>
      </c>
      <c r="E95" s="86">
        <f>ROUND((C95+D95)/B95*100,0)</f>
        <v>65</v>
      </c>
      <c r="F95" s="1">
        <v>96965</v>
      </c>
      <c r="G95" s="86">
        <f>ROUND(F95/(C95+D95)*100,0)</f>
        <v>97</v>
      </c>
      <c r="H95" s="117" t="s">
        <v>667</v>
      </c>
      <c r="I95" s="1" t="s">
        <v>661</v>
      </c>
      <c r="J95" s="1">
        <v>19940</v>
      </c>
      <c r="K95" s="1">
        <v>52280</v>
      </c>
      <c r="M95" s="1">
        <f>J95+K95+L95</f>
        <v>72220</v>
      </c>
      <c r="N95" s="1">
        <v>68905</v>
      </c>
      <c r="O95" s="1">
        <f>+N95-M95</f>
        <v>-3315</v>
      </c>
      <c r="P95" s="1">
        <v>3315</v>
      </c>
    </row>
    <row r="96" spans="1:8" ht="16.5">
      <c r="A96" s="1" t="s">
        <v>560</v>
      </c>
      <c r="H96" s="117" t="s">
        <v>668</v>
      </c>
    </row>
    <row r="97" ht="16.5">
      <c r="H97" s="117" t="s">
        <v>669</v>
      </c>
    </row>
    <row r="98" ht="16.5">
      <c r="H98" s="117" t="s">
        <v>670</v>
      </c>
    </row>
    <row r="99" ht="16.5">
      <c r="H99" s="117"/>
    </row>
    <row r="101" spans="1:16" ht="14.25" customHeight="1">
      <c r="A101" s="1" t="s">
        <v>853</v>
      </c>
      <c r="B101" s="95">
        <v>988210</v>
      </c>
      <c r="C101" s="95">
        <v>10000</v>
      </c>
      <c r="D101" s="95">
        <v>12500</v>
      </c>
      <c r="E101" s="86">
        <f>ROUND((C101+D101)/B101*100,0)</f>
        <v>2</v>
      </c>
      <c r="F101" s="95">
        <v>22493</v>
      </c>
      <c r="G101" s="86">
        <f>ROUND(F101/(C101+D101)*100,0)</f>
        <v>100</v>
      </c>
      <c r="H101" s="120" t="s">
        <v>627</v>
      </c>
      <c r="I101" s="1" t="s">
        <v>666</v>
      </c>
      <c r="J101" s="95"/>
      <c r="K101" s="95">
        <v>10000</v>
      </c>
      <c r="L101" s="95">
        <v>12500</v>
      </c>
      <c r="M101" s="1">
        <f>J101+K101+L101</f>
        <v>22500</v>
      </c>
      <c r="N101" s="95">
        <v>22493</v>
      </c>
      <c r="O101" s="1">
        <f>+N101-M101</f>
        <v>-7</v>
      </c>
      <c r="P101" s="95">
        <v>7</v>
      </c>
    </row>
    <row r="102" spans="1:16" ht="14.25" customHeight="1">
      <c r="A102" s="95"/>
      <c r="B102" s="95"/>
      <c r="C102" s="95"/>
      <c r="D102" s="95"/>
      <c r="E102" s="86"/>
      <c r="F102" s="95"/>
      <c r="G102" s="86"/>
      <c r="H102" s="116" t="s">
        <v>628</v>
      </c>
      <c r="J102" s="95"/>
      <c r="K102" s="95"/>
      <c r="L102" s="95"/>
      <c r="N102" s="95"/>
      <c r="P102" s="95"/>
    </row>
    <row r="103" spans="1:16" ht="14.25" customHeight="1">
      <c r="A103" s="95"/>
      <c r="B103" s="95"/>
      <c r="C103" s="95"/>
      <c r="D103" s="95"/>
      <c r="E103" s="86"/>
      <c r="F103" s="95"/>
      <c r="G103" s="86"/>
      <c r="H103" s="120" t="s">
        <v>629</v>
      </c>
      <c r="J103" s="95"/>
      <c r="K103" s="95"/>
      <c r="L103" s="95"/>
      <c r="N103" s="95"/>
      <c r="P103" s="95"/>
    </row>
    <row r="104" spans="2:16" ht="14.25" customHeight="1">
      <c r="B104" s="95"/>
      <c r="C104" s="95"/>
      <c r="D104" s="95"/>
      <c r="E104" s="86"/>
      <c r="F104" s="95"/>
      <c r="G104" s="86"/>
      <c r="H104" s="120" t="s">
        <v>630</v>
      </c>
      <c r="J104" s="95"/>
      <c r="K104" s="95"/>
      <c r="L104" s="95"/>
      <c r="M104" s="1">
        <f>J104+K104+L104</f>
        <v>0</v>
      </c>
      <c r="N104" s="95"/>
      <c r="O104" s="1">
        <f>+N104-M104</f>
        <v>0</v>
      </c>
      <c r="P104" s="95"/>
    </row>
    <row r="105" spans="1:16" ht="14.25" customHeight="1">
      <c r="A105" s="95"/>
      <c r="B105" s="95"/>
      <c r="C105" s="95"/>
      <c r="D105" s="95"/>
      <c r="E105" s="86"/>
      <c r="F105" s="95"/>
      <c r="G105" s="86"/>
      <c r="H105" s="117" t="s">
        <v>631</v>
      </c>
      <c r="J105" s="95"/>
      <c r="K105" s="95"/>
      <c r="L105" s="95"/>
      <c r="N105" s="95"/>
      <c r="P105" s="95"/>
    </row>
    <row r="106" spans="1:16" ht="14.25" customHeight="1">
      <c r="A106" s="95"/>
      <c r="B106" s="95"/>
      <c r="C106" s="95"/>
      <c r="D106" s="95"/>
      <c r="E106" s="86"/>
      <c r="F106" s="95"/>
      <c r="G106" s="86"/>
      <c r="H106" s="117" t="s">
        <v>632</v>
      </c>
      <c r="J106" s="95"/>
      <c r="K106" s="95"/>
      <c r="L106" s="95"/>
      <c r="N106" s="95"/>
      <c r="P106" s="95"/>
    </row>
    <row r="107" spans="1:16" ht="14.25" customHeight="1">
      <c r="A107" s="95"/>
      <c r="B107" s="95"/>
      <c r="C107" s="95"/>
      <c r="D107" s="95"/>
      <c r="E107" s="86"/>
      <c r="F107" s="95"/>
      <c r="G107" s="86"/>
      <c r="H107" s="117" t="s">
        <v>633</v>
      </c>
      <c r="J107" s="95"/>
      <c r="K107" s="95"/>
      <c r="L107" s="95"/>
      <c r="N107" s="95"/>
      <c r="P107" s="95"/>
    </row>
    <row r="108" spans="1:16" ht="14.25" customHeight="1">
      <c r="A108" s="95"/>
      <c r="B108" s="95"/>
      <c r="C108" s="95"/>
      <c r="D108" s="95"/>
      <c r="E108" s="86"/>
      <c r="F108" s="95"/>
      <c r="G108" s="86"/>
      <c r="H108" s="117" t="s">
        <v>634</v>
      </c>
      <c r="J108" s="95"/>
      <c r="K108" s="95"/>
      <c r="L108" s="95"/>
      <c r="N108" s="95"/>
      <c r="P108" s="95"/>
    </row>
    <row r="109" spans="2:16" ht="14.25" customHeight="1">
      <c r="B109" s="95"/>
      <c r="C109" s="95">
        <v>0</v>
      </c>
      <c r="D109" s="95"/>
      <c r="E109" s="86"/>
      <c r="F109" s="95"/>
      <c r="G109" s="86"/>
      <c r="H109" s="117" t="s">
        <v>635</v>
      </c>
      <c r="J109" s="95"/>
      <c r="K109" s="95">
        <v>0</v>
      </c>
      <c r="L109" s="95"/>
      <c r="M109" s="1">
        <f>J109+K109+L109</f>
        <v>0</v>
      </c>
      <c r="N109" s="95"/>
      <c r="P109" s="95"/>
    </row>
    <row r="110" spans="2:16" ht="14.25" customHeight="1">
      <c r="B110" s="95"/>
      <c r="C110" s="95"/>
      <c r="D110" s="95"/>
      <c r="E110" s="86"/>
      <c r="F110" s="95"/>
      <c r="G110" s="85"/>
      <c r="H110" s="117" t="s">
        <v>636</v>
      </c>
      <c r="J110" s="95"/>
      <c r="K110" s="95"/>
      <c r="L110" s="95"/>
      <c r="M110" s="95"/>
      <c r="N110" s="95"/>
      <c r="O110" s="95"/>
      <c r="P110" s="95"/>
    </row>
    <row r="111" spans="2:16" ht="14.25" customHeight="1">
      <c r="B111" s="95"/>
      <c r="C111" s="95"/>
      <c r="D111" s="95"/>
      <c r="E111" s="86"/>
      <c r="F111" s="95"/>
      <c r="G111" s="85"/>
      <c r="H111" s="117"/>
      <c r="J111" s="95"/>
      <c r="K111" s="95"/>
      <c r="L111" s="95"/>
      <c r="M111" s="95"/>
      <c r="N111" s="95"/>
      <c r="O111" s="95"/>
      <c r="P111" s="95"/>
    </row>
    <row r="112" spans="2:16" ht="14.25" customHeight="1">
      <c r="B112" s="95"/>
      <c r="C112" s="95"/>
      <c r="D112" s="95"/>
      <c r="E112" s="86"/>
      <c r="F112" s="95"/>
      <c r="G112" s="85"/>
      <c r="H112" s="117"/>
      <c r="J112" s="95"/>
      <c r="K112" s="95"/>
      <c r="L112" s="95"/>
      <c r="M112" s="95"/>
      <c r="N112" s="95"/>
      <c r="O112" s="95"/>
      <c r="P112" s="95"/>
    </row>
    <row r="113" spans="1:16" ht="14.25" customHeight="1">
      <c r="A113" s="1" t="s">
        <v>854</v>
      </c>
      <c r="B113" s="95">
        <v>700782</v>
      </c>
      <c r="C113" s="95">
        <v>234523</v>
      </c>
      <c r="D113" s="95"/>
      <c r="E113" s="86">
        <f>ROUND((C113+D113)/B113*100,0)</f>
        <v>33</v>
      </c>
      <c r="F113" s="95">
        <v>178584</v>
      </c>
      <c r="G113" s="86">
        <f>ROUND(F113/(C113+D113)*100,0)</f>
        <v>76</v>
      </c>
      <c r="H113" s="117" t="s">
        <v>637</v>
      </c>
      <c r="I113" s="1" t="s">
        <v>666</v>
      </c>
      <c r="J113" s="95"/>
      <c r="K113" s="95">
        <v>234523</v>
      </c>
      <c r="L113" s="95"/>
      <c r="M113" s="1">
        <f>J113+K113+L113</f>
        <v>234523</v>
      </c>
      <c r="N113" s="95">
        <v>178584</v>
      </c>
      <c r="O113" s="1">
        <f>+N113-M113</f>
        <v>-55939</v>
      </c>
      <c r="P113" s="95"/>
    </row>
    <row r="114" spans="2:16" ht="14.25" customHeight="1">
      <c r="B114" s="95"/>
      <c r="C114" s="95"/>
      <c r="D114" s="95"/>
      <c r="E114" s="86"/>
      <c r="F114" s="95"/>
      <c r="G114" s="86"/>
      <c r="H114" s="117"/>
      <c r="J114" s="95"/>
      <c r="K114" s="95"/>
      <c r="L114" s="95"/>
      <c r="M114" s="95"/>
      <c r="N114" s="95"/>
      <c r="O114" s="95"/>
      <c r="P114" s="95"/>
    </row>
    <row r="115" spans="2:16" ht="14.25" customHeight="1">
      <c r="B115" s="95"/>
      <c r="C115" s="95"/>
      <c r="D115" s="95"/>
      <c r="E115" s="86"/>
      <c r="F115" s="95"/>
      <c r="G115" s="85"/>
      <c r="H115" s="117"/>
      <c r="J115" s="95"/>
      <c r="K115" s="95"/>
      <c r="L115" s="95"/>
      <c r="M115" s="95"/>
      <c r="N115" s="95"/>
      <c r="O115" s="95"/>
      <c r="P115" s="95"/>
    </row>
    <row r="116" spans="1:16" ht="14.25" customHeight="1">
      <c r="A116" s="1" t="s">
        <v>855</v>
      </c>
      <c r="B116" s="95">
        <v>240312</v>
      </c>
      <c r="C116" s="95"/>
      <c r="D116" s="95">
        <v>6000</v>
      </c>
      <c r="E116" s="86">
        <f>ROUND((C116+D116)/B116*100,0)</f>
        <v>2</v>
      </c>
      <c r="F116" s="95">
        <v>6000</v>
      </c>
      <c r="G116" s="86">
        <f>ROUND(F116/(C116+D116)*100,0)</f>
        <v>100</v>
      </c>
      <c r="H116" s="117" t="s">
        <v>638</v>
      </c>
      <c r="I116" s="1" t="s">
        <v>671</v>
      </c>
      <c r="J116" s="95"/>
      <c r="K116" s="95"/>
      <c r="L116" s="95">
        <v>6000</v>
      </c>
      <c r="M116" s="1">
        <f>J116+K116+L116</f>
        <v>6000</v>
      </c>
      <c r="N116" s="95">
        <v>6000</v>
      </c>
      <c r="O116" s="1">
        <f>+N116-M116</f>
        <v>0</v>
      </c>
      <c r="P116" s="95"/>
    </row>
    <row r="117" spans="1:16" ht="14.25" customHeight="1">
      <c r="A117" s="1" t="s">
        <v>672</v>
      </c>
      <c r="B117" s="95"/>
      <c r="C117" s="95"/>
      <c r="D117" s="95"/>
      <c r="E117" s="86"/>
      <c r="F117" s="95"/>
      <c r="G117" s="85"/>
      <c r="H117" s="117" t="s">
        <v>639</v>
      </c>
      <c r="J117" s="95"/>
      <c r="K117" s="95"/>
      <c r="L117" s="95"/>
      <c r="M117" s="95"/>
      <c r="N117" s="95"/>
      <c r="O117" s="95"/>
      <c r="P117" s="95"/>
    </row>
    <row r="118" spans="2:16" ht="14.25" customHeight="1">
      <c r="B118" s="95"/>
      <c r="C118" s="95"/>
      <c r="D118" s="95"/>
      <c r="E118" s="86"/>
      <c r="F118" s="95"/>
      <c r="G118" s="85"/>
      <c r="H118" s="117" t="s">
        <v>640</v>
      </c>
      <c r="J118" s="95"/>
      <c r="K118" s="95"/>
      <c r="L118" s="95"/>
      <c r="M118" s="95"/>
      <c r="N118" s="95"/>
      <c r="O118" s="95"/>
      <c r="P118" s="95"/>
    </row>
    <row r="119" spans="2:16" ht="14.25" customHeight="1">
      <c r="B119" s="95"/>
      <c r="C119" s="95"/>
      <c r="D119" s="95"/>
      <c r="E119" s="86"/>
      <c r="F119" s="95"/>
      <c r="G119" s="85"/>
      <c r="H119" s="117" t="s">
        <v>641</v>
      </c>
      <c r="J119" s="95"/>
      <c r="K119" s="95"/>
      <c r="L119" s="95"/>
      <c r="M119" s="95"/>
      <c r="N119" s="95"/>
      <c r="O119" s="95"/>
      <c r="P119" s="95"/>
    </row>
    <row r="120" spans="1:16" ht="14.25" customHeight="1">
      <c r="A120" s="95"/>
      <c r="B120" s="95"/>
      <c r="C120" s="95"/>
      <c r="D120" s="95"/>
      <c r="E120" s="86"/>
      <c r="F120" s="95"/>
      <c r="G120" s="85"/>
      <c r="J120" s="95"/>
      <c r="K120" s="95"/>
      <c r="L120" s="95"/>
      <c r="M120" s="95"/>
      <c r="N120" s="95"/>
      <c r="O120" s="95"/>
      <c r="P120" s="95"/>
    </row>
    <row r="121" spans="1:16" ht="14.25" customHeight="1">
      <c r="A121" s="95"/>
      <c r="B121" s="95"/>
      <c r="C121" s="95"/>
      <c r="D121" s="95"/>
      <c r="E121" s="86"/>
      <c r="F121" s="95"/>
      <c r="G121" s="85"/>
      <c r="J121" s="95"/>
      <c r="K121" s="95"/>
      <c r="L121" s="95"/>
      <c r="M121" s="95"/>
      <c r="N121" s="95"/>
      <c r="O121" s="95"/>
      <c r="P121" s="95"/>
    </row>
    <row r="122" spans="1:16" ht="14.25" customHeight="1">
      <c r="A122" s="94" t="s">
        <v>561</v>
      </c>
      <c r="B122" s="95">
        <v>2794139</v>
      </c>
      <c r="C122" s="95">
        <v>2749419</v>
      </c>
      <c r="D122" s="95">
        <v>44720</v>
      </c>
      <c r="E122" s="86">
        <f>ROUND((C122+D122)/B122*100,0)</f>
        <v>100</v>
      </c>
      <c r="F122" s="95">
        <v>2788818</v>
      </c>
      <c r="G122" s="86">
        <f>ROUND(F122/(C122+D122)*100,0)</f>
        <v>100</v>
      </c>
      <c r="J122" s="95">
        <v>0</v>
      </c>
      <c r="K122" s="95">
        <v>2749419</v>
      </c>
      <c r="L122" s="95">
        <v>44720</v>
      </c>
      <c r="M122" s="1">
        <f>+J122+K122+L122</f>
        <v>2794139</v>
      </c>
      <c r="N122" s="1">
        <v>2788818</v>
      </c>
      <c r="O122" s="1">
        <f>+N122-M122</f>
        <v>-5321</v>
      </c>
      <c r="P122" s="95">
        <v>0</v>
      </c>
    </row>
    <row r="123" spans="1:16" ht="14.25" customHeight="1">
      <c r="A123" s="95"/>
      <c r="B123" s="95"/>
      <c r="C123" s="95"/>
      <c r="D123" s="95"/>
      <c r="E123" s="86"/>
      <c r="F123" s="95"/>
      <c r="G123" s="85" t="s">
        <v>33</v>
      </c>
      <c r="J123" s="95"/>
      <c r="K123" s="95"/>
      <c r="L123" s="95"/>
      <c r="M123" s="95"/>
      <c r="N123" s="95"/>
      <c r="O123" s="95"/>
      <c r="P123" s="95"/>
    </row>
    <row r="124" spans="1:16" ht="14.25" customHeight="1" thickBot="1">
      <c r="A124" s="144"/>
      <c r="B124" s="4"/>
      <c r="C124" s="4"/>
      <c r="D124" s="4"/>
      <c r="E124" s="110"/>
      <c r="F124" s="4"/>
      <c r="G124" s="109" t="s">
        <v>33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4.25" customHeight="1">
      <c r="A125" s="29" t="s">
        <v>33</v>
      </c>
      <c r="B125" s="55" t="s">
        <v>33</v>
      </c>
      <c r="C125" s="15" t="s">
        <v>33</v>
      </c>
      <c r="D125" s="15"/>
      <c r="E125" s="86"/>
      <c r="F125" s="15" t="s">
        <v>33</v>
      </c>
      <c r="G125" s="85" t="s">
        <v>33</v>
      </c>
      <c r="J125" s="15" t="s">
        <v>33</v>
      </c>
      <c r="K125" s="15" t="s">
        <v>33</v>
      </c>
      <c r="L125" s="15"/>
      <c r="M125" s="15" t="s">
        <v>33</v>
      </c>
      <c r="N125" s="15" t="s">
        <v>33</v>
      </c>
      <c r="O125" s="15" t="s">
        <v>33</v>
      </c>
      <c r="P125" s="15" t="s">
        <v>33</v>
      </c>
    </row>
    <row r="126" spans="1:16" ht="14.25" customHeight="1">
      <c r="A126" s="151" t="s">
        <v>52</v>
      </c>
      <c r="B126" s="55">
        <f>+B142+B129</f>
        <v>6258616</v>
      </c>
      <c r="C126" s="55">
        <f>+C142+C129</f>
        <v>5071415</v>
      </c>
      <c r="D126" s="55">
        <f>+D142+D129</f>
        <v>331714</v>
      </c>
      <c r="E126" s="55">
        <f>ROUND((C126+D126)/B126*100,0)</f>
        <v>86</v>
      </c>
      <c r="F126" s="55">
        <f>+F142+F129</f>
        <v>3811557</v>
      </c>
      <c r="G126" s="55">
        <f>ROUND(F126/(C126+D126)*100,0)</f>
        <v>71</v>
      </c>
      <c r="H126" s="57"/>
      <c r="I126" s="57"/>
      <c r="J126" s="55">
        <f aca="true" t="shared" si="5" ref="J126:P126">+J142+J129</f>
        <v>10726</v>
      </c>
      <c r="K126" s="55">
        <f t="shared" si="5"/>
        <v>5060689</v>
      </c>
      <c r="L126" s="55">
        <f t="shared" si="5"/>
        <v>331714</v>
      </c>
      <c r="M126" s="55">
        <f t="shared" si="5"/>
        <v>5403129</v>
      </c>
      <c r="N126" s="55">
        <f t="shared" si="5"/>
        <v>3811557</v>
      </c>
      <c r="O126" s="55">
        <f t="shared" si="5"/>
        <v>-1591572</v>
      </c>
      <c r="P126" s="55">
        <f t="shared" si="5"/>
        <v>331973</v>
      </c>
    </row>
    <row r="127" spans="1:16" ht="14.25" customHeight="1">
      <c r="A127" s="28"/>
      <c r="B127" s="55"/>
      <c r="C127" s="55"/>
      <c r="D127" s="55"/>
      <c r="E127" s="86"/>
      <c r="F127" s="55"/>
      <c r="G127" s="54"/>
      <c r="H127" s="57"/>
      <c r="I127" s="57"/>
      <c r="J127" s="55"/>
      <c r="K127" s="55"/>
      <c r="L127" s="55"/>
      <c r="M127" s="55"/>
      <c r="N127" s="53"/>
      <c r="O127" s="55"/>
      <c r="P127" s="55"/>
    </row>
    <row r="128" spans="5:7" ht="14.25" customHeight="1">
      <c r="E128" s="86"/>
      <c r="G128" s="85" t="s">
        <v>53</v>
      </c>
    </row>
    <row r="129" spans="1:16" ht="14.25" customHeight="1">
      <c r="A129" s="26" t="s">
        <v>642</v>
      </c>
      <c r="B129" s="1">
        <f>SUM(B132:B138)</f>
        <v>1187201</v>
      </c>
      <c r="C129" s="1">
        <f>SUM(C132:C138)</f>
        <v>0</v>
      </c>
      <c r="D129" s="1">
        <f>SUM(D132:D138)</f>
        <v>331714</v>
      </c>
      <c r="E129" s="86">
        <f>ROUND((C129+D129)/B129*100,0)</f>
        <v>28</v>
      </c>
      <c r="F129" s="1">
        <f>SUM(F132:F138)</f>
        <v>35753</v>
      </c>
      <c r="G129" s="86">
        <f>ROUND(F129/(C129+D129)*100,0)</f>
        <v>11</v>
      </c>
      <c r="J129" s="1">
        <f>SUM(J132:J138)</f>
        <v>0</v>
      </c>
      <c r="K129" s="1">
        <f>SUM(K132:K138)</f>
        <v>0</v>
      </c>
      <c r="L129" s="1">
        <f>SUM(L132:L138)</f>
        <v>331714</v>
      </c>
      <c r="M129" s="1">
        <f>SUM(M132:M138)</f>
        <v>331714</v>
      </c>
      <c r="N129" s="1">
        <f>SUM(N132:N138)</f>
        <v>35753</v>
      </c>
      <c r="O129" s="1">
        <f>+N129-M129</f>
        <v>-295961</v>
      </c>
      <c r="P129" s="1">
        <f>SUM(P132:P138)</f>
        <v>295714</v>
      </c>
    </row>
    <row r="130" spans="1:7" ht="14.25" customHeight="1">
      <c r="A130" s="26"/>
      <c r="E130" s="86"/>
      <c r="G130" s="86"/>
    </row>
    <row r="131" spans="1:7" ht="14.25" customHeight="1">
      <c r="A131" s="26"/>
      <c r="E131" s="86"/>
      <c r="G131" s="86"/>
    </row>
    <row r="132" spans="1:15" ht="14.25" customHeight="1">
      <c r="A132" s="15" t="s">
        <v>803</v>
      </c>
      <c r="B132" s="1">
        <v>23447</v>
      </c>
      <c r="D132" s="1">
        <v>23447</v>
      </c>
      <c r="E132" s="86">
        <f>ROUND((C132+D132)/B132*100,0)</f>
        <v>100</v>
      </c>
      <c r="F132" s="1">
        <v>23200</v>
      </c>
      <c r="G132" s="86">
        <f>ROUND(F132/(C132+D132)*100,0)</f>
        <v>99</v>
      </c>
      <c r="L132" s="1">
        <v>23447</v>
      </c>
      <c r="M132" s="1">
        <f>+J132+K132+L132</f>
        <v>23447</v>
      </c>
      <c r="N132" s="1">
        <v>23200</v>
      </c>
      <c r="O132" s="1">
        <f>+N132-M132</f>
        <v>-247</v>
      </c>
    </row>
    <row r="133" spans="1:7" ht="14.25" customHeight="1">
      <c r="A133" s="26"/>
      <c r="E133" s="86"/>
      <c r="G133" s="86"/>
    </row>
    <row r="134" spans="1:7" ht="14.25" customHeight="1">
      <c r="A134" s="26"/>
      <c r="E134" s="86"/>
      <c r="G134" s="86"/>
    </row>
    <row r="135" spans="1:16" ht="14.25" customHeight="1">
      <c r="A135" s="15" t="s">
        <v>805</v>
      </c>
      <c r="B135" s="1">
        <v>969400</v>
      </c>
      <c r="D135" s="1">
        <v>248267</v>
      </c>
      <c r="E135" s="86">
        <f>ROUND((C135+D135)/B135*100,0)</f>
        <v>26</v>
      </c>
      <c r="F135" s="1">
        <v>12553</v>
      </c>
      <c r="G135" s="86">
        <f>ROUND(F135/(C135+D135)*100,0)</f>
        <v>5</v>
      </c>
      <c r="L135" s="1">
        <v>248267</v>
      </c>
      <c r="M135" s="1">
        <f>+J135+K135+L135</f>
        <v>248267</v>
      </c>
      <c r="N135" s="1">
        <v>12553</v>
      </c>
      <c r="O135" s="1">
        <f>+N135-M135</f>
        <v>-235714</v>
      </c>
      <c r="P135" s="1">
        <v>235714</v>
      </c>
    </row>
    <row r="136" spans="1:7" ht="14.25" customHeight="1">
      <c r="A136" s="26"/>
      <c r="E136" s="86"/>
      <c r="G136" s="86"/>
    </row>
    <row r="137" spans="1:7" ht="14.25" customHeight="1">
      <c r="A137" s="26"/>
      <c r="E137" s="86"/>
      <c r="G137" s="86"/>
    </row>
    <row r="138" spans="1:16" ht="14.25" customHeight="1">
      <c r="A138" s="15" t="s">
        <v>804</v>
      </c>
      <c r="B138" s="1">
        <v>194354</v>
      </c>
      <c r="D138" s="1">
        <v>60000</v>
      </c>
      <c r="E138" s="86">
        <f>ROUND((C138+D138)/B138*100,0)</f>
        <v>31</v>
      </c>
      <c r="F138" s="1">
        <v>0</v>
      </c>
      <c r="G138" s="86">
        <f>ROUND(F138/(C138+D138)*100,0)</f>
        <v>0</v>
      </c>
      <c r="L138" s="1">
        <v>60000</v>
      </c>
      <c r="M138" s="1">
        <f>+J138+K138+L138</f>
        <v>60000</v>
      </c>
      <c r="N138" s="1">
        <v>0</v>
      </c>
      <c r="O138" s="1">
        <f>+N138-M138</f>
        <v>-60000</v>
      </c>
      <c r="P138" s="1">
        <v>60000</v>
      </c>
    </row>
    <row r="139" spans="1:7" ht="14.25" customHeight="1">
      <c r="A139" s="26"/>
      <c r="E139" s="86"/>
      <c r="G139" s="86"/>
    </row>
    <row r="140" spans="1:7" ht="14.25" customHeight="1">
      <c r="A140" s="26"/>
      <c r="E140" s="86"/>
      <c r="G140" s="85"/>
    </row>
    <row r="141" spans="1:7" ht="14.25" customHeight="1">
      <c r="A141" s="26"/>
      <c r="E141" s="86"/>
      <c r="G141" s="85" t="s">
        <v>33</v>
      </c>
    </row>
    <row r="142" spans="1:16" ht="14.25" customHeight="1">
      <c r="A142" s="94" t="s">
        <v>643</v>
      </c>
      <c r="B142" s="1">
        <v>5071415</v>
      </c>
      <c r="C142" s="1">
        <v>5071415</v>
      </c>
      <c r="D142" s="1">
        <v>0</v>
      </c>
      <c r="E142" s="86">
        <f>ROUND((C142+D142)/B142*100,0)</f>
        <v>100</v>
      </c>
      <c r="F142" s="1">
        <v>3775804</v>
      </c>
      <c r="G142" s="86">
        <f>ROUND(F142/(C142+D142)*100,0)</f>
        <v>74</v>
      </c>
      <c r="J142" s="1">
        <v>10726</v>
      </c>
      <c r="K142" s="1">
        <v>5060689</v>
      </c>
      <c r="M142" s="1">
        <f>+J142+K142+L142</f>
        <v>5071415</v>
      </c>
      <c r="N142" s="1">
        <v>3775804</v>
      </c>
      <c r="O142" s="1">
        <f>+N142-M142</f>
        <v>-1295611</v>
      </c>
      <c r="P142" s="1">
        <v>36259</v>
      </c>
    </row>
    <row r="143" spans="5:7" ht="14.25" customHeight="1">
      <c r="E143" s="86"/>
      <c r="G143" s="85" t="s">
        <v>33</v>
      </c>
    </row>
    <row r="144" spans="5:7" ht="14.25" customHeight="1">
      <c r="E144" s="86"/>
      <c r="G144" s="85" t="s">
        <v>33</v>
      </c>
    </row>
    <row r="145" spans="1:16" ht="14.25" customHeight="1">
      <c r="A145" s="15"/>
      <c r="B145" s="15" t="s">
        <v>33</v>
      </c>
      <c r="C145" s="15" t="s">
        <v>33</v>
      </c>
      <c r="D145" s="15"/>
      <c r="E145" s="86"/>
      <c r="F145" s="15" t="s">
        <v>33</v>
      </c>
      <c r="G145" s="85" t="s">
        <v>33</v>
      </c>
      <c r="J145" s="15" t="s">
        <v>33</v>
      </c>
      <c r="K145" s="15" t="s">
        <v>33</v>
      </c>
      <c r="L145" s="15"/>
      <c r="M145" s="15" t="s">
        <v>33</v>
      </c>
      <c r="N145" s="15" t="s">
        <v>33</v>
      </c>
      <c r="O145" s="15" t="s">
        <v>33</v>
      </c>
      <c r="P145" s="15" t="s">
        <v>33</v>
      </c>
    </row>
    <row r="146" spans="1:17" s="53" customFormat="1" ht="14.25" customHeight="1">
      <c r="A146" s="151" t="s">
        <v>55</v>
      </c>
      <c r="B146" s="53">
        <f>+B150+B157</f>
        <v>777900</v>
      </c>
      <c r="C146" s="53">
        <f>+C150+C157</f>
        <v>753800</v>
      </c>
      <c r="D146" s="53">
        <f>+D150+D157</f>
        <v>24100</v>
      </c>
      <c r="E146" s="86">
        <f>ROUND((C146+D146)/B146*100,0)</f>
        <v>100</v>
      </c>
      <c r="F146" s="53">
        <f>+F150+F157</f>
        <v>681965</v>
      </c>
      <c r="G146" s="53">
        <f>ROUND(F146/(C146+D146)*100,0)</f>
        <v>88</v>
      </c>
      <c r="H146" s="57"/>
      <c r="I146" s="57"/>
      <c r="J146" s="55">
        <f>+J150+J157</f>
        <v>335761</v>
      </c>
      <c r="K146" s="55">
        <f>+K150+K157</f>
        <v>294610</v>
      </c>
      <c r="L146" s="55">
        <f>+L150+L157</f>
        <v>24100</v>
      </c>
      <c r="M146" s="55">
        <f>+M150+M157</f>
        <v>654471</v>
      </c>
      <c r="N146" s="55">
        <f>+N150+N157</f>
        <v>558536</v>
      </c>
      <c r="O146" s="55">
        <f>N146-M146</f>
        <v>-95935</v>
      </c>
      <c r="P146" s="55">
        <f>+P150+P157</f>
        <v>17669</v>
      </c>
      <c r="Q146" s="55"/>
    </row>
    <row r="147" spans="5:7" ht="14.25" customHeight="1">
      <c r="E147" s="86"/>
      <c r="G147" s="56"/>
    </row>
    <row r="148" spans="5:7" ht="14.25" customHeight="1">
      <c r="E148" s="86"/>
      <c r="G148" s="56"/>
    </row>
    <row r="149" spans="1:7" ht="14.25" customHeight="1">
      <c r="A149" s="94"/>
      <c r="E149" s="86"/>
      <c r="G149" s="56"/>
    </row>
    <row r="150" spans="1:16" ht="14.25" customHeight="1">
      <c r="A150" s="26" t="s">
        <v>36</v>
      </c>
      <c r="B150" s="1">
        <f>B154</f>
        <v>364626</v>
      </c>
      <c r="C150" s="1">
        <f>C154</f>
        <v>364626</v>
      </c>
      <c r="E150" s="86">
        <f>ROUND((C150+D150)/B150*100,0)</f>
        <v>100</v>
      </c>
      <c r="F150" s="1">
        <f>F154</f>
        <v>307954</v>
      </c>
      <c r="G150" s="86">
        <f>ROUND(F150/(C150+D150)*100,0)</f>
        <v>84</v>
      </c>
      <c r="J150" s="1">
        <f aca="true" t="shared" si="6" ref="J150:P150">J154</f>
        <v>241197</v>
      </c>
      <c r="K150" s="1">
        <f t="shared" si="6"/>
        <v>0</v>
      </c>
      <c r="M150" s="1">
        <f t="shared" si="6"/>
        <v>241197</v>
      </c>
      <c r="N150" s="1">
        <f t="shared" si="6"/>
        <v>184525</v>
      </c>
      <c r="O150" s="1">
        <f t="shared" si="6"/>
        <v>-56672</v>
      </c>
      <c r="P150" s="1">
        <f t="shared" si="6"/>
        <v>10115</v>
      </c>
    </row>
    <row r="151" spans="1:16" ht="14.25" customHeight="1">
      <c r="A151" s="5"/>
      <c r="B151" s="5"/>
      <c r="C151" s="5"/>
      <c r="D151" s="5"/>
      <c r="E151" s="90"/>
      <c r="F151" s="5"/>
      <c r="G151" s="106"/>
      <c r="H151" s="5"/>
      <c r="I151" s="5"/>
      <c r="J151" s="5"/>
      <c r="K151" s="5"/>
      <c r="L151" s="5"/>
      <c r="M151" s="5"/>
      <c r="N151" s="5"/>
      <c r="O151" s="5"/>
      <c r="P151" s="5"/>
    </row>
    <row r="152" spans="5:7" ht="14.25" customHeight="1">
      <c r="E152" s="86"/>
      <c r="G152" s="56"/>
    </row>
    <row r="153" spans="1:9" ht="14.25" customHeight="1">
      <c r="A153" s="26"/>
      <c r="E153" s="86"/>
      <c r="G153" s="56"/>
      <c r="H153" s="26"/>
      <c r="I153" s="41"/>
    </row>
    <row r="154" spans="1:16" ht="14.25" customHeight="1">
      <c r="A154" s="26" t="s">
        <v>156</v>
      </c>
      <c r="B154" s="1">
        <v>364626</v>
      </c>
      <c r="C154" s="1">
        <v>364626</v>
      </c>
      <c r="E154" s="86">
        <f>ROUND((C154+D154)/B154*100,0)</f>
        <v>100</v>
      </c>
      <c r="F154" s="1">
        <v>307954</v>
      </c>
      <c r="G154" s="86">
        <f>ROUND(F154/(C154+D154)*100,0)</f>
        <v>84</v>
      </c>
      <c r="H154" s="122" t="s">
        <v>157</v>
      </c>
      <c r="I154" s="1" t="s">
        <v>644</v>
      </c>
      <c r="J154" s="1">
        <v>241197</v>
      </c>
      <c r="K154" s="1">
        <v>0</v>
      </c>
      <c r="M154" s="1">
        <f>J154+K154+L154</f>
        <v>241197</v>
      </c>
      <c r="N154" s="1">
        <v>184525</v>
      </c>
      <c r="O154" s="1">
        <f>+N154-M154</f>
        <v>-56672</v>
      </c>
      <c r="P154" s="1">
        <v>10115</v>
      </c>
    </row>
    <row r="155" spans="5:7" ht="14.25" customHeight="1">
      <c r="E155" s="86"/>
      <c r="G155" s="56"/>
    </row>
    <row r="156" spans="1:16" ht="14.25" customHeight="1">
      <c r="A156" s="94"/>
      <c r="B156" s="95"/>
      <c r="C156" s="95"/>
      <c r="D156" s="95"/>
      <c r="E156" s="86"/>
      <c r="F156" s="95"/>
      <c r="G156" s="56"/>
      <c r="H156" s="26"/>
      <c r="J156" s="95"/>
      <c r="K156" s="95"/>
      <c r="L156" s="95"/>
      <c r="M156" s="95"/>
      <c r="N156" s="95"/>
      <c r="O156" s="95"/>
      <c r="P156" s="95"/>
    </row>
    <row r="157" spans="1:16" ht="14.25" customHeight="1">
      <c r="A157" s="94" t="s">
        <v>563</v>
      </c>
      <c r="B157" s="1">
        <v>413274</v>
      </c>
      <c r="C157" s="1">
        <v>389174</v>
      </c>
      <c r="D157" s="1">
        <v>24100</v>
      </c>
      <c r="E157" s="86">
        <f>ROUND((C157+D157)/B157*100,0)</f>
        <v>100</v>
      </c>
      <c r="F157" s="1">
        <v>374011</v>
      </c>
      <c r="G157" s="86">
        <f>ROUND(F157/(C157+D157)*100,0)</f>
        <v>90</v>
      </c>
      <c r="I157" s="1" t="s">
        <v>647</v>
      </c>
      <c r="J157" s="1">
        <v>94564</v>
      </c>
      <c r="K157" s="1">
        <v>294610</v>
      </c>
      <c r="L157" s="1">
        <v>24100</v>
      </c>
      <c r="M157" s="1">
        <f>J157+K157+L157</f>
        <v>413274</v>
      </c>
      <c r="N157" s="1">
        <v>374011</v>
      </c>
      <c r="O157" s="1">
        <f>+N157-M157</f>
        <v>-39263</v>
      </c>
      <c r="P157" s="1">
        <v>7554</v>
      </c>
    </row>
    <row r="158" spans="5:7" s="5" customFormat="1" ht="14.25" customHeight="1">
      <c r="E158" s="86"/>
      <c r="G158" s="87" t="s">
        <v>33</v>
      </c>
    </row>
    <row r="159" spans="1:16" s="5" customFormat="1" ht="14.25" customHeight="1">
      <c r="A159" s="130"/>
      <c r="B159" s="130"/>
      <c r="C159" s="130"/>
      <c r="D159" s="130"/>
      <c r="E159" s="86"/>
      <c r="F159" s="130"/>
      <c r="G159" s="87" t="s">
        <v>33</v>
      </c>
      <c r="J159" s="130"/>
      <c r="K159" s="130"/>
      <c r="L159" s="130"/>
      <c r="M159" s="130"/>
      <c r="N159" s="130"/>
      <c r="O159" s="130"/>
      <c r="P159" s="130"/>
    </row>
    <row r="160" spans="1:16" ht="14.25" customHeight="1">
      <c r="A160" s="154" t="s">
        <v>57</v>
      </c>
      <c r="B160" s="105">
        <f>+B169+B163</f>
        <v>29216</v>
      </c>
      <c r="C160" s="105">
        <f aca="true" t="shared" si="7" ref="C160:O160">+C169+C163</f>
        <v>29216</v>
      </c>
      <c r="D160" s="105">
        <f t="shared" si="7"/>
        <v>0</v>
      </c>
      <c r="E160" s="105">
        <v>100</v>
      </c>
      <c r="F160" s="105">
        <f t="shared" si="7"/>
        <v>28871</v>
      </c>
      <c r="G160" s="105">
        <v>99</v>
      </c>
      <c r="H160" s="105">
        <f t="shared" si="7"/>
        <v>0</v>
      </c>
      <c r="I160" s="105"/>
      <c r="J160" s="105">
        <f t="shared" si="7"/>
        <v>0</v>
      </c>
      <c r="K160" s="105">
        <f t="shared" si="7"/>
        <v>29216</v>
      </c>
      <c r="L160" s="105">
        <f t="shared" si="7"/>
        <v>0</v>
      </c>
      <c r="M160" s="105">
        <f t="shared" si="7"/>
        <v>29216</v>
      </c>
      <c r="N160" s="105">
        <f t="shared" si="7"/>
        <v>28871</v>
      </c>
      <c r="O160" s="105">
        <f t="shared" si="7"/>
        <v>-345</v>
      </c>
      <c r="P160" s="105">
        <f>+P169</f>
        <v>0</v>
      </c>
    </row>
    <row r="161" spans="1:16" ht="14.25" customHeight="1">
      <c r="A161" s="47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</row>
    <row r="162" spans="1:16" ht="14.25" customHeight="1">
      <c r="A162" s="28"/>
      <c r="B162" s="33"/>
      <c r="C162" s="33"/>
      <c r="D162" s="33"/>
      <c r="E162" s="86"/>
      <c r="F162" s="33"/>
      <c r="G162" s="88"/>
      <c r="H162" s="2"/>
      <c r="I162" s="2"/>
      <c r="J162" s="33"/>
      <c r="K162" s="33"/>
      <c r="L162" s="33"/>
      <c r="M162" s="33"/>
      <c r="N162" s="33"/>
      <c r="O162" s="139"/>
      <c r="P162" s="33"/>
    </row>
    <row r="163" spans="1:16" ht="14.25" customHeight="1">
      <c r="A163" s="26" t="s">
        <v>642</v>
      </c>
      <c r="B163" s="48">
        <v>26976</v>
      </c>
      <c r="C163" s="48">
        <v>26976</v>
      </c>
      <c r="D163" s="48"/>
      <c r="E163" s="86">
        <f>ROUND((C163+D163)/B163*100,0)</f>
        <v>100</v>
      </c>
      <c r="F163" s="48">
        <v>26689</v>
      </c>
      <c r="G163" s="86">
        <f>ROUND(F163/(C163+D163)*100,0)</f>
        <v>99</v>
      </c>
      <c r="H163" s="49"/>
      <c r="I163" s="49" t="s">
        <v>647</v>
      </c>
      <c r="J163" s="48"/>
      <c r="K163" s="48">
        <v>26976</v>
      </c>
      <c r="L163" s="48"/>
      <c r="M163" s="1">
        <f>J163+K163+L163</f>
        <v>26976</v>
      </c>
      <c r="N163" s="48">
        <v>26689</v>
      </c>
      <c r="O163" s="1">
        <f>+N163-M163</f>
        <v>-287</v>
      </c>
      <c r="P163" s="48"/>
    </row>
    <row r="164" spans="1:16" ht="14.25" customHeight="1">
      <c r="A164" s="26"/>
      <c r="B164" s="48"/>
      <c r="C164" s="48"/>
      <c r="D164" s="48"/>
      <c r="E164" s="86"/>
      <c r="F164" s="48"/>
      <c r="G164" s="86"/>
      <c r="H164" s="49"/>
      <c r="I164" s="49"/>
      <c r="J164" s="48"/>
      <c r="K164" s="48"/>
      <c r="L164" s="48"/>
      <c r="N164" s="48"/>
      <c r="P164" s="48"/>
    </row>
    <row r="165" spans="1:16" ht="14.25" customHeight="1">
      <c r="A165" s="15"/>
      <c r="B165" s="48"/>
      <c r="C165" s="48"/>
      <c r="D165" s="48"/>
      <c r="E165" s="86"/>
      <c r="F165" s="48"/>
      <c r="G165" s="89"/>
      <c r="H165" s="49"/>
      <c r="I165" s="49"/>
      <c r="J165" s="48"/>
      <c r="K165" s="48"/>
      <c r="L165" s="48"/>
      <c r="M165" s="48"/>
      <c r="N165" s="48"/>
      <c r="O165" s="140"/>
      <c r="P165" s="48"/>
    </row>
    <row r="166" spans="1:16" ht="14.25" customHeight="1">
      <c r="A166" s="15" t="s">
        <v>646</v>
      </c>
      <c r="B166" s="48">
        <v>26976</v>
      </c>
      <c r="C166" s="48">
        <v>26976</v>
      </c>
      <c r="D166" s="48"/>
      <c r="E166" s="86">
        <f>ROUND((C166+D166)/B166*100,0)</f>
        <v>100</v>
      </c>
      <c r="F166" s="48">
        <v>26689</v>
      </c>
      <c r="G166" s="86">
        <f>ROUND(F166/(C166+D166)*100,0)</f>
        <v>99</v>
      </c>
      <c r="H166" s="49"/>
      <c r="I166" s="49" t="s">
        <v>647</v>
      </c>
      <c r="J166" s="48"/>
      <c r="K166" s="48">
        <v>26976</v>
      </c>
      <c r="L166" s="48"/>
      <c r="M166" s="1">
        <f>J166+K166+L166</f>
        <v>26976</v>
      </c>
      <c r="N166" s="48">
        <v>26689</v>
      </c>
      <c r="O166" s="1">
        <f>+N166-M166</f>
        <v>-287</v>
      </c>
      <c r="P166" s="48"/>
    </row>
    <row r="167" spans="1:16" ht="14.25" customHeight="1">
      <c r="A167" s="15"/>
      <c r="B167" s="48"/>
      <c r="C167" s="48"/>
      <c r="D167" s="48"/>
      <c r="E167" s="86"/>
      <c r="F167" s="48"/>
      <c r="G167" s="86"/>
      <c r="H167" s="49"/>
      <c r="I167" s="49"/>
      <c r="J167" s="48"/>
      <c r="K167" s="48"/>
      <c r="L167" s="48"/>
      <c r="N167" s="48"/>
      <c r="P167" s="48"/>
    </row>
    <row r="168" spans="5:15" ht="14.25" customHeight="1">
      <c r="E168" s="86"/>
      <c r="G168" s="85" t="s">
        <v>33</v>
      </c>
      <c r="O168" s="95">
        <f>+M168-N168</f>
        <v>0</v>
      </c>
    </row>
    <row r="169" spans="1:15" s="5" customFormat="1" ht="14.25" customHeight="1">
      <c r="A169" s="137" t="s">
        <v>645</v>
      </c>
      <c r="B169" s="5">
        <v>2240</v>
      </c>
      <c r="C169" s="5">
        <v>2240</v>
      </c>
      <c r="E169" s="86">
        <f>ROUND((C169+D169)/B169*100,0)</f>
        <v>100</v>
      </c>
      <c r="F169" s="5">
        <v>2182</v>
      </c>
      <c r="G169" s="86">
        <f>ROUND(F169/(C169+D169)*100,0)</f>
        <v>97</v>
      </c>
      <c r="I169" s="49" t="s">
        <v>647</v>
      </c>
      <c r="K169" s="5">
        <v>2240</v>
      </c>
      <c r="M169" s="1">
        <f>J169+K169+L169</f>
        <v>2240</v>
      </c>
      <c r="N169" s="5">
        <v>2182</v>
      </c>
      <c r="O169" s="5">
        <f>+N169-M169</f>
        <v>-58</v>
      </c>
    </row>
    <row r="170" spans="1:9" s="5" customFormat="1" ht="14.25" customHeight="1">
      <c r="A170" s="137"/>
      <c r="E170" s="86"/>
      <c r="G170" s="90"/>
      <c r="I170" s="64"/>
    </row>
    <row r="171" spans="1:9" s="5" customFormat="1" ht="14.25" customHeight="1">
      <c r="A171" s="137"/>
      <c r="E171" s="86"/>
      <c r="G171" s="90"/>
      <c r="I171" s="64"/>
    </row>
    <row r="172" spans="1:21" ht="14.25" customHeight="1">
      <c r="A172" s="94"/>
      <c r="B172" s="5"/>
      <c r="C172" s="5"/>
      <c r="D172" s="5"/>
      <c r="E172" s="86"/>
      <c r="F172" s="5"/>
      <c r="G172" s="90"/>
      <c r="H172" s="5"/>
      <c r="I172" s="64"/>
      <c r="J172" s="5"/>
      <c r="K172" s="5"/>
      <c r="L172" s="5"/>
      <c r="M172" s="5"/>
      <c r="N172" s="5"/>
      <c r="O172" s="5"/>
      <c r="P172" s="5"/>
      <c r="Q172" s="5"/>
      <c r="U172" s="5"/>
    </row>
    <row r="173" spans="1:16" ht="14.25" customHeight="1">
      <c r="A173" s="151" t="s">
        <v>58</v>
      </c>
      <c r="B173" s="55">
        <f>+B179+B182</f>
        <v>497795</v>
      </c>
      <c r="C173" s="55">
        <f>+C179+C182</f>
        <v>497795</v>
      </c>
      <c r="D173" s="55"/>
      <c r="E173" s="86">
        <f>ROUND((C173+D173)/B173*100,0)</f>
        <v>100</v>
      </c>
      <c r="F173" s="55">
        <f>+F179+F182</f>
        <v>479944</v>
      </c>
      <c r="G173" s="55">
        <f>ROUND(F173/(C173+D173)*100,0)</f>
        <v>96</v>
      </c>
      <c r="H173" s="57"/>
      <c r="I173" s="57"/>
      <c r="J173" s="55">
        <f aca="true" t="shared" si="8" ref="J173:P173">+J179+J182</f>
        <v>8545</v>
      </c>
      <c r="K173" s="55">
        <f t="shared" si="8"/>
        <v>354035</v>
      </c>
      <c r="L173" s="55">
        <f t="shared" si="8"/>
        <v>135215</v>
      </c>
      <c r="M173" s="55">
        <f t="shared" si="8"/>
        <v>497795</v>
      </c>
      <c r="N173" s="55">
        <f t="shared" si="8"/>
        <v>479944</v>
      </c>
      <c r="O173" s="55">
        <f t="shared" si="8"/>
        <v>-17851</v>
      </c>
      <c r="P173" s="55">
        <f t="shared" si="8"/>
        <v>6292</v>
      </c>
    </row>
    <row r="174" spans="1:16" ht="14.25" customHeight="1">
      <c r="A174" s="28"/>
      <c r="B174" s="55"/>
      <c r="C174" s="55"/>
      <c r="D174" s="55"/>
      <c r="E174" s="86"/>
      <c r="F174" s="55"/>
      <c r="G174" s="55"/>
      <c r="H174" s="57"/>
      <c r="I174" s="57"/>
      <c r="J174" s="55"/>
      <c r="K174" s="55"/>
      <c r="L174" s="55"/>
      <c r="M174" s="55"/>
      <c r="N174" s="55"/>
      <c r="O174" s="55"/>
      <c r="P174" s="55"/>
    </row>
    <row r="175" spans="5:7" s="5" customFormat="1" ht="14.25" customHeight="1">
      <c r="E175" s="86"/>
      <c r="G175" s="87" t="s">
        <v>33</v>
      </c>
    </row>
    <row r="176" spans="1:7" s="5" customFormat="1" ht="14.25" customHeight="1">
      <c r="A176" s="26" t="s">
        <v>642</v>
      </c>
      <c r="E176" s="86"/>
      <c r="G176" s="87" t="s">
        <v>33</v>
      </c>
    </row>
    <row r="177" spans="1:7" s="5" customFormat="1" ht="14.25" customHeight="1">
      <c r="A177" s="26"/>
      <c r="E177" s="86"/>
      <c r="G177" s="87"/>
    </row>
    <row r="178" spans="1:7" ht="14.25" customHeight="1">
      <c r="A178" s="15"/>
      <c r="E178" s="86"/>
      <c r="G178" s="85" t="s">
        <v>33</v>
      </c>
    </row>
    <row r="179" spans="1:16" ht="14.25" customHeight="1">
      <c r="A179" s="15" t="s">
        <v>646</v>
      </c>
      <c r="B179" s="1">
        <v>166112</v>
      </c>
      <c r="C179" s="1">
        <v>166112</v>
      </c>
      <c r="E179" s="86">
        <f>ROUND((C179+D179)/B179*100,0)</f>
        <v>100</v>
      </c>
      <c r="F179" s="1">
        <v>159993</v>
      </c>
      <c r="G179" s="86">
        <f>ROUND(F179/(C179+D179)*100,0)</f>
        <v>96</v>
      </c>
      <c r="I179" s="1" t="s">
        <v>647</v>
      </c>
      <c r="K179" s="1">
        <v>134682</v>
      </c>
      <c r="L179" s="1">
        <v>31430</v>
      </c>
      <c r="M179" s="1">
        <f>J179+K179+L179</f>
        <v>166112</v>
      </c>
      <c r="N179" s="1">
        <v>159993</v>
      </c>
      <c r="O179" s="1">
        <f>+N179-M179</f>
        <v>-6119</v>
      </c>
      <c r="P179" s="1">
        <v>898</v>
      </c>
    </row>
    <row r="180" spans="1:7" ht="14.25" customHeight="1">
      <c r="A180" s="15"/>
      <c r="E180" s="86"/>
      <c r="G180" s="86"/>
    </row>
    <row r="181" spans="5:7" ht="14.25" customHeight="1">
      <c r="E181" s="86"/>
      <c r="G181" s="85" t="s">
        <v>33</v>
      </c>
    </row>
    <row r="182" spans="1:16" s="5" customFormat="1" ht="14.25" customHeight="1">
      <c r="A182" s="137" t="s">
        <v>645</v>
      </c>
      <c r="B182" s="5">
        <v>331683</v>
      </c>
      <c r="C182" s="5">
        <v>331683</v>
      </c>
      <c r="E182" s="86">
        <f>ROUND((C182+D182)/B182*100,0)</f>
        <v>100</v>
      </c>
      <c r="F182" s="5">
        <v>319951</v>
      </c>
      <c r="G182" s="86">
        <f>ROUND(F182/(C182+D182)*100,0)</f>
        <v>96</v>
      </c>
      <c r="I182" s="1" t="s">
        <v>647</v>
      </c>
      <c r="J182" s="5">
        <v>8545</v>
      </c>
      <c r="K182" s="5">
        <v>219353</v>
      </c>
      <c r="L182" s="5">
        <v>103785</v>
      </c>
      <c r="M182" s="1">
        <f>J182+K182+L182</f>
        <v>331683</v>
      </c>
      <c r="N182" s="5">
        <v>319951</v>
      </c>
      <c r="O182" s="1">
        <f>+N182-M182</f>
        <v>-11732</v>
      </c>
      <c r="P182" s="5">
        <v>5394</v>
      </c>
    </row>
    <row r="183" spans="1:16" s="5" customFormat="1" ht="14.25" customHeight="1" thickBot="1">
      <c r="A183" s="145"/>
      <c r="B183" s="4"/>
      <c r="C183" s="4"/>
      <c r="D183" s="4"/>
      <c r="E183" s="110"/>
      <c r="F183" s="4"/>
      <c r="G183" s="109"/>
      <c r="H183" s="4"/>
      <c r="I183" s="4"/>
      <c r="J183" s="4"/>
      <c r="K183" s="4"/>
      <c r="L183" s="4"/>
      <c r="M183" s="4"/>
      <c r="N183" s="4"/>
      <c r="O183" s="4"/>
      <c r="P183" s="4"/>
    </row>
    <row r="184" spans="1:7" s="5" customFormat="1" ht="14.25" customHeight="1">
      <c r="A184" s="137"/>
      <c r="E184" s="90"/>
      <c r="G184" s="87"/>
    </row>
    <row r="185" spans="1:7" s="5" customFormat="1" ht="14.25" customHeight="1">
      <c r="A185" s="137"/>
      <c r="E185" s="90"/>
      <c r="G185" s="87"/>
    </row>
    <row r="186" spans="5:7" s="5" customFormat="1" ht="14.25" customHeight="1">
      <c r="E186" s="86"/>
      <c r="G186" s="87" t="s">
        <v>33</v>
      </c>
    </row>
    <row r="187" spans="1:16" ht="14.25" customHeight="1">
      <c r="A187" s="151" t="s">
        <v>59</v>
      </c>
      <c r="B187" s="55">
        <f>B191+B273+B325</f>
        <v>95616210</v>
      </c>
      <c r="C187" s="55">
        <f>C191+C273+C325</f>
        <v>43378938</v>
      </c>
      <c r="D187" s="55">
        <f>D191+D273+D325</f>
        <v>2255160</v>
      </c>
      <c r="E187" s="86">
        <f>ROUND((C187+D187)/B187*100,0)</f>
        <v>48</v>
      </c>
      <c r="F187" s="55">
        <f>F191+F273+F325</f>
        <v>34507462</v>
      </c>
      <c r="G187" s="55">
        <f>ROUND(F187/(C187+D187)*100,0)</f>
        <v>76</v>
      </c>
      <c r="H187" s="57"/>
      <c r="I187" s="57"/>
      <c r="J187" s="55">
        <f aca="true" t="shared" si="9" ref="J187:P187">J191+J273+J325</f>
        <v>6709783</v>
      </c>
      <c r="K187" s="55">
        <f t="shared" si="9"/>
        <v>18819538</v>
      </c>
      <c r="L187" s="55">
        <f t="shared" si="9"/>
        <v>1680000</v>
      </c>
      <c r="M187" s="55">
        <f t="shared" si="9"/>
        <v>27209321</v>
      </c>
      <c r="N187" s="55">
        <f t="shared" si="9"/>
        <v>16045436</v>
      </c>
      <c r="O187" s="55">
        <f t="shared" si="9"/>
        <v>-11163885</v>
      </c>
      <c r="P187" s="55">
        <f t="shared" si="9"/>
        <v>4639581</v>
      </c>
    </row>
    <row r="188" spans="5:7" ht="14.25" customHeight="1">
      <c r="E188" s="86"/>
      <c r="G188" s="85" t="s">
        <v>33</v>
      </c>
    </row>
    <row r="189" spans="5:7" ht="14.25" customHeight="1">
      <c r="E189" s="86"/>
      <c r="G189" s="85" t="s">
        <v>33</v>
      </c>
    </row>
    <row r="190" spans="5:7" ht="14.25" customHeight="1">
      <c r="E190" s="86"/>
      <c r="G190" s="85" t="s">
        <v>33</v>
      </c>
    </row>
    <row r="191" spans="1:16" ht="14.25" customHeight="1">
      <c r="A191" s="26" t="s">
        <v>36</v>
      </c>
      <c r="B191" s="1">
        <f>SUM(B192:B269)</f>
        <v>62392972</v>
      </c>
      <c r="C191" s="1">
        <f>SUM(C192:C269)</f>
        <v>36463963</v>
      </c>
      <c r="D191" s="1">
        <f>SUM(D192:D269)</f>
        <v>622000</v>
      </c>
      <c r="E191" s="86">
        <f>ROUND((C191+D191)/B191*100,0)</f>
        <v>59</v>
      </c>
      <c r="F191" s="1">
        <f>SUM(F192:F269)</f>
        <v>27250047</v>
      </c>
      <c r="G191" s="86">
        <f>ROUND(F191/(C191+D191)*100,0)</f>
        <v>73</v>
      </c>
      <c r="J191" s="1">
        <f aca="true" t="shared" si="10" ref="J191:P191">SUM(J192:J269)</f>
        <v>5332060</v>
      </c>
      <c r="K191" s="1">
        <f t="shared" si="10"/>
        <v>13129854</v>
      </c>
      <c r="L191" s="1">
        <f t="shared" si="10"/>
        <v>200000</v>
      </c>
      <c r="M191" s="1">
        <f t="shared" si="10"/>
        <v>18661914</v>
      </c>
      <c r="N191" s="1">
        <f t="shared" si="10"/>
        <v>8850042</v>
      </c>
      <c r="O191" s="1">
        <f t="shared" si="10"/>
        <v>-9811872</v>
      </c>
      <c r="P191" s="1">
        <f t="shared" si="10"/>
        <v>4294412</v>
      </c>
    </row>
    <row r="192" spans="1:7" ht="14.25" customHeight="1">
      <c r="A192" s="26"/>
      <c r="E192" s="86"/>
      <c r="G192" s="86"/>
    </row>
    <row r="193" spans="1:15" ht="14.25" customHeight="1">
      <c r="A193" s="94"/>
      <c r="E193" s="86"/>
      <c r="G193" s="85" t="s">
        <v>33</v>
      </c>
      <c r="O193" s="95">
        <f>+M193-N193</f>
        <v>0</v>
      </c>
    </row>
    <row r="194" spans="1:16" ht="14.25" customHeight="1">
      <c r="A194" s="26" t="s">
        <v>648</v>
      </c>
      <c r="B194" s="1">
        <v>27856487</v>
      </c>
      <c r="C194" s="1">
        <v>16372375</v>
      </c>
      <c r="D194" s="1">
        <v>200000</v>
      </c>
      <c r="E194" s="86">
        <f>ROUND((C194+D194)/B194*100,0)</f>
        <v>59</v>
      </c>
      <c r="F194" s="1">
        <v>11804311</v>
      </c>
      <c r="G194" s="86">
        <f>ROUND(F194/(C194+D194)*100,0)</f>
        <v>71</v>
      </c>
      <c r="H194" s="119" t="s">
        <v>503</v>
      </c>
      <c r="I194" s="1" t="s">
        <v>504</v>
      </c>
      <c r="J194" s="1">
        <v>467252</v>
      </c>
      <c r="K194" s="1">
        <v>10550925</v>
      </c>
      <c r="M194" s="1">
        <f>J194+K194+L194</f>
        <v>11018177</v>
      </c>
      <c r="N194" s="1">
        <v>6250186</v>
      </c>
      <c r="O194" s="1">
        <f>N194-M194</f>
        <v>-4767991</v>
      </c>
      <c r="P194" s="1">
        <v>3617469</v>
      </c>
    </row>
    <row r="195" spans="1:8" ht="14.25" customHeight="1">
      <c r="A195" s="26" t="s">
        <v>564</v>
      </c>
      <c r="E195" s="86"/>
      <c r="G195" s="86"/>
      <c r="H195" s="119" t="s">
        <v>505</v>
      </c>
    </row>
    <row r="196" spans="1:8" ht="14.25" customHeight="1">
      <c r="A196" s="26"/>
      <c r="E196" s="86"/>
      <c r="G196" s="86"/>
      <c r="H196" s="119" t="s">
        <v>675</v>
      </c>
    </row>
    <row r="197" spans="1:8" ht="14.25" customHeight="1">
      <c r="A197" s="26"/>
      <c r="E197" s="86"/>
      <c r="G197" s="86"/>
      <c r="H197" s="119" t="s">
        <v>650</v>
      </c>
    </row>
    <row r="198" spans="1:8" ht="14.25" customHeight="1">
      <c r="A198" s="26"/>
      <c r="E198" s="86"/>
      <c r="G198" s="86"/>
      <c r="H198" s="119"/>
    </row>
    <row r="199" spans="1:8" ht="14.25" customHeight="1">
      <c r="A199" s="26"/>
      <c r="E199" s="86"/>
      <c r="G199" s="86"/>
      <c r="H199" s="119"/>
    </row>
    <row r="200" spans="1:15" ht="14.25" customHeight="1">
      <c r="A200" s="26" t="s">
        <v>649</v>
      </c>
      <c r="B200" s="1">
        <v>62000</v>
      </c>
      <c r="C200" s="1">
        <v>62000</v>
      </c>
      <c r="E200" s="86">
        <f>ROUND((C200+D200)/B200*100,0)</f>
        <v>100</v>
      </c>
      <c r="F200" s="1">
        <v>51698</v>
      </c>
      <c r="G200" s="86">
        <f>ROUND(F200/(C200+D200)*100,0)</f>
        <v>83</v>
      </c>
      <c r="H200" s="119" t="s">
        <v>872</v>
      </c>
      <c r="I200" s="1" t="s">
        <v>651</v>
      </c>
      <c r="J200" s="1">
        <v>1427</v>
      </c>
      <c r="M200" s="1">
        <f>J200+K200+L200</f>
        <v>1427</v>
      </c>
      <c r="N200" s="1">
        <v>1125</v>
      </c>
      <c r="O200" s="1">
        <f>+N200-M200</f>
        <v>-302</v>
      </c>
    </row>
    <row r="201" spans="1:8" ht="14.25" customHeight="1">
      <c r="A201" s="26" t="s">
        <v>229</v>
      </c>
      <c r="E201" s="86"/>
      <c r="G201" s="86"/>
      <c r="H201" s="119" t="s">
        <v>873</v>
      </c>
    </row>
    <row r="202" spans="1:8" ht="14.25" customHeight="1">
      <c r="A202" s="26"/>
      <c r="E202" s="86"/>
      <c r="G202" s="86"/>
      <c r="H202" s="26"/>
    </row>
    <row r="203" spans="1:8" ht="14.25" customHeight="1">
      <c r="A203" s="26"/>
      <c r="E203" s="86"/>
      <c r="G203" s="86"/>
      <c r="H203" s="26"/>
    </row>
    <row r="204" spans="1:16" ht="14.25" customHeight="1">
      <c r="A204" s="15" t="s">
        <v>859</v>
      </c>
      <c r="B204" s="1">
        <v>260000</v>
      </c>
      <c r="C204" s="1">
        <v>260000</v>
      </c>
      <c r="E204" s="86">
        <f>ROUND((C204+D204)/B204*100,0)</f>
        <v>100</v>
      </c>
      <c r="F204" s="1">
        <v>226820</v>
      </c>
      <c r="G204" s="86">
        <f>ROUND(F204/(C204+D204)*100,0)</f>
        <v>87</v>
      </c>
      <c r="H204" s="119" t="s">
        <v>652</v>
      </c>
      <c r="I204" s="1" t="s">
        <v>241</v>
      </c>
      <c r="J204" s="1">
        <v>22542</v>
      </c>
      <c r="K204" s="1">
        <v>117444</v>
      </c>
      <c r="M204" s="1">
        <f>J204+K204+L204</f>
        <v>139986</v>
      </c>
      <c r="N204" s="1">
        <v>106807</v>
      </c>
      <c r="O204" s="1">
        <f>+N204-M204</f>
        <v>-33179</v>
      </c>
      <c r="P204" s="1">
        <v>0</v>
      </c>
    </row>
    <row r="205" spans="1:8" ht="14.25" customHeight="1">
      <c r="A205" s="15" t="s">
        <v>860</v>
      </c>
      <c r="E205" s="86"/>
      <c r="G205" s="86"/>
      <c r="H205" s="119" t="s">
        <v>653</v>
      </c>
    </row>
    <row r="206" spans="1:8" ht="14.25" customHeight="1">
      <c r="A206" s="15"/>
      <c r="E206" s="86"/>
      <c r="G206" s="86"/>
      <c r="H206" s="119"/>
    </row>
    <row r="207" spans="1:8" ht="14.25" customHeight="1">
      <c r="A207" s="26"/>
      <c r="E207" s="86"/>
      <c r="G207" s="86"/>
      <c r="H207" s="119"/>
    </row>
    <row r="208" spans="1:16" ht="14.25" customHeight="1">
      <c r="A208" s="26" t="s">
        <v>673</v>
      </c>
      <c r="B208" s="1">
        <v>326900</v>
      </c>
      <c r="C208" s="1">
        <v>222500</v>
      </c>
      <c r="E208" s="86">
        <f>ROUND((C208+D208)/B208*100,0)</f>
        <v>68</v>
      </c>
      <c r="F208" s="1">
        <v>210919</v>
      </c>
      <c r="G208" s="86">
        <f>ROUND(F208/(C208+D208)*100,0)</f>
        <v>95</v>
      </c>
      <c r="H208" s="119" t="s">
        <v>676</v>
      </c>
      <c r="I208" s="1" t="s">
        <v>654</v>
      </c>
      <c r="J208" s="1">
        <v>24834</v>
      </c>
      <c r="K208" s="1">
        <v>51000</v>
      </c>
      <c r="M208" s="1">
        <f>J208+K208+L208</f>
        <v>75834</v>
      </c>
      <c r="N208" s="1">
        <v>75803</v>
      </c>
      <c r="O208" s="1">
        <f>+N208-M208</f>
        <v>-31</v>
      </c>
      <c r="P208" s="1">
        <v>31</v>
      </c>
    </row>
    <row r="209" spans="1:8" ht="14.25" customHeight="1">
      <c r="A209" s="26" t="s">
        <v>674</v>
      </c>
      <c r="E209" s="86"/>
      <c r="G209" s="86"/>
      <c r="H209" s="119" t="s">
        <v>677</v>
      </c>
    </row>
    <row r="210" spans="1:8" ht="14.25" customHeight="1">
      <c r="A210" s="26"/>
      <c r="E210" s="86"/>
      <c r="G210" s="86"/>
      <c r="H210" s="114" t="s">
        <v>678</v>
      </c>
    </row>
    <row r="211" spans="1:8" ht="14.25" customHeight="1">
      <c r="A211" s="26"/>
      <c r="E211" s="86"/>
      <c r="G211" s="86"/>
      <c r="H211" s="114" t="s">
        <v>679</v>
      </c>
    </row>
    <row r="212" spans="1:8" ht="14.25" customHeight="1">
      <c r="A212" s="26"/>
      <c r="E212" s="86"/>
      <c r="G212" s="86"/>
      <c r="H212" s="114"/>
    </row>
    <row r="213" spans="1:8" ht="14.25" customHeight="1">
      <c r="A213" s="26"/>
      <c r="E213" s="86"/>
      <c r="G213" s="86"/>
      <c r="H213" s="26"/>
    </row>
    <row r="214" spans="1:16" ht="14.25" customHeight="1">
      <c r="A214" s="15" t="s">
        <v>680</v>
      </c>
      <c r="B214" s="1">
        <v>2979320</v>
      </c>
      <c r="C214" s="1">
        <v>1048845</v>
      </c>
      <c r="E214" s="86">
        <f>ROUND((C214+D214)/B214*100,0)</f>
        <v>35</v>
      </c>
      <c r="F214" s="1">
        <v>1036935</v>
      </c>
      <c r="G214" s="86">
        <f>ROUND(F214/(C214+D214)*100,0)</f>
        <v>99</v>
      </c>
      <c r="H214" s="120" t="s">
        <v>159</v>
      </c>
      <c r="I214" s="1" t="s">
        <v>682</v>
      </c>
      <c r="J214" s="1">
        <v>34548</v>
      </c>
      <c r="K214" s="1">
        <v>387184</v>
      </c>
      <c r="M214" s="1">
        <f>J214+K214+L214</f>
        <v>421732</v>
      </c>
      <c r="N214" s="1">
        <v>409822</v>
      </c>
      <c r="O214" s="1">
        <f>+N214-M214</f>
        <v>-11910</v>
      </c>
      <c r="P214" s="1">
        <v>6067</v>
      </c>
    </row>
    <row r="215" spans="1:8" ht="14.25" customHeight="1">
      <c r="A215" s="15" t="s">
        <v>681</v>
      </c>
      <c r="E215" s="86"/>
      <c r="G215" s="86"/>
      <c r="H215" s="117" t="s">
        <v>160</v>
      </c>
    </row>
    <row r="216" spans="1:8" ht="14.25" customHeight="1">
      <c r="A216" s="26"/>
      <c r="E216" s="86"/>
      <c r="G216" s="86"/>
      <c r="H216" s="116" t="s">
        <v>161</v>
      </c>
    </row>
    <row r="217" spans="1:8" ht="14.25" customHeight="1">
      <c r="A217" s="26"/>
      <c r="E217" s="86"/>
      <c r="G217" s="86"/>
      <c r="H217" s="116" t="s">
        <v>162</v>
      </c>
    </row>
    <row r="218" spans="1:8" ht="14.25" customHeight="1">
      <c r="A218" s="26"/>
      <c r="E218" s="86"/>
      <c r="G218" s="86"/>
      <c r="H218" s="120" t="s">
        <v>506</v>
      </c>
    </row>
    <row r="219" spans="1:8" ht="14.25" customHeight="1">
      <c r="A219" s="26"/>
      <c r="E219" s="86"/>
      <c r="G219" s="86"/>
      <c r="H219" s="120"/>
    </row>
    <row r="220" spans="1:8" ht="14.25" customHeight="1">
      <c r="A220" s="26"/>
      <c r="E220" s="86"/>
      <c r="G220" s="86"/>
      <c r="H220" s="120"/>
    </row>
    <row r="221" spans="1:16" ht="14.25" customHeight="1">
      <c r="A221" s="15" t="s">
        <v>683</v>
      </c>
      <c r="B221" s="1">
        <v>2430000</v>
      </c>
      <c r="C221" s="1">
        <v>668600</v>
      </c>
      <c r="E221" s="86">
        <f>ROUND((C221+D221)/B221*100,0)</f>
        <v>28</v>
      </c>
      <c r="F221" s="1">
        <v>175720</v>
      </c>
      <c r="G221" s="86">
        <f>ROUND(F221/(C221+D221)*100,0)</f>
        <v>26</v>
      </c>
      <c r="H221" s="120" t="s">
        <v>573</v>
      </c>
      <c r="I221" s="1" t="s">
        <v>452</v>
      </c>
      <c r="J221" s="1">
        <v>62917</v>
      </c>
      <c r="K221" s="1">
        <v>582100</v>
      </c>
      <c r="M221" s="1">
        <f>J221+K221+L221</f>
        <v>645017</v>
      </c>
      <c r="N221" s="1">
        <v>152137</v>
      </c>
      <c r="O221" s="1">
        <f>+N221-M221</f>
        <v>-492880</v>
      </c>
      <c r="P221" s="1">
        <v>308571</v>
      </c>
    </row>
    <row r="222" spans="1:8" ht="14.25" customHeight="1">
      <c r="A222" s="15" t="s">
        <v>684</v>
      </c>
      <c r="E222" s="86"/>
      <c r="G222" s="85"/>
      <c r="H222" s="120" t="s">
        <v>574</v>
      </c>
    </row>
    <row r="223" spans="1:8" ht="14.25" customHeight="1">
      <c r="A223" s="15"/>
      <c r="E223" s="86"/>
      <c r="G223" s="85"/>
      <c r="H223" s="120" t="s">
        <v>511</v>
      </c>
    </row>
    <row r="224" spans="1:8" ht="14.25" customHeight="1">
      <c r="A224" s="15"/>
      <c r="E224" s="86"/>
      <c r="G224" s="85"/>
      <c r="H224" s="120" t="s">
        <v>512</v>
      </c>
    </row>
    <row r="225" spans="1:8" ht="14.25" customHeight="1">
      <c r="A225" s="15"/>
      <c r="E225" s="86"/>
      <c r="G225" s="85"/>
      <c r="H225" s="120" t="s">
        <v>513</v>
      </c>
    </row>
    <row r="226" spans="1:15" s="95" customFormat="1" ht="14.25" customHeight="1">
      <c r="A226" s="128"/>
      <c r="E226" s="86"/>
      <c r="G226" s="85"/>
      <c r="H226" s="94"/>
      <c r="O226" s="1"/>
    </row>
    <row r="227" spans="1:8" ht="14.25" customHeight="1">
      <c r="A227" s="26"/>
      <c r="E227" s="86"/>
      <c r="G227" s="85"/>
      <c r="H227" s="26"/>
    </row>
    <row r="228" spans="1:16" ht="14.25" customHeight="1">
      <c r="A228" s="1" t="s">
        <v>685</v>
      </c>
      <c r="B228" s="1">
        <v>1270000</v>
      </c>
      <c r="C228" s="1">
        <v>441442</v>
      </c>
      <c r="D228" s="1">
        <v>422000</v>
      </c>
      <c r="E228" s="86">
        <f>ROUND((C228+D228)/B228*100,0)</f>
        <v>68</v>
      </c>
      <c r="F228" s="1">
        <v>688430</v>
      </c>
      <c r="G228" s="86">
        <f>ROUND(F228/(C228+D228)*100,0)</f>
        <v>80</v>
      </c>
      <c r="H228" s="120" t="s">
        <v>507</v>
      </c>
      <c r="I228" s="1" t="s">
        <v>298</v>
      </c>
      <c r="J228" s="1">
        <v>17072</v>
      </c>
      <c r="K228" s="1">
        <v>132342</v>
      </c>
      <c r="L228" s="1">
        <v>200000</v>
      </c>
      <c r="M228" s="1">
        <f>J228+K228+L228</f>
        <v>349414</v>
      </c>
      <c r="N228" s="1">
        <v>174401</v>
      </c>
      <c r="O228" s="1">
        <f>+N228-M228</f>
        <v>-175013</v>
      </c>
      <c r="P228" s="1">
        <v>70277</v>
      </c>
    </row>
    <row r="229" spans="1:8" ht="14.25" customHeight="1">
      <c r="A229" s="1" t="s">
        <v>686</v>
      </c>
      <c r="E229" s="86"/>
      <c r="G229" s="85"/>
      <c r="H229" s="120" t="s">
        <v>566</v>
      </c>
    </row>
    <row r="230" spans="5:8" ht="14.25" customHeight="1">
      <c r="E230" s="86"/>
      <c r="G230" s="85"/>
      <c r="H230" s="120" t="s">
        <v>567</v>
      </c>
    </row>
    <row r="231" spans="5:8" ht="14.25" customHeight="1">
      <c r="E231" s="86"/>
      <c r="G231" s="85"/>
      <c r="H231" s="120" t="s">
        <v>508</v>
      </c>
    </row>
    <row r="232" spans="5:8" ht="14.25" customHeight="1">
      <c r="E232" s="86"/>
      <c r="G232" s="85"/>
      <c r="H232" s="120"/>
    </row>
    <row r="233" spans="5:7" ht="14.25" customHeight="1">
      <c r="E233" s="86"/>
      <c r="G233" s="85"/>
    </row>
    <row r="234" spans="1:16" ht="14.25" customHeight="1">
      <c r="A234" s="1" t="s">
        <v>687</v>
      </c>
      <c r="B234" s="1">
        <v>591225</v>
      </c>
      <c r="C234" s="1">
        <v>541225</v>
      </c>
      <c r="E234" s="86">
        <f>ROUND((C234+D234)/B234*100,0)</f>
        <v>92</v>
      </c>
      <c r="F234" s="1">
        <v>516744</v>
      </c>
      <c r="G234" s="86">
        <f>ROUND(F234/(C234+D234)*100,0)</f>
        <v>95</v>
      </c>
      <c r="H234" s="41" t="s">
        <v>85</v>
      </c>
      <c r="I234" s="41" t="s">
        <v>86</v>
      </c>
      <c r="J234" s="1">
        <v>3143</v>
      </c>
      <c r="K234" s="1">
        <v>253734</v>
      </c>
      <c r="M234" s="1">
        <f>J234+K234+L234</f>
        <v>256877</v>
      </c>
      <c r="N234" s="1">
        <v>232395</v>
      </c>
      <c r="O234" s="1">
        <f>+N234-M234</f>
        <v>-24482</v>
      </c>
      <c r="P234" s="1">
        <v>0</v>
      </c>
    </row>
    <row r="235" spans="1:15" s="5" customFormat="1" ht="14.25" customHeight="1">
      <c r="A235" s="1"/>
      <c r="B235" s="1"/>
      <c r="C235" s="1"/>
      <c r="D235" s="1"/>
      <c r="E235" s="86"/>
      <c r="F235" s="1"/>
      <c r="G235" s="85"/>
      <c r="H235" s="26" t="s">
        <v>568</v>
      </c>
      <c r="I235" s="1"/>
      <c r="O235" s="130">
        <f>+M235-N235</f>
        <v>0</v>
      </c>
    </row>
    <row r="236" spans="5:15" s="5" customFormat="1" ht="14.25" customHeight="1">
      <c r="E236" s="86"/>
      <c r="G236" s="87" t="s">
        <v>33</v>
      </c>
      <c r="H236" s="103"/>
      <c r="O236" s="130">
        <f>+M236-N236</f>
        <v>0</v>
      </c>
    </row>
    <row r="237" spans="5:15" ht="14.25" customHeight="1">
      <c r="E237" s="86"/>
      <c r="G237" s="85"/>
      <c r="O237" s="95"/>
    </row>
    <row r="238" spans="5:15" ht="14.25" customHeight="1">
      <c r="E238" s="86"/>
      <c r="G238" s="85"/>
      <c r="O238" s="95"/>
    </row>
    <row r="239" spans="1:16" ht="14.25" customHeight="1">
      <c r="A239" s="41" t="s">
        <v>689</v>
      </c>
      <c r="B239" s="1">
        <v>384250</v>
      </c>
      <c r="C239" s="1">
        <v>384250</v>
      </c>
      <c r="E239" s="86">
        <f>ROUND((C239+D239)/B239*100,0)</f>
        <v>100</v>
      </c>
      <c r="F239" s="1">
        <v>96689</v>
      </c>
      <c r="G239" s="86">
        <f>ROUND(F239/(C239+D239)*100,0)</f>
        <v>25</v>
      </c>
      <c r="H239" s="41" t="s">
        <v>168</v>
      </c>
      <c r="I239" s="1" t="s">
        <v>688</v>
      </c>
      <c r="J239" s="1">
        <v>330644</v>
      </c>
      <c r="M239" s="1">
        <f>J239+K239+L239</f>
        <v>330644</v>
      </c>
      <c r="N239" s="1">
        <v>43083</v>
      </c>
      <c r="O239" s="1">
        <f>+N239-M239</f>
        <v>-287561</v>
      </c>
      <c r="P239" s="1">
        <v>9771</v>
      </c>
    </row>
    <row r="240" spans="1:15" ht="14.25" customHeight="1">
      <c r="A240" s="41" t="s">
        <v>169</v>
      </c>
      <c r="E240" s="86"/>
      <c r="G240" s="85"/>
      <c r="H240" s="41" t="s">
        <v>170</v>
      </c>
      <c r="O240" s="95">
        <f>+M240-N240</f>
        <v>0</v>
      </c>
    </row>
    <row r="241" spans="1:15" ht="14.25" customHeight="1">
      <c r="A241" s="41"/>
      <c r="E241" s="86"/>
      <c r="G241" s="85"/>
      <c r="H241" s="41" t="s">
        <v>171</v>
      </c>
      <c r="O241" s="95"/>
    </row>
    <row r="242" spans="1:15" ht="14.25" customHeight="1">
      <c r="A242" s="41"/>
      <c r="E242" s="86"/>
      <c r="G242" s="85"/>
      <c r="H242" s="42" t="s">
        <v>569</v>
      </c>
      <c r="O242" s="95"/>
    </row>
    <row r="243" spans="1:16" ht="13.5" customHeight="1" thickBot="1">
      <c r="A243" s="4"/>
      <c r="B243" s="4"/>
      <c r="C243" s="4"/>
      <c r="D243" s="4"/>
      <c r="E243" s="110"/>
      <c r="F243" s="4"/>
      <c r="G243" s="109"/>
      <c r="H243" s="4"/>
      <c r="I243" s="4"/>
      <c r="J243" s="4"/>
      <c r="K243" s="4"/>
      <c r="L243" s="4"/>
      <c r="M243" s="4"/>
      <c r="N243" s="4"/>
      <c r="O243" s="131"/>
      <c r="P243" s="4"/>
    </row>
    <row r="244" spans="5:15" ht="14.25" customHeight="1">
      <c r="E244" s="86"/>
      <c r="G244" s="85"/>
      <c r="O244" s="95"/>
    </row>
    <row r="245" spans="5:15" s="5" customFormat="1" ht="14.25" customHeight="1">
      <c r="E245" s="90"/>
      <c r="G245" s="87"/>
      <c r="O245" s="130"/>
    </row>
    <row r="246" spans="5:15" s="5" customFormat="1" ht="14.25" customHeight="1">
      <c r="E246" s="86"/>
      <c r="G246" s="87"/>
      <c r="O246" s="130"/>
    </row>
    <row r="247" spans="1:16" ht="14.25" customHeight="1">
      <c r="A247" s="41" t="s">
        <v>690</v>
      </c>
      <c r="B247" s="1">
        <v>4650000</v>
      </c>
      <c r="C247" s="1">
        <v>4650000</v>
      </c>
      <c r="E247" s="86">
        <f>ROUND((C247+D247)/B247*100,0)</f>
        <v>100</v>
      </c>
      <c r="F247" s="1">
        <v>4403481</v>
      </c>
      <c r="G247" s="86">
        <f>ROUND(F247/(C247+D247)*100,0)</f>
        <v>95</v>
      </c>
      <c r="H247" s="42" t="s">
        <v>75</v>
      </c>
      <c r="I247" s="1" t="s">
        <v>691</v>
      </c>
      <c r="J247" s="1">
        <v>471265</v>
      </c>
      <c r="K247" s="1">
        <v>0</v>
      </c>
      <c r="M247" s="1">
        <f>J247+K247+L247</f>
        <v>471265</v>
      </c>
      <c r="N247" s="1">
        <v>226328</v>
      </c>
      <c r="O247" s="1">
        <f>+N247-M247</f>
        <v>-244937</v>
      </c>
      <c r="P247" s="1">
        <v>151487</v>
      </c>
    </row>
    <row r="248" spans="1:8" ht="14.25" customHeight="1">
      <c r="A248" s="96" t="s">
        <v>173</v>
      </c>
      <c r="E248" s="86"/>
      <c r="G248" s="85"/>
      <c r="H248" s="42" t="s">
        <v>76</v>
      </c>
    </row>
    <row r="249" spans="5:8" ht="14.25" customHeight="1">
      <c r="E249" s="86"/>
      <c r="G249" s="85"/>
      <c r="H249" s="42" t="s">
        <v>174</v>
      </c>
    </row>
    <row r="250" spans="5:8" ht="14.25" customHeight="1">
      <c r="E250" s="86"/>
      <c r="G250" s="85"/>
      <c r="H250" s="42" t="s">
        <v>570</v>
      </c>
    </row>
    <row r="251" spans="5:8" ht="14.25" customHeight="1">
      <c r="E251" s="86"/>
      <c r="G251" s="86"/>
      <c r="H251" s="41"/>
    </row>
    <row r="252" spans="5:8" ht="14.25" customHeight="1">
      <c r="E252" s="86"/>
      <c r="G252" s="86"/>
      <c r="H252" s="41"/>
    </row>
    <row r="253" spans="1:16" ht="14.25" customHeight="1">
      <c r="A253" s="15" t="s">
        <v>692</v>
      </c>
      <c r="B253" s="1">
        <v>11977790</v>
      </c>
      <c r="C253" s="1">
        <v>10416501</v>
      </c>
      <c r="E253" s="86">
        <f>ROUND((C253+D253)/B253*100,0)</f>
        <v>87</v>
      </c>
      <c r="F253" s="1">
        <v>6720357</v>
      </c>
      <c r="G253" s="86">
        <f>ROUND(F253/(C253+D253)*100,0)</f>
        <v>65</v>
      </c>
      <c r="H253" s="26" t="s">
        <v>175</v>
      </c>
      <c r="I253" s="41" t="s">
        <v>693</v>
      </c>
      <c r="J253" s="1">
        <v>3880533</v>
      </c>
      <c r="M253" s="1">
        <f>J253+K253+L253</f>
        <v>3880533</v>
      </c>
      <c r="N253" s="1">
        <v>185227</v>
      </c>
      <c r="O253" s="1">
        <f>+N253-M253</f>
        <v>-3695306</v>
      </c>
      <c r="P253" s="1">
        <v>52459</v>
      </c>
    </row>
    <row r="254" spans="1:15" ht="14.25" customHeight="1">
      <c r="A254" s="26" t="s">
        <v>77</v>
      </c>
      <c r="E254" s="86"/>
      <c r="G254" s="85" t="s">
        <v>33</v>
      </c>
      <c r="H254" s="15" t="s">
        <v>711</v>
      </c>
      <c r="O254" s="95"/>
    </row>
    <row r="255" spans="5:15" ht="14.25" customHeight="1">
      <c r="E255" s="86"/>
      <c r="G255" s="85" t="s">
        <v>33</v>
      </c>
      <c r="H255" s="15" t="s">
        <v>571</v>
      </c>
      <c r="O255" s="95"/>
    </row>
    <row r="256" spans="5:15" ht="14.25" customHeight="1">
      <c r="E256" s="86"/>
      <c r="G256" s="85"/>
      <c r="H256" s="120"/>
      <c r="O256" s="95"/>
    </row>
    <row r="257" spans="5:15" s="5" customFormat="1" ht="14.25" customHeight="1">
      <c r="E257" s="86"/>
      <c r="G257" s="87"/>
      <c r="M257" s="1"/>
      <c r="O257" s="130"/>
    </row>
    <row r="258" spans="1:16" ht="14.25" customHeight="1">
      <c r="A258" s="42" t="s">
        <v>694</v>
      </c>
      <c r="B258" s="1">
        <v>122000</v>
      </c>
      <c r="C258" s="1">
        <v>16980</v>
      </c>
      <c r="E258" s="86">
        <f>ROUND((C258+D258)/B258*100,0)</f>
        <v>14</v>
      </c>
      <c r="F258" s="1">
        <v>16277</v>
      </c>
      <c r="G258" s="86">
        <f>ROUND(F258/(C258+D258)*100,0)</f>
        <v>96</v>
      </c>
      <c r="H258" s="120" t="s">
        <v>514</v>
      </c>
      <c r="I258" s="42" t="s">
        <v>696</v>
      </c>
      <c r="J258" s="1">
        <v>239</v>
      </c>
      <c r="K258" s="1">
        <v>14980</v>
      </c>
      <c r="M258" s="1">
        <f>J258+K258+L258</f>
        <v>15219</v>
      </c>
      <c r="N258" s="1">
        <v>14516</v>
      </c>
      <c r="O258" s="1">
        <f>+N258-M258</f>
        <v>-703</v>
      </c>
      <c r="P258" s="1">
        <v>703</v>
      </c>
    </row>
    <row r="259" spans="1:15" ht="14.25" customHeight="1">
      <c r="A259" s="1" t="s">
        <v>695</v>
      </c>
      <c r="E259" s="86"/>
      <c r="G259" s="85"/>
      <c r="H259" s="120" t="s">
        <v>515</v>
      </c>
      <c r="O259" s="95"/>
    </row>
    <row r="260" spans="1:15" s="5" customFormat="1" ht="14.25" customHeight="1">
      <c r="A260" s="1"/>
      <c r="B260" s="1"/>
      <c r="C260" s="1"/>
      <c r="D260" s="1"/>
      <c r="E260" s="86"/>
      <c r="F260" s="1"/>
      <c r="G260" s="85"/>
      <c r="H260" s="120" t="s">
        <v>575</v>
      </c>
      <c r="O260" s="130">
        <f>+M260-N260</f>
        <v>0</v>
      </c>
    </row>
    <row r="261" spans="1:15" s="5" customFormat="1" ht="14.25" customHeight="1">
      <c r="A261" s="1"/>
      <c r="B261" s="1"/>
      <c r="C261" s="1"/>
      <c r="D261" s="1"/>
      <c r="E261" s="86"/>
      <c r="F261" s="1"/>
      <c r="G261" s="85"/>
      <c r="H261" s="117" t="s">
        <v>516</v>
      </c>
      <c r="O261" s="130"/>
    </row>
    <row r="262" spans="1:15" s="5" customFormat="1" ht="14.25" customHeight="1">
      <c r="A262" s="1"/>
      <c r="B262" s="1"/>
      <c r="C262" s="1"/>
      <c r="D262" s="1"/>
      <c r="E262" s="86"/>
      <c r="F262" s="1"/>
      <c r="G262" s="85"/>
      <c r="H262" s="117"/>
      <c r="O262" s="130"/>
    </row>
    <row r="263" spans="5:15" ht="13.5" customHeight="1">
      <c r="E263" s="86"/>
      <c r="G263" s="85" t="s">
        <v>33</v>
      </c>
      <c r="O263" s="95">
        <f>+M263-N263</f>
        <v>0</v>
      </c>
    </row>
    <row r="264" spans="1:16" ht="14.25" customHeight="1">
      <c r="A264" s="1" t="s">
        <v>697</v>
      </c>
      <c r="B264" s="1">
        <v>450000</v>
      </c>
      <c r="C264" s="1">
        <v>80745</v>
      </c>
      <c r="E264" s="86">
        <f>ROUND((C264+D264)/B264*100,0)</f>
        <v>18</v>
      </c>
      <c r="F264" s="1">
        <v>75379</v>
      </c>
      <c r="G264" s="86">
        <f>ROUND(F264/(C264+D264)*100,0)</f>
        <v>93</v>
      </c>
      <c r="H264" s="120" t="s">
        <v>576</v>
      </c>
      <c r="I264" s="1" t="s">
        <v>452</v>
      </c>
      <c r="J264" s="1">
        <v>2755</v>
      </c>
      <c r="K264" s="1">
        <v>62745</v>
      </c>
      <c r="M264" s="1">
        <f>J264+K264+L264</f>
        <v>65500</v>
      </c>
      <c r="N264" s="1">
        <v>60135</v>
      </c>
      <c r="O264" s="1">
        <f>+N264-M264</f>
        <v>-5365</v>
      </c>
      <c r="P264" s="1">
        <v>5365</v>
      </c>
    </row>
    <row r="265" spans="5:15" ht="14.25" customHeight="1">
      <c r="E265" s="86"/>
      <c r="G265" s="86"/>
      <c r="H265" s="117" t="s">
        <v>517</v>
      </c>
      <c r="O265" s="95"/>
    </row>
    <row r="266" spans="5:15" ht="14.25" customHeight="1">
      <c r="E266" s="86"/>
      <c r="G266" s="85"/>
      <c r="H266" s="41"/>
      <c r="O266" s="95"/>
    </row>
    <row r="267" spans="5:15" ht="14.25" customHeight="1">
      <c r="E267" s="86"/>
      <c r="G267" s="85"/>
      <c r="H267" s="41"/>
      <c r="O267" s="95"/>
    </row>
    <row r="268" spans="1:16" ht="14.25" customHeight="1">
      <c r="A268" s="1" t="s">
        <v>698</v>
      </c>
      <c r="B268" s="1">
        <v>9033000</v>
      </c>
      <c r="C268" s="1">
        <v>1298500</v>
      </c>
      <c r="E268" s="86">
        <f>ROUND((C268+D268)/B268*100,0)</f>
        <v>14</v>
      </c>
      <c r="F268" s="1">
        <v>1226287</v>
      </c>
      <c r="G268" s="86">
        <f>ROUND(F268/(C268+D268)*100,0)</f>
        <v>94</v>
      </c>
      <c r="H268" s="15" t="s">
        <v>177</v>
      </c>
      <c r="I268" s="1" t="s">
        <v>509</v>
      </c>
      <c r="J268" s="1">
        <v>12889</v>
      </c>
      <c r="K268" s="1">
        <v>977400</v>
      </c>
      <c r="M268" s="1">
        <f>J268+K268+L268</f>
        <v>990289</v>
      </c>
      <c r="N268" s="1">
        <v>918077</v>
      </c>
      <c r="O268" s="1">
        <f>+N268-M268</f>
        <v>-72212</v>
      </c>
      <c r="P268" s="1">
        <v>72212</v>
      </c>
    </row>
    <row r="269" spans="1:15" ht="14.25" customHeight="1">
      <c r="A269" s="1" t="s">
        <v>572</v>
      </c>
      <c r="E269" s="86"/>
      <c r="G269" s="85"/>
      <c r="H269" s="15" t="s">
        <v>701</v>
      </c>
      <c r="O269" s="95"/>
    </row>
    <row r="270" spans="5:15" ht="14.25" customHeight="1">
      <c r="E270" s="86"/>
      <c r="G270" s="85"/>
      <c r="H270" s="41"/>
      <c r="O270" s="95"/>
    </row>
    <row r="271" spans="5:15" ht="14.25" customHeight="1">
      <c r="E271" s="86"/>
      <c r="G271" s="85"/>
      <c r="H271" s="41"/>
      <c r="O271" s="95"/>
    </row>
    <row r="272" spans="1:15" ht="14.25" customHeight="1">
      <c r="A272" s="41"/>
      <c r="E272" s="86"/>
      <c r="G272" s="86"/>
      <c r="H272" s="42"/>
      <c r="M272" s="1">
        <f>J272+K272+L272</f>
        <v>0</v>
      </c>
      <c r="O272" s="1">
        <f>+N272-M272</f>
        <v>0</v>
      </c>
    </row>
    <row r="273" spans="1:16" ht="14.25" customHeight="1">
      <c r="A273" s="26" t="s">
        <v>49</v>
      </c>
      <c r="B273" s="1">
        <f>SUM(B276:B324)</f>
        <v>29158044</v>
      </c>
      <c r="C273" s="1">
        <f>SUM(C276:C324)</f>
        <v>2942441</v>
      </c>
      <c r="D273" s="1">
        <f>SUM(D276:D324)</f>
        <v>1540500</v>
      </c>
      <c r="E273" s="86">
        <f>ROUND((C273+D273)/B273*100,0)</f>
        <v>15</v>
      </c>
      <c r="F273" s="1">
        <f>SUM(F276:F324)</f>
        <v>3969022</v>
      </c>
      <c r="G273" s="86">
        <f>ROUND(F273/(C273+D273)*100,0)</f>
        <v>89</v>
      </c>
      <c r="H273" s="42"/>
      <c r="J273" s="1">
        <f aca="true" t="shared" si="11" ref="J273:P273">SUM(J276:J324)</f>
        <v>59772</v>
      </c>
      <c r="K273" s="1">
        <f t="shared" si="11"/>
        <v>2942441</v>
      </c>
      <c r="L273" s="1">
        <f t="shared" si="11"/>
        <v>1480000</v>
      </c>
      <c r="M273" s="1">
        <f t="shared" si="11"/>
        <v>4482213</v>
      </c>
      <c r="N273" s="1">
        <f t="shared" si="11"/>
        <v>3968294</v>
      </c>
      <c r="O273" s="1">
        <f t="shared" si="11"/>
        <v>-513919</v>
      </c>
      <c r="P273" s="1">
        <f t="shared" si="11"/>
        <v>204158</v>
      </c>
    </row>
    <row r="274" spans="1:8" ht="14.25" customHeight="1">
      <c r="A274" s="26"/>
      <c r="E274" s="86"/>
      <c r="G274" s="86"/>
      <c r="H274" s="42"/>
    </row>
    <row r="275" spans="1:15" ht="14.25" customHeight="1">
      <c r="A275" s="5"/>
      <c r="B275" s="5"/>
      <c r="C275" s="5"/>
      <c r="D275" s="5"/>
      <c r="E275" s="86"/>
      <c r="F275" s="5"/>
      <c r="G275" s="85"/>
      <c r="H275" s="42"/>
      <c r="O275" s="95"/>
    </row>
    <row r="276" spans="1:16" ht="14.25" customHeight="1">
      <c r="A276" s="1" t="s">
        <v>699</v>
      </c>
      <c r="B276" s="1">
        <v>9250306</v>
      </c>
      <c r="C276" s="1">
        <v>2784126</v>
      </c>
      <c r="D276" s="1">
        <v>657500</v>
      </c>
      <c r="E276" s="86">
        <f>ROUND((C276+D276)/B276*100,0)</f>
        <v>37</v>
      </c>
      <c r="F276" s="1">
        <v>3061183</v>
      </c>
      <c r="G276" s="86">
        <f>ROUND(F276/(C276+D276)*100,0)</f>
        <v>89</v>
      </c>
      <c r="H276" s="120" t="s">
        <v>700</v>
      </c>
      <c r="I276" s="1" t="s">
        <v>704</v>
      </c>
      <c r="J276" s="1">
        <v>57500</v>
      </c>
      <c r="K276" s="1">
        <v>2784126</v>
      </c>
      <c r="L276" s="1">
        <v>600000</v>
      </c>
      <c r="M276" s="1">
        <f>J276+K276+L276</f>
        <v>3441626</v>
      </c>
      <c r="N276" s="1">
        <v>3061183</v>
      </c>
      <c r="O276" s="1">
        <f>+N276-M276</f>
        <v>-380443</v>
      </c>
      <c r="P276" s="1">
        <v>186346</v>
      </c>
    </row>
    <row r="277" spans="5:15" ht="14.25" customHeight="1">
      <c r="E277" s="86"/>
      <c r="G277" s="85"/>
      <c r="H277" s="120" t="s">
        <v>702</v>
      </c>
      <c r="O277" s="95"/>
    </row>
    <row r="278" spans="1:26" ht="14.25" customHeight="1">
      <c r="A278" s="5"/>
      <c r="B278" s="5"/>
      <c r="C278" s="5"/>
      <c r="D278" s="5"/>
      <c r="E278" s="86"/>
      <c r="F278" s="5"/>
      <c r="G278" s="87"/>
      <c r="H278" s="142" t="s">
        <v>703</v>
      </c>
      <c r="I278" s="5"/>
      <c r="J278" s="5"/>
      <c r="K278" s="5"/>
      <c r="L278" s="5"/>
      <c r="M278" s="5"/>
      <c r="N278" s="5"/>
      <c r="O278" s="130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5"/>
      <c r="B279" s="5"/>
      <c r="C279" s="5"/>
      <c r="D279" s="5"/>
      <c r="E279" s="86"/>
      <c r="F279" s="5"/>
      <c r="G279" s="87"/>
      <c r="H279" s="142"/>
      <c r="I279" s="5"/>
      <c r="J279" s="5"/>
      <c r="K279" s="5"/>
      <c r="L279" s="5"/>
      <c r="M279" s="5"/>
      <c r="N279" s="5"/>
      <c r="O279" s="130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5"/>
      <c r="B280" s="5"/>
      <c r="C280" s="5"/>
      <c r="D280" s="5"/>
      <c r="E280" s="86"/>
      <c r="F280" s="5"/>
      <c r="G280" s="87"/>
      <c r="H280" s="103"/>
      <c r="I280" s="5"/>
      <c r="J280" s="5"/>
      <c r="K280" s="5"/>
      <c r="L280" s="5"/>
      <c r="M280" s="5"/>
      <c r="N280" s="5"/>
      <c r="O280" s="130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15" ht="14.25" customHeight="1">
      <c r="A281" s="15" t="s">
        <v>705</v>
      </c>
      <c r="B281" s="1">
        <v>2557700</v>
      </c>
      <c r="C281" s="1">
        <v>6000</v>
      </c>
      <c r="D281" s="1">
        <v>3000</v>
      </c>
      <c r="E281" s="86">
        <f>ROUND((C281+D281)/B281*100,0)</f>
        <v>0</v>
      </c>
      <c r="F281" s="1">
        <v>6819</v>
      </c>
      <c r="G281" s="86">
        <f>ROUND(F281/(C281+D281)*100,0)</f>
        <v>76</v>
      </c>
      <c r="H281" s="119" t="s">
        <v>707</v>
      </c>
      <c r="I281" s="42" t="s">
        <v>710</v>
      </c>
      <c r="J281" s="1">
        <v>2272</v>
      </c>
      <c r="K281" s="1">
        <v>6000</v>
      </c>
      <c r="M281" s="1">
        <f>J281+K281+L281</f>
        <v>8272</v>
      </c>
      <c r="N281" s="1">
        <v>6091</v>
      </c>
      <c r="O281" s="1">
        <f>+N281-M281</f>
        <v>-2181</v>
      </c>
    </row>
    <row r="282" spans="1:15" ht="14.25" customHeight="1">
      <c r="A282" s="15" t="s">
        <v>706</v>
      </c>
      <c r="E282" s="86"/>
      <c r="G282" s="85" t="s">
        <v>33</v>
      </c>
      <c r="H282" s="15" t="s">
        <v>708</v>
      </c>
      <c r="O282" s="95">
        <f>+M282-N282</f>
        <v>0</v>
      </c>
    </row>
    <row r="283" spans="5:15" ht="14.25" customHeight="1">
      <c r="E283" s="86"/>
      <c r="G283" s="85" t="s">
        <v>33</v>
      </c>
      <c r="H283" s="15" t="s">
        <v>709</v>
      </c>
      <c r="O283" s="95">
        <f>+M283-N283</f>
        <v>0</v>
      </c>
    </row>
    <row r="284" spans="5:15" ht="14.25" customHeight="1">
      <c r="E284" s="86"/>
      <c r="G284" s="85"/>
      <c r="H284" s="26"/>
      <c r="O284" s="95"/>
    </row>
    <row r="285" spans="5:15" s="5" customFormat="1" ht="14.25" customHeight="1">
      <c r="E285" s="86"/>
      <c r="G285" s="87"/>
      <c r="H285" s="46"/>
      <c r="O285" s="130"/>
    </row>
    <row r="286" spans="1:15" s="5" customFormat="1" ht="14.25" customHeight="1">
      <c r="A286" s="5" t="s">
        <v>712</v>
      </c>
      <c r="B286" s="5">
        <v>5000110</v>
      </c>
      <c r="C286" s="5">
        <v>102315</v>
      </c>
      <c r="D286" s="5">
        <v>300000</v>
      </c>
      <c r="E286" s="86">
        <f>ROUND((C286+D286)/B286*100,0)</f>
        <v>8</v>
      </c>
      <c r="F286" s="5">
        <v>377235</v>
      </c>
      <c r="G286" s="86">
        <f>ROUND(F286/(C286+D286)*100,0)</f>
        <v>94</v>
      </c>
      <c r="H286" s="115" t="s">
        <v>715</v>
      </c>
      <c r="I286" s="5" t="s">
        <v>720</v>
      </c>
      <c r="K286" s="5">
        <v>102315</v>
      </c>
      <c r="L286" s="5">
        <v>300000</v>
      </c>
      <c r="M286" s="1">
        <f>J286+K286+L286</f>
        <v>402315</v>
      </c>
      <c r="N286" s="5">
        <v>377235</v>
      </c>
      <c r="O286" s="1">
        <f>+N286-M286</f>
        <v>-25080</v>
      </c>
    </row>
    <row r="287" spans="1:13" ht="14.25" customHeight="1">
      <c r="A287" s="1" t="s">
        <v>714</v>
      </c>
      <c r="E287" s="86"/>
      <c r="G287" s="86"/>
      <c r="H287" s="119" t="s">
        <v>716</v>
      </c>
      <c r="M287" s="1">
        <f>J287+K287+L287</f>
        <v>0</v>
      </c>
    </row>
    <row r="288" spans="1:15" ht="14.25" customHeight="1">
      <c r="A288" s="1" t="s">
        <v>713</v>
      </c>
      <c r="E288" s="86"/>
      <c r="G288" s="85"/>
      <c r="H288" s="119" t="s">
        <v>717</v>
      </c>
      <c r="O288" s="95"/>
    </row>
    <row r="289" spans="1:16" ht="14.25" customHeight="1">
      <c r="A289" s="5"/>
      <c r="B289" s="5"/>
      <c r="C289" s="5"/>
      <c r="D289" s="5"/>
      <c r="E289" s="86"/>
      <c r="F289" s="5"/>
      <c r="G289" s="87"/>
      <c r="H289" s="115" t="s">
        <v>718</v>
      </c>
      <c r="I289" s="5"/>
      <c r="J289" s="5"/>
      <c r="K289" s="5"/>
      <c r="L289" s="5"/>
      <c r="M289" s="5"/>
      <c r="N289" s="5"/>
      <c r="O289" s="130"/>
      <c r="P289" s="5"/>
    </row>
    <row r="290" spans="5:15" ht="14.25" customHeight="1">
      <c r="E290" s="86"/>
      <c r="G290" s="85"/>
      <c r="H290" s="119" t="s">
        <v>719</v>
      </c>
      <c r="O290" s="95"/>
    </row>
    <row r="291" spans="5:15" ht="14.25" customHeight="1">
      <c r="E291" s="86"/>
      <c r="G291" s="85"/>
      <c r="H291" s="119"/>
      <c r="O291" s="95"/>
    </row>
    <row r="292" spans="5:15" ht="14.25" customHeight="1">
      <c r="E292" s="86"/>
      <c r="G292" s="85"/>
      <c r="H292" s="26"/>
      <c r="O292" s="95"/>
    </row>
    <row r="293" spans="1:16" ht="14.25" customHeight="1">
      <c r="A293" s="15" t="s">
        <v>721</v>
      </c>
      <c r="B293" s="1">
        <v>400000</v>
      </c>
      <c r="C293" s="1">
        <v>10000</v>
      </c>
      <c r="D293" s="1">
        <v>200000</v>
      </c>
      <c r="E293" s="86">
        <f>ROUND((C293+D293)/B293*100,0)</f>
        <v>53</v>
      </c>
      <c r="F293" s="1">
        <v>168932</v>
      </c>
      <c r="G293" s="86">
        <f>ROUND(F293/(C293+D293)*100,0)</f>
        <v>80</v>
      </c>
      <c r="H293" s="119" t="s">
        <v>723</v>
      </c>
      <c r="I293" s="1" t="s">
        <v>722</v>
      </c>
      <c r="K293" s="1">
        <v>10000</v>
      </c>
      <c r="L293" s="1">
        <v>200000</v>
      </c>
      <c r="M293" s="1">
        <f>J293+K293+L293</f>
        <v>210000</v>
      </c>
      <c r="N293" s="1">
        <v>168932</v>
      </c>
      <c r="O293" s="1">
        <f>+N293-M293</f>
        <v>-41068</v>
      </c>
      <c r="P293" s="1">
        <v>1067</v>
      </c>
    </row>
    <row r="294" spans="5:15" s="5" customFormat="1" ht="14.25" customHeight="1">
      <c r="E294" s="86"/>
      <c r="G294" s="87"/>
      <c r="H294" s="115" t="s">
        <v>724</v>
      </c>
      <c r="O294" s="130"/>
    </row>
    <row r="295" spans="5:15" ht="14.25" customHeight="1">
      <c r="E295" s="86"/>
      <c r="G295" s="85"/>
      <c r="H295" s="15" t="s">
        <v>726</v>
      </c>
      <c r="O295" s="95"/>
    </row>
    <row r="296" spans="5:15" ht="14.25" customHeight="1">
      <c r="E296" s="86"/>
      <c r="G296" s="85"/>
      <c r="H296" s="119" t="s">
        <v>725</v>
      </c>
      <c r="O296" s="95"/>
    </row>
    <row r="297" spans="5:15" ht="14.25" customHeight="1">
      <c r="E297" s="86"/>
      <c r="G297" s="85"/>
      <c r="H297" s="15"/>
      <c r="O297" s="95"/>
    </row>
    <row r="298" spans="5:15" ht="14.25" customHeight="1">
      <c r="E298" s="86"/>
      <c r="G298" s="85"/>
      <c r="H298" s="26"/>
      <c r="O298" s="95"/>
    </row>
    <row r="299" spans="1:16" ht="14.25" customHeight="1">
      <c r="A299" s="42" t="s">
        <v>727</v>
      </c>
      <c r="B299" s="1">
        <v>1538320</v>
      </c>
      <c r="C299" s="1">
        <v>40000</v>
      </c>
      <c r="E299" s="86">
        <f>ROUND((C299+D299)/B299*100,0)</f>
        <v>3</v>
      </c>
      <c r="F299" s="1">
        <v>38990</v>
      </c>
      <c r="G299" s="86">
        <f>ROUND(F299/(C299+D299)*100,0)</f>
        <v>97</v>
      </c>
      <c r="H299" s="114" t="s">
        <v>730</v>
      </c>
      <c r="I299" s="1" t="s">
        <v>734</v>
      </c>
      <c r="K299" s="1">
        <v>40000</v>
      </c>
      <c r="M299" s="1">
        <f>J299+K299+L299</f>
        <v>40000</v>
      </c>
      <c r="N299" s="1">
        <v>38990</v>
      </c>
      <c r="O299" s="1">
        <f>+N299-M299</f>
        <v>-1010</v>
      </c>
      <c r="P299" s="1">
        <v>967</v>
      </c>
    </row>
    <row r="300" spans="1:15" ht="14.25" customHeight="1">
      <c r="A300" s="1" t="s">
        <v>728</v>
      </c>
      <c r="E300" s="86"/>
      <c r="G300" s="85"/>
      <c r="H300" s="116" t="s">
        <v>731</v>
      </c>
      <c r="O300" s="95"/>
    </row>
    <row r="301" spans="1:15" ht="14.25" customHeight="1">
      <c r="A301" s="1" t="s">
        <v>729</v>
      </c>
      <c r="E301" s="86"/>
      <c r="G301" s="85"/>
      <c r="H301" s="116" t="s">
        <v>732</v>
      </c>
      <c r="O301" s="95"/>
    </row>
    <row r="302" spans="5:15" ht="14.25" customHeight="1">
      <c r="E302" s="86"/>
      <c r="G302" s="85"/>
      <c r="H302" s="120" t="s">
        <v>733</v>
      </c>
      <c r="O302" s="95"/>
    </row>
    <row r="303" spans="1:16" ht="14.25" customHeight="1" thickBot="1">
      <c r="A303" s="4"/>
      <c r="B303" s="4"/>
      <c r="C303" s="4"/>
      <c r="D303" s="4"/>
      <c r="E303" s="110"/>
      <c r="F303" s="4"/>
      <c r="G303" s="109"/>
      <c r="H303" s="148"/>
      <c r="I303" s="4"/>
      <c r="J303" s="4"/>
      <c r="K303" s="4"/>
      <c r="L303" s="4"/>
      <c r="M303" s="4"/>
      <c r="N303" s="4"/>
      <c r="O303" s="131"/>
      <c r="P303" s="4"/>
    </row>
    <row r="304" spans="5:15" ht="14.25" customHeight="1">
      <c r="E304" s="86"/>
      <c r="G304" s="85"/>
      <c r="H304" s="120"/>
      <c r="O304" s="95"/>
    </row>
    <row r="305" spans="1:16" ht="14.25" customHeight="1">
      <c r="A305" s="5"/>
      <c r="B305" s="5"/>
      <c r="C305" s="5"/>
      <c r="D305" s="5"/>
      <c r="E305" s="90"/>
      <c r="F305" s="5"/>
      <c r="G305" s="87"/>
      <c r="H305" s="64"/>
      <c r="I305" s="5"/>
      <c r="J305" s="5"/>
      <c r="K305" s="5"/>
      <c r="L305" s="5"/>
      <c r="M305" s="5"/>
      <c r="N305" s="5"/>
      <c r="O305" s="130"/>
      <c r="P305" s="5"/>
    </row>
    <row r="306" spans="5:15" ht="14.25" customHeight="1">
      <c r="E306" s="86"/>
      <c r="G306" s="85"/>
      <c r="H306" s="41"/>
      <c r="O306" s="95"/>
    </row>
    <row r="307" spans="1:16" ht="14.25" customHeight="1">
      <c r="A307" s="15" t="s">
        <v>735</v>
      </c>
      <c r="B307" s="1">
        <v>562917</v>
      </c>
      <c r="D307" s="1">
        <v>140000</v>
      </c>
      <c r="E307" s="86">
        <f>ROUND((C307+D307)/B307*100,0)</f>
        <v>25</v>
      </c>
      <c r="F307" s="1">
        <v>101696</v>
      </c>
      <c r="G307" s="86">
        <f>ROUND(F307/(C307+D307)*100,0)</f>
        <v>73</v>
      </c>
      <c r="H307" s="117" t="s">
        <v>736</v>
      </c>
      <c r="J307" s="1">
        <f>SUM(J308:J323)</f>
        <v>0</v>
      </c>
      <c r="L307" s="1">
        <v>140000</v>
      </c>
      <c r="M307" s="1">
        <f>J307+K307+L307</f>
        <v>140000</v>
      </c>
      <c r="N307" s="1">
        <v>101696</v>
      </c>
      <c r="O307" s="1">
        <f>+N307-M307</f>
        <v>-38304</v>
      </c>
      <c r="P307" s="1">
        <v>11354</v>
      </c>
    </row>
    <row r="308" spans="1:15" ht="14.25" customHeight="1">
      <c r="A308" s="1" t="s">
        <v>460</v>
      </c>
      <c r="E308" s="86"/>
      <c r="G308" s="85" t="s">
        <v>33</v>
      </c>
      <c r="H308" s="117" t="s">
        <v>737</v>
      </c>
      <c r="O308" s="95">
        <f>+M308-N308</f>
        <v>0</v>
      </c>
    </row>
    <row r="309" spans="5:15" ht="14.25" customHeight="1">
      <c r="E309" s="86"/>
      <c r="G309" s="85"/>
      <c r="H309" s="117" t="s">
        <v>738</v>
      </c>
      <c r="O309" s="95"/>
    </row>
    <row r="310" spans="5:15" ht="14.25" customHeight="1">
      <c r="E310" s="86"/>
      <c r="G310" s="85"/>
      <c r="H310" s="117" t="s">
        <v>739</v>
      </c>
      <c r="O310" s="95"/>
    </row>
    <row r="311" spans="5:15" ht="14.25" customHeight="1">
      <c r="E311" s="86"/>
      <c r="G311" s="85"/>
      <c r="H311" s="117"/>
      <c r="O311" s="95"/>
    </row>
    <row r="312" spans="5:15" ht="14.25" customHeight="1">
      <c r="E312" s="86"/>
      <c r="G312" s="85"/>
      <c r="H312" s="117"/>
      <c r="O312" s="95"/>
    </row>
    <row r="313" spans="1:16" ht="14.25" customHeight="1">
      <c r="A313" s="15" t="s">
        <v>740</v>
      </c>
      <c r="B313" s="1">
        <v>5692516</v>
      </c>
      <c r="D313" s="1">
        <v>200000</v>
      </c>
      <c r="E313" s="86">
        <f>ROUND((C313+D313)/B313*100,0)</f>
        <v>4</v>
      </c>
      <c r="F313" s="1">
        <v>174167</v>
      </c>
      <c r="G313" s="86">
        <f>ROUND(F313/(C313+D313)*100,0)</f>
        <v>87</v>
      </c>
      <c r="H313" s="119" t="s">
        <v>744</v>
      </c>
      <c r="I313" s="42" t="s">
        <v>743</v>
      </c>
      <c r="J313" s="1">
        <v>0</v>
      </c>
      <c r="L313" s="1">
        <v>200000</v>
      </c>
      <c r="M313" s="1">
        <f>J313+K313+L313</f>
        <v>200000</v>
      </c>
      <c r="N313" s="1">
        <v>174167</v>
      </c>
      <c r="O313" s="1">
        <f>+N313-M313</f>
        <v>-25833</v>
      </c>
      <c r="P313" s="1">
        <v>4424</v>
      </c>
    </row>
    <row r="314" spans="1:15" ht="14.25" customHeight="1">
      <c r="A314" s="15" t="s">
        <v>741</v>
      </c>
      <c r="E314" s="86"/>
      <c r="G314" s="85" t="s">
        <v>33</v>
      </c>
      <c r="H314" s="119" t="s">
        <v>745</v>
      </c>
      <c r="O314" s="95">
        <f>+M314-N314</f>
        <v>0</v>
      </c>
    </row>
    <row r="315" spans="1:15" ht="14.25" customHeight="1">
      <c r="A315" s="15" t="s">
        <v>742</v>
      </c>
      <c r="E315" s="86"/>
      <c r="G315" s="85" t="s">
        <v>33</v>
      </c>
      <c r="H315" s="119" t="s">
        <v>746</v>
      </c>
      <c r="O315" s="95">
        <f>+M315-N315</f>
        <v>0</v>
      </c>
    </row>
    <row r="316" spans="1:15" ht="14.25" customHeight="1">
      <c r="A316" s="15"/>
      <c r="E316" s="86"/>
      <c r="G316" s="85"/>
      <c r="H316" s="121" t="s">
        <v>747</v>
      </c>
      <c r="O316" s="95"/>
    </row>
    <row r="317" spans="1:15" ht="14.25" customHeight="1">
      <c r="A317" s="15"/>
      <c r="E317" s="86"/>
      <c r="G317" s="85"/>
      <c r="H317" s="119"/>
      <c r="O317" s="95"/>
    </row>
    <row r="318" spans="1:20" ht="14.25" customHeight="1">
      <c r="A318" s="5"/>
      <c r="B318" s="5"/>
      <c r="C318" s="5"/>
      <c r="D318" s="5"/>
      <c r="E318" s="86"/>
      <c r="F318" s="5"/>
      <c r="G318" s="87" t="s">
        <v>33</v>
      </c>
      <c r="H318" s="121"/>
      <c r="I318" s="5"/>
      <c r="J318" s="5"/>
      <c r="K318" s="5"/>
      <c r="L318" s="5"/>
      <c r="M318" s="5"/>
      <c r="N318" s="5"/>
      <c r="O318" s="130">
        <f>+M318-N318</f>
        <v>0</v>
      </c>
      <c r="P318" s="5"/>
      <c r="Q318" s="5"/>
      <c r="R318" s="5"/>
      <c r="S318" s="5"/>
      <c r="T318" s="5"/>
    </row>
    <row r="319" spans="1:20" s="5" customFormat="1" ht="14.25" customHeight="1">
      <c r="A319" s="42" t="s">
        <v>748</v>
      </c>
      <c r="B319" s="1">
        <v>4156175</v>
      </c>
      <c r="C319" s="1"/>
      <c r="D319" s="1">
        <v>40000</v>
      </c>
      <c r="E319" s="86">
        <f>ROUND((C319+D319)/B319*100,0)</f>
        <v>1</v>
      </c>
      <c r="F319" s="1">
        <v>40000</v>
      </c>
      <c r="G319" s="86">
        <f>ROUND(F319/(C319+D319)*100,0)</f>
        <v>100</v>
      </c>
      <c r="H319" s="120" t="s">
        <v>749</v>
      </c>
      <c r="I319" s="1" t="s">
        <v>743</v>
      </c>
      <c r="J319" s="1">
        <v>0</v>
      </c>
      <c r="K319" s="1"/>
      <c r="L319" s="1">
        <v>40000</v>
      </c>
      <c r="M319" s="1">
        <f>J319+K319+L319</f>
        <v>40000</v>
      </c>
      <c r="N319" s="1">
        <v>40000</v>
      </c>
      <c r="O319" s="1">
        <f>+N319-M319</f>
        <v>0</v>
      </c>
      <c r="P319" s="1"/>
      <c r="Q319" s="1"/>
      <c r="R319" s="1"/>
      <c r="S319" s="1"/>
      <c r="T319" s="1"/>
    </row>
    <row r="320" spans="1:15" ht="14.25" customHeight="1">
      <c r="A320" s="41"/>
      <c r="E320" s="86"/>
      <c r="G320" s="85"/>
      <c r="H320" s="120" t="s">
        <v>750</v>
      </c>
      <c r="O320" s="95"/>
    </row>
    <row r="321" spans="1:15" ht="14.25" customHeight="1">
      <c r="A321" s="41"/>
      <c r="E321" s="86"/>
      <c r="G321" s="85"/>
      <c r="H321" s="120" t="s">
        <v>751</v>
      </c>
      <c r="O321" s="95"/>
    </row>
    <row r="322" spans="1:15" ht="14.25" customHeight="1">
      <c r="A322" s="41"/>
      <c r="E322" s="86"/>
      <c r="G322" s="85"/>
      <c r="H322" s="120"/>
      <c r="O322" s="95"/>
    </row>
    <row r="323" spans="1:15" ht="14.25" customHeight="1">
      <c r="A323" s="41"/>
      <c r="E323" s="86"/>
      <c r="G323" s="85"/>
      <c r="H323" s="42"/>
      <c r="O323" s="95"/>
    </row>
    <row r="324" spans="5:15" ht="14.25" customHeight="1">
      <c r="E324" s="86"/>
      <c r="G324" s="85"/>
      <c r="O324" s="95"/>
    </row>
    <row r="325" spans="1:16" ht="14.25" customHeight="1">
      <c r="A325" s="94" t="s">
        <v>561</v>
      </c>
      <c r="B325" s="1">
        <v>4065194</v>
      </c>
      <c r="C325" s="1">
        <v>3972534</v>
      </c>
      <c r="D325" s="1">
        <v>92660</v>
      </c>
      <c r="E325" s="86">
        <f>ROUND((C325+D325)/B325*100,0)</f>
        <v>100</v>
      </c>
      <c r="F325" s="1">
        <v>3288393</v>
      </c>
      <c r="G325" s="86">
        <f>ROUND(F325/(C325+D325)*100,0)</f>
        <v>81</v>
      </c>
      <c r="J325" s="1">
        <v>1317951</v>
      </c>
      <c r="K325" s="1">
        <v>2747243</v>
      </c>
      <c r="M325" s="1">
        <f>+J325+K325</f>
        <v>4065194</v>
      </c>
      <c r="N325" s="1">
        <v>3227100</v>
      </c>
      <c r="O325" s="1">
        <f>+N325-M325</f>
        <v>-838094</v>
      </c>
      <c r="P325" s="1">
        <v>141011</v>
      </c>
    </row>
    <row r="326" spans="5:7" ht="14.25" customHeight="1">
      <c r="E326" s="86"/>
      <c r="G326" s="85" t="s">
        <v>33</v>
      </c>
    </row>
    <row r="327" spans="5:7" s="5" customFormat="1" ht="14.25" customHeight="1">
      <c r="E327" s="86"/>
      <c r="G327" s="87"/>
    </row>
    <row r="328" spans="5:7" ht="14.25" customHeight="1">
      <c r="E328" s="86"/>
      <c r="G328" s="85" t="s">
        <v>33</v>
      </c>
    </row>
    <row r="329" spans="1:16" ht="14.25" customHeight="1">
      <c r="A329" s="152" t="s">
        <v>518</v>
      </c>
      <c r="B329" s="55">
        <f>B333+B456+B486</f>
        <v>1168928462</v>
      </c>
      <c r="C329" s="55">
        <f>C333+C456+C486</f>
        <v>614523485</v>
      </c>
      <c r="D329" s="55">
        <f>D333+D456+D486</f>
        <v>9171462</v>
      </c>
      <c r="E329" s="55">
        <f>ROUND((C329+D329)/B329*100,0)</f>
        <v>53</v>
      </c>
      <c r="F329" s="55">
        <f>F333+F456+F486</f>
        <v>529394678</v>
      </c>
      <c r="G329" s="55">
        <f>ROUND(F329/(C329+D329)*100,0)</f>
        <v>85</v>
      </c>
      <c r="H329" s="57"/>
      <c r="I329" s="57"/>
      <c r="J329" s="55">
        <f aca="true" t="shared" si="12" ref="J329:P329">J333+J456+J486</f>
        <v>104662559</v>
      </c>
      <c r="K329" s="55">
        <f t="shared" si="12"/>
        <v>95795887</v>
      </c>
      <c r="L329" s="55">
        <f t="shared" si="12"/>
        <v>3966281</v>
      </c>
      <c r="M329" s="55">
        <f t="shared" si="12"/>
        <v>204424727</v>
      </c>
      <c r="N329" s="55">
        <f t="shared" si="12"/>
        <v>114048163</v>
      </c>
      <c r="O329" s="55">
        <f t="shared" si="12"/>
        <v>-90376564</v>
      </c>
      <c r="P329" s="55">
        <f t="shared" si="12"/>
        <v>47641907</v>
      </c>
    </row>
    <row r="330" spans="5:7" ht="14.25" customHeight="1">
      <c r="E330" s="86"/>
      <c r="G330" s="85" t="s">
        <v>33</v>
      </c>
    </row>
    <row r="331" spans="5:7" ht="14.25" customHeight="1">
      <c r="E331" s="86"/>
      <c r="G331" s="85"/>
    </row>
    <row r="332" spans="5:7" ht="14.25" customHeight="1">
      <c r="E332" s="86"/>
      <c r="G332" s="85" t="s">
        <v>33</v>
      </c>
    </row>
    <row r="333" spans="1:16" ht="14.25" customHeight="1">
      <c r="A333" s="26" t="s">
        <v>36</v>
      </c>
      <c r="B333" s="1">
        <f>SUM(B334:B455)</f>
        <v>963384503</v>
      </c>
      <c r="C333" s="1">
        <f>SUM(C334:C455)</f>
        <v>575715208</v>
      </c>
      <c r="D333" s="1">
        <f>SUM(D334:D455)</f>
        <v>7898581</v>
      </c>
      <c r="E333" s="86">
        <f>ROUND((C333+D333)/B333*100,0)</f>
        <v>61</v>
      </c>
      <c r="F333" s="1">
        <f>SUM(F334:F455)</f>
        <v>490151024</v>
      </c>
      <c r="G333" s="86">
        <f>ROUND(F333/(C333+D333)*100,0)</f>
        <v>84</v>
      </c>
      <c r="J333" s="1">
        <f>SUM(J334:J455)</f>
        <v>103352558</v>
      </c>
      <c r="K333" s="1">
        <f>SUM(K334:K455)</f>
        <v>58242830</v>
      </c>
      <c r="L333" s="1">
        <f>SUM(L334:L455)</f>
        <v>2748181</v>
      </c>
      <c r="M333" s="1">
        <f>SUM(M334:M455)</f>
        <v>164343569</v>
      </c>
      <c r="N333" s="1">
        <f>SUM(N334:N455)</f>
        <v>74804509</v>
      </c>
      <c r="O333" s="1">
        <f>+N333-M333</f>
        <v>-89539060</v>
      </c>
      <c r="P333" s="1">
        <f>SUM(P334:P455)</f>
        <v>47604957</v>
      </c>
    </row>
    <row r="334" spans="5:7" ht="14.25" customHeight="1">
      <c r="E334" s="86"/>
      <c r="G334" s="85" t="s">
        <v>33</v>
      </c>
    </row>
    <row r="335" spans="5:7" ht="14.25" customHeight="1">
      <c r="E335" s="86"/>
      <c r="G335" s="85"/>
    </row>
    <row r="336" spans="5:7" ht="14.25" customHeight="1">
      <c r="E336" s="86"/>
      <c r="G336" s="85" t="s">
        <v>33</v>
      </c>
    </row>
    <row r="337" spans="1:15" ht="14.25" customHeight="1">
      <c r="A337" s="41" t="s">
        <v>181</v>
      </c>
      <c r="B337" s="1">
        <v>83214347</v>
      </c>
      <c r="C337" s="1">
        <v>83214347</v>
      </c>
      <c r="E337" s="86">
        <f>ROUND((C337+D337)/B337*100,0)</f>
        <v>100</v>
      </c>
      <c r="F337" s="1">
        <v>83214080</v>
      </c>
      <c r="G337" s="86">
        <f>ROUND(F337/(C337+D337)*100,0)</f>
        <v>100</v>
      </c>
      <c r="H337" s="26" t="s">
        <v>182</v>
      </c>
      <c r="I337" s="1" t="s">
        <v>89</v>
      </c>
      <c r="J337" s="1">
        <v>29659</v>
      </c>
      <c r="K337" s="1">
        <v>65386</v>
      </c>
      <c r="M337" s="1">
        <f>J337+K337+L337</f>
        <v>95045</v>
      </c>
      <c r="N337" s="1">
        <v>94778</v>
      </c>
      <c r="O337" s="1">
        <f>+N337-M337</f>
        <v>-267</v>
      </c>
    </row>
    <row r="338" spans="1:8" ht="14.25" customHeight="1">
      <c r="A338" s="1" t="s">
        <v>88</v>
      </c>
      <c r="E338" s="86"/>
      <c r="G338" s="85"/>
      <c r="H338" s="42" t="s">
        <v>33</v>
      </c>
    </row>
    <row r="339" spans="5:8" ht="14.25" customHeight="1">
      <c r="E339" s="86"/>
      <c r="G339" s="85"/>
      <c r="H339" s="42"/>
    </row>
    <row r="340" spans="5:7" ht="14.25" customHeight="1">
      <c r="E340" s="86"/>
      <c r="G340" s="85"/>
    </row>
    <row r="341" spans="1:16" ht="14.25" customHeight="1">
      <c r="A341" s="41" t="s">
        <v>183</v>
      </c>
      <c r="B341" s="1">
        <v>90244630</v>
      </c>
      <c r="C341" s="1">
        <v>62506583</v>
      </c>
      <c r="D341" s="1">
        <v>990672</v>
      </c>
      <c r="E341" s="86">
        <f>ROUND((C341+D341)/B341*100,0)</f>
        <v>70</v>
      </c>
      <c r="F341" s="1">
        <v>63069459</v>
      </c>
      <c r="G341" s="86">
        <f>ROUND(F341/(C341+D341)*100,0)</f>
        <v>99</v>
      </c>
      <c r="H341" s="26" t="s">
        <v>182</v>
      </c>
      <c r="I341" s="1" t="s">
        <v>90</v>
      </c>
      <c r="J341" s="1">
        <v>2462</v>
      </c>
      <c r="K341" s="1">
        <v>2218182</v>
      </c>
      <c r="M341" s="1">
        <f>J341+K341+L341</f>
        <v>2220644</v>
      </c>
      <c r="N341" s="1">
        <v>2220577</v>
      </c>
      <c r="O341" s="1">
        <f>+N341-M341</f>
        <v>-67</v>
      </c>
      <c r="P341" s="1">
        <v>68</v>
      </c>
    </row>
    <row r="342" spans="1:8" ht="14.25" customHeight="1">
      <c r="A342" s="116" t="s">
        <v>184</v>
      </c>
      <c r="E342" s="86"/>
      <c r="G342" s="85"/>
      <c r="H342" s="42" t="s">
        <v>33</v>
      </c>
    </row>
    <row r="343" spans="1:8" ht="14.25" customHeight="1">
      <c r="A343" s="41"/>
      <c r="E343" s="86"/>
      <c r="G343" s="85"/>
      <c r="H343" s="42"/>
    </row>
    <row r="344" spans="5:15" ht="14.25" customHeight="1">
      <c r="E344" s="86"/>
      <c r="G344" s="85" t="s">
        <v>33</v>
      </c>
      <c r="O344" s="95">
        <f>+M344-N344</f>
        <v>0</v>
      </c>
    </row>
    <row r="345" spans="1:16" ht="14.25" customHeight="1">
      <c r="A345" s="26" t="s">
        <v>752</v>
      </c>
      <c r="B345" s="1">
        <v>169731033</v>
      </c>
      <c r="C345" s="1">
        <v>123885063</v>
      </c>
      <c r="E345" s="86">
        <f>ROUND((C345+D345)/B345*100,0)</f>
        <v>73</v>
      </c>
      <c r="F345" s="1">
        <v>35074165</v>
      </c>
      <c r="G345" s="86">
        <f>ROUND(F345/(C345+D345)*100,0)</f>
        <v>28</v>
      </c>
      <c r="H345" s="26" t="s">
        <v>189</v>
      </c>
      <c r="I345" s="1" t="s">
        <v>519</v>
      </c>
      <c r="J345" s="1">
        <v>101268363</v>
      </c>
      <c r="K345" s="1">
        <v>0</v>
      </c>
      <c r="M345" s="1">
        <f>J345+K345+L345</f>
        <v>101268363</v>
      </c>
      <c r="N345" s="1">
        <v>12457464</v>
      </c>
      <c r="O345" s="1">
        <f>+N345-M345</f>
        <v>-88810899</v>
      </c>
      <c r="P345" s="1">
        <v>47261920</v>
      </c>
    </row>
    <row r="346" spans="1:15" ht="14.25" customHeight="1">
      <c r="A346" s="15" t="s">
        <v>93</v>
      </c>
      <c r="E346" s="86"/>
      <c r="G346" s="85" t="s">
        <v>33</v>
      </c>
      <c r="H346" s="15"/>
      <c r="O346" s="95">
        <f>+M346-N346</f>
        <v>0</v>
      </c>
    </row>
    <row r="347" spans="1:15" ht="14.25" customHeight="1">
      <c r="A347" s="15"/>
      <c r="E347" s="86"/>
      <c r="G347" s="85"/>
      <c r="H347" s="15"/>
      <c r="O347" s="95"/>
    </row>
    <row r="348" spans="5:15" ht="14.25" customHeight="1">
      <c r="E348" s="86"/>
      <c r="G348" s="85" t="s">
        <v>33</v>
      </c>
      <c r="O348" s="95">
        <f>+M348-N348</f>
        <v>0</v>
      </c>
    </row>
    <row r="349" spans="1:16" ht="14.25" customHeight="1">
      <c r="A349" s="26" t="s">
        <v>753</v>
      </c>
      <c r="B349" s="1">
        <v>28843560</v>
      </c>
      <c r="C349" s="1">
        <v>21729012</v>
      </c>
      <c r="D349" s="1">
        <v>618000</v>
      </c>
      <c r="E349" s="86">
        <f>ROUND((C349+D349)/B349*100,0)</f>
        <v>77</v>
      </c>
      <c r="F349" s="1">
        <v>22345234</v>
      </c>
      <c r="G349" s="86">
        <f>ROUND(F349/(C349+D349)*100,0)</f>
        <v>100</v>
      </c>
      <c r="H349" s="26" t="s">
        <v>577</v>
      </c>
      <c r="I349" s="1" t="s">
        <v>520</v>
      </c>
      <c r="K349" s="1">
        <v>783800</v>
      </c>
      <c r="M349" s="1">
        <f>J349+K349+L349</f>
        <v>783800</v>
      </c>
      <c r="N349" s="1">
        <v>782489</v>
      </c>
      <c r="O349" s="1">
        <f>+N349-M349</f>
        <v>-1311</v>
      </c>
      <c r="P349" s="1">
        <v>1311</v>
      </c>
    </row>
    <row r="350" spans="1:15" ht="14.25" customHeight="1">
      <c r="A350" s="15" t="s">
        <v>578</v>
      </c>
      <c r="E350" s="86"/>
      <c r="G350" s="85" t="s">
        <v>33</v>
      </c>
      <c r="H350" t="s">
        <v>579</v>
      </c>
      <c r="O350" s="95">
        <f>+M350-N350</f>
        <v>0</v>
      </c>
    </row>
    <row r="351" spans="1:20" s="5" customFormat="1" ht="14.25" customHeight="1">
      <c r="A351" s="1"/>
      <c r="B351" s="1"/>
      <c r="C351" s="1"/>
      <c r="D351" s="1"/>
      <c r="E351" s="86"/>
      <c r="F351" s="1"/>
      <c r="G351" s="85" t="s">
        <v>33</v>
      </c>
      <c r="H351" s="1"/>
      <c r="I351" s="1"/>
      <c r="J351" s="1"/>
      <c r="K351" s="1"/>
      <c r="L351" s="1"/>
      <c r="M351" s="1"/>
      <c r="N351" s="1"/>
      <c r="O351" s="95">
        <f>+M351-N351</f>
        <v>0</v>
      </c>
      <c r="P351" s="1"/>
      <c r="Q351" s="1"/>
      <c r="R351" s="1"/>
      <c r="S351" s="1"/>
      <c r="T351" s="1"/>
    </row>
    <row r="352" spans="5:15" ht="14.25" customHeight="1">
      <c r="E352" s="86"/>
      <c r="G352" s="85"/>
      <c r="O352" s="95"/>
    </row>
    <row r="353" spans="1:16" ht="14.25" customHeight="1">
      <c r="A353" s="26" t="s">
        <v>754</v>
      </c>
      <c r="B353" s="1">
        <v>67456471</v>
      </c>
      <c r="C353" s="1">
        <v>34177210</v>
      </c>
      <c r="D353" s="1">
        <v>99000</v>
      </c>
      <c r="E353" s="86">
        <f>ROUND((C353+D353)/B353*100,0)</f>
        <v>51</v>
      </c>
      <c r="F353" s="1">
        <v>34274717</v>
      </c>
      <c r="G353" s="86">
        <f>ROUND(F353/(C353+D353)*100,0)</f>
        <v>100</v>
      </c>
      <c r="H353" s="26" t="s">
        <v>191</v>
      </c>
      <c r="I353" s="41" t="s">
        <v>91</v>
      </c>
      <c r="J353" s="1">
        <v>405022</v>
      </c>
      <c r="K353" s="1">
        <v>1926151</v>
      </c>
      <c r="M353" s="1">
        <f>J353+K353+L353</f>
        <v>2331173</v>
      </c>
      <c r="N353" s="1">
        <v>2329679</v>
      </c>
      <c r="O353" s="1">
        <f>+N353-M353</f>
        <v>-1494</v>
      </c>
      <c r="P353" s="1">
        <v>1493</v>
      </c>
    </row>
    <row r="354" spans="1:15" ht="14.25" customHeight="1">
      <c r="A354" s="15" t="s">
        <v>92</v>
      </c>
      <c r="E354" s="86"/>
      <c r="G354" s="85" t="s">
        <v>33</v>
      </c>
      <c r="H354"/>
      <c r="O354" s="95">
        <f>+M354-N354</f>
        <v>0</v>
      </c>
    </row>
    <row r="355" spans="1:15" ht="14.25" customHeight="1">
      <c r="A355" s="1" t="s">
        <v>71</v>
      </c>
      <c r="E355" s="86"/>
      <c r="G355" s="85" t="s">
        <v>33</v>
      </c>
      <c r="O355" s="95">
        <f>+M355-N355</f>
        <v>0</v>
      </c>
    </row>
    <row r="356" spans="5:15" ht="14.25" customHeight="1">
      <c r="E356" s="86"/>
      <c r="G356" s="85"/>
      <c r="O356" s="95"/>
    </row>
    <row r="357" spans="5:15" ht="14.25" customHeight="1">
      <c r="E357" s="86"/>
      <c r="G357" s="85" t="s">
        <v>33</v>
      </c>
      <c r="O357" s="95">
        <f>+M357-N357</f>
        <v>0</v>
      </c>
    </row>
    <row r="358" spans="1:16" ht="14.25" customHeight="1">
      <c r="A358" s="26" t="s">
        <v>755</v>
      </c>
      <c r="B358" s="1">
        <v>14505655</v>
      </c>
      <c r="C358" s="1">
        <v>5418077</v>
      </c>
      <c r="D358" s="1">
        <v>10000</v>
      </c>
      <c r="E358" s="86">
        <f>ROUND((C358+D358)/B358*100,0)</f>
        <v>37</v>
      </c>
      <c r="F358" s="1">
        <v>5304369</v>
      </c>
      <c r="G358" s="86">
        <f>ROUND(F358/(C358+D358)*100,0)</f>
        <v>98</v>
      </c>
      <c r="H358" s="26" t="s">
        <v>193</v>
      </c>
      <c r="I358" s="1" t="s">
        <v>521</v>
      </c>
      <c r="K358" s="1">
        <v>2552865</v>
      </c>
      <c r="M358" s="1">
        <f>J358+K358+L358</f>
        <v>2552865</v>
      </c>
      <c r="N358" s="1">
        <v>2546928</v>
      </c>
      <c r="O358" s="1">
        <f>+N358-M358</f>
        <v>-5937</v>
      </c>
      <c r="P358" s="1">
        <v>5937</v>
      </c>
    </row>
    <row r="359" spans="1:15" ht="14.25" customHeight="1">
      <c r="A359" s="15" t="s">
        <v>93</v>
      </c>
      <c r="E359" s="86"/>
      <c r="G359" s="85" t="s">
        <v>33</v>
      </c>
      <c r="H359"/>
      <c r="O359" s="95">
        <f>+M359-N359</f>
        <v>0</v>
      </c>
    </row>
    <row r="360" spans="1:15" ht="14.25" customHeight="1">
      <c r="A360" s="15"/>
      <c r="E360" s="86"/>
      <c r="G360" s="85"/>
      <c r="H360"/>
      <c r="O360" s="95"/>
    </row>
    <row r="361" spans="5:15" s="5" customFormat="1" ht="14.25" customHeight="1">
      <c r="E361" s="86"/>
      <c r="G361" s="87" t="s">
        <v>33</v>
      </c>
      <c r="M361" s="1"/>
      <c r="O361" s="130">
        <f>+M361-N361</f>
        <v>0</v>
      </c>
    </row>
    <row r="362" spans="1:20" s="5" customFormat="1" ht="14.25" customHeight="1">
      <c r="A362" s="26" t="s">
        <v>756</v>
      </c>
      <c r="B362" s="1">
        <v>6282229</v>
      </c>
      <c r="C362" s="1">
        <v>6211229</v>
      </c>
      <c r="D362" s="1">
        <v>71000</v>
      </c>
      <c r="E362" s="86">
        <f>ROUND((C362+D362)/B362*100,0)</f>
        <v>100</v>
      </c>
      <c r="F362" s="1">
        <v>6279886</v>
      </c>
      <c r="G362" s="86">
        <f>ROUND(F362/(C362+D362)*100,0)</f>
        <v>100</v>
      </c>
      <c r="H362" s="26" t="s">
        <v>195</v>
      </c>
      <c r="I362" s="1" t="s">
        <v>354</v>
      </c>
      <c r="J362" s="1">
        <v>340246</v>
      </c>
      <c r="K362" s="1">
        <v>1383924</v>
      </c>
      <c r="L362" s="1"/>
      <c r="M362" s="1">
        <f>J362+K362+L362</f>
        <v>1724170</v>
      </c>
      <c r="N362" s="1">
        <v>1721827</v>
      </c>
      <c r="O362" s="1">
        <f>+N362-M362</f>
        <v>-2343</v>
      </c>
      <c r="P362" s="1"/>
      <c r="Q362" s="1"/>
      <c r="R362" s="1"/>
      <c r="S362" s="1"/>
      <c r="T362" s="1"/>
    </row>
    <row r="363" spans="1:15" ht="14.25" customHeight="1">
      <c r="A363" s="15" t="s">
        <v>93</v>
      </c>
      <c r="E363" s="86"/>
      <c r="G363" s="85" t="s">
        <v>33</v>
      </c>
      <c r="H363"/>
      <c r="O363" s="95">
        <f>+M363-N363</f>
        <v>0</v>
      </c>
    </row>
    <row r="364" spans="1:16" ht="14.25" customHeight="1" thickBot="1">
      <c r="A364" s="134"/>
      <c r="B364" s="4"/>
      <c r="C364" s="4"/>
      <c r="D364" s="4"/>
      <c r="E364" s="110"/>
      <c r="F364" s="4"/>
      <c r="G364" s="109"/>
      <c r="H364" s="146"/>
      <c r="I364" s="4"/>
      <c r="J364" s="4"/>
      <c r="K364" s="4"/>
      <c r="L364" s="4"/>
      <c r="M364" s="4"/>
      <c r="N364" s="4"/>
      <c r="O364" s="131"/>
      <c r="P364" s="4"/>
    </row>
    <row r="365" spans="1:16" ht="14.25" customHeight="1">
      <c r="A365" s="51"/>
      <c r="B365" s="5"/>
      <c r="C365" s="5"/>
      <c r="D365" s="5"/>
      <c r="E365" s="90"/>
      <c r="F365" s="5"/>
      <c r="G365" s="87"/>
      <c r="H365" s="147"/>
      <c r="I365" s="5"/>
      <c r="J365" s="5"/>
      <c r="K365" s="5"/>
      <c r="L365" s="5"/>
      <c r="M365" s="5"/>
      <c r="N365" s="5"/>
      <c r="O365" s="130"/>
      <c r="P365" s="5"/>
    </row>
    <row r="366" spans="1:16" ht="14.25" customHeight="1">
      <c r="A366" s="5"/>
      <c r="B366" s="5"/>
      <c r="C366" s="5"/>
      <c r="D366" s="5"/>
      <c r="E366" s="86"/>
      <c r="F366" s="5"/>
      <c r="G366" s="87"/>
      <c r="H366" s="5"/>
      <c r="I366" s="5"/>
      <c r="J366" s="5"/>
      <c r="K366" s="5"/>
      <c r="L366" s="5"/>
      <c r="M366" s="5"/>
      <c r="N366" s="5"/>
      <c r="O366" s="130"/>
      <c r="P366" s="5"/>
    </row>
    <row r="367" spans="1:16" ht="14.25" customHeight="1">
      <c r="A367" s="26" t="s">
        <v>757</v>
      </c>
      <c r="B367" s="1">
        <v>4388026</v>
      </c>
      <c r="C367" s="1">
        <v>2525085</v>
      </c>
      <c r="D367" s="1">
        <v>32412</v>
      </c>
      <c r="E367" s="86">
        <f>ROUND((C367+D367)/B367*100,0)</f>
        <v>58</v>
      </c>
      <c r="F367" s="1">
        <v>1973162</v>
      </c>
      <c r="G367" s="86">
        <f>ROUND(F367/(C367+D367)*100,0)</f>
        <v>77</v>
      </c>
      <c r="H367" s="119" t="s">
        <v>580</v>
      </c>
      <c r="I367" s="1" t="s">
        <v>522</v>
      </c>
      <c r="K367" s="1">
        <v>864446</v>
      </c>
      <c r="M367" s="1">
        <f>J367+K367+L367</f>
        <v>864446</v>
      </c>
      <c r="N367" s="1">
        <v>859871</v>
      </c>
      <c r="O367" s="1">
        <f>+N367-M367</f>
        <v>-4575</v>
      </c>
      <c r="P367" s="1">
        <v>4576</v>
      </c>
    </row>
    <row r="368" spans="1:8" ht="14.25" customHeight="1">
      <c r="A368" s="15" t="s">
        <v>581</v>
      </c>
      <c r="E368" s="86"/>
      <c r="G368" s="86"/>
      <c r="H368"/>
    </row>
    <row r="369" spans="1:8" ht="14.25" customHeight="1">
      <c r="A369" s="15"/>
      <c r="E369" s="86"/>
      <c r="G369" s="86"/>
      <c r="H369"/>
    </row>
    <row r="370" spans="5:8" ht="14.25" customHeight="1">
      <c r="E370" s="86"/>
      <c r="G370" s="86"/>
      <c r="H370" s="41"/>
    </row>
    <row r="371" spans="1:16" ht="14.25" customHeight="1">
      <c r="A371" s="1" t="s">
        <v>758</v>
      </c>
      <c r="B371" s="1">
        <v>3160192</v>
      </c>
      <c r="C371" s="1">
        <v>1945180</v>
      </c>
      <c r="E371" s="86">
        <f>ROUND((C371+D371)/B371*100,0)</f>
        <v>62</v>
      </c>
      <c r="F371" s="1">
        <v>1712047</v>
      </c>
      <c r="G371" s="86">
        <f>ROUND(F371/(C371+D371)*100,0)</f>
        <v>88</v>
      </c>
      <c r="H371" s="120" t="s">
        <v>582</v>
      </c>
      <c r="I371" s="1" t="s">
        <v>523</v>
      </c>
      <c r="K371" s="1">
        <v>759872</v>
      </c>
      <c r="M371" s="1">
        <f>J371+K371+L371</f>
        <v>759872</v>
      </c>
      <c r="N371" s="1">
        <v>737177</v>
      </c>
      <c r="O371" s="1">
        <f>+N371-M371</f>
        <v>-22695</v>
      </c>
      <c r="P371" s="1">
        <v>22695</v>
      </c>
    </row>
    <row r="372" spans="1:15" ht="14.25" customHeight="1">
      <c r="A372" s="1" t="s">
        <v>583</v>
      </c>
      <c r="E372" s="86"/>
      <c r="G372" s="85"/>
      <c r="H372" s="41"/>
      <c r="O372" s="95"/>
    </row>
    <row r="373" spans="5:15" ht="14.25" customHeight="1">
      <c r="E373" s="86"/>
      <c r="G373" s="85"/>
      <c r="H373" s="41"/>
      <c r="O373" s="95"/>
    </row>
    <row r="374" spans="5:15" ht="14.25" customHeight="1">
      <c r="E374" s="86"/>
      <c r="G374" s="85" t="s">
        <v>33</v>
      </c>
      <c r="O374" s="95">
        <f>+M374-N374</f>
        <v>0</v>
      </c>
    </row>
    <row r="375" spans="1:16" ht="14.25" customHeight="1">
      <c r="A375" s="15" t="s">
        <v>771</v>
      </c>
      <c r="B375" s="1">
        <v>122761054</v>
      </c>
      <c r="C375" s="1">
        <v>5271985</v>
      </c>
      <c r="E375" s="86">
        <f>ROUND((C375+D375)/B375*100,0)</f>
        <v>4</v>
      </c>
      <c r="F375" s="1">
        <v>5203872</v>
      </c>
      <c r="G375" s="86">
        <f>ROUND(F375/(C375+D375)*100,0)</f>
        <v>99</v>
      </c>
      <c r="H375" s="42" t="s">
        <v>786</v>
      </c>
      <c r="I375" s="42" t="s">
        <v>775</v>
      </c>
      <c r="J375" s="1">
        <v>283884</v>
      </c>
      <c r="K375" s="1">
        <v>4986301</v>
      </c>
      <c r="M375" s="1">
        <f>J375+K375+L375</f>
        <v>5270185</v>
      </c>
      <c r="N375" s="1">
        <v>5202072</v>
      </c>
      <c r="O375" s="1">
        <f>+N375-M375</f>
        <v>-68113</v>
      </c>
      <c r="P375" s="1">
        <v>68113</v>
      </c>
    </row>
    <row r="376" spans="1:15" ht="14.25" customHeight="1">
      <c r="A376" s="15"/>
      <c r="E376" s="86"/>
      <c r="G376" s="85"/>
      <c r="H376" s="117" t="s">
        <v>401</v>
      </c>
      <c r="O376" s="95"/>
    </row>
    <row r="377" spans="1:15" ht="14.25" customHeight="1">
      <c r="A377" s="15"/>
      <c r="E377" s="86"/>
      <c r="G377" s="85"/>
      <c r="H377" s="117"/>
      <c r="O377" s="95"/>
    </row>
    <row r="378" spans="1:16" ht="14.25" customHeight="1">
      <c r="A378" s="15" t="s">
        <v>772</v>
      </c>
      <c r="B378" s="1">
        <v>3162903</v>
      </c>
      <c r="C378" s="1">
        <v>429306</v>
      </c>
      <c r="D378" s="1">
        <v>21000</v>
      </c>
      <c r="E378" s="86">
        <f>ROUND((C378+D378)/B378*100,0)</f>
        <v>14</v>
      </c>
      <c r="F378" s="1">
        <v>449903</v>
      </c>
      <c r="G378" s="86">
        <f>ROUND(F378/(C378+D378)*100,0)</f>
        <v>100</v>
      </c>
      <c r="H378" s="119" t="s">
        <v>532</v>
      </c>
      <c r="I378" s="42" t="s">
        <v>776</v>
      </c>
      <c r="J378" s="1">
        <v>24306</v>
      </c>
      <c r="K378" s="1">
        <v>424306</v>
      </c>
      <c r="M378" s="1">
        <f>J378+K378+L378</f>
        <v>448612</v>
      </c>
      <c r="N378" s="1">
        <v>448209</v>
      </c>
      <c r="O378" s="1">
        <f>+N378-M378</f>
        <v>-403</v>
      </c>
      <c r="P378" s="1">
        <v>0</v>
      </c>
    </row>
    <row r="379" spans="1:8" ht="14.25" customHeight="1">
      <c r="A379" s="15" t="s">
        <v>878</v>
      </c>
      <c r="E379" s="86"/>
      <c r="G379" s="86"/>
      <c r="H379" s="119" t="s">
        <v>533</v>
      </c>
    </row>
    <row r="380" spans="1:8" ht="14.25" customHeight="1">
      <c r="A380" s="15"/>
      <c r="E380" s="86"/>
      <c r="G380" s="86"/>
      <c r="H380" s="119" t="s">
        <v>861</v>
      </c>
    </row>
    <row r="381" spans="1:8" ht="14.25" customHeight="1">
      <c r="A381" s="15"/>
      <c r="E381" s="86"/>
      <c r="G381" s="86"/>
      <c r="H381" s="119" t="s">
        <v>862</v>
      </c>
    </row>
    <row r="382" spans="1:8" ht="14.25" customHeight="1">
      <c r="A382" s="15"/>
      <c r="E382" s="86"/>
      <c r="G382" s="86"/>
      <c r="H382" s="119"/>
    </row>
    <row r="383" spans="1:8" ht="14.25" customHeight="1">
      <c r="A383" s="15"/>
      <c r="E383" s="86"/>
      <c r="G383" s="86"/>
      <c r="H383" s="119"/>
    </row>
    <row r="384" spans="1:16" ht="14.25" customHeight="1">
      <c r="A384" s="26" t="s">
        <v>773</v>
      </c>
      <c r="B384" s="1">
        <v>13345257</v>
      </c>
      <c r="C384" s="1">
        <v>13170257</v>
      </c>
      <c r="D384" s="1">
        <v>175000</v>
      </c>
      <c r="E384" s="86">
        <f>ROUND((C384+D384)/B384*100,0)</f>
        <v>100</v>
      </c>
      <c r="F384" s="1">
        <v>13344398</v>
      </c>
      <c r="G384" s="86">
        <f>ROUND(F384/(C384+D384)*100,0)</f>
        <v>100</v>
      </c>
      <c r="H384" s="26" t="s">
        <v>198</v>
      </c>
      <c r="I384" s="42" t="s">
        <v>525</v>
      </c>
      <c r="J384" s="1">
        <v>17241</v>
      </c>
      <c r="K384" s="1">
        <v>947893</v>
      </c>
      <c r="M384" s="1">
        <f>J384+K384+L384</f>
        <v>965134</v>
      </c>
      <c r="N384" s="1">
        <v>964275</v>
      </c>
      <c r="O384" s="1">
        <f>+N384-M384</f>
        <v>-859</v>
      </c>
      <c r="P384" s="1">
        <v>0</v>
      </c>
    </row>
    <row r="385" spans="1:9" ht="14.25" customHeight="1">
      <c r="A385" s="26"/>
      <c r="E385" s="86"/>
      <c r="G385" s="86"/>
      <c r="H385" s="26"/>
      <c r="I385" s="41"/>
    </row>
    <row r="386" spans="5:15" ht="14.25" customHeight="1">
      <c r="E386" s="86"/>
      <c r="G386" s="85" t="s">
        <v>33</v>
      </c>
      <c r="O386" s="95">
        <f>+M386-N386</f>
        <v>0</v>
      </c>
    </row>
    <row r="387" spans="1:16" ht="14.25" customHeight="1">
      <c r="A387" s="26" t="s">
        <v>759</v>
      </c>
      <c r="B387" s="1">
        <v>13244526</v>
      </c>
      <c r="C387" s="1">
        <v>8760876</v>
      </c>
      <c r="D387" s="1">
        <v>40000</v>
      </c>
      <c r="E387" s="86">
        <f>ROUND((C387+D387)/B387*100,0)</f>
        <v>66</v>
      </c>
      <c r="F387" s="1">
        <v>8798631</v>
      </c>
      <c r="G387" s="86">
        <f>ROUND(F387/(C387+D387)*100,0)</f>
        <v>100</v>
      </c>
      <c r="H387" s="26" t="s">
        <v>199</v>
      </c>
      <c r="I387" s="1" t="s">
        <v>777</v>
      </c>
      <c r="J387" s="1">
        <v>154645</v>
      </c>
      <c r="K387" s="1">
        <v>1781512</v>
      </c>
      <c r="M387" s="1">
        <f>J387+K387+L387</f>
        <v>1936157</v>
      </c>
      <c r="N387" s="1">
        <v>1933912</v>
      </c>
      <c r="O387" s="1">
        <f>+N387-M387</f>
        <v>-2245</v>
      </c>
      <c r="P387" s="1">
        <v>1222</v>
      </c>
    </row>
    <row r="388" spans="1:15" ht="14.25" customHeight="1">
      <c r="A388" s="26" t="s">
        <v>93</v>
      </c>
      <c r="E388" s="86"/>
      <c r="G388" s="85" t="s">
        <v>33</v>
      </c>
      <c r="H388"/>
      <c r="O388" s="95">
        <f>+M388-N388</f>
        <v>0</v>
      </c>
    </row>
    <row r="389" spans="1:15" ht="14.25" customHeight="1">
      <c r="A389" s="26"/>
      <c r="E389" s="86"/>
      <c r="G389" s="85"/>
      <c r="H389"/>
      <c r="O389" s="95"/>
    </row>
    <row r="390" spans="1:9" ht="14.25" customHeight="1">
      <c r="A390" s="26"/>
      <c r="E390" s="86"/>
      <c r="G390" s="86"/>
      <c r="H390" s="26"/>
      <c r="I390" s="42"/>
    </row>
    <row r="391" spans="1:16" ht="14.25" customHeight="1">
      <c r="A391" s="15" t="s">
        <v>760</v>
      </c>
      <c r="B391" s="1">
        <v>12444532</v>
      </c>
      <c r="C391" s="1">
        <v>1180247</v>
      </c>
      <c r="E391" s="86">
        <f>ROUND((C391+D391)/B391*100,0)</f>
        <v>9</v>
      </c>
      <c r="F391" s="1">
        <v>1175285</v>
      </c>
      <c r="G391" s="86">
        <f>ROUND(F391/(C391+D391)*100,0)</f>
        <v>100</v>
      </c>
      <c r="H391" s="119" t="s">
        <v>526</v>
      </c>
      <c r="I391" s="42" t="s">
        <v>778</v>
      </c>
      <c r="J391" s="1">
        <v>28263</v>
      </c>
      <c r="K391" s="1">
        <v>769759</v>
      </c>
      <c r="M391" s="1">
        <f>J391+K391+L391</f>
        <v>798022</v>
      </c>
      <c r="N391" s="1">
        <v>793060</v>
      </c>
      <c r="O391" s="1">
        <f>+N391-M391</f>
        <v>-4962</v>
      </c>
      <c r="P391" s="1">
        <v>0</v>
      </c>
    </row>
    <row r="392" spans="1:9" ht="14.25" customHeight="1">
      <c r="A392" s="15" t="s">
        <v>585</v>
      </c>
      <c r="E392" s="86"/>
      <c r="G392" s="86"/>
      <c r="H392" s="119" t="s">
        <v>527</v>
      </c>
      <c r="I392" s="42"/>
    </row>
    <row r="393" spans="1:9" ht="14.25" customHeight="1">
      <c r="A393" s="26"/>
      <c r="E393" s="86"/>
      <c r="G393" s="86"/>
      <c r="H393" s="119" t="s">
        <v>528</v>
      </c>
      <c r="I393" s="42"/>
    </row>
    <row r="394" spans="1:9" ht="14.25" customHeight="1">
      <c r="A394" s="26"/>
      <c r="E394" s="86"/>
      <c r="G394" s="86"/>
      <c r="H394" s="119"/>
      <c r="I394" s="42"/>
    </row>
    <row r="395" spans="1:9" ht="14.25" customHeight="1">
      <c r="A395" s="26"/>
      <c r="E395" s="86"/>
      <c r="G395" s="86"/>
      <c r="H395" s="26"/>
      <c r="I395" s="42"/>
    </row>
    <row r="396" spans="1:16" ht="14.25" customHeight="1">
      <c r="A396" s="15" t="s">
        <v>761</v>
      </c>
      <c r="B396" s="1">
        <v>14214882</v>
      </c>
      <c r="C396" s="1">
        <v>539985</v>
      </c>
      <c r="E396" s="86">
        <f>ROUND((C396+D396)/B396*100,0)</f>
        <v>4</v>
      </c>
      <c r="F396" s="1">
        <v>503613</v>
      </c>
      <c r="G396" s="86">
        <f>ROUND(F396/(C396+D396)*100,0)</f>
        <v>93</v>
      </c>
      <c r="H396" s="119" t="s">
        <v>586</v>
      </c>
      <c r="I396" s="42" t="s">
        <v>529</v>
      </c>
      <c r="K396" s="1">
        <v>326325</v>
      </c>
      <c r="M396" s="1">
        <f>J396+K396+L396</f>
        <v>326325</v>
      </c>
      <c r="N396" s="1">
        <v>321606</v>
      </c>
      <c r="O396" s="1">
        <f>+N396-M396</f>
        <v>-4719</v>
      </c>
      <c r="P396" s="1">
        <v>0</v>
      </c>
    </row>
    <row r="397" spans="1:9" ht="14.25" customHeight="1">
      <c r="A397" s="15" t="s">
        <v>587</v>
      </c>
      <c r="E397" s="86"/>
      <c r="G397" s="86"/>
      <c r="H397" s="26"/>
      <c r="I397" s="42"/>
    </row>
    <row r="398" spans="1:9" ht="14.25" customHeight="1">
      <c r="A398" s="15"/>
      <c r="E398" s="86"/>
      <c r="G398" s="86"/>
      <c r="H398" s="26"/>
      <c r="I398" s="42"/>
    </row>
    <row r="399" spans="1:9" ht="14.25" customHeight="1">
      <c r="A399" s="26"/>
      <c r="E399" s="86"/>
      <c r="G399" s="86"/>
      <c r="H399" s="26"/>
      <c r="I399" s="42"/>
    </row>
    <row r="400" spans="1:16" ht="14.25" customHeight="1">
      <c r="A400" s="15" t="s">
        <v>762</v>
      </c>
      <c r="B400" s="1">
        <v>139517866</v>
      </c>
      <c r="C400" s="1">
        <v>63516779</v>
      </c>
      <c r="D400" s="1">
        <v>3382756</v>
      </c>
      <c r="E400" s="86">
        <f>ROUND((C400+D400)/B400*100,0)</f>
        <v>48</v>
      </c>
      <c r="F400" s="1">
        <v>66661913</v>
      </c>
      <c r="G400" s="86">
        <f>ROUND(F400/(C400+D400)*100,0)</f>
        <v>100</v>
      </c>
      <c r="H400" s="26" t="s">
        <v>588</v>
      </c>
      <c r="I400" s="1" t="s">
        <v>530</v>
      </c>
      <c r="K400" s="1">
        <v>21434792</v>
      </c>
      <c r="L400" s="1">
        <v>1000000</v>
      </c>
      <c r="M400" s="1">
        <f>J400+K400+L400</f>
        <v>22434792</v>
      </c>
      <c r="N400" s="1">
        <v>22197171</v>
      </c>
      <c r="O400" s="1">
        <f>+N400-M400</f>
        <v>-237621</v>
      </c>
      <c r="P400" s="1">
        <v>237622</v>
      </c>
    </row>
    <row r="401" spans="5:15" ht="14.25" customHeight="1">
      <c r="E401" s="86"/>
      <c r="G401" s="85" t="s">
        <v>33</v>
      </c>
      <c r="H401" s="26" t="s">
        <v>96</v>
      </c>
      <c r="O401" s="95">
        <f>+M401-N401</f>
        <v>0</v>
      </c>
    </row>
    <row r="402" spans="5:15" ht="14.25" customHeight="1">
      <c r="E402" s="86"/>
      <c r="G402" s="85" t="s">
        <v>33</v>
      </c>
      <c r="H402" s="15" t="s">
        <v>589</v>
      </c>
      <c r="O402" s="95">
        <f>+M402-N402</f>
        <v>0</v>
      </c>
    </row>
    <row r="403" spans="5:15" ht="14.25" customHeight="1">
      <c r="E403" s="86"/>
      <c r="G403" s="85" t="s">
        <v>33</v>
      </c>
      <c r="H403" s="26" t="s">
        <v>97</v>
      </c>
      <c r="O403" s="95">
        <f>+M403-N403</f>
        <v>0</v>
      </c>
    </row>
    <row r="404" spans="5:15" ht="14.25" customHeight="1">
      <c r="E404" s="86"/>
      <c r="G404" s="85" t="s">
        <v>33</v>
      </c>
      <c r="H404" s="15" t="s">
        <v>590</v>
      </c>
      <c r="O404" s="95">
        <f>+M404-N404</f>
        <v>0</v>
      </c>
    </row>
    <row r="405" spans="5:15" ht="14.25" customHeight="1">
      <c r="E405" s="86"/>
      <c r="G405" s="85"/>
      <c r="H405" s="15"/>
      <c r="O405" s="95"/>
    </row>
    <row r="406" spans="1:26" ht="14.25" customHeight="1">
      <c r="A406" s="5"/>
      <c r="B406" s="5"/>
      <c r="C406" s="5"/>
      <c r="D406" s="5"/>
      <c r="E406" s="86"/>
      <c r="F406" s="5"/>
      <c r="G406" s="87"/>
      <c r="H406" s="5"/>
      <c r="I406" s="5"/>
      <c r="J406" s="5"/>
      <c r="K406" s="5"/>
      <c r="L406" s="5"/>
      <c r="M406" s="5"/>
      <c r="N406" s="5"/>
      <c r="O406" s="130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15" t="s">
        <v>763</v>
      </c>
      <c r="B407" s="1">
        <v>60135765</v>
      </c>
      <c r="C407" s="1">
        <v>58436265</v>
      </c>
      <c r="D407" s="1">
        <v>1699500</v>
      </c>
      <c r="E407" s="86">
        <f>ROUND((C407+D407)/B407*100,0)</f>
        <v>100</v>
      </c>
      <c r="F407" s="1">
        <v>60055851</v>
      </c>
      <c r="G407" s="86">
        <f>ROUND(F407/(C407+D407)*100,0)</f>
        <v>100</v>
      </c>
      <c r="H407" s="26" t="s">
        <v>591</v>
      </c>
      <c r="I407" s="1" t="s">
        <v>86</v>
      </c>
      <c r="J407" s="1">
        <v>255299</v>
      </c>
      <c r="K407" s="1">
        <v>13846240</v>
      </c>
      <c r="L407" s="1">
        <v>1699500</v>
      </c>
      <c r="M407" s="1">
        <f>J407+K407+L407</f>
        <v>15801039</v>
      </c>
      <c r="N407" s="1">
        <v>15721124</v>
      </c>
      <c r="O407" s="1">
        <f>+N407-M407</f>
        <v>-79915</v>
      </c>
      <c r="U407" s="5"/>
      <c r="V407" s="5"/>
      <c r="W407" s="5"/>
      <c r="X407" s="5"/>
      <c r="Y407" s="5"/>
      <c r="Z407" s="5"/>
    </row>
    <row r="408" spans="5:15" ht="14.25" customHeight="1">
      <c r="E408" s="86"/>
      <c r="G408" s="85" t="s">
        <v>33</v>
      </c>
      <c r="H408" s="26" t="s">
        <v>98</v>
      </c>
      <c r="I408" s="1" t="s">
        <v>33</v>
      </c>
      <c r="O408" s="95">
        <f>+M408-N408</f>
        <v>0</v>
      </c>
    </row>
    <row r="409" spans="5:15" ht="14.25" customHeight="1">
      <c r="E409" s="86"/>
      <c r="G409" s="85" t="s">
        <v>33</v>
      </c>
      <c r="H409" s="26" t="s">
        <v>592</v>
      </c>
      <c r="O409" s="95">
        <f>+M409-N409</f>
        <v>0</v>
      </c>
    </row>
    <row r="410" spans="5:15" ht="14.25" customHeight="1">
      <c r="E410" s="86"/>
      <c r="G410" s="85" t="s">
        <v>33</v>
      </c>
      <c r="H410" s="26" t="s">
        <v>877</v>
      </c>
      <c r="O410" s="95">
        <f>+M410-N410</f>
        <v>0</v>
      </c>
    </row>
    <row r="411" spans="5:15" ht="14.25" customHeight="1">
      <c r="E411" s="86"/>
      <c r="G411" s="85" t="s">
        <v>33</v>
      </c>
      <c r="H411" s="15" t="s">
        <v>593</v>
      </c>
      <c r="O411" s="95">
        <f>+M411-N411</f>
        <v>0</v>
      </c>
    </row>
    <row r="412" spans="5:15" ht="14.25" customHeight="1">
      <c r="E412" s="86"/>
      <c r="G412" s="85"/>
      <c r="H412" s="15" t="s">
        <v>794</v>
      </c>
      <c r="O412" s="95"/>
    </row>
    <row r="413" spans="5:15" ht="14.25" customHeight="1">
      <c r="E413" s="86"/>
      <c r="G413" s="85" t="s">
        <v>33</v>
      </c>
      <c r="H413" s="15" t="s">
        <v>594</v>
      </c>
      <c r="O413" s="95">
        <f>+M413-N413</f>
        <v>0</v>
      </c>
    </row>
    <row r="414" spans="5:15" ht="14.25" customHeight="1">
      <c r="E414" s="86"/>
      <c r="G414" s="85"/>
      <c r="H414" s="15"/>
      <c r="O414" s="95"/>
    </row>
    <row r="415" spans="5:15" s="5" customFormat="1" ht="14.25" customHeight="1">
      <c r="E415" s="86"/>
      <c r="G415" s="87"/>
      <c r="O415" s="130"/>
    </row>
    <row r="416" spans="1:15" ht="14.25" customHeight="1">
      <c r="A416" s="15" t="s">
        <v>764</v>
      </c>
      <c r="B416" s="1">
        <v>14108988</v>
      </c>
      <c r="C416" s="1">
        <v>3845176</v>
      </c>
      <c r="E416" s="86">
        <f>ROUND((C416+D416)/B416*100,0)</f>
        <v>27</v>
      </c>
      <c r="F416" s="1">
        <v>3841867</v>
      </c>
      <c r="G416" s="86">
        <f>ROUND(F416/(C416+D416)*100,0)</f>
        <v>100</v>
      </c>
      <c r="H416" t="s">
        <v>863</v>
      </c>
      <c r="I416" s="2" t="s">
        <v>531</v>
      </c>
      <c r="J416" s="1">
        <v>68106</v>
      </c>
      <c r="K416" s="1">
        <v>626630</v>
      </c>
      <c r="M416" s="1">
        <f>J416+K416+L416</f>
        <v>694736</v>
      </c>
      <c r="N416" s="1">
        <v>691427</v>
      </c>
      <c r="O416" s="1">
        <f>+N416-M416</f>
        <v>-3309</v>
      </c>
    </row>
    <row r="417" spans="1:15" ht="14.25" customHeight="1">
      <c r="A417" s="15" t="s">
        <v>99</v>
      </c>
      <c r="E417" s="86"/>
      <c r="G417" s="85"/>
      <c r="H417" s="1" t="s">
        <v>864</v>
      </c>
      <c r="O417" s="95"/>
    </row>
    <row r="418" spans="1:15" ht="14.25" customHeight="1">
      <c r="A418" s="26"/>
      <c r="E418" s="86"/>
      <c r="G418" s="85"/>
      <c r="H418" s="1" t="s">
        <v>865</v>
      </c>
      <c r="O418" s="95"/>
    </row>
    <row r="419" spans="1:15" ht="14.25" customHeight="1">
      <c r="A419" s="26"/>
      <c r="E419" s="86"/>
      <c r="G419" s="85"/>
      <c r="H419" s="41" t="s">
        <v>866</v>
      </c>
      <c r="O419" s="95"/>
    </row>
    <row r="420" spans="1:15" ht="14.25" customHeight="1">
      <c r="A420" s="26"/>
      <c r="E420" s="86"/>
      <c r="G420" s="85"/>
      <c r="H420" s="1" t="s">
        <v>867</v>
      </c>
      <c r="O420" s="95"/>
    </row>
    <row r="421" spans="1:15" ht="14.25" customHeight="1">
      <c r="A421" s="26"/>
      <c r="E421" s="86"/>
      <c r="G421" s="85"/>
      <c r="O421" s="95"/>
    </row>
    <row r="422" spans="1:15" ht="14.25" customHeight="1">
      <c r="A422" s="26"/>
      <c r="E422" s="86"/>
      <c r="G422" s="85"/>
      <c r="O422" s="95"/>
    </row>
    <row r="423" spans="1:15" ht="14.25" customHeight="1">
      <c r="A423" s="15" t="s">
        <v>765</v>
      </c>
      <c r="B423" s="1">
        <v>25289490</v>
      </c>
      <c r="C423" s="1">
        <v>25289490</v>
      </c>
      <c r="E423" s="86">
        <f>ROUND((C423+D423)/B423*100,0)</f>
        <v>100</v>
      </c>
      <c r="F423" s="1">
        <v>23247245</v>
      </c>
      <c r="G423" s="86">
        <f>ROUND(F423/(C423+D423)*100,0)</f>
        <v>92</v>
      </c>
      <c r="H423" s="1" t="s">
        <v>595</v>
      </c>
      <c r="I423" s="1" t="s">
        <v>779</v>
      </c>
      <c r="J423" s="1">
        <v>368461</v>
      </c>
      <c r="K423" s="1">
        <v>0</v>
      </c>
      <c r="M423" s="1">
        <f>J423+K423+L423</f>
        <v>368461</v>
      </c>
      <c r="N423" s="1">
        <v>367445</v>
      </c>
      <c r="O423" s="1">
        <f>+N423-M423</f>
        <v>-1016</v>
      </c>
    </row>
    <row r="424" spans="1:16" ht="14.25" customHeight="1" thickBot="1">
      <c r="A424" s="134" t="s">
        <v>100</v>
      </c>
      <c r="B424" s="4"/>
      <c r="C424" s="4"/>
      <c r="D424" s="4"/>
      <c r="E424" s="110"/>
      <c r="F424" s="4"/>
      <c r="G424" s="109"/>
      <c r="H424" s="4" t="s">
        <v>101</v>
      </c>
      <c r="I424" s="4"/>
      <c r="J424" s="4"/>
      <c r="K424" s="4"/>
      <c r="L424" s="4"/>
      <c r="M424" s="4"/>
      <c r="N424" s="4"/>
      <c r="O424" s="4"/>
      <c r="P424" s="4"/>
    </row>
    <row r="425" spans="1:15" s="5" customFormat="1" ht="14.25" customHeight="1">
      <c r="A425" s="46"/>
      <c r="E425" s="86"/>
      <c r="G425" s="87"/>
      <c r="O425" s="1"/>
    </row>
    <row r="426" spans="1:15" s="5" customFormat="1" ht="14.25" customHeight="1">
      <c r="A426" s="46"/>
      <c r="E426" s="86"/>
      <c r="G426" s="87"/>
      <c r="O426" s="1"/>
    </row>
    <row r="427" spans="1:7" s="5" customFormat="1" ht="14.25" customHeight="1">
      <c r="A427" s="46"/>
      <c r="E427" s="90"/>
      <c r="G427" s="87"/>
    </row>
    <row r="428" spans="1:15" s="5" customFormat="1" ht="14.25" customHeight="1">
      <c r="A428" s="46"/>
      <c r="E428" s="86"/>
      <c r="G428" s="87"/>
      <c r="O428" s="1"/>
    </row>
    <row r="429" spans="1:7" ht="14.25" customHeight="1">
      <c r="A429" s="26"/>
      <c r="E429" s="86"/>
      <c r="G429" s="85"/>
    </row>
    <row r="430" spans="1:15" ht="14.25" customHeight="1">
      <c r="A430" s="15" t="s">
        <v>766</v>
      </c>
      <c r="B430" s="1">
        <v>1946715</v>
      </c>
      <c r="C430" s="1">
        <v>1229683</v>
      </c>
      <c r="D430" s="1">
        <v>7300</v>
      </c>
      <c r="E430" s="86">
        <f>ROUND((C430+D430)/B430*100,0)</f>
        <v>64</v>
      </c>
      <c r="F430" s="1">
        <v>1224280</v>
      </c>
      <c r="G430" s="86">
        <f>ROUND(F430/(C430+D430)*100,0)</f>
        <v>99</v>
      </c>
      <c r="H430" s="1" t="s">
        <v>879</v>
      </c>
      <c r="I430" s="42" t="s">
        <v>44</v>
      </c>
      <c r="K430" s="1">
        <v>98000</v>
      </c>
      <c r="M430" s="1">
        <f>J430+K430+L430</f>
        <v>98000</v>
      </c>
      <c r="N430" s="1">
        <v>96200</v>
      </c>
      <c r="O430" s="1">
        <f>+N430-M430</f>
        <v>-1800</v>
      </c>
    </row>
    <row r="431" spans="1:15" ht="14.25" customHeight="1">
      <c r="A431" s="41" t="s">
        <v>103</v>
      </c>
      <c r="E431" s="86"/>
      <c r="G431" s="85" t="s">
        <v>33</v>
      </c>
      <c r="H431" s="1" t="s">
        <v>880</v>
      </c>
      <c r="O431" s="95">
        <f>+M431-N431</f>
        <v>0</v>
      </c>
    </row>
    <row r="432" spans="1:15" ht="14.25" customHeight="1">
      <c r="A432" s="1" t="s">
        <v>603</v>
      </c>
      <c r="E432" s="86"/>
      <c r="G432" s="85" t="s">
        <v>33</v>
      </c>
      <c r="O432" s="95">
        <f>+M432-N432</f>
        <v>0</v>
      </c>
    </row>
    <row r="433" spans="5:15" ht="14.25" customHeight="1">
      <c r="E433" s="86"/>
      <c r="G433" s="85"/>
      <c r="O433" s="95"/>
    </row>
    <row r="434" spans="5:15" ht="14.25" customHeight="1">
      <c r="E434" s="86"/>
      <c r="G434" s="85"/>
      <c r="O434" s="95"/>
    </row>
    <row r="435" spans="1:15" ht="14.25" customHeight="1">
      <c r="A435" s="1" t="s">
        <v>767</v>
      </c>
      <c r="B435" s="1">
        <v>23193583</v>
      </c>
      <c r="C435" s="1">
        <v>1977604</v>
      </c>
      <c r="E435" s="86">
        <f>ROUND((C435+D435)/B435*100,0)</f>
        <v>9</v>
      </c>
      <c r="F435" s="1">
        <v>1973262</v>
      </c>
      <c r="G435" s="86">
        <f>ROUND(F435/(C435+D435)*100,0)</f>
        <v>100</v>
      </c>
      <c r="H435" s="1" t="s">
        <v>881</v>
      </c>
      <c r="I435" s="1" t="s">
        <v>780</v>
      </c>
      <c r="J435" s="1">
        <v>24501</v>
      </c>
      <c r="K435" s="1">
        <v>1401446</v>
      </c>
      <c r="M435" s="1">
        <f>J435+K435+L435</f>
        <v>1425947</v>
      </c>
      <c r="N435" s="1">
        <v>1421606</v>
      </c>
      <c r="O435" s="1">
        <f>+N435-M435</f>
        <v>-4341</v>
      </c>
    </row>
    <row r="436" spans="1:15" ht="14.25" customHeight="1">
      <c r="A436" s="1" t="s">
        <v>105</v>
      </c>
      <c r="E436" s="86"/>
      <c r="G436" s="85"/>
      <c r="H436" s="1" t="s">
        <v>882</v>
      </c>
      <c r="O436" s="95"/>
    </row>
    <row r="437" spans="5:15" ht="14.25" customHeight="1">
      <c r="E437" s="86"/>
      <c r="G437" s="85"/>
      <c r="H437" s="1" t="s">
        <v>883</v>
      </c>
      <c r="O437" s="95"/>
    </row>
    <row r="438" spans="5:15" ht="14.25" customHeight="1">
      <c r="E438" s="86"/>
      <c r="G438" s="85"/>
      <c r="O438" s="95"/>
    </row>
    <row r="439" spans="5:15" ht="14.25" customHeight="1">
      <c r="E439" s="86"/>
      <c r="G439" s="85"/>
      <c r="O439" s="95"/>
    </row>
    <row r="440" spans="1:15" ht="14.25" customHeight="1">
      <c r="A440" s="15" t="s">
        <v>774</v>
      </c>
      <c r="B440" s="1">
        <v>2160870</v>
      </c>
      <c r="C440" s="1">
        <v>1127100</v>
      </c>
      <c r="D440" s="1">
        <v>48681</v>
      </c>
      <c r="E440" s="86">
        <f>ROUND((C440+D440)/B440*100,0)</f>
        <v>54</v>
      </c>
      <c r="F440" s="1">
        <v>1170425</v>
      </c>
      <c r="G440" s="86">
        <f>ROUND(F440/(C440+D440)*100,0)</f>
        <v>100</v>
      </c>
      <c r="H440" s="119" t="s">
        <v>868</v>
      </c>
      <c r="I440" s="1" t="s">
        <v>781</v>
      </c>
      <c r="J440" s="1">
        <v>82100</v>
      </c>
      <c r="K440" s="1">
        <v>1045000</v>
      </c>
      <c r="L440" s="1">
        <v>48681</v>
      </c>
      <c r="M440" s="1">
        <f>J440+K440+L440</f>
        <v>1175781</v>
      </c>
      <c r="N440" s="1">
        <v>1170425</v>
      </c>
      <c r="O440" s="1">
        <f>+N440-M440</f>
        <v>-5356</v>
      </c>
    </row>
    <row r="441" spans="1:15" ht="14.25" customHeight="1">
      <c r="A441" s="26"/>
      <c r="E441" s="86"/>
      <c r="G441" s="85"/>
      <c r="H441" s="119" t="s">
        <v>534</v>
      </c>
      <c r="O441" s="95"/>
    </row>
    <row r="442" spans="5:15" ht="14.25" customHeight="1">
      <c r="E442" s="86"/>
      <c r="G442" s="85"/>
      <c r="O442" s="95"/>
    </row>
    <row r="443" spans="5:15" ht="14.25" customHeight="1">
      <c r="E443" s="86"/>
      <c r="G443" s="85"/>
      <c r="O443" s="95"/>
    </row>
    <row r="444" spans="1:16" ht="14.25" customHeight="1">
      <c r="A444" s="26" t="s">
        <v>768</v>
      </c>
      <c r="B444" s="1">
        <v>39792624</v>
      </c>
      <c r="C444" s="1">
        <v>39399802</v>
      </c>
      <c r="D444" s="1">
        <v>392822</v>
      </c>
      <c r="E444" s="86">
        <f>ROUND((C444+D444)/B444*100,0)</f>
        <v>100</v>
      </c>
      <c r="F444" s="1">
        <v>39166433</v>
      </c>
      <c r="G444" s="86">
        <f>ROUND(F444/(C444+D444)*100,0)</f>
        <v>98</v>
      </c>
      <c r="H444" s="26" t="s">
        <v>584</v>
      </c>
      <c r="I444" s="42" t="s">
        <v>524</v>
      </c>
      <c r="M444" s="1">
        <f>J444+K444+L444</f>
        <v>0</v>
      </c>
      <c r="N444" s="1">
        <v>-174187</v>
      </c>
      <c r="O444" s="1">
        <f>+N444-M444</f>
        <v>-174187</v>
      </c>
      <c r="P444" s="1">
        <v>0</v>
      </c>
    </row>
    <row r="445" spans="1:15" ht="14.25" customHeight="1">
      <c r="A445" s="15" t="s">
        <v>65</v>
      </c>
      <c r="E445" s="86"/>
      <c r="G445" s="85" t="s">
        <v>33</v>
      </c>
      <c r="H445"/>
      <c r="O445" s="95">
        <f>+M445-N445</f>
        <v>0</v>
      </c>
    </row>
    <row r="446" spans="1:15" ht="14.25" customHeight="1">
      <c r="A446" s="15"/>
      <c r="E446" s="86"/>
      <c r="G446" s="85"/>
      <c r="H446"/>
      <c r="O446" s="95"/>
    </row>
    <row r="447" spans="5:15" ht="14.25" customHeight="1">
      <c r="E447" s="86"/>
      <c r="G447" s="85" t="s">
        <v>33</v>
      </c>
      <c r="O447" s="95">
        <f>+M447-N447</f>
        <v>0</v>
      </c>
    </row>
    <row r="448" spans="1:16" ht="14.25" customHeight="1">
      <c r="A448" s="15" t="s">
        <v>769</v>
      </c>
      <c r="B448" s="1">
        <v>10104305</v>
      </c>
      <c r="C448" s="1">
        <v>9793867</v>
      </c>
      <c r="D448" s="1">
        <v>310438</v>
      </c>
      <c r="E448" s="86">
        <f>ROUND((C448+D448)/B448*100,0)</f>
        <v>100</v>
      </c>
      <c r="F448" s="1">
        <v>9970513</v>
      </c>
      <c r="G448" s="86">
        <f>ROUND(F448/(C448+D448)*100,0)</f>
        <v>99</v>
      </c>
      <c r="H448" s="26" t="s">
        <v>196</v>
      </c>
      <c r="I448" s="1" t="s">
        <v>197</v>
      </c>
      <c r="K448" s="1">
        <v>0</v>
      </c>
      <c r="M448" s="1">
        <f>J448+K448+L448</f>
        <v>0</v>
      </c>
      <c r="N448" s="1">
        <v>-100617</v>
      </c>
      <c r="O448" s="1">
        <f>+N448-M448</f>
        <v>-100617</v>
      </c>
      <c r="P448" s="1">
        <v>0</v>
      </c>
    </row>
    <row r="449" spans="1:15" ht="14.25" customHeight="1">
      <c r="A449" s="15" t="s">
        <v>71</v>
      </c>
      <c r="E449" s="86"/>
      <c r="G449" s="85" t="s">
        <v>33</v>
      </c>
      <c r="H449"/>
      <c r="O449" s="95">
        <f>+M449-N449</f>
        <v>0</v>
      </c>
    </row>
    <row r="450" spans="1:15" ht="14.25" customHeight="1">
      <c r="A450" s="15"/>
      <c r="E450" s="86"/>
      <c r="G450" s="85"/>
      <c r="H450"/>
      <c r="O450" s="95"/>
    </row>
    <row r="451" spans="1:15" ht="14.25" customHeight="1">
      <c r="A451" s="15"/>
      <c r="E451" s="86"/>
      <c r="G451" s="85"/>
      <c r="H451"/>
      <c r="O451" s="95"/>
    </row>
    <row r="452" spans="1:16" ht="14.25" customHeight="1">
      <c r="A452" s="15" t="s">
        <v>770</v>
      </c>
      <c r="B452" s="1">
        <v>135000</v>
      </c>
      <c r="C452" s="1">
        <v>135000</v>
      </c>
      <c r="E452" s="86">
        <f>ROUND((C452+D452)/B452*100,0)</f>
        <v>100</v>
      </c>
      <c r="F452" s="1">
        <v>116414</v>
      </c>
      <c r="G452" s="86">
        <f>ROUND(F452/(C452+D452)*100,0)</f>
        <v>86</v>
      </c>
      <c r="H452" s="26" t="s">
        <v>200</v>
      </c>
      <c r="I452" s="42" t="s">
        <v>201</v>
      </c>
      <c r="J452" s="1">
        <v>0</v>
      </c>
      <c r="K452" s="1">
        <v>0</v>
      </c>
      <c r="M452" s="1">
        <f>J452+K452+L452</f>
        <v>0</v>
      </c>
      <c r="N452" s="1">
        <v>-9</v>
      </c>
      <c r="O452" s="1">
        <f>+N452-M452</f>
        <v>-9</v>
      </c>
      <c r="P452" s="1">
        <v>0</v>
      </c>
    </row>
    <row r="453" spans="1:9" ht="14.25" customHeight="1">
      <c r="A453" s="15"/>
      <c r="E453" s="86"/>
      <c r="G453" s="86"/>
      <c r="H453" s="26"/>
      <c r="I453" s="42"/>
    </row>
    <row r="454" spans="1:9" ht="14.25" customHeight="1">
      <c r="A454" s="15"/>
      <c r="E454" s="86"/>
      <c r="G454" s="86"/>
      <c r="H454" s="26"/>
      <c r="I454" s="42"/>
    </row>
    <row r="455" spans="5:15" ht="14.25" customHeight="1">
      <c r="E455" s="86"/>
      <c r="G455" s="85" t="s">
        <v>33</v>
      </c>
      <c r="O455" s="95">
        <f>+M455-N455</f>
        <v>0</v>
      </c>
    </row>
    <row r="456" spans="1:20" ht="14.25" customHeight="1">
      <c r="A456" s="26" t="s">
        <v>49</v>
      </c>
      <c r="B456" s="1">
        <f>SUM(B460:B483)</f>
        <v>201340552</v>
      </c>
      <c r="C456" s="1">
        <f>SUM(C460:C483)</f>
        <v>34604870</v>
      </c>
      <c r="D456" s="1">
        <f>SUM(D460:D483)</f>
        <v>1272881</v>
      </c>
      <c r="E456" s="86">
        <f>ROUND((C456+D456)/B456*100,0)</f>
        <v>18</v>
      </c>
      <c r="F456" s="1">
        <f>SUM(F460:F483)</f>
        <v>35245028</v>
      </c>
      <c r="G456" s="86">
        <f>ROUND(F456/(C456+D456)*100,0)</f>
        <v>98</v>
      </c>
      <c r="J456" s="1">
        <f aca="true" t="shared" si="13" ref="J456:T456">SUM(J460:J483)</f>
        <v>54781</v>
      </c>
      <c r="K456" s="1">
        <f t="shared" si="13"/>
        <v>34604870</v>
      </c>
      <c r="L456" s="1">
        <f t="shared" si="13"/>
        <v>1218100</v>
      </c>
      <c r="M456" s="1">
        <f t="shared" si="13"/>
        <v>35877751</v>
      </c>
      <c r="N456" s="1">
        <f t="shared" si="13"/>
        <v>35245028</v>
      </c>
      <c r="O456" s="1">
        <f t="shared" si="13"/>
        <v>-632723</v>
      </c>
      <c r="P456" s="1">
        <f t="shared" si="13"/>
        <v>18018</v>
      </c>
      <c r="Q456" s="1">
        <f t="shared" si="13"/>
        <v>0</v>
      </c>
      <c r="R456" s="1">
        <f t="shared" si="13"/>
        <v>0</v>
      </c>
      <c r="S456" s="1">
        <f t="shared" si="13"/>
        <v>0</v>
      </c>
      <c r="T456" s="1">
        <f t="shared" si="13"/>
        <v>0</v>
      </c>
    </row>
    <row r="457" spans="1:25" ht="14.25" customHeight="1">
      <c r="A457" s="26"/>
      <c r="E457" s="86"/>
      <c r="G457" s="85"/>
      <c r="O457" s="95"/>
      <c r="U457" s="1">
        <f>SUM(U461:U484)</f>
        <v>0</v>
      </c>
      <c r="V457" s="1">
        <f>SUM(V461:V484)</f>
        <v>0</v>
      </c>
      <c r="W457" s="1">
        <f>SUM(W461:W484)</f>
        <v>0</v>
      </c>
      <c r="X457" s="1">
        <f>SUM(X461:X484)</f>
        <v>0</v>
      </c>
      <c r="Y457" s="1">
        <f>SUM(Y461:Y484)</f>
        <v>0</v>
      </c>
    </row>
    <row r="458" spans="1:15" ht="14.25" customHeight="1">
      <c r="A458" s="26"/>
      <c r="E458" s="86"/>
      <c r="G458" s="85"/>
      <c r="O458" s="95"/>
    </row>
    <row r="459" spans="1:15" ht="14.25" customHeight="1">
      <c r="A459" s="26"/>
      <c r="E459" s="86"/>
      <c r="G459" s="85"/>
      <c r="O459" s="95"/>
    </row>
    <row r="460" spans="1:16" ht="14.25" customHeight="1">
      <c r="A460" s="41" t="s">
        <v>782</v>
      </c>
      <c r="B460" s="1">
        <v>45512312</v>
      </c>
      <c r="C460" s="1">
        <v>75413</v>
      </c>
      <c r="D460" s="1">
        <v>54781</v>
      </c>
      <c r="E460" s="86">
        <f>ROUND((C460+D460)/B460*100,0)</f>
        <v>0</v>
      </c>
      <c r="F460" s="1">
        <v>129737</v>
      </c>
      <c r="G460" s="86">
        <f>ROUND(F460/(C460+D460)*100,0)</f>
        <v>100</v>
      </c>
      <c r="H460" s="42" t="s">
        <v>783</v>
      </c>
      <c r="I460" s="42" t="s">
        <v>775</v>
      </c>
      <c r="J460" s="1">
        <v>54781</v>
      </c>
      <c r="K460" s="1">
        <v>75413</v>
      </c>
      <c r="M460" s="1">
        <f>J460+K460+L460</f>
        <v>130194</v>
      </c>
      <c r="N460" s="1">
        <v>129737</v>
      </c>
      <c r="O460" s="1">
        <f>+N460-M460</f>
        <v>-457</v>
      </c>
      <c r="P460" s="1">
        <v>457</v>
      </c>
    </row>
    <row r="461" spans="1:15" ht="14.25" customHeight="1">
      <c r="A461" s="1" t="s">
        <v>88</v>
      </c>
      <c r="E461" s="86"/>
      <c r="G461" s="85"/>
      <c r="H461" s="117"/>
      <c r="O461" s="95"/>
    </row>
    <row r="462" spans="1:15" s="5" customFormat="1" ht="14.25" customHeight="1">
      <c r="A462" s="51"/>
      <c r="E462" s="86"/>
      <c r="G462" s="87"/>
      <c r="O462" s="130"/>
    </row>
    <row r="463" spans="1:15" s="5" customFormat="1" ht="14.25" customHeight="1">
      <c r="A463" s="46"/>
      <c r="E463" s="86"/>
      <c r="G463" s="87"/>
      <c r="O463" s="130"/>
    </row>
    <row r="464" spans="1:16" ht="14.25" customHeight="1">
      <c r="A464" s="15" t="s">
        <v>784</v>
      </c>
      <c r="B464" s="1">
        <v>4015198</v>
      </c>
      <c r="C464" s="1">
        <v>30541</v>
      </c>
      <c r="E464" s="86">
        <f>ROUND((C464+D464)/B464*100,0)</f>
        <v>1</v>
      </c>
      <c r="F464" s="1">
        <v>29884</v>
      </c>
      <c r="G464" s="86">
        <f>ROUND(F464/(C464+D464)*100,0)</f>
        <v>98</v>
      </c>
      <c r="H464" s="42" t="s">
        <v>787</v>
      </c>
      <c r="I464" s="42" t="s">
        <v>785</v>
      </c>
      <c r="K464" s="1">
        <v>30541</v>
      </c>
      <c r="M464" s="1">
        <f>J464+K464+L464</f>
        <v>30541</v>
      </c>
      <c r="N464" s="1">
        <v>29884</v>
      </c>
      <c r="O464" s="1">
        <f>+N464-M464</f>
        <v>-657</v>
      </c>
      <c r="P464" s="1">
        <v>0</v>
      </c>
    </row>
    <row r="465" spans="1:8" ht="14.25" customHeight="1">
      <c r="A465" s="15" t="s">
        <v>334</v>
      </c>
      <c r="E465" s="86"/>
      <c r="G465" s="86"/>
      <c r="H465" s="119"/>
    </row>
    <row r="466" spans="1:8" ht="14.25" customHeight="1">
      <c r="A466" s="26"/>
      <c r="E466" s="86"/>
      <c r="G466" s="86"/>
      <c r="H466" s="119"/>
    </row>
    <row r="467" spans="1:8" ht="14.25" customHeight="1">
      <c r="A467" s="26"/>
      <c r="E467" s="86"/>
      <c r="G467" s="86"/>
      <c r="H467" s="119"/>
    </row>
    <row r="468" spans="1:15" ht="14.25" customHeight="1">
      <c r="A468" s="15" t="s">
        <v>789</v>
      </c>
      <c r="B468" s="1">
        <v>32037077</v>
      </c>
      <c r="C468" s="1">
        <v>8392380</v>
      </c>
      <c r="E468" s="86">
        <f>ROUND((C468+D468)/B468*100,0)</f>
        <v>26</v>
      </c>
      <c r="F468" s="1">
        <v>7778332</v>
      </c>
      <c r="G468" s="86">
        <f>ROUND(F468/(C468+D468)*100,0)</f>
        <v>93</v>
      </c>
      <c r="H468" s="119" t="s">
        <v>792</v>
      </c>
      <c r="I468" s="1" t="s">
        <v>734</v>
      </c>
      <c r="J468" s="1">
        <v>0</v>
      </c>
      <c r="K468" s="1">
        <v>8392380</v>
      </c>
      <c r="M468" s="1">
        <f>J468+K468+L468</f>
        <v>8392380</v>
      </c>
      <c r="N468" s="1">
        <v>7778332</v>
      </c>
      <c r="O468" s="1">
        <f>+N468-M468</f>
        <v>-614048</v>
      </c>
    </row>
    <row r="469" spans="1:15" ht="14.25" customHeight="1">
      <c r="A469" s="15" t="s">
        <v>788</v>
      </c>
      <c r="E469" s="86"/>
      <c r="G469" s="85"/>
      <c r="H469" s="119" t="s">
        <v>793</v>
      </c>
      <c r="O469" s="95"/>
    </row>
    <row r="470" spans="1:15" ht="14.25" customHeight="1">
      <c r="A470" s="15"/>
      <c r="E470" s="86"/>
      <c r="G470" s="85"/>
      <c r="H470" s="119"/>
      <c r="O470" s="95"/>
    </row>
    <row r="471" spans="1:15" ht="14.25" customHeight="1">
      <c r="A471" s="15"/>
      <c r="E471" s="86"/>
      <c r="G471" s="85"/>
      <c r="H471" s="119"/>
      <c r="O471" s="95"/>
    </row>
    <row r="472" spans="1:16" ht="14.25" customHeight="1">
      <c r="A472" s="15" t="s">
        <v>790</v>
      </c>
      <c r="B472" s="1">
        <v>10716488</v>
      </c>
      <c r="C472" s="1">
        <v>2971391</v>
      </c>
      <c r="E472" s="86">
        <f>ROUND((C472+D472)/B472*100,0)</f>
        <v>28</v>
      </c>
      <c r="F472" s="1">
        <v>2969650</v>
      </c>
      <c r="G472" s="86">
        <f>ROUND(F472/(C472+D472)*100,0)</f>
        <v>100</v>
      </c>
      <c r="H472" s="119" t="s">
        <v>795</v>
      </c>
      <c r="I472" s="1" t="s">
        <v>345</v>
      </c>
      <c r="K472" s="1">
        <v>2971391</v>
      </c>
      <c r="M472" s="1">
        <f>J472+K472+L472</f>
        <v>2971391</v>
      </c>
      <c r="N472" s="1">
        <v>2969650</v>
      </c>
      <c r="O472" s="1">
        <f>+N472-M472</f>
        <v>-1741</v>
      </c>
      <c r="P472" s="1">
        <v>1741</v>
      </c>
    </row>
    <row r="473" spans="1:15" ht="14.25" customHeight="1">
      <c r="A473" s="15" t="s">
        <v>791</v>
      </c>
      <c r="E473" s="86"/>
      <c r="G473" s="85"/>
      <c r="H473" s="119" t="s">
        <v>796</v>
      </c>
      <c r="O473" s="95"/>
    </row>
    <row r="474" spans="1:15" ht="14.25" customHeight="1">
      <c r="A474" s="15"/>
      <c r="E474" s="86"/>
      <c r="G474" s="85"/>
      <c r="H474" s="119"/>
      <c r="O474" s="95"/>
    </row>
    <row r="475" spans="1:15" ht="14.25" customHeight="1">
      <c r="A475" s="15"/>
      <c r="E475" s="86"/>
      <c r="G475" s="85"/>
      <c r="H475" s="119"/>
      <c r="O475" s="95"/>
    </row>
    <row r="476" spans="1:16" ht="14.25" customHeight="1">
      <c r="A476" s="15" t="s">
        <v>797</v>
      </c>
      <c r="B476" s="1">
        <v>14194034</v>
      </c>
      <c r="C476" s="1">
        <v>3066104</v>
      </c>
      <c r="D476" s="1">
        <v>512000</v>
      </c>
      <c r="E476" s="86">
        <f>ROUND((C476+D476)/B476*100,0)</f>
        <v>25</v>
      </c>
      <c r="F476" s="1">
        <v>3562291</v>
      </c>
      <c r="G476" s="86">
        <f>ROUND(F476/(C476+D476)*100,0)</f>
        <v>100</v>
      </c>
      <c r="H476" s="119" t="s">
        <v>799</v>
      </c>
      <c r="I476" s="1" t="s">
        <v>345</v>
      </c>
      <c r="K476" s="1">
        <v>3066104</v>
      </c>
      <c r="L476" s="1">
        <v>512000</v>
      </c>
      <c r="M476" s="1">
        <f>J476+K476+L476</f>
        <v>3578104</v>
      </c>
      <c r="N476" s="1">
        <v>3562291</v>
      </c>
      <c r="O476" s="1">
        <f>+N476-M476</f>
        <v>-15813</v>
      </c>
      <c r="P476" s="1">
        <v>15813</v>
      </c>
    </row>
    <row r="477" spans="1:15" ht="14.25" customHeight="1">
      <c r="A477" s="15" t="s">
        <v>798</v>
      </c>
      <c r="E477" s="86"/>
      <c r="G477" s="85"/>
      <c r="H477" s="119"/>
      <c r="O477" s="95"/>
    </row>
    <row r="478" spans="1:15" ht="14.25" customHeight="1">
      <c r="A478" s="15"/>
      <c r="E478" s="86"/>
      <c r="G478" s="85"/>
      <c r="H478" s="119"/>
      <c r="O478" s="95"/>
    </row>
    <row r="479" spans="1:15" ht="14.25" customHeight="1">
      <c r="A479" s="15"/>
      <c r="E479" s="86"/>
      <c r="G479" s="85"/>
      <c r="H479" s="119"/>
      <c r="O479" s="95"/>
    </row>
    <row r="480" spans="1:16" ht="14.25" customHeight="1">
      <c r="A480" s="15" t="s">
        <v>800</v>
      </c>
      <c r="B480" s="1">
        <v>94865443</v>
      </c>
      <c r="C480" s="1">
        <v>20069041</v>
      </c>
      <c r="D480" s="1">
        <v>706100</v>
      </c>
      <c r="E480" s="86">
        <f>ROUND((C480+D480)/B480*100,0)</f>
        <v>22</v>
      </c>
      <c r="F480" s="1">
        <v>20775134</v>
      </c>
      <c r="G480" s="86">
        <f>ROUND(F480/(C480+D480)*100,0)</f>
        <v>100</v>
      </c>
      <c r="H480" s="119" t="s">
        <v>869</v>
      </c>
      <c r="I480" s="1" t="s">
        <v>345</v>
      </c>
      <c r="K480" s="1">
        <v>20069041</v>
      </c>
      <c r="L480" s="1">
        <v>706100</v>
      </c>
      <c r="M480" s="1">
        <f>J480+K480+L480</f>
        <v>20775141</v>
      </c>
      <c r="N480" s="1">
        <v>20775134</v>
      </c>
      <c r="O480" s="1">
        <f>+N480-M480</f>
        <v>-7</v>
      </c>
      <c r="P480" s="1">
        <v>7</v>
      </c>
    </row>
    <row r="481" spans="1:15" ht="14.25" customHeight="1">
      <c r="A481" s="15" t="s">
        <v>801</v>
      </c>
      <c r="E481" s="86"/>
      <c r="G481" s="85"/>
      <c r="H481" s="119"/>
      <c r="O481" s="95"/>
    </row>
    <row r="482" spans="1:16" ht="14.25" customHeight="1" thickBot="1">
      <c r="A482" s="134"/>
      <c r="B482" s="4"/>
      <c r="C482" s="4"/>
      <c r="D482" s="4"/>
      <c r="E482" s="110"/>
      <c r="F482" s="4"/>
      <c r="G482" s="109"/>
      <c r="H482" s="135"/>
      <c r="I482" s="4"/>
      <c r="J482" s="4"/>
      <c r="K482" s="4"/>
      <c r="L482" s="4"/>
      <c r="M482" s="4"/>
      <c r="N482" s="4"/>
      <c r="O482" s="131"/>
      <c r="P482" s="4"/>
    </row>
    <row r="483" spans="1:15" ht="14.25" customHeight="1">
      <c r="A483" s="15"/>
      <c r="E483" s="86"/>
      <c r="G483" s="85"/>
      <c r="H483" s="119"/>
      <c r="O483" s="95"/>
    </row>
    <row r="484" spans="1:15" ht="14.25" customHeight="1">
      <c r="A484" s="26"/>
      <c r="E484" s="86"/>
      <c r="G484" s="85"/>
      <c r="H484" s="41"/>
      <c r="O484" s="95"/>
    </row>
    <row r="485" spans="1:15" ht="14.25" customHeight="1">
      <c r="A485" s="26"/>
      <c r="E485" s="86"/>
      <c r="G485" s="85"/>
      <c r="H485" s="41"/>
      <c r="O485" s="95"/>
    </row>
    <row r="486" spans="1:16" ht="17.25" customHeight="1">
      <c r="A486" s="94" t="s">
        <v>561</v>
      </c>
      <c r="B486" s="1">
        <v>4203407</v>
      </c>
      <c r="C486" s="1">
        <v>4203407</v>
      </c>
      <c r="E486" s="86">
        <f>ROUND((C486+D486)/B486*100,0)</f>
        <v>100</v>
      </c>
      <c r="F486" s="1">
        <v>3998626</v>
      </c>
      <c r="G486" s="86">
        <f>ROUND(F486/(C486+D486)*100,0)</f>
        <v>95</v>
      </c>
      <c r="I486" s="1" t="s">
        <v>802</v>
      </c>
      <c r="J486" s="1">
        <v>1255220</v>
      </c>
      <c r="K486" s="1">
        <v>2948187</v>
      </c>
      <c r="M486" s="1">
        <f>J486+K486+L486</f>
        <v>4203407</v>
      </c>
      <c r="N486" s="1">
        <v>3998626</v>
      </c>
      <c r="O486" s="1">
        <f>+N486-M486</f>
        <v>-204781</v>
      </c>
      <c r="P486" s="1">
        <v>18932</v>
      </c>
    </row>
    <row r="487" spans="1:16" ht="14.25" customHeight="1">
      <c r="A487" s="137"/>
      <c r="B487" s="5"/>
      <c r="C487" s="5"/>
      <c r="D487" s="5"/>
      <c r="E487" s="90"/>
      <c r="F487" s="5"/>
      <c r="G487" s="90"/>
      <c r="H487" s="5"/>
      <c r="I487" s="5"/>
      <c r="J487" s="5"/>
      <c r="K487" s="5"/>
      <c r="L487" s="5"/>
      <c r="M487" s="5"/>
      <c r="N487" s="5"/>
      <c r="O487" s="5"/>
      <c r="P487" s="5"/>
    </row>
    <row r="488" spans="5:7" ht="14.25" customHeight="1">
      <c r="E488" s="86"/>
      <c r="G488" s="85" t="s">
        <v>33</v>
      </c>
    </row>
    <row r="489" spans="1:16" ht="14.25" customHeight="1">
      <c r="A489" s="15" t="s">
        <v>33</v>
      </c>
      <c r="B489" s="15" t="s">
        <v>33</v>
      </c>
      <c r="C489" s="15" t="s">
        <v>33</v>
      </c>
      <c r="D489" s="15"/>
      <c r="E489" s="86"/>
      <c r="F489" s="15" t="s">
        <v>33</v>
      </c>
      <c r="G489" s="86"/>
      <c r="J489" s="15" t="s">
        <v>33</v>
      </c>
      <c r="K489" s="15" t="s">
        <v>33</v>
      </c>
      <c r="L489" s="15"/>
      <c r="M489" s="15" t="s">
        <v>33</v>
      </c>
      <c r="N489" s="15" t="s">
        <v>33</v>
      </c>
      <c r="O489" s="15" t="s">
        <v>33</v>
      </c>
      <c r="P489" s="58">
        <f>P492+P514+P499</f>
        <v>0</v>
      </c>
    </row>
    <row r="490" spans="1:20" ht="14.25" customHeight="1">
      <c r="A490" s="153" t="s">
        <v>211</v>
      </c>
      <c r="B490" s="58">
        <f>B493+B515+B500</f>
        <v>2635463</v>
      </c>
      <c r="C490" s="58">
        <f>C493+C515+C500</f>
        <v>1174993</v>
      </c>
      <c r="D490" s="58">
        <f>D493+D515+D500</f>
        <v>270091</v>
      </c>
      <c r="E490" s="58">
        <f>ROUND((C490+D490)/B490*100,0)</f>
        <v>55</v>
      </c>
      <c r="F490" s="58">
        <f>F493+F515+F500</f>
        <v>545958</v>
      </c>
      <c r="G490" s="58">
        <f>ROUND(F490/(C490+D490)*100,0)</f>
        <v>38</v>
      </c>
      <c r="H490" s="60"/>
      <c r="I490" s="60"/>
      <c r="J490" s="58">
        <f aca="true" t="shared" si="14" ref="J490:O490">J493+J515+J500</f>
        <v>374525</v>
      </c>
      <c r="K490" s="58">
        <f t="shared" si="14"/>
        <v>800023</v>
      </c>
      <c r="L490" s="58">
        <f t="shared" si="14"/>
        <v>270091</v>
      </c>
      <c r="M490" s="58">
        <f t="shared" si="14"/>
        <v>1444639</v>
      </c>
      <c r="N490" s="58">
        <f t="shared" si="14"/>
        <v>545513</v>
      </c>
      <c r="O490" s="58">
        <f t="shared" si="14"/>
        <v>-899126</v>
      </c>
      <c r="P490" s="58">
        <f>P493+P515+P500</f>
        <v>399386</v>
      </c>
      <c r="Q490" s="60"/>
      <c r="R490" s="60"/>
      <c r="S490" s="60"/>
      <c r="T490" s="60"/>
    </row>
    <row r="491" spans="1:20" ht="14.25" customHeight="1">
      <c r="A491" s="123"/>
      <c r="B491" s="58"/>
      <c r="C491" s="58"/>
      <c r="D491" s="58"/>
      <c r="E491" s="86"/>
      <c r="F491" s="58"/>
      <c r="G491" s="54"/>
      <c r="H491" s="60"/>
      <c r="I491" s="60"/>
      <c r="J491" s="58"/>
      <c r="K491" s="58"/>
      <c r="L491" s="58"/>
      <c r="M491" s="58"/>
      <c r="N491" s="58"/>
      <c r="O491" s="58"/>
      <c r="P491" s="58"/>
      <c r="Q491" s="60"/>
      <c r="R491" s="60"/>
      <c r="S491" s="60"/>
      <c r="T491" s="60"/>
    </row>
    <row r="492" spans="1:20" ht="14.25" customHeight="1">
      <c r="A492" s="123"/>
      <c r="B492" s="58"/>
      <c r="C492" s="58"/>
      <c r="D492" s="58"/>
      <c r="E492" s="86"/>
      <c r="F492" s="58"/>
      <c r="G492" s="54"/>
      <c r="H492" s="60"/>
      <c r="I492" s="60"/>
      <c r="J492" s="58"/>
      <c r="K492" s="58"/>
      <c r="L492" s="58"/>
      <c r="M492" s="58"/>
      <c r="N492" s="58"/>
      <c r="O492" s="53"/>
      <c r="P492" s="58"/>
      <c r="Q492" s="60"/>
      <c r="R492" s="60"/>
      <c r="S492" s="60"/>
      <c r="T492" s="60"/>
    </row>
    <row r="493" spans="1:20" ht="14.25" customHeight="1">
      <c r="A493" s="26" t="s">
        <v>36</v>
      </c>
      <c r="B493" s="158">
        <f>B496</f>
        <v>1037000</v>
      </c>
      <c r="C493" s="158">
        <f>C496</f>
        <v>500000</v>
      </c>
      <c r="D493" s="158">
        <f>D496</f>
        <v>0</v>
      </c>
      <c r="E493" s="158">
        <f>ROUND((C493+D493)/B493*100,0)</f>
        <v>48</v>
      </c>
      <c r="F493" s="158">
        <f>F496</f>
        <v>445</v>
      </c>
      <c r="G493" s="85">
        <f>ROUND(F493/(C493+D493)*100,0)</f>
        <v>0</v>
      </c>
      <c r="H493" s="159"/>
      <c r="I493" s="159"/>
      <c r="J493" s="158">
        <f aca="true" t="shared" si="15" ref="J493:P493">J496</f>
        <v>299555</v>
      </c>
      <c r="K493" s="158">
        <f t="shared" si="15"/>
        <v>200000</v>
      </c>
      <c r="L493" s="158">
        <f t="shared" si="15"/>
        <v>0</v>
      </c>
      <c r="M493" s="158">
        <f t="shared" si="15"/>
        <v>499555</v>
      </c>
      <c r="N493" s="158">
        <f t="shared" si="15"/>
        <v>0</v>
      </c>
      <c r="O493" s="95">
        <f t="shared" si="15"/>
        <v>-499555</v>
      </c>
      <c r="P493" s="158">
        <f t="shared" si="15"/>
        <v>0</v>
      </c>
      <c r="Q493" s="60"/>
      <c r="R493" s="60"/>
      <c r="S493" s="60"/>
      <c r="T493" s="60"/>
    </row>
    <row r="494" spans="1:20" s="60" customFormat="1" ht="14.25" customHeight="1">
      <c r="A494" s="98"/>
      <c r="B494" s="15"/>
      <c r="C494" s="15"/>
      <c r="D494" s="15"/>
      <c r="E494" s="86"/>
      <c r="F494" s="97"/>
      <c r="G494" s="54"/>
      <c r="H494" s="1"/>
      <c r="I494" s="1"/>
      <c r="J494" s="15"/>
      <c r="K494" s="15"/>
      <c r="L494" s="15"/>
      <c r="M494" s="15"/>
      <c r="N494" s="15"/>
      <c r="O494" s="15"/>
      <c r="P494" s="15"/>
      <c r="Q494" s="1"/>
      <c r="R494" s="1"/>
      <c r="S494" s="1"/>
      <c r="T494" s="1"/>
    </row>
    <row r="495" spans="1:20" s="60" customFormat="1" ht="14.25" customHeight="1">
      <c r="A495" s="98"/>
      <c r="B495" s="15"/>
      <c r="C495" s="15"/>
      <c r="D495" s="15"/>
      <c r="E495" s="86"/>
      <c r="F495" s="97"/>
      <c r="G495" s="54"/>
      <c r="H495" s="1"/>
      <c r="I495" s="1"/>
      <c r="J495" s="15"/>
      <c r="K495" s="15"/>
      <c r="L495" s="15"/>
      <c r="M495" s="15"/>
      <c r="N495" s="15"/>
      <c r="O495" s="15"/>
      <c r="P495" s="15"/>
      <c r="Q495" s="1"/>
      <c r="R495" s="1"/>
      <c r="S495" s="1"/>
      <c r="T495" s="1"/>
    </row>
    <row r="496" spans="1:20" s="60" customFormat="1" ht="14.25" customHeight="1">
      <c r="A496" s="15" t="s">
        <v>806</v>
      </c>
      <c r="B496" s="99">
        <v>1037000</v>
      </c>
      <c r="C496" s="99">
        <v>500000</v>
      </c>
      <c r="D496" s="99"/>
      <c r="E496" s="86">
        <f>ROUND((C496+D496)/B496*100,0)</f>
        <v>48</v>
      </c>
      <c r="F496" s="99">
        <v>445</v>
      </c>
      <c r="G496" s="86">
        <f>ROUND(F496/(C496+D496)*100,0)</f>
        <v>0</v>
      </c>
      <c r="H496" s="1"/>
      <c r="I496" s="1" t="s">
        <v>696</v>
      </c>
      <c r="J496" s="33">
        <v>299555</v>
      </c>
      <c r="K496" s="99">
        <v>200000</v>
      </c>
      <c r="L496" s="99"/>
      <c r="M496" s="1">
        <f>J496+K496+L496</f>
        <v>499555</v>
      </c>
      <c r="N496" s="33"/>
      <c r="O496" s="99">
        <f>N496-M496</f>
        <v>-499555</v>
      </c>
      <c r="P496" s="99"/>
      <c r="Q496" s="1"/>
      <c r="R496" s="1"/>
      <c r="S496" s="1"/>
      <c r="T496" s="1"/>
    </row>
    <row r="497" spans="1:20" s="60" customFormat="1" ht="14.25" customHeight="1">
      <c r="A497" s="15" t="s">
        <v>729</v>
      </c>
      <c r="B497" s="99"/>
      <c r="C497" s="99"/>
      <c r="D497" s="99"/>
      <c r="E497" s="86"/>
      <c r="F497" s="99"/>
      <c r="G497" s="54"/>
      <c r="H497" s="1"/>
      <c r="I497" s="1"/>
      <c r="J497" s="15"/>
      <c r="K497" s="99"/>
      <c r="L497" s="99"/>
      <c r="M497" s="1"/>
      <c r="N497" s="33"/>
      <c r="O497" s="99"/>
      <c r="P497" s="99"/>
      <c r="Q497" s="1"/>
      <c r="R497" s="1"/>
      <c r="S497" s="1"/>
      <c r="T497" s="1"/>
    </row>
    <row r="498" spans="1:20" s="60" customFormat="1" ht="14.25" customHeight="1">
      <c r="A498" s="15"/>
      <c r="B498" s="99"/>
      <c r="C498" s="99"/>
      <c r="D498" s="99"/>
      <c r="E498" s="86"/>
      <c r="F498" s="99"/>
      <c r="G498" s="54"/>
      <c r="H498" s="1"/>
      <c r="I498" s="1"/>
      <c r="J498" s="15"/>
      <c r="K498" s="99"/>
      <c r="L498" s="99"/>
      <c r="M498" s="1"/>
      <c r="N498" s="33"/>
      <c r="O498" s="99"/>
      <c r="P498" s="99"/>
      <c r="Q498" s="1"/>
      <c r="R498" s="1"/>
      <c r="S498" s="1"/>
      <c r="T498" s="1"/>
    </row>
    <row r="499" spans="1:20" s="60" customFormat="1" ht="14.25" customHeight="1">
      <c r="A499" s="15"/>
      <c r="B499" s="99"/>
      <c r="C499" s="99"/>
      <c r="D499" s="99"/>
      <c r="E499" s="86"/>
      <c r="F499" s="99"/>
      <c r="G499" s="54"/>
      <c r="H499" s="1"/>
      <c r="I499" s="1"/>
      <c r="J499" s="15"/>
      <c r="K499" s="99"/>
      <c r="L499" s="99"/>
      <c r="M499" s="1"/>
      <c r="N499" s="33"/>
      <c r="O499" s="99"/>
      <c r="P499" s="99"/>
      <c r="Q499" s="1"/>
      <c r="R499" s="1"/>
      <c r="S499" s="1"/>
      <c r="T499" s="1"/>
    </row>
    <row r="500" spans="1:20" s="60" customFormat="1" ht="14.25" customHeight="1">
      <c r="A500" s="26" t="s">
        <v>49</v>
      </c>
      <c r="B500" s="99">
        <f>SUM(B503:B511)</f>
        <v>1329754</v>
      </c>
      <c r="C500" s="99">
        <f>SUM(C503:C511)</f>
        <v>490966</v>
      </c>
      <c r="D500" s="99">
        <f>SUM(D503:D511)</f>
        <v>185409</v>
      </c>
      <c r="E500" s="86">
        <f>ROUND((C500+D500)/B500*100,0)</f>
        <v>51</v>
      </c>
      <c r="F500" s="99">
        <f>SUM(F503:F511)</f>
        <v>282157</v>
      </c>
      <c r="G500" s="86">
        <f>ROUND(F500/(C500+D500)*100,0)</f>
        <v>42</v>
      </c>
      <c r="H500" s="99">
        <f>SUM(H503:H511)</f>
        <v>0</v>
      </c>
      <c r="I500" s="99"/>
      <c r="J500" s="99">
        <f aca="true" t="shared" si="16" ref="J500:P500">SUM(J503:J511)</f>
        <v>0</v>
      </c>
      <c r="K500" s="99">
        <f t="shared" si="16"/>
        <v>490966</v>
      </c>
      <c r="L500" s="99">
        <f t="shared" si="16"/>
        <v>185409</v>
      </c>
      <c r="M500" s="99">
        <f t="shared" si="16"/>
        <v>676375</v>
      </c>
      <c r="N500" s="99">
        <f t="shared" si="16"/>
        <v>282157</v>
      </c>
      <c r="O500" s="99">
        <f t="shared" si="16"/>
        <v>-394218</v>
      </c>
      <c r="P500" s="99">
        <f t="shared" si="16"/>
        <v>394218</v>
      </c>
      <c r="Q500" s="1"/>
      <c r="R500" s="1"/>
      <c r="S500" s="1"/>
      <c r="T500" s="1"/>
    </row>
    <row r="501" spans="1:20" s="60" customFormat="1" ht="14.25" customHeight="1">
      <c r="A501" s="26"/>
      <c r="B501" s="99"/>
      <c r="C501" s="99"/>
      <c r="D501" s="99"/>
      <c r="E501" s="86"/>
      <c r="F501" s="99"/>
      <c r="G501" s="86"/>
      <c r="H501" s="99"/>
      <c r="I501" s="99"/>
      <c r="J501" s="99"/>
      <c r="K501" s="99"/>
      <c r="L501" s="99"/>
      <c r="M501" s="99"/>
      <c r="N501" s="99"/>
      <c r="O501" s="99"/>
      <c r="P501" s="99"/>
      <c r="Q501" s="1"/>
      <c r="R501" s="1"/>
      <c r="S501" s="1"/>
      <c r="T501" s="1"/>
    </row>
    <row r="502" spans="1:20" s="60" customFormat="1" ht="14.25" customHeight="1">
      <c r="A502" s="26"/>
      <c r="B502" s="99"/>
      <c r="C502" s="99"/>
      <c r="D502" s="99"/>
      <c r="E502" s="86"/>
      <c r="F502" s="99"/>
      <c r="G502" s="86"/>
      <c r="H502" s="99"/>
      <c r="I502" s="99"/>
      <c r="J502" s="99"/>
      <c r="K502" s="99"/>
      <c r="L502" s="99"/>
      <c r="M502" s="99"/>
      <c r="N502" s="99"/>
      <c r="O502" s="99"/>
      <c r="P502" s="99"/>
      <c r="Q502" s="1"/>
      <c r="R502" s="1"/>
      <c r="S502" s="1"/>
      <c r="T502" s="1"/>
    </row>
    <row r="503" spans="1:20" s="60" customFormat="1" ht="14.25" customHeight="1">
      <c r="A503" s="15"/>
      <c r="B503" s="99"/>
      <c r="C503" s="99"/>
      <c r="D503" s="99"/>
      <c r="E503" s="86"/>
      <c r="F503" s="99"/>
      <c r="G503" s="54"/>
      <c r="H503" s="1"/>
      <c r="I503" s="1"/>
      <c r="J503" s="15"/>
      <c r="K503" s="99"/>
      <c r="L503" s="99"/>
      <c r="M503" s="1"/>
      <c r="N503" s="33"/>
      <c r="O503" s="99"/>
      <c r="P503" s="99"/>
      <c r="Q503" s="1"/>
      <c r="R503" s="1"/>
      <c r="S503" s="1"/>
      <c r="T503" s="1"/>
    </row>
    <row r="504" spans="1:20" s="60" customFormat="1" ht="14.25" customHeight="1">
      <c r="A504" s="15" t="s">
        <v>807</v>
      </c>
      <c r="B504" s="99">
        <v>493426</v>
      </c>
      <c r="C504" s="99">
        <v>290000</v>
      </c>
      <c r="D504" s="99"/>
      <c r="E504" s="86">
        <f>ROUND((C504+D504)/B504*100,0)</f>
        <v>59</v>
      </c>
      <c r="F504" s="99">
        <v>98248</v>
      </c>
      <c r="G504" s="86">
        <f>ROUND(F504/(C504+D504)*100,0)</f>
        <v>34</v>
      </c>
      <c r="H504" s="1"/>
      <c r="I504" s="1" t="s">
        <v>811</v>
      </c>
      <c r="J504" s="15"/>
      <c r="K504" s="99">
        <v>290000</v>
      </c>
      <c r="L504" s="99"/>
      <c r="M504" s="1">
        <f>J504+K504+L504</f>
        <v>290000</v>
      </c>
      <c r="N504" s="33">
        <v>98248</v>
      </c>
      <c r="O504" s="99">
        <f>N504-M504</f>
        <v>-191752</v>
      </c>
      <c r="P504" s="99">
        <v>191752</v>
      </c>
      <c r="Q504" s="1"/>
      <c r="R504" s="1"/>
      <c r="S504" s="1"/>
      <c r="T504" s="1"/>
    </row>
    <row r="505" spans="1:20" s="60" customFormat="1" ht="14.25" customHeight="1">
      <c r="A505" s="15"/>
      <c r="B505" s="99"/>
      <c r="C505" s="99"/>
      <c r="D505" s="99"/>
      <c r="E505" s="86"/>
      <c r="F505" s="99"/>
      <c r="G505" s="54"/>
      <c r="H505" s="1"/>
      <c r="I505" s="1"/>
      <c r="J505" s="15"/>
      <c r="K505" s="99"/>
      <c r="L505" s="99"/>
      <c r="M505" s="1"/>
      <c r="N505" s="33"/>
      <c r="O505" s="99"/>
      <c r="P505" s="99"/>
      <c r="Q505" s="1"/>
      <c r="R505" s="1"/>
      <c r="S505" s="1"/>
      <c r="T505" s="1"/>
    </row>
    <row r="506" spans="1:20" s="60" customFormat="1" ht="14.25" customHeight="1">
      <c r="A506" s="15"/>
      <c r="B506" s="99"/>
      <c r="C506" s="99"/>
      <c r="D506" s="99"/>
      <c r="E506" s="86"/>
      <c r="F506" s="99"/>
      <c r="G506" s="54"/>
      <c r="H506" s="1"/>
      <c r="I506" s="1"/>
      <c r="J506" s="15"/>
      <c r="K506" s="99"/>
      <c r="L506" s="99"/>
      <c r="M506" s="1"/>
      <c r="N506" s="33"/>
      <c r="O506" s="99"/>
      <c r="P506" s="99"/>
      <c r="Q506" s="1"/>
      <c r="R506" s="1"/>
      <c r="S506" s="1"/>
      <c r="T506" s="1"/>
    </row>
    <row r="507" spans="1:20" s="60" customFormat="1" ht="14.25" customHeight="1">
      <c r="A507" s="15" t="s">
        <v>808</v>
      </c>
      <c r="B507" s="99">
        <v>635362</v>
      </c>
      <c r="C507" s="99"/>
      <c r="D507" s="99">
        <v>185409</v>
      </c>
      <c r="E507" s="86">
        <f>ROUND((C507+D507)/B507*100,0)</f>
        <v>29</v>
      </c>
      <c r="F507" s="99">
        <v>1275</v>
      </c>
      <c r="G507" s="86">
        <f>ROUND(F507/(C507+D507)*100,0)</f>
        <v>1</v>
      </c>
      <c r="H507" s="1"/>
      <c r="I507" s="1" t="s">
        <v>812</v>
      </c>
      <c r="J507" s="15"/>
      <c r="K507" s="99"/>
      <c r="L507" s="99">
        <v>185409</v>
      </c>
      <c r="M507" s="1">
        <f>J507+K507+L507</f>
        <v>185409</v>
      </c>
      <c r="N507" s="33">
        <v>1275</v>
      </c>
      <c r="O507" s="99">
        <f>N507-M507</f>
        <v>-184134</v>
      </c>
      <c r="P507" s="99">
        <v>184134</v>
      </c>
      <c r="Q507" s="1"/>
      <c r="R507" s="1"/>
      <c r="S507" s="1"/>
      <c r="T507" s="1"/>
    </row>
    <row r="508" spans="1:20" s="60" customFormat="1" ht="14.25" customHeight="1">
      <c r="A508" s="15" t="s">
        <v>809</v>
      </c>
      <c r="B508" s="99"/>
      <c r="C508" s="99"/>
      <c r="D508" s="99"/>
      <c r="E508" s="86"/>
      <c r="F508" s="99"/>
      <c r="G508" s="54"/>
      <c r="H508" s="1"/>
      <c r="I508" s="1"/>
      <c r="J508" s="15"/>
      <c r="K508" s="99"/>
      <c r="L508" s="99"/>
      <c r="M508" s="1"/>
      <c r="N508" s="33"/>
      <c r="O508" s="99"/>
      <c r="P508" s="99"/>
      <c r="Q508" s="1"/>
      <c r="R508" s="1"/>
      <c r="S508" s="1"/>
      <c r="T508" s="1"/>
    </row>
    <row r="509" spans="1:20" s="60" customFormat="1" ht="14.25" customHeight="1">
      <c r="A509" s="15"/>
      <c r="B509" s="99"/>
      <c r="C509" s="99"/>
      <c r="D509" s="99"/>
      <c r="E509" s="86"/>
      <c r="F509" s="99"/>
      <c r="G509" s="54"/>
      <c r="H509" s="1"/>
      <c r="I509" s="1"/>
      <c r="J509" s="15"/>
      <c r="K509" s="99"/>
      <c r="L509" s="99"/>
      <c r="M509" s="1"/>
      <c r="N509" s="33"/>
      <c r="O509" s="99"/>
      <c r="P509" s="99"/>
      <c r="Q509" s="1"/>
      <c r="R509" s="1"/>
      <c r="S509" s="1"/>
      <c r="T509" s="1"/>
    </row>
    <row r="510" spans="1:20" s="60" customFormat="1" ht="14.25" customHeight="1">
      <c r="A510" s="102"/>
      <c r="B510" s="99"/>
      <c r="C510" s="99"/>
      <c r="D510" s="99"/>
      <c r="E510" s="86"/>
      <c r="F510" s="99"/>
      <c r="G510" s="54"/>
      <c r="H510" s="1"/>
      <c r="I510" s="1"/>
      <c r="J510" s="15"/>
      <c r="K510" s="99"/>
      <c r="L510" s="99"/>
      <c r="M510" s="1">
        <f>J510+K510+L510</f>
        <v>0</v>
      </c>
      <c r="N510" s="33"/>
      <c r="O510" s="99"/>
      <c r="P510" s="99"/>
      <c r="Q510" s="1"/>
      <c r="R510" s="1"/>
      <c r="S510" s="1"/>
      <c r="T510" s="1"/>
    </row>
    <row r="511" spans="1:20" s="60" customFormat="1" ht="14.25" customHeight="1">
      <c r="A511" s="15" t="s">
        <v>810</v>
      </c>
      <c r="B511" s="99">
        <v>200966</v>
      </c>
      <c r="C511" s="99">
        <v>200966</v>
      </c>
      <c r="D511" s="99"/>
      <c r="E511" s="86">
        <f>ROUND((C511+D511)/B511*100,0)</f>
        <v>100</v>
      </c>
      <c r="F511" s="99">
        <v>182634</v>
      </c>
      <c r="G511" s="86">
        <f>ROUND(F511/(C511+D511)*100,0)</f>
        <v>91</v>
      </c>
      <c r="H511" s="143"/>
      <c r="I511" s="143" t="s">
        <v>813</v>
      </c>
      <c r="J511" s="99"/>
      <c r="K511" s="99">
        <v>200966</v>
      </c>
      <c r="L511" s="99"/>
      <c r="M511" s="1">
        <f>J511+K511+L511</f>
        <v>200966</v>
      </c>
      <c r="N511" s="99">
        <v>182634</v>
      </c>
      <c r="O511" s="99">
        <f>N511-M511</f>
        <v>-18332</v>
      </c>
      <c r="P511" s="99">
        <v>18332</v>
      </c>
      <c r="Q511" s="1"/>
      <c r="R511" s="1"/>
      <c r="S511" s="1"/>
      <c r="T511" s="1"/>
    </row>
    <row r="512" spans="1:20" s="60" customFormat="1" ht="14.25" customHeight="1">
      <c r="A512" s="15"/>
      <c r="B512" s="99"/>
      <c r="C512" s="99"/>
      <c r="D512" s="99"/>
      <c r="E512" s="86"/>
      <c r="F512" s="99"/>
      <c r="G512" s="86"/>
      <c r="H512" s="143"/>
      <c r="I512" s="143"/>
      <c r="J512" s="99"/>
      <c r="K512" s="99"/>
      <c r="L512" s="99"/>
      <c r="M512" s="1"/>
      <c r="N512" s="99"/>
      <c r="O512" s="99"/>
      <c r="P512" s="99"/>
      <c r="Q512" s="1"/>
      <c r="R512" s="1"/>
      <c r="S512" s="1"/>
      <c r="T512" s="1"/>
    </row>
    <row r="513" spans="1:16" ht="14.25" customHeight="1">
      <c r="A513" s="98"/>
      <c r="B513" s="15"/>
      <c r="C513" s="15"/>
      <c r="D513" s="15"/>
      <c r="E513" s="86"/>
      <c r="F513" s="97"/>
      <c r="G513" s="86"/>
      <c r="J513" s="15"/>
      <c r="K513" s="15"/>
      <c r="L513" s="15"/>
      <c r="M513" s="15"/>
      <c r="N513" s="15"/>
      <c r="O513" s="15"/>
      <c r="P513" s="15"/>
    </row>
    <row r="514" spans="1:16" ht="14.25" customHeight="1">
      <c r="A514" s="15"/>
      <c r="B514" s="15"/>
      <c r="C514" s="15"/>
      <c r="D514" s="15"/>
      <c r="E514" s="86"/>
      <c r="F514" s="15"/>
      <c r="G514" s="86"/>
      <c r="J514" s="15"/>
      <c r="K514" s="15"/>
      <c r="L514" s="15"/>
      <c r="M514" s="15"/>
      <c r="N514" s="15"/>
      <c r="O514" s="15"/>
      <c r="P514" s="15"/>
    </row>
    <row r="515" spans="1:16" ht="14.25" customHeight="1">
      <c r="A515" s="94" t="s">
        <v>814</v>
      </c>
      <c r="B515" s="99">
        <v>268709</v>
      </c>
      <c r="C515" s="99">
        <v>184027</v>
      </c>
      <c r="D515" s="99">
        <v>84682</v>
      </c>
      <c r="E515" s="86">
        <f>ROUND((C515+D515)/B515*100,0)</f>
        <v>100</v>
      </c>
      <c r="F515" s="99">
        <v>263356</v>
      </c>
      <c r="G515" s="86">
        <f>ROUND(F515/(C515+D515)*100,0)</f>
        <v>98</v>
      </c>
      <c r="I515" s="1" t="s">
        <v>813</v>
      </c>
      <c r="J515" s="99">
        <v>74970</v>
      </c>
      <c r="K515" s="99">
        <v>109057</v>
      </c>
      <c r="L515" s="99">
        <v>84682</v>
      </c>
      <c r="M515" s="1">
        <f>J515+K515+L515</f>
        <v>268709</v>
      </c>
      <c r="N515" s="99">
        <v>263356</v>
      </c>
      <c r="O515" s="1">
        <f>+N515-M515</f>
        <v>-5353</v>
      </c>
      <c r="P515" s="99">
        <v>5168</v>
      </c>
    </row>
    <row r="516" spans="1:16" ht="14.25" customHeight="1">
      <c r="A516" s="94"/>
      <c r="B516" s="15"/>
      <c r="C516" s="15"/>
      <c r="D516" s="15"/>
      <c r="E516" s="86"/>
      <c r="F516" s="15"/>
      <c r="G516" s="86"/>
      <c r="J516" s="15"/>
      <c r="K516" s="15"/>
      <c r="L516" s="15"/>
      <c r="M516" s="15"/>
      <c r="N516" s="15"/>
      <c r="O516" s="15"/>
      <c r="P516" s="15"/>
    </row>
    <row r="517" spans="1:16" ht="14.25" customHeight="1">
      <c r="A517" s="94"/>
      <c r="B517" s="15"/>
      <c r="C517" s="15"/>
      <c r="D517" s="15"/>
      <c r="E517" s="86"/>
      <c r="F517" s="15"/>
      <c r="G517" s="86"/>
      <c r="J517" s="15"/>
      <c r="K517" s="15"/>
      <c r="L517" s="15"/>
      <c r="M517" s="15"/>
      <c r="N517" s="15"/>
      <c r="O517" s="15"/>
      <c r="P517" s="15"/>
    </row>
    <row r="518" spans="1:16" ht="14.25" customHeight="1">
      <c r="A518" s="94"/>
      <c r="B518" s="15"/>
      <c r="C518" s="15"/>
      <c r="D518" s="15"/>
      <c r="E518" s="86"/>
      <c r="F518" s="15"/>
      <c r="G518" s="53"/>
      <c r="J518" s="15"/>
      <c r="K518" s="15"/>
      <c r="L518" s="15"/>
      <c r="M518" s="15"/>
      <c r="N518" s="15"/>
      <c r="O518" s="15"/>
      <c r="P518" s="15"/>
    </row>
    <row r="519" spans="1:16" ht="14.25" customHeight="1">
      <c r="A519" s="27" t="s">
        <v>106</v>
      </c>
      <c r="B519" s="53">
        <f>+B523+B529+B536+B546+B554+B562</f>
        <v>1054777</v>
      </c>
      <c r="C519" s="53">
        <f>+C523+C529+C536+C546+C554+C562</f>
        <v>1000323</v>
      </c>
      <c r="D519" s="53">
        <f>+D523+D529+D536+D546+D554+D562</f>
        <v>54454</v>
      </c>
      <c r="E519" s="53">
        <f>ROUND((C519+D519)/B519*100,0)</f>
        <v>100</v>
      </c>
      <c r="F519" s="53">
        <f>+F523+F529+F536+F546+F554+F562</f>
        <v>1005720</v>
      </c>
      <c r="G519" s="53">
        <f>ROUND(F519/(C519+D519)*100,0)</f>
        <v>95</v>
      </c>
      <c r="H519" s="53"/>
      <c r="I519" s="53"/>
      <c r="J519" s="53">
        <f aca="true" t="shared" si="17" ref="J519:P519">+J523+J529+J536+J546+J554+J562</f>
        <v>145098</v>
      </c>
      <c r="K519" s="53">
        <f t="shared" si="17"/>
        <v>873728</v>
      </c>
      <c r="L519" s="53">
        <f t="shared" si="17"/>
        <v>25709</v>
      </c>
      <c r="M519" s="53">
        <f t="shared" si="17"/>
        <v>1044535</v>
      </c>
      <c r="N519" s="53">
        <f t="shared" si="17"/>
        <v>995478</v>
      </c>
      <c r="O519" s="53">
        <f t="shared" si="17"/>
        <v>-49057</v>
      </c>
      <c r="P519" s="53">
        <f t="shared" si="17"/>
        <v>30227</v>
      </c>
    </row>
    <row r="520" spans="5:7" ht="14.25" customHeight="1">
      <c r="E520" s="86"/>
      <c r="G520" s="86"/>
    </row>
    <row r="521" spans="5:7" ht="14.25" customHeight="1">
      <c r="E521" s="86"/>
      <c r="G521" s="86"/>
    </row>
    <row r="522" spans="1:16" ht="14.25" customHeight="1">
      <c r="A522" s="15" t="s">
        <v>33</v>
      </c>
      <c r="B522" s="15" t="s">
        <v>33</v>
      </c>
      <c r="C522" s="15" t="s">
        <v>33</v>
      </c>
      <c r="D522" s="15"/>
      <c r="E522" s="86"/>
      <c r="F522" s="15" t="s">
        <v>33</v>
      </c>
      <c r="G522" s="86"/>
      <c r="J522" s="15" t="s">
        <v>33</v>
      </c>
      <c r="K522" s="15" t="s">
        <v>33</v>
      </c>
      <c r="L522" s="15"/>
      <c r="M522" s="15" t="s">
        <v>33</v>
      </c>
      <c r="N522" s="15" t="s">
        <v>33</v>
      </c>
      <c r="O522" s="15" t="s">
        <v>33</v>
      </c>
      <c r="P522" s="15" t="s">
        <v>33</v>
      </c>
    </row>
    <row r="523" spans="1:16" ht="14.25" customHeight="1">
      <c r="A523" s="152" t="s">
        <v>107</v>
      </c>
      <c r="B523" s="55">
        <f>+B526</f>
        <v>15109</v>
      </c>
      <c r="C523" s="55">
        <f>+C526</f>
        <v>13600</v>
      </c>
      <c r="D523" s="55">
        <f>+D526</f>
        <v>1509</v>
      </c>
      <c r="E523" s="55">
        <f>ROUND((C523+D523)/B523*100,0)</f>
        <v>100</v>
      </c>
      <c r="F523" s="55">
        <f>+F526</f>
        <v>15077</v>
      </c>
      <c r="G523" s="53">
        <f>ROUND(F523/(C523+D523)*100,0)</f>
        <v>100</v>
      </c>
      <c r="H523" s="57"/>
      <c r="I523" s="57"/>
      <c r="J523" s="55">
        <f>+J526</f>
        <v>0</v>
      </c>
      <c r="K523" s="55">
        <f>+K526</f>
        <v>13600</v>
      </c>
      <c r="L523" s="55">
        <f>+L526</f>
        <v>1509</v>
      </c>
      <c r="M523" s="55">
        <f>+M526</f>
        <v>15109</v>
      </c>
      <c r="N523" s="55">
        <f>+N526</f>
        <v>15077</v>
      </c>
      <c r="O523" s="53">
        <f>+N523-M523</f>
        <v>-32</v>
      </c>
      <c r="P523" s="55">
        <f>+P526</f>
        <v>0</v>
      </c>
    </row>
    <row r="524" spans="1:16" ht="14.25" customHeight="1">
      <c r="A524" s="39"/>
      <c r="B524" s="55"/>
      <c r="C524" s="55"/>
      <c r="D524" s="55"/>
      <c r="E524" s="86"/>
      <c r="F524" s="55"/>
      <c r="G524" s="56"/>
      <c r="H524" s="57"/>
      <c r="I524" s="57"/>
      <c r="J524" s="55"/>
      <c r="K524" s="55"/>
      <c r="L524" s="55"/>
      <c r="M524" s="55"/>
      <c r="N524" s="55"/>
      <c r="O524" s="53"/>
      <c r="P524" s="55"/>
    </row>
    <row r="525" spans="1:20" s="5" customFormat="1" ht="14.25" customHeight="1">
      <c r="A525" s="1"/>
      <c r="B525" s="1"/>
      <c r="C525" s="1"/>
      <c r="D525" s="1"/>
      <c r="E525" s="86"/>
      <c r="F525" s="1"/>
      <c r="G525" s="86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16" ht="14.25" customHeight="1">
      <c r="A526" s="94" t="s">
        <v>562</v>
      </c>
      <c r="B526" s="1">
        <v>15109</v>
      </c>
      <c r="C526" s="1">
        <v>13600</v>
      </c>
      <c r="D526" s="1">
        <v>1509</v>
      </c>
      <c r="E526" s="86">
        <f>ROUND((C526+D526)/B526*100,0)</f>
        <v>100</v>
      </c>
      <c r="F526" s="1">
        <v>15077</v>
      </c>
      <c r="G526" s="86">
        <f>ROUND(F526/(C526+D526)*100,0)</f>
        <v>100</v>
      </c>
      <c r="I526" s="1" t="s">
        <v>815</v>
      </c>
      <c r="J526" s="1">
        <v>0</v>
      </c>
      <c r="K526" s="1">
        <v>13600</v>
      </c>
      <c r="L526" s="1">
        <v>1509</v>
      </c>
      <c r="M526" s="1">
        <f>+J526+K526+L526</f>
        <v>15109</v>
      </c>
      <c r="N526" s="1">
        <v>15077</v>
      </c>
      <c r="O526" s="1">
        <f>+N526-M526</f>
        <v>-32</v>
      </c>
      <c r="P526" s="1">
        <v>0</v>
      </c>
    </row>
    <row r="527" spans="1:20" ht="14.25" customHeight="1">
      <c r="A527" s="5"/>
      <c r="B527" s="5"/>
      <c r="C527" s="5"/>
      <c r="D527" s="5"/>
      <c r="E527" s="86"/>
      <c r="F527" s="5"/>
      <c r="G527" s="90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7" ht="14.25" customHeight="1">
      <c r="A528" s="15" t="s">
        <v>33</v>
      </c>
      <c r="E528" s="86"/>
      <c r="G528" s="86"/>
    </row>
    <row r="529" spans="1:16" ht="14.25" customHeight="1">
      <c r="A529" s="152" t="s">
        <v>108</v>
      </c>
      <c r="B529" s="53">
        <f>+B532</f>
        <v>267531</v>
      </c>
      <c r="C529" s="53">
        <f>+C532</f>
        <v>267531</v>
      </c>
      <c r="D529" s="53">
        <f>+D532</f>
        <v>0</v>
      </c>
      <c r="E529" s="55">
        <f>ROUND((C529+D529)/B529*100,0)</f>
        <v>100</v>
      </c>
      <c r="F529" s="53">
        <f>+F532</f>
        <v>264209</v>
      </c>
      <c r="G529" s="55">
        <f>ROUND(F529/(C529+D529)*100,0)</f>
        <v>99</v>
      </c>
      <c r="H529" s="53"/>
      <c r="I529" s="53"/>
      <c r="J529" s="53">
        <f aca="true" t="shared" si="18" ref="J529:P529">+J532</f>
        <v>49053</v>
      </c>
      <c r="K529" s="53">
        <f t="shared" si="18"/>
        <v>218478</v>
      </c>
      <c r="L529" s="53">
        <f t="shared" si="18"/>
        <v>0</v>
      </c>
      <c r="M529" s="53">
        <f t="shared" si="18"/>
        <v>267531</v>
      </c>
      <c r="N529" s="53">
        <f t="shared" si="18"/>
        <v>264209</v>
      </c>
      <c r="O529" s="53">
        <f t="shared" si="18"/>
        <v>-3322</v>
      </c>
      <c r="P529" s="53">
        <f t="shared" si="18"/>
        <v>2793</v>
      </c>
    </row>
    <row r="530" spans="5:7" ht="14.25" customHeight="1">
      <c r="E530" s="86"/>
      <c r="G530" s="86"/>
    </row>
    <row r="531" spans="5:7" ht="14.25" customHeight="1">
      <c r="E531" s="86"/>
      <c r="G531" s="86"/>
    </row>
    <row r="532" spans="1:16" ht="14.25" customHeight="1">
      <c r="A532" s="94" t="s">
        <v>562</v>
      </c>
      <c r="B532" s="1">
        <v>267531</v>
      </c>
      <c r="C532" s="1">
        <v>267531</v>
      </c>
      <c r="E532" s="86">
        <f>ROUND((C532+D532)/B532*100,0)</f>
        <v>100</v>
      </c>
      <c r="F532" s="1">
        <v>264209</v>
      </c>
      <c r="G532" s="86">
        <f>ROUND(F532/(C532+D532)*100,0)</f>
        <v>99</v>
      </c>
      <c r="I532" s="1" t="s">
        <v>816</v>
      </c>
      <c r="J532" s="1">
        <v>49053</v>
      </c>
      <c r="K532" s="1">
        <v>218478</v>
      </c>
      <c r="M532" s="1">
        <f>J532+K532+L532</f>
        <v>267531</v>
      </c>
      <c r="N532" s="1">
        <v>264209</v>
      </c>
      <c r="O532" s="1">
        <f>+N532-M532</f>
        <v>-3322</v>
      </c>
      <c r="P532" s="1">
        <v>2793</v>
      </c>
    </row>
    <row r="533" spans="5:7" ht="14.25" customHeight="1">
      <c r="E533" s="86"/>
      <c r="G533" s="86"/>
    </row>
    <row r="534" spans="5:7" s="5" customFormat="1" ht="14.25" customHeight="1">
      <c r="E534" s="86"/>
      <c r="G534" s="90"/>
    </row>
    <row r="535" spans="1:16" ht="14.25" customHeight="1">
      <c r="A535" s="15" t="s">
        <v>33</v>
      </c>
      <c r="B535" s="15" t="s">
        <v>33</v>
      </c>
      <c r="C535" s="15" t="s">
        <v>33</v>
      </c>
      <c r="D535" s="15"/>
      <c r="E535" s="86"/>
      <c r="F535" s="15" t="s">
        <v>33</v>
      </c>
      <c r="G535" s="86"/>
      <c r="J535" s="15" t="s">
        <v>33</v>
      </c>
      <c r="K535" s="15" t="s">
        <v>33</v>
      </c>
      <c r="L535" s="15"/>
      <c r="M535" s="15" t="s">
        <v>33</v>
      </c>
      <c r="N535" s="15" t="s">
        <v>33</v>
      </c>
      <c r="O535" s="15" t="s">
        <v>33</v>
      </c>
      <c r="P535" s="15" t="s">
        <v>33</v>
      </c>
    </row>
    <row r="536" spans="1:16" ht="14.25" customHeight="1">
      <c r="A536" s="152" t="s">
        <v>109</v>
      </c>
      <c r="B536" s="55">
        <f>+B540</f>
        <v>542813</v>
      </c>
      <c r="C536" s="55">
        <f>+C540</f>
        <v>539613</v>
      </c>
      <c r="D536" s="55">
        <f>+D540</f>
        <v>3200</v>
      </c>
      <c r="E536" s="55">
        <f>ROUND((C536+D536)/B536*100,0)</f>
        <v>100</v>
      </c>
      <c r="F536" s="55">
        <f>+F540</f>
        <v>499346</v>
      </c>
      <c r="G536" s="55">
        <f>ROUND(F536/(C536+D536)*100,0)</f>
        <v>92</v>
      </c>
      <c r="H536" s="57"/>
      <c r="I536" s="57"/>
      <c r="J536" s="55">
        <f aca="true" t="shared" si="19" ref="J536:P536">+J540</f>
        <v>23028</v>
      </c>
      <c r="K536" s="55">
        <f t="shared" si="19"/>
        <v>516585</v>
      </c>
      <c r="L536" s="55">
        <f t="shared" si="19"/>
        <v>3200</v>
      </c>
      <c r="M536" s="55">
        <f t="shared" si="19"/>
        <v>542813</v>
      </c>
      <c r="N536" s="55">
        <f t="shared" si="19"/>
        <v>499346</v>
      </c>
      <c r="O536" s="55">
        <f t="shared" si="19"/>
        <v>-43467</v>
      </c>
      <c r="P536" s="55">
        <f t="shared" si="19"/>
        <v>27434</v>
      </c>
    </row>
    <row r="537" spans="5:7" ht="14.25" customHeight="1">
      <c r="E537" s="86"/>
      <c r="G537" s="86"/>
    </row>
    <row r="538" spans="5:7" ht="14.25" customHeight="1">
      <c r="E538" s="86"/>
      <c r="G538" s="86"/>
    </row>
    <row r="539" spans="5:7" s="5" customFormat="1" ht="14.25" customHeight="1">
      <c r="E539" s="86"/>
      <c r="G539" s="90"/>
    </row>
    <row r="540" spans="1:20" s="5" customFormat="1" ht="14.25" customHeight="1">
      <c r="A540" s="94" t="s">
        <v>562</v>
      </c>
      <c r="B540" s="1">
        <v>542813</v>
      </c>
      <c r="C540" s="1">
        <v>539613</v>
      </c>
      <c r="D540" s="1">
        <v>3200</v>
      </c>
      <c r="E540" s="86">
        <f>ROUND((C540+D540)/B540*100,0)</f>
        <v>100</v>
      </c>
      <c r="F540" s="1">
        <v>499346</v>
      </c>
      <c r="G540" s="86">
        <f>ROUND(F540/(C540+D540)*100,0)</f>
        <v>92</v>
      </c>
      <c r="H540" s="1"/>
      <c r="I540" s="1" t="s">
        <v>816</v>
      </c>
      <c r="J540" s="1">
        <v>23028</v>
      </c>
      <c r="K540" s="1">
        <v>516585</v>
      </c>
      <c r="L540" s="1">
        <v>3200</v>
      </c>
      <c r="M540" s="1">
        <f>+J540+K540+L540</f>
        <v>542813</v>
      </c>
      <c r="N540" s="1">
        <v>499346</v>
      </c>
      <c r="O540" s="1">
        <f>+N540-M540</f>
        <v>-43467</v>
      </c>
      <c r="P540" s="1">
        <v>27434</v>
      </c>
      <c r="Q540" s="1"/>
      <c r="R540" s="1"/>
      <c r="S540" s="1"/>
      <c r="T540" s="1"/>
    </row>
    <row r="541" spans="1:20" s="5" customFormat="1" ht="14.25" customHeight="1">
      <c r="A541" s="94"/>
      <c r="B541" s="1"/>
      <c r="C541" s="1"/>
      <c r="D541" s="1"/>
      <c r="E541" s="86"/>
      <c r="F541" s="1"/>
      <c r="G541" s="86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s="5" customFormat="1" ht="14.25" customHeight="1">
      <c r="A542" s="94"/>
      <c r="B542" s="1"/>
      <c r="C542" s="1"/>
      <c r="D542" s="1"/>
      <c r="E542" s="86"/>
      <c r="F542" s="1"/>
      <c r="G542" s="86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16" ht="14.25" customHeight="1" thickBot="1">
      <c r="A543" s="4"/>
      <c r="B543" s="4"/>
      <c r="C543" s="4"/>
      <c r="D543" s="4"/>
      <c r="E543" s="110"/>
      <c r="F543" s="4"/>
      <c r="G543" s="110"/>
      <c r="H543" s="4"/>
      <c r="I543" s="4"/>
      <c r="J543" s="4"/>
      <c r="K543" s="4"/>
      <c r="L543" s="4"/>
      <c r="M543" s="4"/>
      <c r="N543" s="4"/>
      <c r="O543" s="4"/>
      <c r="P543" s="4"/>
    </row>
    <row r="544" spans="5:7" ht="14.25" customHeight="1">
      <c r="E544" s="86"/>
      <c r="G544" s="86"/>
    </row>
    <row r="545" spans="5:7" ht="14.25" customHeight="1">
      <c r="E545" s="86"/>
      <c r="G545" s="86"/>
    </row>
    <row r="546" spans="1:16" ht="14.25" customHeight="1">
      <c r="A546" s="151" t="s">
        <v>110</v>
      </c>
      <c r="B546" s="55">
        <f>+B550</f>
        <v>164053</v>
      </c>
      <c r="C546" s="55">
        <f>+C550</f>
        <v>114308</v>
      </c>
      <c r="D546" s="55">
        <f>+D550</f>
        <v>49745</v>
      </c>
      <c r="E546" s="55">
        <f>ROUND((C546+D546)/B546*100,0)</f>
        <v>100</v>
      </c>
      <c r="F546" s="55">
        <f>+F550</f>
        <v>163857</v>
      </c>
      <c r="G546" s="55">
        <f>ROUND(F546/(C546+D546)*100,0)</f>
        <v>100</v>
      </c>
      <c r="H546" s="57"/>
      <c r="I546" s="57"/>
      <c r="J546" s="55">
        <f aca="true" t="shared" si="20" ref="J546:P546">+J550</f>
        <v>23138</v>
      </c>
      <c r="K546" s="55">
        <f t="shared" si="20"/>
        <v>109673</v>
      </c>
      <c r="L546" s="55">
        <f t="shared" si="20"/>
        <v>21000</v>
      </c>
      <c r="M546" s="55">
        <f t="shared" si="20"/>
        <v>153811</v>
      </c>
      <c r="N546" s="55">
        <f t="shared" si="20"/>
        <v>153615</v>
      </c>
      <c r="O546" s="55">
        <f t="shared" si="20"/>
        <v>-196</v>
      </c>
      <c r="P546" s="55">
        <f t="shared" si="20"/>
        <v>0</v>
      </c>
    </row>
    <row r="547" spans="5:7" ht="14.25" customHeight="1">
      <c r="E547" s="86"/>
      <c r="G547" s="86"/>
    </row>
    <row r="548" spans="5:7" ht="14.25" customHeight="1">
      <c r="E548" s="86"/>
      <c r="G548" s="86"/>
    </row>
    <row r="549" spans="5:7" ht="14.25" customHeight="1">
      <c r="E549" s="86"/>
      <c r="G549" s="86"/>
    </row>
    <row r="550" spans="1:16" ht="14.25" customHeight="1">
      <c r="A550" s="94" t="s">
        <v>562</v>
      </c>
      <c r="B550" s="1">
        <v>164053</v>
      </c>
      <c r="C550" s="1">
        <v>114308</v>
      </c>
      <c r="D550" s="1">
        <v>49745</v>
      </c>
      <c r="E550" s="86">
        <f>ROUND((C550+D550)/B550*100,0)</f>
        <v>100</v>
      </c>
      <c r="F550" s="1">
        <v>163857</v>
      </c>
      <c r="G550" s="86">
        <f>ROUND(F550/(C550+D550)*100,0)</f>
        <v>100</v>
      </c>
      <c r="I550" s="1" t="s">
        <v>816</v>
      </c>
      <c r="J550" s="1">
        <v>23138</v>
      </c>
      <c r="K550" s="1">
        <v>109673</v>
      </c>
      <c r="L550" s="1">
        <v>21000</v>
      </c>
      <c r="M550" s="1">
        <f>+J550+K550+L550</f>
        <v>153811</v>
      </c>
      <c r="N550" s="1">
        <v>153615</v>
      </c>
      <c r="O550" s="1">
        <f>+N550-M550</f>
        <v>-196</v>
      </c>
      <c r="P550" s="1">
        <v>0</v>
      </c>
    </row>
    <row r="551" spans="1:16" ht="14.25" customHeight="1">
      <c r="A551" s="5"/>
      <c r="B551" s="5"/>
      <c r="C551" s="5"/>
      <c r="D551" s="5"/>
      <c r="E551" s="86"/>
      <c r="F551" s="5"/>
      <c r="G551" s="90"/>
      <c r="H551" s="5"/>
      <c r="I551" s="5"/>
      <c r="J551" s="5"/>
      <c r="K551" s="5"/>
      <c r="L551" s="5"/>
      <c r="M551" s="5"/>
      <c r="N551" s="5"/>
      <c r="O551" s="5"/>
      <c r="P551" s="5"/>
    </row>
    <row r="552" spans="5:7" s="5" customFormat="1" ht="14.25" customHeight="1">
      <c r="E552" s="86"/>
      <c r="G552" s="90"/>
    </row>
    <row r="553" spans="1:16" ht="14.25" customHeight="1">
      <c r="A553" s="15" t="s">
        <v>33</v>
      </c>
      <c r="B553" s="15" t="s">
        <v>33</v>
      </c>
      <c r="C553" s="15" t="s">
        <v>33</v>
      </c>
      <c r="D553" s="15"/>
      <c r="E553" s="86"/>
      <c r="F553" s="15" t="s">
        <v>33</v>
      </c>
      <c r="G553" s="86"/>
      <c r="J553" s="15" t="s">
        <v>33</v>
      </c>
      <c r="K553" s="15" t="s">
        <v>33</v>
      </c>
      <c r="L553" s="15"/>
      <c r="M553" s="15" t="s">
        <v>33</v>
      </c>
      <c r="N553" s="15" t="s">
        <v>33</v>
      </c>
      <c r="O553" s="15" t="s">
        <v>33</v>
      </c>
      <c r="P553" s="15" t="s">
        <v>33</v>
      </c>
    </row>
    <row r="554" spans="1:16" ht="14.25" customHeight="1">
      <c r="A554" s="152" t="s">
        <v>111</v>
      </c>
      <c r="B554" s="58">
        <f>+B558</f>
        <v>4955</v>
      </c>
      <c r="C554" s="58">
        <f>+C558</f>
        <v>4955</v>
      </c>
      <c r="D554" s="58">
        <f>+D558</f>
        <v>0</v>
      </c>
      <c r="E554" s="58">
        <f>ROUND((C554+D554)/B554*100,0)</f>
        <v>100</v>
      </c>
      <c r="F554" s="58">
        <f>+F558</f>
        <v>4678</v>
      </c>
      <c r="G554" s="55">
        <f>ROUND(F554/(C554+D554)*100,0)</f>
        <v>94</v>
      </c>
      <c r="H554" s="60"/>
      <c r="I554" s="60"/>
      <c r="J554" s="58">
        <f aca="true" t="shared" si="21" ref="J554:P554">+J558</f>
        <v>0</v>
      </c>
      <c r="K554" s="58">
        <f t="shared" si="21"/>
        <v>4955</v>
      </c>
      <c r="L554" s="58">
        <f t="shared" si="21"/>
        <v>0</v>
      </c>
      <c r="M554" s="58">
        <f t="shared" si="21"/>
        <v>4955</v>
      </c>
      <c r="N554" s="58">
        <f t="shared" si="21"/>
        <v>4678</v>
      </c>
      <c r="O554" s="58">
        <f t="shared" si="21"/>
        <v>-277</v>
      </c>
      <c r="P554" s="58">
        <f t="shared" si="21"/>
        <v>0</v>
      </c>
    </row>
    <row r="555" spans="5:7" ht="14.25" customHeight="1">
      <c r="E555" s="86"/>
      <c r="G555" s="86"/>
    </row>
    <row r="556" spans="5:7" ht="14.25" customHeight="1">
      <c r="E556" s="86"/>
      <c r="G556" s="86"/>
    </row>
    <row r="557" spans="5:7" ht="14.25" customHeight="1">
      <c r="E557" s="86"/>
      <c r="G557" s="86"/>
    </row>
    <row r="558" spans="1:20" ht="14.25" customHeight="1">
      <c r="A558" s="137" t="s">
        <v>562</v>
      </c>
      <c r="B558" s="5">
        <v>4955</v>
      </c>
      <c r="C558" s="5">
        <v>4955</v>
      </c>
      <c r="D558" s="5"/>
      <c r="E558" s="86">
        <f>ROUND((C558+D558)/B558*100,0)</f>
        <v>100</v>
      </c>
      <c r="F558" s="5">
        <v>4678</v>
      </c>
      <c r="G558" s="86">
        <f>ROUND(F558/(C558+D558)*100,0)</f>
        <v>94</v>
      </c>
      <c r="H558" s="5"/>
      <c r="I558" s="1" t="s">
        <v>816</v>
      </c>
      <c r="J558" s="5">
        <v>0</v>
      </c>
      <c r="K558" s="5">
        <v>4955</v>
      </c>
      <c r="L558" s="5"/>
      <c r="M558" s="5">
        <f>+J558+K558</f>
        <v>4955</v>
      </c>
      <c r="N558" s="5">
        <v>4678</v>
      </c>
      <c r="O558" s="5">
        <f>+N558-M558</f>
        <v>-277</v>
      </c>
      <c r="P558" s="5">
        <v>0</v>
      </c>
      <c r="Q558" s="5"/>
      <c r="R558" s="5"/>
      <c r="S558" s="5"/>
      <c r="T558" s="5"/>
    </row>
    <row r="559" spans="1:20" s="5" customFormat="1" ht="14.25" customHeight="1">
      <c r="A559" s="1"/>
      <c r="B559" s="1"/>
      <c r="C559" s="1"/>
      <c r="D559" s="1"/>
      <c r="E559" s="86"/>
      <c r="F559" s="1"/>
      <c r="G559" s="86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16" s="5" customFormat="1" ht="14.25" customHeight="1">
      <c r="A560" s="51" t="s">
        <v>33</v>
      </c>
      <c r="B560" s="51" t="s">
        <v>33</v>
      </c>
      <c r="C560" s="51" t="s">
        <v>33</v>
      </c>
      <c r="D560" s="51"/>
      <c r="E560" s="86"/>
      <c r="F560" s="51" t="s">
        <v>33</v>
      </c>
      <c r="G560" s="90"/>
      <c r="J560" s="51" t="s">
        <v>33</v>
      </c>
      <c r="K560" s="51" t="s">
        <v>33</v>
      </c>
      <c r="L560" s="51"/>
      <c r="M560" s="51" t="s">
        <v>33</v>
      </c>
      <c r="N560" s="51" t="s">
        <v>33</v>
      </c>
      <c r="O560" s="51" t="s">
        <v>33</v>
      </c>
      <c r="P560" s="51" t="s">
        <v>33</v>
      </c>
    </row>
    <row r="561" spans="1:16" s="5" customFormat="1" ht="14.25" customHeight="1">
      <c r="A561" s="51"/>
      <c r="B561" s="51"/>
      <c r="C561" s="51"/>
      <c r="D561" s="51"/>
      <c r="E561" s="86"/>
      <c r="F561" s="51"/>
      <c r="G561" s="90"/>
      <c r="J561" s="51"/>
      <c r="K561" s="51"/>
      <c r="L561" s="51"/>
      <c r="M561" s="51"/>
      <c r="N561" s="51"/>
      <c r="O561" s="51"/>
      <c r="P561" s="51"/>
    </row>
    <row r="562" spans="1:16" ht="14.25" customHeight="1">
      <c r="A562" s="152" t="s">
        <v>112</v>
      </c>
      <c r="B562" s="55">
        <f>+B566</f>
        <v>60316</v>
      </c>
      <c r="C562" s="55">
        <f>+C566</f>
        <v>60316</v>
      </c>
      <c r="D562" s="55">
        <f>+D566</f>
        <v>0</v>
      </c>
      <c r="E562" s="55">
        <f>ROUND((C562+D562)/B562*100,0)</f>
        <v>100</v>
      </c>
      <c r="F562" s="55">
        <f>+F566</f>
        <v>58553</v>
      </c>
      <c r="G562" s="55">
        <f>ROUND(F562/(C562+D562)*100,0)</f>
        <v>97</v>
      </c>
      <c r="H562" s="57"/>
      <c r="I562" s="57"/>
      <c r="J562" s="55">
        <f>+J566</f>
        <v>49879</v>
      </c>
      <c r="K562" s="55">
        <f>+K566</f>
        <v>10437</v>
      </c>
      <c r="L562" s="55">
        <f>+L566</f>
        <v>0</v>
      </c>
      <c r="M562" s="55">
        <f>+M566</f>
        <v>60316</v>
      </c>
      <c r="N562" s="55">
        <f>+N566</f>
        <v>58553</v>
      </c>
      <c r="O562" s="53">
        <f>+N562-M562</f>
        <v>-1763</v>
      </c>
      <c r="P562" s="55">
        <f>+P566</f>
        <v>0</v>
      </c>
    </row>
    <row r="563" spans="5:7" ht="14.25" customHeight="1">
      <c r="E563" s="86"/>
      <c r="G563" s="86"/>
    </row>
    <row r="564" spans="5:7" ht="14.25" customHeight="1">
      <c r="E564" s="86"/>
      <c r="G564" s="86"/>
    </row>
    <row r="565" spans="5:7" ht="14.25" customHeight="1">
      <c r="E565" s="86"/>
      <c r="G565" s="86"/>
    </row>
    <row r="566" spans="1:15" ht="14.25" customHeight="1">
      <c r="A566" s="94" t="s">
        <v>562</v>
      </c>
      <c r="B566" s="1">
        <v>60316</v>
      </c>
      <c r="C566" s="1">
        <v>60316</v>
      </c>
      <c r="E566" s="86">
        <f>ROUND((C566+D566)/B566*100,0)</f>
        <v>100</v>
      </c>
      <c r="F566" s="1">
        <v>58553</v>
      </c>
      <c r="G566" s="86">
        <f>ROUND(F566/(C566+D566)*100,0)</f>
        <v>97</v>
      </c>
      <c r="I566" s="42" t="s">
        <v>816</v>
      </c>
      <c r="J566" s="1">
        <v>49879</v>
      </c>
      <c r="K566" s="1">
        <v>10437</v>
      </c>
      <c r="M566" s="1">
        <f>+J566+K566</f>
        <v>60316</v>
      </c>
      <c r="N566" s="1">
        <v>58553</v>
      </c>
      <c r="O566" s="1">
        <f>+N566-M566</f>
        <v>-1763</v>
      </c>
    </row>
    <row r="567" spans="5:7" ht="14.25" customHeight="1">
      <c r="E567" s="86"/>
      <c r="G567" s="86"/>
    </row>
    <row r="568" spans="5:7" ht="14.25" customHeight="1">
      <c r="E568" s="86"/>
      <c r="G568" s="86"/>
    </row>
    <row r="569" spans="5:7" ht="14.25" customHeight="1">
      <c r="E569" s="86"/>
      <c r="G569" s="86"/>
    </row>
    <row r="570" spans="1:16" ht="14.25" customHeight="1">
      <c r="A570" s="27" t="s">
        <v>113</v>
      </c>
      <c r="B570" s="55">
        <f>+B574+B617</f>
        <v>421004434</v>
      </c>
      <c r="C570" s="55">
        <f>+C574+C617</f>
        <v>318668897</v>
      </c>
      <c r="D570" s="55">
        <f>+D574+D617</f>
        <v>4543000</v>
      </c>
      <c r="E570" s="86">
        <f>ROUND((C570+D570)/B570*100,0)</f>
        <v>77</v>
      </c>
      <c r="F570" s="55">
        <f>+F574+F617</f>
        <v>308173935</v>
      </c>
      <c r="G570" s="55">
        <f>ROUND(F570/(C570+D570)*100,0)</f>
        <v>95</v>
      </c>
      <c r="H570" s="57"/>
      <c r="I570" s="57"/>
      <c r="J570" s="55">
        <f aca="true" t="shared" si="22" ref="J570:P570">+J574+J617</f>
        <v>1599792</v>
      </c>
      <c r="K570" s="55">
        <f t="shared" si="22"/>
        <v>47947680</v>
      </c>
      <c r="L570" s="55">
        <f t="shared" si="22"/>
        <v>4543000</v>
      </c>
      <c r="M570" s="55">
        <f t="shared" si="22"/>
        <v>54090472</v>
      </c>
      <c r="N570" s="55">
        <f t="shared" si="22"/>
        <v>53778130</v>
      </c>
      <c r="O570" s="55">
        <f t="shared" si="22"/>
        <v>-312342</v>
      </c>
      <c r="P570" s="55">
        <f t="shared" si="22"/>
        <v>29455</v>
      </c>
    </row>
    <row r="571" spans="5:7" ht="14.25" customHeight="1">
      <c r="E571" s="86"/>
      <c r="G571" s="86"/>
    </row>
    <row r="572" spans="5:7" ht="14.25" customHeight="1">
      <c r="E572" s="86"/>
      <c r="G572" s="86"/>
    </row>
    <row r="573" spans="1:16" ht="14.25" customHeight="1">
      <c r="A573" s="51" t="s">
        <v>33</v>
      </c>
      <c r="B573" s="51" t="s">
        <v>33</v>
      </c>
      <c r="C573" s="51" t="s">
        <v>33</v>
      </c>
      <c r="D573" s="51"/>
      <c r="E573" s="86"/>
      <c r="F573" s="51" t="s">
        <v>33</v>
      </c>
      <c r="G573" s="90"/>
      <c r="H573" s="5"/>
      <c r="I573" s="5"/>
      <c r="J573" s="51" t="s">
        <v>33</v>
      </c>
      <c r="K573" s="51" t="s">
        <v>33</v>
      </c>
      <c r="L573" s="51"/>
      <c r="M573" s="51" t="s">
        <v>33</v>
      </c>
      <c r="N573" s="51" t="s">
        <v>33</v>
      </c>
      <c r="O573" s="51" t="s">
        <v>33</v>
      </c>
      <c r="P573" s="51" t="s">
        <v>33</v>
      </c>
    </row>
    <row r="574" spans="1:16" ht="14.25" customHeight="1">
      <c r="A574" s="152" t="s">
        <v>114</v>
      </c>
      <c r="B574" s="55">
        <f>B578+B614</f>
        <v>28296448</v>
      </c>
      <c r="C574" s="55">
        <f>C578+C614</f>
        <v>16875962</v>
      </c>
      <c r="D574" s="55">
        <f>D578+D614</f>
        <v>336000</v>
      </c>
      <c r="E574" s="86">
        <f>ROUND((C574+D574)/B574*100,0)</f>
        <v>61</v>
      </c>
      <c r="F574" s="55">
        <f>F578+F614</f>
        <v>16071153</v>
      </c>
      <c r="G574" s="55">
        <f>ROUND(F574/(C574+D574)*100,0)</f>
        <v>93</v>
      </c>
      <c r="H574" s="57"/>
      <c r="I574" s="53"/>
      <c r="J574" s="55">
        <f aca="true" t="shared" si="23" ref="J574:P574">J578+J614</f>
        <v>634285</v>
      </c>
      <c r="K574" s="55">
        <f t="shared" si="23"/>
        <v>3939667</v>
      </c>
      <c r="L574" s="55">
        <f t="shared" si="23"/>
        <v>336000</v>
      </c>
      <c r="M574" s="55">
        <f t="shared" si="23"/>
        <v>4909952</v>
      </c>
      <c r="N574" s="55">
        <f t="shared" si="23"/>
        <v>4804301</v>
      </c>
      <c r="O574" s="55">
        <f t="shared" si="23"/>
        <v>-105651</v>
      </c>
      <c r="P574" s="55">
        <f t="shared" si="23"/>
        <v>26199</v>
      </c>
    </row>
    <row r="575" spans="1:20" ht="14.25" customHeight="1">
      <c r="A575" s="5"/>
      <c r="B575" s="5"/>
      <c r="C575" s="5"/>
      <c r="D575" s="5"/>
      <c r="E575" s="86"/>
      <c r="F575" s="5"/>
      <c r="G575" s="90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5:20" s="5" customFormat="1" ht="14.25" customHeight="1">
      <c r="E576" s="86"/>
      <c r="G576" s="90"/>
      <c r="R576" s="1"/>
      <c r="S576" s="1"/>
      <c r="T576" s="1"/>
    </row>
    <row r="577" spans="5:7" ht="14.25" customHeight="1">
      <c r="E577" s="86"/>
      <c r="G577" s="86"/>
    </row>
    <row r="578" spans="1:16" ht="14.25" customHeight="1">
      <c r="A578" s="26" t="s">
        <v>36</v>
      </c>
      <c r="B578" s="1">
        <f>SUM(B579:B611)</f>
        <v>27655268</v>
      </c>
      <c r="C578" s="1">
        <f>SUM(C579:C611)</f>
        <v>16234782</v>
      </c>
      <c r="D578" s="1">
        <f>SUM(D579:D611)</f>
        <v>336000</v>
      </c>
      <c r="E578" s="86">
        <f>ROUND((C578+D578)/B578*100,0)</f>
        <v>60</v>
      </c>
      <c r="F578" s="1">
        <f>SUM(F579:F611)</f>
        <v>15452634</v>
      </c>
      <c r="G578" s="86">
        <f>ROUND(F578/(C578+D578)*100,0)</f>
        <v>93</v>
      </c>
      <c r="J578" s="1">
        <f aca="true" t="shared" si="24" ref="J578:P578">SUM(J579:J611)</f>
        <v>628622</v>
      </c>
      <c r="K578" s="1">
        <f t="shared" si="24"/>
        <v>3304150</v>
      </c>
      <c r="L578" s="1">
        <f t="shared" si="24"/>
        <v>336000</v>
      </c>
      <c r="M578" s="1">
        <f t="shared" si="24"/>
        <v>4268772</v>
      </c>
      <c r="N578" s="1">
        <f t="shared" si="24"/>
        <v>4185782</v>
      </c>
      <c r="O578" s="1">
        <f t="shared" si="24"/>
        <v>-82990</v>
      </c>
      <c r="P578" s="1">
        <f t="shared" si="24"/>
        <v>19943</v>
      </c>
    </row>
    <row r="579" spans="5:7" ht="14.25" customHeight="1">
      <c r="E579" s="86"/>
      <c r="G579" s="86"/>
    </row>
    <row r="580" spans="5:7" ht="14.25" customHeight="1">
      <c r="E580" s="86"/>
      <c r="G580" s="86"/>
    </row>
    <row r="581" spans="5:7" ht="14.25" customHeight="1">
      <c r="E581" s="86"/>
      <c r="G581" s="86"/>
    </row>
    <row r="582" spans="1:16" ht="14.25" customHeight="1">
      <c r="A582" s="26" t="s">
        <v>212</v>
      </c>
      <c r="B582" s="1">
        <v>9068000</v>
      </c>
      <c r="C582" s="1">
        <v>4629464</v>
      </c>
      <c r="E582" s="86">
        <f>ROUND((C582+D582)/B582*100,0)</f>
        <v>51</v>
      </c>
      <c r="F582" s="1">
        <v>4050817</v>
      </c>
      <c r="G582" s="86">
        <f>ROUND(F582/(C582+D582)*100,0)</f>
        <v>88</v>
      </c>
      <c r="H582" s="26" t="s">
        <v>213</v>
      </c>
      <c r="I582" s="41" t="s">
        <v>115</v>
      </c>
      <c r="J582" s="1">
        <v>88807</v>
      </c>
      <c r="K582" s="1">
        <v>1153000</v>
      </c>
      <c r="M582" s="1">
        <f>J582+K582+L582</f>
        <v>1241807</v>
      </c>
      <c r="N582" s="1">
        <v>1225967</v>
      </c>
      <c r="O582" s="1">
        <f>+N582-M582</f>
        <v>-15840</v>
      </c>
      <c r="P582" s="1">
        <v>972</v>
      </c>
    </row>
    <row r="583" spans="1:15" ht="14.25" customHeight="1">
      <c r="A583" s="15"/>
      <c r="E583" s="86"/>
      <c r="G583" s="86"/>
      <c r="H583" s="15" t="s">
        <v>214</v>
      </c>
      <c r="O583" s="95">
        <f>+M583-N583</f>
        <v>0</v>
      </c>
    </row>
    <row r="584" spans="1:15" ht="14.25" customHeight="1">
      <c r="A584" s="15"/>
      <c r="E584" s="86"/>
      <c r="G584" s="86"/>
      <c r="H584" s="26" t="s">
        <v>215</v>
      </c>
      <c r="O584" s="95"/>
    </row>
    <row r="585" spans="1:15" ht="14.25" customHeight="1">
      <c r="A585" s="15"/>
      <c r="E585" s="86"/>
      <c r="G585" s="86"/>
      <c r="H585" s="26" t="s">
        <v>604</v>
      </c>
      <c r="O585" s="95"/>
    </row>
    <row r="586" spans="1:15" ht="14.25" customHeight="1">
      <c r="A586" s="15"/>
      <c r="E586" s="86"/>
      <c r="G586" s="86"/>
      <c r="H586" s="26"/>
      <c r="O586" s="95"/>
    </row>
    <row r="587" spans="1:16" ht="14.25" customHeight="1">
      <c r="A587" s="5"/>
      <c r="B587" s="5"/>
      <c r="C587" s="5"/>
      <c r="D587" s="5"/>
      <c r="E587" s="86"/>
      <c r="F587" s="5"/>
      <c r="G587" s="90"/>
      <c r="H587" s="5"/>
      <c r="I587" s="5"/>
      <c r="J587" s="5"/>
      <c r="K587" s="5"/>
      <c r="L587" s="5"/>
      <c r="M587" s="5"/>
      <c r="N587" s="5"/>
      <c r="O587" s="130"/>
      <c r="P587" s="5"/>
    </row>
    <row r="588" spans="1:16" ht="14.25" customHeight="1">
      <c r="A588" s="26" t="s">
        <v>216</v>
      </c>
      <c r="B588" s="1">
        <v>1038900</v>
      </c>
      <c r="C588" s="1">
        <v>797400</v>
      </c>
      <c r="E588" s="86">
        <f>ROUND((C588+D588)/B588*100,0)</f>
        <v>77</v>
      </c>
      <c r="F588" s="1">
        <v>770889</v>
      </c>
      <c r="G588" s="86">
        <f>ROUND(F588/(C588+D588)*100,0)</f>
        <v>97</v>
      </c>
      <c r="H588" s="26" t="s">
        <v>819</v>
      </c>
      <c r="I588" s="42" t="s">
        <v>452</v>
      </c>
      <c r="J588" s="1">
        <v>87613</v>
      </c>
      <c r="K588" s="1">
        <v>190300</v>
      </c>
      <c r="M588" s="1">
        <f>J588+K588+L588</f>
        <v>277913</v>
      </c>
      <c r="N588" s="1">
        <v>256321</v>
      </c>
      <c r="O588" s="1">
        <f>+N588-M588</f>
        <v>-21592</v>
      </c>
      <c r="P588" s="1">
        <v>15372</v>
      </c>
    </row>
    <row r="589" spans="1:15" ht="14.25" customHeight="1">
      <c r="A589" s="1" t="s">
        <v>71</v>
      </c>
      <c r="E589" s="86"/>
      <c r="G589" s="86"/>
      <c r="H589" s="119" t="s">
        <v>820</v>
      </c>
      <c r="O589" s="95">
        <f>+M589-N589</f>
        <v>0</v>
      </c>
    </row>
    <row r="590" spans="5:15" ht="14.25" customHeight="1">
      <c r="E590" s="86"/>
      <c r="G590" s="86"/>
      <c r="H590" s="26" t="s">
        <v>821</v>
      </c>
      <c r="O590" s="95">
        <f>+M590-N590</f>
        <v>0</v>
      </c>
    </row>
    <row r="591" spans="5:15" ht="14.25" customHeight="1">
      <c r="E591" s="86"/>
      <c r="G591" s="86"/>
      <c r="O591" s="95">
        <f>+M591-N591</f>
        <v>0</v>
      </c>
    </row>
    <row r="592" spans="1:20" ht="14.25" customHeight="1">
      <c r="A592" s="5"/>
      <c r="B592" s="5"/>
      <c r="C592" s="5"/>
      <c r="D592" s="5"/>
      <c r="E592" s="86"/>
      <c r="F592" s="5"/>
      <c r="G592" s="90"/>
      <c r="H592" s="5"/>
      <c r="I592" s="5"/>
      <c r="J592" s="5"/>
      <c r="K592" s="5"/>
      <c r="L592" s="5"/>
      <c r="M592" s="5"/>
      <c r="N592" s="5"/>
      <c r="O592" s="130"/>
      <c r="P592" s="5"/>
      <c r="Q592" s="5"/>
      <c r="R592" s="5"/>
      <c r="S592" s="5"/>
      <c r="T592" s="5"/>
    </row>
    <row r="593" spans="1:20" s="5" customFormat="1" ht="14.25" customHeight="1">
      <c r="A593" s="1"/>
      <c r="B593" s="1"/>
      <c r="C593" s="1"/>
      <c r="D593" s="1"/>
      <c r="E593" s="86"/>
      <c r="F593" s="1"/>
      <c r="G593" s="86"/>
      <c r="H593" s="1"/>
      <c r="I593" s="1"/>
      <c r="J593" s="1"/>
      <c r="K593" s="1"/>
      <c r="L593" s="1"/>
      <c r="M593" s="1"/>
      <c r="N593" s="1"/>
      <c r="O593" s="95">
        <f>+M593-N593</f>
        <v>0</v>
      </c>
      <c r="P593" s="1"/>
      <c r="Q593" s="1"/>
      <c r="R593" s="1"/>
      <c r="S593" s="1"/>
      <c r="T593" s="1"/>
    </row>
    <row r="594" spans="1:15" ht="14.25" customHeight="1">
      <c r="A594" s="26" t="s">
        <v>217</v>
      </c>
      <c r="B594" s="1">
        <v>6699868</v>
      </c>
      <c r="C594" s="1">
        <v>6699868</v>
      </c>
      <c r="E594" s="86">
        <f>ROUND((C594+D594)/B594*100,0)</f>
        <v>100</v>
      </c>
      <c r="F594" s="1">
        <v>6499185</v>
      </c>
      <c r="G594" s="86">
        <f>ROUND(F594/(C594+D594)*100,0)</f>
        <v>97</v>
      </c>
      <c r="H594" s="15" t="s">
        <v>218</v>
      </c>
      <c r="I594" s="1" t="s">
        <v>102</v>
      </c>
      <c r="J594" s="1">
        <v>40657</v>
      </c>
      <c r="K594" s="1">
        <v>0</v>
      </c>
      <c r="M594" s="1">
        <f>J594+K594+L594</f>
        <v>40657</v>
      </c>
      <c r="N594" s="1">
        <v>40657</v>
      </c>
      <c r="O594" s="1">
        <f>+N594-M594</f>
        <v>0</v>
      </c>
    </row>
    <row r="595" spans="1:15" ht="14.25" customHeight="1">
      <c r="A595" s="15" t="s">
        <v>33</v>
      </c>
      <c r="E595" s="86"/>
      <c r="G595" s="86"/>
      <c r="H595" s="15" t="s">
        <v>219</v>
      </c>
      <c r="O595" s="95">
        <f>+M595-N595</f>
        <v>0</v>
      </c>
    </row>
    <row r="596" spans="1:15" ht="14.25" customHeight="1">
      <c r="A596" s="15"/>
      <c r="E596" s="86"/>
      <c r="G596" s="86"/>
      <c r="H596" s="15"/>
      <c r="O596" s="95"/>
    </row>
    <row r="597" spans="1:15" s="5" customFormat="1" ht="14.25" customHeight="1">
      <c r="A597" s="51"/>
      <c r="E597" s="86"/>
      <c r="G597" s="90"/>
      <c r="H597" s="51"/>
      <c r="O597" s="130"/>
    </row>
    <row r="598" spans="1:15" ht="14.25" customHeight="1">
      <c r="A598" s="15"/>
      <c r="E598" s="86"/>
      <c r="G598" s="86"/>
      <c r="H598" s="26"/>
      <c r="O598" s="95"/>
    </row>
    <row r="599" spans="1:16" ht="14.25" customHeight="1">
      <c r="A599" s="26" t="s">
        <v>817</v>
      </c>
      <c r="B599" s="1">
        <v>4285850</v>
      </c>
      <c r="C599" s="1">
        <v>1613850</v>
      </c>
      <c r="D599" s="1">
        <v>336000</v>
      </c>
      <c r="E599" s="86">
        <f>ROUND((C599+D599)/B599*100,0)</f>
        <v>45</v>
      </c>
      <c r="F599" s="1">
        <v>1930949</v>
      </c>
      <c r="G599" s="86">
        <f>ROUND(F599/(C599+D599)*100,0)</f>
        <v>99</v>
      </c>
      <c r="H599" s="129" t="s">
        <v>606</v>
      </c>
      <c r="I599" s="1" t="s">
        <v>822</v>
      </c>
      <c r="J599" s="1">
        <v>129669</v>
      </c>
      <c r="K599" s="1">
        <v>886100</v>
      </c>
      <c r="L599" s="1">
        <v>336000</v>
      </c>
      <c r="M599" s="1">
        <f>J599+K599+L599</f>
        <v>1351769</v>
      </c>
      <c r="N599" s="1">
        <v>1333250</v>
      </c>
      <c r="O599" s="1">
        <f>+N599-M599</f>
        <v>-18519</v>
      </c>
      <c r="P599" s="1">
        <v>3599</v>
      </c>
    </row>
    <row r="600" spans="1:15" ht="14.25" customHeight="1">
      <c r="A600" s="26"/>
      <c r="E600" s="86"/>
      <c r="G600" s="86"/>
      <c r="H600" s="117" t="s">
        <v>607</v>
      </c>
      <c r="M600" s="1">
        <f aca="true" t="shared" si="25" ref="M600:M606">J600+K600+L600</f>
        <v>0</v>
      </c>
      <c r="O600" s="95"/>
    </row>
    <row r="601" spans="1:15" ht="14.25" customHeight="1">
      <c r="A601" s="26"/>
      <c r="E601" s="86"/>
      <c r="G601" s="86"/>
      <c r="H601" s="117"/>
      <c r="O601" s="95"/>
    </row>
    <row r="602" spans="1:15" ht="14.25" customHeight="1">
      <c r="A602" s="15"/>
      <c r="E602" s="86"/>
      <c r="G602" s="86"/>
      <c r="H602" s="15"/>
      <c r="M602" s="1">
        <f t="shared" si="25"/>
        <v>0</v>
      </c>
      <c r="O602" s="95"/>
    </row>
    <row r="603" spans="1:16" ht="14.25" customHeight="1" thickBot="1">
      <c r="A603" s="134"/>
      <c r="B603" s="4"/>
      <c r="C603" s="4"/>
      <c r="D603" s="4"/>
      <c r="E603" s="110"/>
      <c r="F603" s="4"/>
      <c r="G603" s="110"/>
      <c r="H603" s="134"/>
      <c r="I603" s="4"/>
      <c r="J603" s="4"/>
      <c r="K603" s="4"/>
      <c r="L603" s="4"/>
      <c r="M603" s="4"/>
      <c r="N603" s="4"/>
      <c r="O603" s="131"/>
      <c r="P603" s="4"/>
    </row>
    <row r="604" spans="1:16" ht="14.25" customHeight="1">
      <c r="A604" s="5"/>
      <c r="B604" s="5"/>
      <c r="C604" s="5"/>
      <c r="D604" s="5"/>
      <c r="E604" s="86"/>
      <c r="F604" s="5"/>
      <c r="G604" s="90"/>
      <c r="H604" s="64"/>
      <c r="I604" s="5"/>
      <c r="J604" s="5"/>
      <c r="K604" s="5"/>
      <c r="L604" s="5"/>
      <c r="M604" s="1">
        <f t="shared" si="25"/>
        <v>0</v>
      </c>
      <c r="N604" s="5"/>
      <c r="O604" s="130"/>
      <c r="P604" s="5"/>
    </row>
    <row r="605" spans="1:16" ht="14.25" customHeight="1">
      <c r="A605" s="5"/>
      <c r="B605" s="5"/>
      <c r="C605" s="5"/>
      <c r="D605" s="5"/>
      <c r="E605" s="86"/>
      <c r="F605" s="5"/>
      <c r="G605" s="90"/>
      <c r="H605" s="64"/>
      <c r="I605" s="5"/>
      <c r="J605" s="5"/>
      <c r="K605" s="5"/>
      <c r="L605" s="5"/>
      <c r="N605" s="5"/>
      <c r="O605" s="130"/>
      <c r="P605" s="5"/>
    </row>
    <row r="606" spans="1:16" ht="14.25" customHeight="1">
      <c r="A606" s="1" t="s">
        <v>818</v>
      </c>
      <c r="B606" s="5">
        <v>6562650</v>
      </c>
      <c r="C606" s="5">
        <v>2494200</v>
      </c>
      <c r="D606" s="5"/>
      <c r="E606" s="86">
        <f>ROUND((C606+D606)/B606*100,0)</f>
        <v>38</v>
      </c>
      <c r="F606" s="5">
        <v>2200794</v>
      </c>
      <c r="G606" s="86">
        <f>ROUND(F606/(C606+D606)*100,0)</f>
        <v>88</v>
      </c>
      <c r="H606" s="117" t="s">
        <v>608</v>
      </c>
      <c r="I606" s="5" t="s">
        <v>452</v>
      </c>
      <c r="J606" s="5">
        <v>281876</v>
      </c>
      <c r="K606" s="5">
        <v>1074750</v>
      </c>
      <c r="L606" s="5"/>
      <c r="M606" s="1">
        <f t="shared" si="25"/>
        <v>1356626</v>
      </c>
      <c r="N606" s="5">
        <v>1329587</v>
      </c>
      <c r="O606" s="1">
        <f>+N606-M606</f>
        <v>-27039</v>
      </c>
      <c r="P606" s="5"/>
    </row>
    <row r="607" spans="1:16" ht="14.25" customHeight="1">
      <c r="A607" s="5"/>
      <c r="B607" s="5"/>
      <c r="C607" s="5"/>
      <c r="D607" s="5"/>
      <c r="E607" s="86"/>
      <c r="F607" s="5"/>
      <c r="G607" s="90"/>
      <c r="H607" s="117" t="s">
        <v>609</v>
      </c>
      <c r="I607" s="5"/>
      <c r="J607" s="5"/>
      <c r="K607" s="5"/>
      <c r="L607" s="5"/>
      <c r="M607" s="5"/>
      <c r="N607" s="5"/>
      <c r="O607" s="130"/>
      <c r="P607" s="5"/>
    </row>
    <row r="608" spans="5:15" s="5" customFormat="1" ht="14.25" customHeight="1">
      <c r="E608" s="86"/>
      <c r="G608" s="86"/>
      <c r="H608" s="116" t="s">
        <v>610</v>
      </c>
      <c r="O608" s="130"/>
    </row>
    <row r="609" spans="5:15" s="5" customFormat="1" ht="14.25" customHeight="1">
      <c r="E609" s="86"/>
      <c r="G609" s="86"/>
      <c r="H609" s="116" t="s">
        <v>611</v>
      </c>
      <c r="O609" s="130"/>
    </row>
    <row r="610" spans="5:15" s="5" customFormat="1" ht="14.25" customHeight="1">
      <c r="E610" s="86"/>
      <c r="G610" s="86"/>
      <c r="H610" s="117" t="s">
        <v>612</v>
      </c>
      <c r="O610" s="130"/>
    </row>
    <row r="611" spans="5:15" s="5" customFormat="1" ht="14.25" customHeight="1">
      <c r="E611" s="86"/>
      <c r="G611" s="86"/>
      <c r="H611" s="117" t="s">
        <v>613</v>
      </c>
      <c r="O611" s="130"/>
    </row>
    <row r="612" spans="5:15" s="5" customFormat="1" ht="14.25" customHeight="1">
      <c r="E612" s="86"/>
      <c r="G612" s="86"/>
      <c r="H612" s="117"/>
      <c r="O612" s="130"/>
    </row>
    <row r="613" spans="5:15" ht="14.25" customHeight="1">
      <c r="E613" s="86"/>
      <c r="G613" s="86"/>
      <c r="O613" s="95"/>
    </row>
    <row r="614" spans="1:16" ht="14.25" customHeight="1">
      <c r="A614" s="94" t="s">
        <v>823</v>
      </c>
      <c r="B614" s="1">
        <v>641180</v>
      </c>
      <c r="C614" s="1">
        <v>641180</v>
      </c>
      <c r="E614" s="86">
        <f>ROUND((C614+D614)/B614*100,0)</f>
        <v>100</v>
      </c>
      <c r="F614" s="1">
        <v>618519</v>
      </c>
      <c r="G614" s="86">
        <f>ROUND(F614/(C614+D614)*100,0)</f>
        <v>96</v>
      </c>
      <c r="I614" s="41"/>
      <c r="J614" s="1">
        <v>5663</v>
      </c>
      <c r="K614" s="1">
        <v>635517</v>
      </c>
      <c r="M614" s="1">
        <f>+J614+K614</f>
        <v>641180</v>
      </c>
      <c r="N614" s="1">
        <v>618519</v>
      </c>
      <c r="O614" s="1">
        <f>+N614-M614</f>
        <v>-22661</v>
      </c>
      <c r="P614" s="1">
        <v>6256</v>
      </c>
    </row>
    <row r="615" spans="5:7" ht="14.25" customHeight="1">
      <c r="E615" s="86"/>
      <c r="G615" s="86"/>
    </row>
    <row r="616" spans="1:16" ht="14.25" customHeight="1">
      <c r="A616" s="15" t="s">
        <v>33</v>
      </c>
      <c r="B616" s="15" t="s">
        <v>33</v>
      </c>
      <c r="C616" s="15" t="s">
        <v>33</v>
      </c>
      <c r="D616" s="15"/>
      <c r="E616" s="86"/>
      <c r="F616" s="15" t="s">
        <v>33</v>
      </c>
      <c r="G616" s="86"/>
      <c r="J616" s="15" t="s">
        <v>33</v>
      </c>
      <c r="K616" s="15" t="s">
        <v>33</v>
      </c>
      <c r="L616" s="15"/>
      <c r="M616" s="15" t="s">
        <v>33</v>
      </c>
      <c r="N616" s="15" t="s">
        <v>33</v>
      </c>
      <c r="O616" s="15" t="s">
        <v>33</v>
      </c>
      <c r="P616" s="15" t="s">
        <v>33</v>
      </c>
    </row>
    <row r="617" spans="1:16" ht="14.25" customHeight="1">
      <c r="A617" s="151" t="s">
        <v>223</v>
      </c>
      <c r="B617" s="55">
        <f>B621+B649+B698</f>
        <v>392707986</v>
      </c>
      <c r="C617" s="55">
        <f>C621+C649+C698</f>
        <v>301792935</v>
      </c>
      <c r="D617" s="55">
        <f>D621+D649+D698</f>
        <v>4207000</v>
      </c>
      <c r="E617" s="55">
        <f>ROUND((C617+D617)/B617*100,0)</f>
        <v>78</v>
      </c>
      <c r="F617" s="55">
        <f>F621+F649+F698</f>
        <v>292102782</v>
      </c>
      <c r="G617" s="55">
        <f>ROUND(F617/(C617+D617)*100,0)</f>
        <v>95</v>
      </c>
      <c r="H617" s="57"/>
      <c r="I617" s="53"/>
      <c r="J617" s="55">
        <f aca="true" t="shared" si="26" ref="J617:P617">J621+J649+J698</f>
        <v>965507</v>
      </c>
      <c r="K617" s="55">
        <f t="shared" si="26"/>
        <v>44008013</v>
      </c>
      <c r="L617" s="55">
        <f t="shared" si="26"/>
        <v>4207000</v>
      </c>
      <c r="M617" s="55">
        <f t="shared" si="26"/>
        <v>49180520</v>
      </c>
      <c r="N617" s="55">
        <f t="shared" si="26"/>
        <v>48973829</v>
      </c>
      <c r="O617" s="55">
        <f t="shared" si="26"/>
        <v>-206691</v>
      </c>
      <c r="P617" s="55">
        <f t="shared" si="26"/>
        <v>3256</v>
      </c>
    </row>
    <row r="618" spans="5:7" ht="14.25" customHeight="1">
      <c r="E618" s="86"/>
      <c r="G618" s="86"/>
    </row>
    <row r="619" spans="5:7" ht="14.25" customHeight="1">
      <c r="E619" s="86"/>
      <c r="G619" s="86"/>
    </row>
    <row r="620" spans="5:7" ht="14.25" customHeight="1">
      <c r="E620" s="86"/>
      <c r="G620" s="86"/>
    </row>
    <row r="621" spans="1:16" ht="14.25" customHeight="1">
      <c r="A621" s="26" t="s">
        <v>36</v>
      </c>
      <c r="B621" s="5">
        <f>SUM(B622:B692)</f>
        <v>392595689</v>
      </c>
      <c r="C621" s="5">
        <f>SUM(C622:C692)</f>
        <v>301680638</v>
      </c>
      <c r="D621" s="5">
        <f>SUM(D622:D692)</f>
        <v>4207000</v>
      </c>
      <c r="E621" s="86">
        <f>ROUND((C621+D621)/B621*100,0)</f>
        <v>78</v>
      </c>
      <c r="F621" s="5">
        <f>SUM(F622:F692)</f>
        <v>291991718</v>
      </c>
      <c r="G621" s="86">
        <f>ROUND(F621/(C621+D621)*100,0)</f>
        <v>95</v>
      </c>
      <c r="J621" s="5">
        <f aca="true" t="shared" si="27" ref="J621:P621">SUM(J622:J692)</f>
        <v>965507</v>
      </c>
      <c r="K621" s="5">
        <f t="shared" si="27"/>
        <v>43895716</v>
      </c>
      <c r="L621" s="5">
        <f t="shared" si="27"/>
        <v>4207000</v>
      </c>
      <c r="M621" s="5">
        <f t="shared" si="27"/>
        <v>49068223</v>
      </c>
      <c r="N621" s="5">
        <f t="shared" si="27"/>
        <v>48862765</v>
      </c>
      <c r="O621" s="5">
        <f t="shared" si="27"/>
        <v>-205458</v>
      </c>
      <c r="P621" s="5">
        <f t="shared" si="27"/>
        <v>3256</v>
      </c>
    </row>
    <row r="622" spans="1:7" ht="14.25" customHeight="1">
      <c r="A622" s="26"/>
      <c r="E622" s="86"/>
      <c r="G622" s="86"/>
    </row>
    <row r="623" spans="1:7" ht="14.25" customHeight="1">
      <c r="A623" s="26"/>
      <c r="E623" s="86"/>
      <c r="G623" s="86"/>
    </row>
    <row r="624" spans="1:16" ht="14.25" customHeight="1">
      <c r="A624" s="26" t="s">
        <v>824</v>
      </c>
      <c r="B624" s="1">
        <v>81977086</v>
      </c>
      <c r="C624" s="1">
        <v>81977086</v>
      </c>
      <c r="E624" s="86">
        <f>ROUND((C624+D624)/B624*100,0)</f>
        <v>100</v>
      </c>
      <c r="F624" s="1">
        <v>74980069</v>
      </c>
      <c r="G624" s="86">
        <f>ROUND(F624/(C624+D624)*100,0)</f>
        <v>91</v>
      </c>
      <c r="H624" s="26" t="s">
        <v>828</v>
      </c>
      <c r="I624" s="1" t="s">
        <v>830</v>
      </c>
      <c r="M624" s="1">
        <f>J624+K624+L624</f>
        <v>0</v>
      </c>
      <c r="O624" s="1">
        <f>+N624-M624</f>
        <v>0</v>
      </c>
      <c r="P624" s="1">
        <v>0</v>
      </c>
    </row>
    <row r="625" spans="1:8" ht="14.25" customHeight="1">
      <c r="A625" s="1" t="s">
        <v>565</v>
      </c>
      <c r="E625" s="86"/>
      <c r="H625" s="26" t="s">
        <v>829</v>
      </c>
    </row>
    <row r="626" spans="1:8" ht="14.25" customHeight="1">
      <c r="A626" s="26"/>
      <c r="E626" s="86"/>
      <c r="G626" s="86"/>
      <c r="H626" s="26"/>
    </row>
    <row r="627" spans="1:8" ht="14.25" customHeight="1">
      <c r="A627" s="26"/>
      <c r="E627" s="86"/>
      <c r="G627" s="86"/>
      <c r="H627" s="26"/>
    </row>
    <row r="628" spans="1:15" ht="14.25" customHeight="1">
      <c r="A628" s="26" t="s">
        <v>825</v>
      </c>
      <c r="B628" s="1">
        <v>58331676</v>
      </c>
      <c r="C628" s="1">
        <v>58331676</v>
      </c>
      <c r="E628" s="86">
        <f>ROUND((C628+D628)/B628*100,0)</f>
        <v>100</v>
      </c>
      <c r="F628" s="1">
        <v>56343091</v>
      </c>
      <c r="G628" s="86">
        <f>ROUND(F628/(C628+D628)*100,0)</f>
        <v>97</v>
      </c>
      <c r="H628" s="26" t="s">
        <v>122</v>
      </c>
      <c r="I628" s="1" t="s">
        <v>102</v>
      </c>
      <c r="M628" s="1">
        <f>J628+K628+L628</f>
        <v>0</v>
      </c>
      <c r="N628" s="1">
        <v>-720</v>
      </c>
      <c r="O628" s="1">
        <f>+N628-M628</f>
        <v>-720</v>
      </c>
    </row>
    <row r="629" spans="1:8" ht="14.25" customHeight="1">
      <c r="A629" s="114" t="s">
        <v>535</v>
      </c>
      <c r="E629" s="86"/>
      <c r="G629" s="86"/>
      <c r="H629" s="26" t="s">
        <v>440</v>
      </c>
    </row>
    <row r="630" spans="1:16" ht="14.25" customHeight="1">
      <c r="A630" s="46"/>
      <c r="B630" s="5"/>
      <c r="C630" s="5"/>
      <c r="D630" s="5"/>
      <c r="E630" s="90"/>
      <c r="F630" s="5"/>
      <c r="G630" s="90"/>
      <c r="H630" s="46"/>
      <c r="I630" s="5"/>
      <c r="J630" s="5"/>
      <c r="K630" s="5"/>
      <c r="L630" s="5"/>
      <c r="M630" s="5"/>
      <c r="N630" s="5"/>
      <c r="O630" s="5"/>
      <c r="P630" s="5"/>
    </row>
    <row r="631" spans="1:8" ht="14.25" customHeight="1">
      <c r="A631" s="26"/>
      <c r="E631" s="86"/>
      <c r="G631" s="86"/>
      <c r="H631" s="26"/>
    </row>
    <row r="632" spans="1:8" ht="14.25" customHeight="1">
      <c r="A632" s="26"/>
      <c r="E632" s="86"/>
      <c r="G632" s="86"/>
      <c r="H632" s="26"/>
    </row>
    <row r="633" spans="1:15" ht="14.25" customHeight="1">
      <c r="A633" s="26" t="s">
        <v>614</v>
      </c>
      <c r="B633" s="1">
        <v>47796485</v>
      </c>
      <c r="C633" s="1">
        <v>47796485</v>
      </c>
      <c r="E633" s="86">
        <f>ROUND((C633+D633)/B633*100,0)</f>
        <v>100</v>
      </c>
      <c r="F633" s="1">
        <v>47356579</v>
      </c>
      <c r="G633" s="86">
        <f>ROUND(F633/(C633+D633)*100,0)</f>
        <v>99</v>
      </c>
      <c r="H633" s="26" t="s">
        <v>122</v>
      </c>
      <c r="I633" s="1" t="s">
        <v>102</v>
      </c>
      <c r="M633" s="1">
        <f>J633+K633+L633</f>
        <v>0</v>
      </c>
      <c r="O633" s="1">
        <f>+N633-M633</f>
        <v>0</v>
      </c>
    </row>
    <row r="634" spans="1:8" ht="14.25" customHeight="1">
      <c r="A634" s="114" t="s">
        <v>535</v>
      </c>
      <c r="E634" s="86"/>
      <c r="G634" s="86"/>
      <c r="H634" s="26" t="s">
        <v>615</v>
      </c>
    </row>
    <row r="635" spans="1:8" ht="14.25" customHeight="1">
      <c r="A635" s="114"/>
      <c r="E635" s="86"/>
      <c r="G635" s="86"/>
      <c r="H635" s="26"/>
    </row>
    <row r="636" spans="5:7" ht="14.25" customHeight="1">
      <c r="E636" s="86"/>
      <c r="G636" s="86"/>
    </row>
    <row r="637" spans="1:15" ht="14.25" customHeight="1">
      <c r="A637" s="26" t="s">
        <v>826</v>
      </c>
      <c r="B637" s="1">
        <v>18911209</v>
      </c>
      <c r="C637" s="1">
        <v>18911209</v>
      </c>
      <c r="E637" s="86">
        <f>ROUND((C637+D637)/B637*100,0)</f>
        <v>100</v>
      </c>
      <c r="F637" s="1">
        <v>17260292</v>
      </c>
      <c r="G637" s="86">
        <f>ROUND(F637/(C637+D637)*100,0)</f>
        <v>91</v>
      </c>
      <c r="H637" s="26" t="s">
        <v>125</v>
      </c>
      <c r="I637" s="1" t="s">
        <v>102</v>
      </c>
      <c r="M637" s="1">
        <f>J637+K637+L637</f>
        <v>0</v>
      </c>
      <c r="O637" s="1">
        <f>+N637-M637</f>
        <v>0</v>
      </c>
    </row>
    <row r="638" spans="5:8" ht="14.25" customHeight="1">
      <c r="E638" s="86"/>
      <c r="G638" s="86"/>
      <c r="H638" s="26" t="s">
        <v>616</v>
      </c>
    </row>
    <row r="639" spans="5:8" ht="14.25" customHeight="1">
      <c r="E639" s="86"/>
      <c r="G639" s="86"/>
      <c r="H639" s="26" t="s">
        <v>617</v>
      </c>
    </row>
    <row r="640" spans="5:8" ht="14.25" customHeight="1">
      <c r="E640" s="86"/>
      <c r="G640" s="86"/>
      <c r="H640" s="5" t="s">
        <v>618</v>
      </c>
    </row>
    <row r="641" spans="5:8" ht="14.25" customHeight="1">
      <c r="E641" s="86"/>
      <c r="G641" s="86"/>
      <c r="H641" s="5"/>
    </row>
    <row r="642" spans="5:15" ht="14.25" customHeight="1">
      <c r="E642" s="86"/>
      <c r="G642" s="86"/>
      <c r="H642" s="26"/>
      <c r="O642" s="95"/>
    </row>
    <row r="643" spans="1:15" ht="14.25" customHeight="1">
      <c r="A643" s="26" t="s">
        <v>827</v>
      </c>
      <c r="B643" s="1">
        <v>6775810</v>
      </c>
      <c r="C643" s="1">
        <v>6775810</v>
      </c>
      <c r="E643" s="86">
        <f>ROUND((C643+D643)/B643*100,0)</f>
        <v>100</v>
      </c>
      <c r="F643" s="1">
        <v>7145256</v>
      </c>
      <c r="G643" s="86">
        <f>ROUND(F643/(C643+D643)*100,0)</f>
        <v>105</v>
      </c>
      <c r="H643" s="26" t="s">
        <v>450</v>
      </c>
      <c r="I643" s="1" t="s">
        <v>102</v>
      </c>
      <c r="J643" s="1">
        <v>1572</v>
      </c>
      <c r="M643" s="1">
        <f>J643+K643+L643</f>
        <v>1572</v>
      </c>
      <c r="N643" s="1">
        <v>1572</v>
      </c>
      <c r="O643" s="1">
        <f>+N643-M643</f>
        <v>0</v>
      </c>
    </row>
    <row r="644" spans="5:15" ht="14.25" customHeight="1">
      <c r="E644" s="86"/>
      <c r="G644" s="86"/>
      <c r="H644" s="26" t="s">
        <v>129</v>
      </c>
      <c r="O644" s="95">
        <f>+M644-N644</f>
        <v>0</v>
      </c>
    </row>
    <row r="645" spans="5:15" ht="14.25" customHeight="1">
      <c r="E645" s="86"/>
      <c r="G645" s="86"/>
      <c r="H645" s="26" t="s">
        <v>130</v>
      </c>
      <c r="O645" s="95">
        <f>+M645-N645</f>
        <v>0</v>
      </c>
    </row>
    <row r="646" spans="5:8" ht="14.25" customHeight="1">
      <c r="E646" s="86"/>
      <c r="G646" s="86"/>
      <c r="H646" s="5"/>
    </row>
    <row r="647" spans="5:8" ht="14.25" customHeight="1">
      <c r="E647" s="86"/>
      <c r="G647" s="86"/>
      <c r="H647" s="5"/>
    </row>
    <row r="648" spans="5:8" ht="14.25" customHeight="1">
      <c r="E648" s="86"/>
      <c r="G648" s="86"/>
      <c r="H648" s="5"/>
    </row>
    <row r="649" spans="1:16" ht="14.25" customHeight="1">
      <c r="A649" s="46"/>
      <c r="B649" s="5"/>
      <c r="C649" s="5"/>
      <c r="D649" s="5"/>
      <c r="E649" s="86"/>
      <c r="F649" s="5"/>
      <c r="G649" s="86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4.25" customHeight="1">
      <c r="A650" s="46"/>
      <c r="B650" s="5"/>
      <c r="C650" s="5"/>
      <c r="D650" s="5"/>
      <c r="E650" s="86"/>
      <c r="F650" s="5"/>
      <c r="G650" s="90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4.25" customHeight="1">
      <c r="A651" s="5"/>
      <c r="B651" s="5"/>
      <c r="C651" s="5"/>
      <c r="D651" s="5"/>
      <c r="E651" s="86"/>
      <c r="F651" s="5"/>
      <c r="G651" s="90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4.25" customHeight="1">
      <c r="A652" s="26" t="s">
        <v>884</v>
      </c>
      <c r="B652" s="1">
        <v>50635049</v>
      </c>
      <c r="C652" s="1">
        <v>26509884</v>
      </c>
      <c r="E652" s="86">
        <f>ROUND((C652+D652)/B652*100,0)</f>
        <v>52</v>
      </c>
      <c r="F652" s="1">
        <v>25254903</v>
      </c>
      <c r="G652" s="86">
        <f>ROUND(F652/(C652+D652)*100,0)</f>
        <v>95</v>
      </c>
      <c r="H652" s="26" t="s">
        <v>122</v>
      </c>
      <c r="I652" s="1" t="s">
        <v>510</v>
      </c>
      <c r="J652" s="1">
        <v>42479</v>
      </c>
      <c r="K652" s="1">
        <v>13385473</v>
      </c>
      <c r="M652" s="1">
        <f>J652+K652+L652</f>
        <v>13427952</v>
      </c>
      <c r="N652" s="1">
        <v>13415485</v>
      </c>
      <c r="O652" s="1">
        <f>+N652-M652</f>
        <v>-12467</v>
      </c>
      <c r="P652" s="1">
        <v>650</v>
      </c>
    </row>
    <row r="653" spans="1:15" ht="14.25" customHeight="1">
      <c r="A653" s="15"/>
      <c r="E653" s="86"/>
      <c r="G653" s="86"/>
      <c r="H653" s="26" t="s">
        <v>831</v>
      </c>
      <c r="O653" s="95">
        <f>+M653-N653</f>
        <v>0</v>
      </c>
    </row>
    <row r="654" spans="1:15" ht="14.25" customHeight="1">
      <c r="A654" s="15"/>
      <c r="E654" s="86"/>
      <c r="G654" s="86"/>
      <c r="H654" s="26"/>
      <c r="O654" s="95"/>
    </row>
    <row r="655" spans="5:20" ht="14.25" customHeight="1">
      <c r="E655" s="86"/>
      <c r="G655" s="86"/>
      <c r="O655" s="95">
        <f>+M655-N655</f>
        <v>0</v>
      </c>
      <c r="Q655" s="5"/>
      <c r="R655" s="5"/>
      <c r="S655" s="5"/>
      <c r="T655" s="5"/>
    </row>
    <row r="656" spans="1:16" ht="14.25" customHeight="1">
      <c r="A656" s="26" t="s">
        <v>885</v>
      </c>
      <c r="B656" s="1">
        <v>39452870</v>
      </c>
      <c r="C656" s="1">
        <v>18988880</v>
      </c>
      <c r="D656" s="1">
        <v>1542000</v>
      </c>
      <c r="E656" s="86">
        <f>ROUND((C656+D656)/B656*100,0)</f>
        <v>52</v>
      </c>
      <c r="F656" s="1">
        <v>19522728</v>
      </c>
      <c r="G656" s="86">
        <f>ROUND(F656/(C656+D656)*100,0)</f>
        <v>95</v>
      </c>
      <c r="H656" s="26" t="s">
        <v>122</v>
      </c>
      <c r="I656" s="1" t="s">
        <v>510</v>
      </c>
      <c r="J656" s="1">
        <v>497795</v>
      </c>
      <c r="K656" s="1">
        <v>8553116</v>
      </c>
      <c r="L656" s="1">
        <v>1542000</v>
      </c>
      <c r="M656" s="1">
        <f>J656+K656+L656</f>
        <v>10592911</v>
      </c>
      <c r="N656" s="1">
        <v>10584760</v>
      </c>
      <c r="O656" s="1">
        <f>+N656-M656</f>
        <v>-8151</v>
      </c>
      <c r="P656" s="1">
        <v>416</v>
      </c>
    </row>
    <row r="657" spans="1:15" ht="14.25" customHeight="1">
      <c r="A657" s="15"/>
      <c r="E657" s="86"/>
      <c r="G657" s="86"/>
      <c r="H657" s="26" t="s">
        <v>870</v>
      </c>
      <c r="O657" s="95">
        <f>+M657-N657</f>
        <v>0</v>
      </c>
    </row>
    <row r="658" spans="5:15" ht="14.25" customHeight="1">
      <c r="E658" s="86"/>
      <c r="G658" s="86"/>
      <c r="H658" s="15"/>
      <c r="O658" s="95">
        <f>+M658-N658</f>
        <v>0</v>
      </c>
    </row>
    <row r="659" spans="5:15" ht="14.25" customHeight="1">
      <c r="E659" s="86"/>
      <c r="G659" s="86"/>
      <c r="O659" s="95">
        <f>+M659-N659</f>
        <v>0</v>
      </c>
    </row>
    <row r="660" spans="1:15" ht="14.25" customHeight="1">
      <c r="A660" s="26" t="s">
        <v>886</v>
      </c>
      <c r="B660" s="1">
        <v>46591872</v>
      </c>
      <c r="C660" s="1">
        <v>21680096</v>
      </c>
      <c r="E660" s="86">
        <f>ROUND((C660+D660)/B660*100,0)</f>
        <v>47</v>
      </c>
      <c r="F660" s="1">
        <v>19281674</v>
      </c>
      <c r="G660" s="86">
        <f>ROUND(F660/(C660+D660)*100,0)</f>
        <v>89</v>
      </c>
      <c r="H660" s="26" t="s">
        <v>122</v>
      </c>
      <c r="I660" s="1" t="s">
        <v>510</v>
      </c>
      <c r="J660" s="1">
        <v>274007</v>
      </c>
      <c r="K660" s="1">
        <v>9993434</v>
      </c>
      <c r="M660" s="1">
        <f>J660+K660+L660</f>
        <v>10267441</v>
      </c>
      <c r="N660" s="1">
        <v>10103823</v>
      </c>
      <c r="O660" s="1">
        <f>+N660-M660</f>
        <v>-163618</v>
      </c>
    </row>
    <row r="661" spans="1:15" ht="14.25" customHeight="1">
      <c r="A661" s="15"/>
      <c r="E661" s="86"/>
      <c r="G661" s="86"/>
      <c r="H661" s="26" t="s">
        <v>871</v>
      </c>
      <c r="O661" s="95">
        <f>+M661-N661</f>
        <v>0</v>
      </c>
    </row>
    <row r="662" spans="1:16" ht="14.25" customHeight="1" thickBot="1">
      <c r="A662" s="134"/>
      <c r="B662" s="4"/>
      <c r="C662" s="4"/>
      <c r="D662" s="4"/>
      <c r="E662" s="110"/>
      <c r="F662" s="4"/>
      <c r="G662" s="110"/>
      <c r="H662" s="132"/>
      <c r="I662" s="4"/>
      <c r="J662" s="4"/>
      <c r="K662" s="4"/>
      <c r="L662" s="4"/>
      <c r="M662" s="4"/>
      <c r="N662" s="4"/>
      <c r="O662" s="131"/>
      <c r="P662" s="4"/>
    </row>
    <row r="663" spans="1:16" ht="14.25" customHeight="1">
      <c r="A663" s="51"/>
      <c r="B663" s="5"/>
      <c r="C663" s="5"/>
      <c r="D663" s="5"/>
      <c r="E663" s="86"/>
      <c r="F663" s="5"/>
      <c r="G663" s="90"/>
      <c r="H663" s="46"/>
      <c r="I663" s="5"/>
      <c r="J663" s="5"/>
      <c r="K663" s="5"/>
      <c r="L663" s="5"/>
      <c r="M663" s="5"/>
      <c r="N663" s="5"/>
      <c r="O663" s="130"/>
      <c r="P663" s="5"/>
    </row>
    <row r="664" spans="1:16" ht="14.25" customHeight="1">
      <c r="A664" s="51"/>
      <c r="B664" s="5"/>
      <c r="C664" s="5"/>
      <c r="D664" s="5"/>
      <c r="E664" s="86"/>
      <c r="F664" s="5"/>
      <c r="G664" s="90"/>
      <c r="H664" s="46"/>
      <c r="I664" s="5"/>
      <c r="J664" s="5"/>
      <c r="K664" s="5"/>
      <c r="L664" s="5"/>
      <c r="M664" s="5"/>
      <c r="N664" s="5"/>
      <c r="O664" s="130"/>
      <c r="P664" s="5"/>
    </row>
    <row r="665" spans="5:15" ht="14.25" customHeight="1">
      <c r="E665" s="86"/>
      <c r="G665" s="86"/>
      <c r="H665" s="15"/>
      <c r="O665" s="95">
        <f>+M665-N665</f>
        <v>0</v>
      </c>
    </row>
    <row r="666" spans="5:15" ht="14.25" customHeight="1">
      <c r="E666" s="86"/>
      <c r="G666" s="86"/>
      <c r="H666" s="26"/>
      <c r="O666" s="95">
        <f>+M666-N666</f>
        <v>0</v>
      </c>
    </row>
    <row r="667" spans="1:15" ht="16.5" customHeight="1">
      <c r="A667" s="26" t="s">
        <v>887</v>
      </c>
      <c r="B667" s="1">
        <v>26207105</v>
      </c>
      <c r="C667" s="1">
        <v>13050008</v>
      </c>
      <c r="D667" s="1">
        <v>2100000</v>
      </c>
      <c r="E667" s="86">
        <f>ROUND((C667+D667)/B667*100,0)</f>
        <v>58</v>
      </c>
      <c r="F667" s="1">
        <v>16569360</v>
      </c>
      <c r="G667" s="86">
        <f>ROUND(F667/(C667+D667)*100,0)</f>
        <v>109</v>
      </c>
      <c r="H667" s="26" t="s">
        <v>125</v>
      </c>
      <c r="I667" s="1" t="s">
        <v>510</v>
      </c>
      <c r="J667" s="1">
        <v>29828</v>
      </c>
      <c r="K667" s="1">
        <v>8409683</v>
      </c>
      <c r="L667" s="1">
        <v>2100000</v>
      </c>
      <c r="M667" s="1">
        <f>J667+K667+L667</f>
        <v>10539511</v>
      </c>
      <c r="N667" s="1">
        <v>10538865</v>
      </c>
      <c r="O667" s="1">
        <f>+N667-M667</f>
        <v>-646</v>
      </c>
    </row>
    <row r="668" spans="5:15" ht="14.25" customHeight="1">
      <c r="E668" s="86"/>
      <c r="G668" s="86"/>
      <c r="H668" s="26" t="s">
        <v>832</v>
      </c>
      <c r="O668" s="95">
        <f>+M668-N668</f>
        <v>0</v>
      </c>
    </row>
    <row r="669" spans="5:15" ht="14.25" customHeight="1">
      <c r="E669" s="86"/>
      <c r="G669" s="86"/>
      <c r="H669" s="26" t="s">
        <v>833</v>
      </c>
      <c r="O669" s="95">
        <f>+M669-N669</f>
        <v>0</v>
      </c>
    </row>
    <row r="670" spans="1:16" ht="14.25" customHeight="1">
      <c r="A670" s="5"/>
      <c r="B670" s="5"/>
      <c r="C670" s="5"/>
      <c r="D670" s="5"/>
      <c r="E670" s="86"/>
      <c r="F670" s="5"/>
      <c r="G670" s="90"/>
      <c r="H670" s="5" t="s">
        <v>834</v>
      </c>
      <c r="I670" s="5"/>
      <c r="J670" s="5"/>
      <c r="K670" s="5"/>
      <c r="L670" s="5"/>
      <c r="M670" s="5"/>
      <c r="N670" s="5"/>
      <c r="O670" s="130">
        <f>+M670-N670</f>
        <v>0</v>
      </c>
      <c r="P670" s="5"/>
    </row>
    <row r="671" spans="1:16" ht="14.25" customHeight="1">
      <c r="A671" s="5"/>
      <c r="B671" s="5"/>
      <c r="C671" s="5"/>
      <c r="D671" s="5"/>
      <c r="E671" s="86"/>
      <c r="F671" s="5"/>
      <c r="G671" s="90"/>
      <c r="H671" s="5"/>
      <c r="I671" s="5"/>
      <c r="J671" s="5"/>
      <c r="K671" s="5"/>
      <c r="L671" s="5"/>
      <c r="M671" s="5"/>
      <c r="N671" s="5"/>
      <c r="O671" s="130"/>
      <c r="P671" s="5"/>
    </row>
    <row r="672" spans="1:16" ht="14.25" customHeight="1">
      <c r="A672" s="5"/>
      <c r="B672" s="5"/>
      <c r="C672" s="5"/>
      <c r="D672" s="5"/>
      <c r="E672" s="86"/>
      <c r="F672" s="5"/>
      <c r="G672" s="90"/>
      <c r="H672" s="5"/>
      <c r="I672" s="5"/>
      <c r="J672" s="5"/>
      <c r="K672" s="5"/>
      <c r="L672" s="5"/>
      <c r="M672" s="5"/>
      <c r="N672" s="5"/>
      <c r="O672" s="130"/>
      <c r="P672" s="5"/>
    </row>
    <row r="673" spans="1:15" ht="14.25" customHeight="1">
      <c r="A673" s="26" t="s">
        <v>888</v>
      </c>
      <c r="B673" s="1">
        <v>4761981</v>
      </c>
      <c r="C673" s="1">
        <v>1571070</v>
      </c>
      <c r="D673" s="1">
        <v>313000</v>
      </c>
      <c r="E673" s="86">
        <f>ROUND((C673+D673)/B673*100,0)</f>
        <v>40</v>
      </c>
      <c r="F673" s="1">
        <v>1879331</v>
      </c>
      <c r="G673" s="86">
        <f>ROUND(F673/(C673+D673)*100,0)</f>
        <v>100</v>
      </c>
      <c r="H673" s="26" t="s">
        <v>835</v>
      </c>
      <c r="I673" s="1" t="s">
        <v>510</v>
      </c>
      <c r="J673" s="1">
        <v>3035</v>
      </c>
      <c r="K673" s="1">
        <v>743751</v>
      </c>
      <c r="L673" s="1">
        <v>313000</v>
      </c>
      <c r="M673" s="1">
        <f>J673+K673+L673</f>
        <v>1059786</v>
      </c>
      <c r="N673" s="1">
        <v>1059752</v>
      </c>
      <c r="O673" s="1">
        <f>+N673-M673</f>
        <v>-34</v>
      </c>
    </row>
    <row r="674" spans="5:20" ht="14.25" customHeight="1">
      <c r="E674" s="86"/>
      <c r="G674" s="86"/>
      <c r="H674" s="26" t="s">
        <v>836</v>
      </c>
      <c r="O674" s="95">
        <f>+M674-N674</f>
        <v>0</v>
      </c>
      <c r="Q674" s="5"/>
      <c r="R674" s="5"/>
      <c r="S674" s="5"/>
      <c r="T674" s="5"/>
    </row>
    <row r="675" spans="5:20" ht="14.25" customHeight="1">
      <c r="E675" s="86"/>
      <c r="G675" s="86"/>
      <c r="H675" s="26" t="s">
        <v>837</v>
      </c>
      <c r="O675" s="95">
        <f>+M675-N675</f>
        <v>0</v>
      </c>
      <c r="Q675" s="5"/>
      <c r="R675" s="5"/>
      <c r="S675" s="5"/>
      <c r="T675" s="5"/>
    </row>
    <row r="676" spans="1:16" s="5" customFormat="1" ht="14.25" customHeight="1">
      <c r="A676" s="1"/>
      <c r="B676" s="1"/>
      <c r="C676" s="1"/>
      <c r="D676" s="1"/>
      <c r="E676" s="86"/>
      <c r="F676" s="1"/>
      <c r="G676" s="86"/>
      <c r="H676" s="26" t="s">
        <v>841</v>
      </c>
      <c r="I676" s="1"/>
      <c r="J676" s="1"/>
      <c r="K676" s="1"/>
      <c r="L676" s="1"/>
      <c r="M676" s="1"/>
      <c r="N676" s="1"/>
      <c r="O676" s="95">
        <f>+M676-N676</f>
        <v>0</v>
      </c>
      <c r="P676" s="1"/>
    </row>
    <row r="677" spans="1:20" s="5" customFormat="1" ht="14.25" customHeight="1">
      <c r="A677" s="1"/>
      <c r="B677" s="1"/>
      <c r="C677" s="1"/>
      <c r="D677" s="1"/>
      <c r="E677" s="86"/>
      <c r="F677" s="1"/>
      <c r="G677" s="86"/>
      <c r="H677" s="26" t="s">
        <v>840</v>
      </c>
      <c r="I677" s="1"/>
      <c r="J677" s="1"/>
      <c r="K677" s="1"/>
      <c r="L677" s="1"/>
      <c r="M677" s="1"/>
      <c r="N677" s="1"/>
      <c r="O677" s="95"/>
      <c r="P677" s="1"/>
      <c r="Q677" s="1"/>
      <c r="R677" s="1"/>
      <c r="S677" s="1"/>
      <c r="T677" s="1"/>
    </row>
    <row r="678" spans="5:15" ht="14.25" customHeight="1">
      <c r="E678" s="86"/>
      <c r="G678" s="86"/>
      <c r="H678" s="119" t="s">
        <v>838</v>
      </c>
      <c r="O678" s="95"/>
    </row>
    <row r="679" spans="5:15" ht="14.25" customHeight="1">
      <c r="E679" s="86"/>
      <c r="G679" s="86"/>
      <c r="H679" s="119" t="s">
        <v>839</v>
      </c>
      <c r="O679" s="95"/>
    </row>
    <row r="680" spans="5:15" ht="14.25" customHeight="1">
      <c r="E680" s="86"/>
      <c r="G680" s="86"/>
      <c r="H680" s="119"/>
      <c r="O680" s="95"/>
    </row>
    <row r="681" spans="5:15" ht="14.25" customHeight="1">
      <c r="E681" s="86"/>
      <c r="G681" s="86"/>
      <c r="H681" s="26"/>
      <c r="O681" s="95"/>
    </row>
    <row r="682" spans="1:15" ht="14.25" customHeight="1">
      <c r="A682" s="26" t="s">
        <v>889</v>
      </c>
      <c r="B682" s="1">
        <v>7711663</v>
      </c>
      <c r="C682" s="1">
        <v>4521931</v>
      </c>
      <c r="E682" s="86">
        <f>ROUND((C682+D682)/B682*100,0)</f>
        <v>59</v>
      </c>
      <c r="F682" s="1">
        <v>4584207</v>
      </c>
      <c r="G682" s="86">
        <f>ROUND(F682/(C682+D682)*100,0)</f>
        <v>101</v>
      </c>
      <c r="H682" s="26" t="s">
        <v>842</v>
      </c>
      <c r="I682" s="1" t="s">
        <v>510</v>
      </c>
      <c r="J682" s="1">
        <v>110224</v>
      </c>
      <c r="K682" s="1">
        <v>2077210</v>
      </c>
      <c r="M682" s="1">
        <f>J682+K682+L682</f>
        <v>2187434</v>
      </c>
      <c r="N682" s="1">
        <v>2171580</v>
      </c>
      <c r="O682" s="1">
        <f>+N682-M682</f>
        <v>-15854</v>
      </c>
    </row>
    <row r="683" spans="5:15" ht="14.25" customHeight="1">
      <c r="E683" s="86"/>
      <c r="G683" s="86"/>
      <c r="H683" s="26" t="s">
        <v>129</v>
      </c>
      <c r="O683" s="95">
        <f>+M683-N683</f>
        <v>0</v>
      </c>
    </row>
    <row r="684" spans="5:15" ht="14.25" customHeight="1">
      <c r="E684" s="86"/>
      <c r="G684" s="86"/>
      <c r="H684" s="26" t="s">
        <v>130</v>
      </c>
      <c r="O684" s="95">
        <f>+M684-N684</f>
        <v>0</v>
      </c>
    </row>
    <row r="685" spans="5:15" ht="14.25" customHeight="1">
      <c r="E685" s="86"/>
      <c r="G685" s="86"/>
      <c r="H685" s="26"/>
      <c r="O685" s="95"/>
    </row>
    <row r="686" spans="1:16" ht="14.25" customHeight="1">
      <c r="A686" s="5"/>
      <c r="B686" s="5"/>
      <c r="C686" s="5"/>
      <c r="D686" s="5"/>
      <c r="E686" s="86"/>
      <c r="F686" s="5"/>
      <c r="G686" s="90"/>
      <c r="H686" s="5"/>
      <c r="I686" s="5"/>
      <c r="J686" s="5"/>
      <c r="K686" s="5"/>
      <c r="L686" s="5"/>
      <c r="M686" s="5"/>
      <c r="N686" s="5"/>
      <c r="O686" s="130"/>
      <c r="P686" s="5"/>
    </row>
    <row r="687" spans="1:15" ht="14.25" customHeight="1">
      <c r="A687" s="26" t="s">
        <v>890</v>
      </c>
      <c r="B687" s="1">
        <v>2853576</v>
      </c>
      <c r="C687" s="1">
        <v>1304226</v>
      </c>
      <c r="D687" s="1">
        <v>252000</v>
      </c>
      <c r="E687" s="86">
        <f>ROUND((C687+D687)/B687*100,0)</f>
        <v>55</v>
      </c>
      <c r="F687" s="1">
        <v>1554691</v>
      </c>
      <c r="G687" s="86">
        <f>ROUND(F687/(C687+D687)*100,0)</f>
        <v>100</v>
      </c>
      <c r="H687" s="26" t="s">
        <v>132</v>
      </c>
      <c r="I687" s="1" t="s">
        <v>510</v>
      </c>
      <c r="J687" s="1">
        <v>2620</v>
      </c>
      <c r="K687" s="1">
        <v>598990</v>
      </c>
      <c r="L687" s="1">
        <v>252000</v>
      </c>
      <c r="M687" s="1">
        <f>J687+K687+L687</f>
        <v>853610</v>
      </c>
      <c r="N687" s="1">
        <v>852346</v>
      </c>
      <c r="O687" s="1">
        <f>+N687-M687</f>
        <v>-1264</v>
      </c>
    </row>
    <row r="688" spans="1:15" ht="14.25" customHeight="1">
      <c r="A688" s="26"/>
      <c r="E688" s="86"/>
      <c r="G688" s="86"/>
      <c r="H688" s="26" t="s">
        <v>133</v>
      </c>
      <c r="O688" s="95">
        <f>+M688-N688</f>
        <v>0</v>
      </c>
    </row>
    <row r="689" spans="5:15" ht="14.25" customHeight="1">
      <c r="E689" s="86"/>
      <c r="G689" s="86"/>
      <c r="H689" s="26" t="s">
        <v>134</v>
      </c>
      <c r="O689" s="95">
        <f>+M689-N689</f>
        <v>0</v>
      </c>
    </row>
    <row r="690" spans="1:16" ht="14.25" customHeight="1">
      <c r="A690" s="5"/>
      <c r="B690" s="5"/>
      <c r="C690" s="5"/>
      <c r="D690" s="5"/>
      <c r="E690" s="86"/>
      <c r="F690" s="5"/>
      <c r="G690" s="90"/>
      <c r="H690" s="5"/>
      <c r="I690" s="5"/>
      <c r="J690" s="5"/>
      <c r="K690" s="5"/>
      <c r="L690" s="5"/>
      <c r="M690" s="5"/>
      <c r="N690" s="5"/>
      <c r="O690" s="130">
        <f>+M690-N690</f>
        <v>0</v>
      </c>
      <c r="P690" s="5"/>
    </row>
    <row r="691" spans="1:16" ht="14.25" customHeight="1">
      <c r="A691" s="5"/>
      <c r="B691" s="5"/>
      <c r="C691" s="5"/>
      <c r="D691" s="5"/>
      <c r="E691" s="86"/>
      <c r="F691" s="5"/>
      <c r="G691" s="90"/>
      <c r="H691" s="5"/>
      <c r="I691" s="5"/>
      <c r="J691" s="5"/>
      <c r="K691" s="5"/>
      <c r="L691" s="5"/>
      <c r="M691" s="5"/>
      <c r="N691" s="5"/>
      <c r="O691" s="130"/>
      <c r="P691" s="5"/>
    </row>
    <row r="692" spans="1:16" ht="14.25" customHeight="1">
      <c r="A692" s="26" t="s">
        <v>891</v>
      </c>
      <c r="B692" s="1">
        <v>589307</v>
      </c>
      <c r="C692" s="1">
        <v>262277</v>
      </c>
      <c r="E692" s="86">
        <f>ROUND((C692+D692)/B692*100,0)</f>
        <v>45</v>
      </c>
      <c r="F692" s="1">
        <v>259537</v>
      </c>
      <c r="G692" s="86">
        <f>ROUND(F692/(C692+D692)*100,0)</f>
        <v>99</v>
      </c>
      <c r="H692" s="26" t="s">
        <v>136</v>
      </c>
      <c r="I692" s="1" t="s">
        <v>510</v>
      </c>
      <c r="J692" s="1">
        <v>3947</v>
      </c>
      <c r="K692" s="1">
        <v>134059</v>
      </c>
      <c r="M692" s="1">
        <f>J692+K692+L692</f>
        <v>138006</v>
      </c>
      <c r="N692" s="1">
        <v>135302</v>
      </c>
      <c r="O692" s="1">
        <f>+N692-M692</f>
        <v>-2704</v>
      </c>
      <c r="P692" s="1">
        <v>2190</v>
      </c>
    </row>
    <row r="693" spans="1:15" ht="14.25" customHeight="1">
      <c r="A693" s="15"/>
      <c r="E693" s="86"/>
      <c r="G693" s="86"/>
      <c r="H693" s="26" t="s">
        <v>137</v>
      </c>
      <c r="O693" s="95">
        <f>+M693-N693</f>
        <v>0</v>
      </c>
    </row>
    <row r="694" spans="1:16" s="5" customFormat="1" ht="14.25" customHeight="1">
      <c r="A694" s="1"/>
      <c r="B694" s="1"/>
      <c r="C694" s="1"/>
      <c r="D694" s="1"/>
      <c r="E694" s="86"/>
      <c r="F694" s="1"/>
      <c r="G694" s="86"/>
      <c r="H694" s="26" t="s">
        <v>138</v>
      </c>
      <c r="I694" s="1"/>
      <c r="J694" s="1"/>
      <c r="K694" s="1"/>
      <c r="L694" s="1"/>
      <c r="M694" s="1"/>
      <c r="N694" s="1"/>
      <c r="O694" s="95">
        <f>+M694-N694</f>
        <v>0</v>
      </c>
      <c r="P694" s="1"/>
    </row>
    <row r="695" spans="5:20" ht="14.25" customHeight="1">
      <c r="E695" s="86"/>
      <c r="G695" s="86"/>
      <c r="H695" s="26" t="s">
        <v>139</v>
      </c>
      <c r="O695" s="95">
        <f>+M695-N695</f>
        <v>0</v>
      </c>
      <c r="Q695" s="5"/>
      <c r="R695" s="5"/>
      <c r="S695" s="5"/>
      <c r="T695" s="5"/>
    </row>
    <row r="696" spans="1:20" s="5" customFormat="1" ht="14.25" customHeight="1">
      <c r="A696" s="1"/>
      <c r="B696" s="1"/>
      <c r="C696" s="1"/>
      <c r="D696" s="1"/>
      <c r="E696" s="86"/>
      <c r="F696" s="1"/>
      <c r="G696" s="86"/>
      <c r="H696" s="26"/>
      <c r="I696" s="1"/>
      <c r="J696" s="1"/>
      <c r="K696" s="1"/>
      <c r="L696" s="1"/>
      <c r="M696" s="1"/>
      <c r="N696" s="1"/>
      <c r="O696" s="95"/>
      <c r="P696" s="1"/>
      <c r="Q696" s="1"/>
      <c r="R696" s="1"/>
      <c r="S696" s="1"/>
      <c r="T696" s="1"/>
    </row>
    <row r="697" spans="1:15" ht="14.25" customHeight="1">
      <c r="A697" s="26"/>
      <c r="E697" s="86"/>
      <c r="G697" s="86"/>
      <c r="O697" s="95">
        <f>+M697-N697</f>
        <v>0</v>
      </c>
    </row>
    <row r="698" spans="1:15" ht="14.25" customHeight="1">
      <c r="A698" s="94" t="s">
        <v>823</v>
      </c>
      <c r="B698" s="1">
        <v>112297</v>
      </c>
      <c r="C698" s="1">
        <v>112297</v>
      </c>
      <c r="E698" s="86">
        <f>ROUND((C698+D698)/B698*100,0)</f>
        <v>100</v>
      </c>
      <c r="F698" s="1">
        <v>111064</v>
      </c>
      <c r="G698" s="86">
        <f>ROUND(F698/(C698+D698)*100,0)</f>
        <v>99</v>
      </c>
      <c r="I698" s="41"/>
      <c r="K698" s="1">
        <v>112297</v>
      </c>
      <c r="M698" s="1">
        <f>+J698+K698</f>
        <v>112297</v>
      </c>
      <c r="N698" s="1">
        <v>111064</v>
      </c>
      <c r="O698" s="1">
        <f>+N698-M698</f>
        <v>-1233</v>
      </c>
    </row>
    <row r="699" spans="1:9" ht="14.25" customHeight="1">
      <c r="A699" s="94"/>
      <c r="E699" s="86"/>
      <c r="G699" s="86"/>
      <c r="I699" s="41"/>
    </row>
    <row r="700" spans="1:9" ht="14.25" customHeight="1">
      <c r="A700" s="94"/>
      <c r="E700" s="86"/>
      <c r="G700" s="86"/>
      <c r="I700" s="41"/>
    </row>
    <row r="701" spans="1:15" ht="14.25" customHeight="1">
      <c r="A701" s="94"/>
      <c r="E701" s="86"/>
      <c r="G701" s="86"/>
      <c r="O701" s="1">
        <f>+N701-M701</f>
        <v>0</v>
      </c>
    </row>
    <row r="702" spans="1:17" ht="14.25" customHeight="1">
      <c r="A702" s="27" t="s">
        <v>856</v>
      </c>
      <c r="B702" s="149">
        <f>B706</f>
        <v>3162844</v>
      </c>
      <c r="C702" s="55">
        <f aca="true" t="shared" si="28" ref="C702:P702">C706</f>
        <v>835734</v>
      </c>
      <c r="D702" s="55">
        <f t="shared" si="28"/>
        <v>0</v>
      </c>
      <c r="E702" s="55">
        <f t="shared" si="28"/>
        <v>26</v>
      </c>
      <c r="F702" s="55">
        <f t="shared" si="28"/>
        <v>401295</v>
      </c>
      <c r="G702" s="55">
        <f t="shared" si="28"/>
        <v>48</v>
      </c>
      <c r="H702" s="55">
        <f t="shared" si="28"/>
        <v>0</v>
      </c>
      <c r="I702" s="57">
        <f t="shared" si="28"/>
        <v>0</v>
      </c>
      <c r="J702" s="57">
        <f t="shared" si="28"/>
        <v>181030</v>
      </c>
      <c r="K702" s="55">
        <f t="shared" si="28"/>
        <v>492504</v>
      </c>
      <c r="L702" s="55">
        <f t="shared" si="28"/>
        <v>0</v>
      </c>
      <c r="M702" s="55">
        <f t="shared" si="28"/>
        <v>673534</v>
      </c>
      <c r="N702" s="55">
        <f t="shared" si="28"/>
        <v>257184</v>
      </c>
      <c r="O702" s="55">
        <f t="shared" si="28"/>
        <v>-416350</v>
      </c>
      <c r="P702" s="55">
        <f t="shared" si="28"/>
        <v>352917</v>
      </c>
      <c r="Q702" s="55"/>
    </row>
    <row r="703" spans="1:17" ht="14.25" customHeight="1">
      <c r="A703" s="27"/>
      <c r="B703" s="149"/>
      <c r="C703" s="55"/>
      <c r="D703" s="55"/>
      <c r="E703" s="55"/>
      <c r="F703" s="55"/>
      <c r="G703" s="55"/>
      <c r="H703" s="55"/>
      <c r="I703" s="57"/>
      <c r="J703" s="57"/>
      <c r="K703" s="55"/>
      <c r="L703" s="55"/>
      <c r="M703" s="55"/>
      <c r="N703" s="55"/>
      <c r="O703" s="55"/>
      <c r="P703" s="55"/>
      <c r="Q703" s="55"/>
    </row>
    <row r="704" spans="1:17" ht="14.25" customHeight="1">
      <c r="A704" s="27"/>
      <c r="B704" s="149"/>
      <c r="C704" s="55"/>
      <c r="D704" s="55"/>
      <c r="E704" s="55"/>
      <c r="F704" s="55"/>
      <c r="G704" s="55"/>
      <c r="H704" s="55"/>
      <c r="I704" s="57"/>
      <c r="J704" s="57"/>
      <c r="K704" s="55"/>
      <c r="L704" s="55"/>
      <c r="M704" s="55"/>
      <c r="N704" s="55"/>
      <c r="O704" s="55"/>
      <c r="P704" s="55"/>
      <c r="Q704" s="55"/>
    </row>
    <row r="705" spans="1:7" ht="14.25" customHeight="1">
      <c r="A705" s="27"/>
      <c r="E705" s="86"/>
      <c r="G705" s="86"/>
    </row>
    <row r="706" spans="1:16" ht="14.25" customHeight="1">
      <c r="A706" s="152" t="s">
        <v>857</v>
      </c>
      <c r="B706" s="149">
        <f>B710+B720</f>
        <v>3162844</v>
      </c>
      <c r="C706" s="55">
        <f>C710+C720</f>
        <v>835734</v>
      </c>
      <c r="D706" s="55"/>
      <c r="E706" s="55">
        <f>ROUND((C706+D706)/B706*100,0)</f>
        <v>26</v>
      </c>
      <c r="F706" s="55">
        <f>F710+F720</f>
        <v>401295</v>
      </c>
      <c r="G706" s="55">
        <f>ROUND(F706/(C706+D706)*100,0)</f>
        <v>48</v>
      </c>
      <c r="H706" s="55"/>
      <c r="I706" s="57"/>
      <c r="J706" s="57">
        <f aca="true" t="shared" si="29" ref="J706:P706">J710+J720</f>
        <v>181030</v>
      </c>
      <c r="K706" s="55">
        <f t="shared" si="29"/>
        <v>492504</v>
      </c>
      <c r="L706" s="55">
        <f t="shared" si="29"/>
        <v>0</v>
      </c>
      <c r="M706" s="55">
        <f t="shared" si="29"/>
        <v>673534</v>
      </c>
      <c r="N706" s="55">
        <f t="shared" si="29"/>
        <v>257184</v>
      </c>
      <c r="O706" s="55">
        <f t="shared" si="29"/>
        <v>-416350</v>
      </c>
      <c r="P706" s="55">
        <f t="shared" si="29"/>
        <v>352917</v>
      </c>
    </row>
    <row r="707" spans="1:7" ht="14.25" customHeight="1">
      <c r="A707" s="39"/>
      <c r="E707" s="86"/>
      <c r="G707" s="86"/>
    </row>
    <row r="708" spans="1:7" ht="14.25" customHeight="1">
      <c r="A708" s="39"/>
      <c r="E708" s="86"/>
      <c r="G708" s="86"/>
    </row>
    <row r="709" spans="1:15" ht="14.25" customHeight="1">
      <c r="A709" s="94"/>
      <c r="E709" s="86"/>
      <c r="G709" s="86"/>
      <c r="O709" s="1">
        <f>+N709-M709</f>
        <v>0</v>
      </c>
    </row>
    <row r="710" spans="1:16" ht="14.25" customHeight="1">
      <c r="A710" s="26" t="s">
        <v>847</v>
      </c>
      <c r="B710" s="1">
        <f>SUM(B713:B719)</f>
        <v>2954575</v>
      </c>
      <c r="C710" s="1">
        <f>SUM(C713:C719)</f>
        <v>532335</v>
      </c>
      <c r="D710" s="1">
        <f>SUM(D713:D719)</f>
        <v>0</v>
      </c>
      <c r="E710" s="86">
        <f>ROUND((C710+D710)/B710*100,0)</f>
        <v>18</v>
      </c>
      <c r="F710" s="1">
        <f>SUM(F713:F719)</f>
        <v>253256</v>
      </c>
      <c r="G710" s="86">
        <f>ROUND(F710/(C710+D710)*100,0)</f>
        <v>48</v>
      </c>
      <c r="H710" s="1">
        <f>SUM(H713:H720)</f>
        <v>0</v>
      </c>
      <c r="J710" s="1">
        <f aca="true" t="shared" si="30" ref="J710:P710">SUM(J713:J719)</f>
        <v>85900</v>
      </c>
      <c r="K710" s="1">
        <f t="shared" si="30"/>
        <v>284235</v>
      </c>
      <c r="L710" s="1">
        <f t="shared" si="30"/>
        <v>0</v>
      </c>
      <c r="M710" s="1">
        <f t="shared" si="30"/>
        <v>370135</v>
      </c>
      <c r="N710" s="1">
        <f t="shared" si="30"/>
        <v>109145</v>
      </c>
      <c r="O710" s="1">
        <f t="shared" si="30"/>
        <v>-260990</v>
      </c>
      <c r="P710" s="1">
        <f t="shared" si="30"/>
        <v>260990</v>
      </c>
    </row>
    <row r="711" spans="1:7" ht="14.25" customHeight="1">
      <c r="A711" s="26"/>
      <c r="E711" s="86"/>
      <c r="G711" s="86"/>
    </row>
    <row r="712" spans="1:7" ht="14.25" customHeight="1">
      <c r="A712" s="26"/>
      <c r="E712" s="86"/>
      <c r="G712" s="86"/>
    </row>
    <row r="713" spans="1:15" ht="17.25" customHeight="1">
      <c r="A713" s="94"/>
      <c r="E713" s="86"/>
      <c r="G713" s="86"/>
      <c r="O713" s="1">
        <f>+N713-M713</f>
        <v>0</v>
      </c>
    </row>
    <row r="714" spans="1:16" ht="16.5" customHeight="1">
      <c r="A714" s="15" t="s">
        <v>843</v>
      </c>
      <c r="B714" s="1">
        <v>1955760</v>
      </c>
      <c r="C714" s="1">
        <v>238050</v>
      </c>
      <c r="E714" s="86">
        <f>ROUND((C714+D714)/B714*100,0)</f>
        <v>12</v>
      </c>
      <c r="F714" s="1">
        <v>191619</v>
      </c>
      <c r="G714" s="86">
        <f>ROUND(F714/(C714+D714)*100,0)</f>
        <v>80</v>
      </c>
      <c r="I714" s="1" t="s">
        <v>844</v>
      </c>
      <c r="J714" s="1">
        <v>7706</v>
      </c>
      <c r="K714" s="1">
        <v>107700</v>
      </c>
      <c r="M714" s="1">
        <f>+J714+K714</f>
        <v>115406</v>
      </c>
      <c r="N714" s="1">
        <v>87064</v>
      </c>
      <c r="O714" s="1">
        <f>+N714-M714</f>
        <v>-28342</v>
      </c>
      <c r="P714" s="1">
        <v>28342</v>
      </c>
    </row>
    <row r="715" spans="1:7" ht="14.25" customHeight="1">
      <c r="A715" s="94"/>
      <c r="E715" s="86"/>
      <c r="G715" s="86"/>
    </row>
    <row r="716" spans="1:7" ht="14.25" customHeight="1">
      <c r="A716" s="94"/>
      <c r="E716" s="86"/>
      <c r="G716" s="86"/>
    </row>
    <row r="717" spans="1:16" ht="16.5" customHeight="1">
      <c r="A717" s="15" t="s">
        <v>845</v>
      </c>
      <c r="B717" s="1">
        <v>998815</v>
      </c>
      <c r="C717" s="1">
        <v>294285</v>
      </c>
      <c r="E717" s="86">
        <f>ROUND((C717+D717)/B717*100,0)</f>
        <v>29</v>
      </c>
      <c r="F717" s="1">
        <v>61637</v>
      </c>
      <c r="G717" s="86">
        <f>ROUND(F717/(C717+D717)*100,0)</f>
        <v>21</v>
      </c>
      <c r="I717" s="1" t="s">
        <v>846</v>
      </c>
      <c r="J717" s="1">
        <v>78194</v>
      </c>
      <c r="K717" s="1">
        <v>176535</v>
      </c>
      <c r="M717" s="1">
        <f>+J717+K717</f>
        <v>254729</v>
      </c>
      <c r="N717" s="1">
        <v>22081</v>
      </c>
      <c r="O717" s="1">
        <f>+N717-M717</f>
        <v>-232648</v>
      </c>
      <c r="P717" s="1">
        <v>232648</v>
      </c>
    </row>
    <row r="718" spans="1:15" ht="14.25" customHeight="1">
      <c r="A718" s="94"/>
      <c r="E718" s="86"/>
      <c r="G718" s="86"/>
      <c r="O718" s="1">
        <f>+N718-M718</f>
        <v>0</v>
      </c>
    </row>
    <row r="719" spans="1:15" ht="14.25" customHeight="1">
      <c r="A719" s="94"/>
      <c r="E719" s="86"/>
      <c r="G719" s="86"/>
      <c r="O719" s="1">
        <f>+N719-M719</f>
        <v>0</v>
      </c>
    </row>
    <row r="720" spans="1:16" ht="14.25" customHeight="1">
      <c r="A720" s="26" t="s">
        <v>848</v>
      </c>
      <c r="B720" s="1">
        <v>208269</v>
      </c>
      <c r="C720" s="1">
        <v>303399</v>
      </c>
      <c r="E720" s="86">
        <f>ROUND((C720+D720)/B720*100,0)</f>
        <v>146</v>
      </c>
      <c r="F720" s="1">
        <v>148039</v>
      </c>
      <c r="G720" s="86">
        <f>ROUND(F720/(C720+D720)*100,0)</f>
        <v>49</v>
      </c>
      <c r="J720" s="1">
        <v>95130</v>
      </c>
      <c r="K720" s="1">
        <v>208269</v>
      </c>
      <c r="M720" s="1">
        <f>+J720+K720</f>
        <v>303399</v>
      </c>
      <c r="N720" s="1">
        <v>148039</v>
      </c>
      <c r="O720" s="1">
        <f>+N720-M720</f>
        <v>-155360</v>
      </c>
      <c r="P720" s="1">
        <v>91927</v>
      </c>
    </row>
    <row r="721" spans="1:7" ht="14.25" customHeight="1">
      <c r="A721" s="26"/>
      <c r="E721" s="86"/>
      <c r="G721" s="86"/>
    </row>
    <row r="722" spans="1:16" ht="14.25" customHeight="1" thickBot="1">
      <c r="A722" s="132"/>
      <c r="B722" s="4"/>
      <c r="C722" s="4"/>
      <c r="D722" s="4"/>
      <c r="E722" s="110"/>
      <c r="F722" s="4"/>
      <c r="G722" s="110"/>
      <c r="H722" s="4"/>
      <c r="I722" s="4"/>
      <c r="J722" s="4"/>
      <c r="K722" s="4"/>
      <c r="L722" s="4"/>
      <c r="M722" s="4"/>
      <c r="N722" s="4"/>
      <c r="O722" s="131">
        <f>+M722-N722</f>
        <v>0</v>
      </c>
      <c r="P722" s="4"/>
    </row>
    <row r="723" spans="1:16" ht="14.25" customHeight="1">
      <c r="A723" s="46"/>
      <c r="B723" s="5"/>
      <c r="C723" s="5"/>
      <c r="D723" s="5"/>
      <c r="E723" s="90"/>
      <c r="F723" s="5"/>
      <c r="G723" s="90"/>
      <c r="H723" s="5"/>
      <c r="I723" s="5"/>
      <c r="J723" s="5"/>
      <c r="K723" s="5"/>
      <c r="L723" s="5"/>
      <c r="M723" s="5"/>
      <c r="N723" s="5"/>
      <c r="O723" s="130"/>
      <c r="P723" s="5"/>
    </row>
    <row r="724" spans="1:16" ht="14.25" customHeight="1">
      <c r="A724" s="46"/>
      <c r="B724" s="5"/>
      <c r="C724" s="5"/>
      <c r="D724" s="5"/>
      <c r="E724" s="90"/>
      <c r="F724" s="5"/>
      <c r="G724" s="90"/>
      <c r="H724" s="5"/>
      <c r="I724" s="5"/>
      <c r="J724" s="5"/>
      <c r="K724" s="5"/>
      <c r="L724" s="5"/>
      <c r="M724" s="5"/>
      <c r="N724" s="5"/>
      <c r="O724" s="130"/>
      <c r="P724" s="5"/>
    </row>
    <row r="725" spans="1:16" ht="14.25" customHeight="1">
      <c r="A725" s="15" t="s">
        <v>33</v>
      </c>
      <c r="B725" s="15" t="s">
        <v>33</v>
      </c>
      <c r="C725" s="15" t="s">
        <v>33</v>
      </c>
      <c r="D725" s="15"/>
      <c r="E725" s="86"/>
      <c r="F725" s="15" t="s">
        <v>33</v>
      </c>
      <c r="G725" s="86"/>
      <c r="J725" s="15" t="s">
        <v>33</v>
      </c>
      <c r="K725" s="15" t="s">
        <v>33</v>
      </c>
      <c r="L725" s="15"/>
      <c r="M725" s="15" t="s">
        <v>33</v>
      </c>
      <c r="N725" s="15" t="s">
        <v>33</v>
      </c>
      <c r="O725" s="95" t="s">
        <v>33</v>
      </c>
      <c r="P725" s="15" t="s">
        <v>33</v>
      </c>
    </row>
    <row r="726" spans="1:17" ht="18" customHeight="1">
      <c r="A726" s="27" t="s">
        <v>225</v>
      </c>
      <c r="B726" s="55">
        <f>+B730</f>
        <v>72775</v>
      </c>
      <c r="C726" s="55">
        <f>+C730</f>
        <v>72775</v>
      </c>
      <c r="D726" s="55"/>
      <c r="E726" s="54">
        <f>ROUND((C726+D726)/B726*100,0)</f>
        <v>100</v>
      </c>
      <c r="F726" s="55">
        <f>+F730</f>
        <v>70178</v>
      </c>
      <c r="G726" s="54">
        <f>ROUND(F726/(C726+D726)*100,0)</f>
        <v>96</v>
      </c>
      <c r="H726" s="55">
        <f aca="true" t="shared" si="31" ref="H726:Q726">+H730</f>
        <v>0</v>
      </c>
      <c r="I726" s="55">
        <f t="shared" si="31"/>
        <v>0</v>
      </c>
      <c r="J726" s="55">
        <f t="shared" si="31"/>
        <v>10288</v>
      </c>
      <c r="K726" s="55">
        <f t="shared" si="31"/>
        <v>62487</v>
      </c>
      <c r="L726" s="55"/>
      <c r="M726" s="55">
        <f t="shared" si="31"/>
        <v>72775</v>
      </c>
      <c r="N726" s="55">
        <f t="shared" si="31"/>
        <v>70178</v>
      </c>
      <c r="O726" s="55">
        <f t="shared" si="31"/>
        <v>-2597</v>
      </c>
      <c r="P726" s="55">
        <f t="shared" si="31"/>
        <v>0</v>
      </c>
      <c r="Q726" s="55">
        <f t="shared" si="31"/>
        <v>0</v>
      </c>
    </row>
    <row r="727" spans="1:16" ht="14.25" customHeight="1">
      <c r="A727" s="27"/>
      <c r="B727" s="55"/>
      <c r="C727" s="55"/>
      <c r="D727" s="55"/>
      <c r="E727" s="86"/>
      <c r="F727" s="55"/>
      <c r="G727" s="54"/>
      <c r="H727" s="53"/>
      <c r="I727" s="53"/>
      <c r="J727" s="55"/>
      <c r="K727" s="55"/>
      <c r="L727" s="55"/>
      <c r="M727" s="55"/>
      <c r="N727" s="55"/>
      <c r="O727" s="55"/>
      <c r="P727" s="55"/>
    </row>
    <row r="728" spans="1:16" s="5" customFormat="1" ht="14.25" customHeight="1">
      <c r="A728" s="104"/>
      <c r="B728" s="105"/>
      <c r="C728" s="105"/>
      <c r="D728" s="105"/>
      <c r="E728" s="86"/>
      <c r="F728" s="105"/>
      <c r="G728" s="107"/>
      <c r="H728" s="108"/>
      <c r="I728" s="108"/>
      <c r="J728" s="105"/>
      <c r="K728" s="105"/>
      <c r="L728" s="105"/>
      <c r="M728" s="105"/>
      <c r="N728" s="105"/>
      <c r="O728" s="105"/>
      <c r="P728" s="105"/>
    </row>
    <row r="729" spans="1:16" ht="14.25" customHeight="1">
      <c r="A729" s="15"/>
      <c r="B729" s="15"/>
      <c r="C729" s="15"/>
      <c r="D729" s="15"/>
      <c r="E729" s="86"/>
      <c r="F729" s="15"/>
      <c r="G729" s="86"/>
      <c r="J729" s="15"/>
      <c r="K729" s="58">
        <f>K733</f>
        <v>0</v>
      </c>
      <c r="L729" s="58"/>
      <c r="M729" s="15"/>
      <c r="N729" s="15"/>
      <c r="O729" s="95"/>
      <c r="P729" s="15"/>
    </row>
    <row r="730" spans="1:20" ht="14.25" customHeight="1">
      <c r="A730" s="150" t="s">
        <v>226</v>
      </c>
      <c r="B730" s="58">
        <f>B734</f>
        <v>72775</v>
      </c>
      <c r="C730" s="58">
        <f>C734</f>
        <v>72775</v>
      </c>
      <c r="D730" s="58"/>
      <c r="E730" s="54">
        <f>ROUND((C730+D730)/B730*100,0)</f>
        <v>100</v>
      </c>
      <c r="F730" s="58">
        <f>F734</f>
        <v>70178</v>
      </c>
      <c r="G730" s="54">
        <f>ROUND(F730/(C730+D730)*100,0)</f>
        <v>96</v>
      </c>
      <c r="H730" s="53"/>
      <c r="I730" s="53"/>
      <c r="J730" s="58">
        <f>J734</f>
        <v>10288</v>
      </c>
      <c r="K730" s="58">
        <f>K734</f>
        <v>62487</v>
      </c>
      <c r="L730" s="58"/>
      <c r="M730" s="58">
        <f>M734</f>
        <v>72775</v>
      </c>
      <c r="N730" s="58">
        <f>N734</f>
        <v>70178</v>
      </c>
      <c r="O730" s="58">
        <f>O734</f>
        <v>-2597</v>
      </c>
      <c r="P730" s="58">
        <f>P734</f>
        <v>0</v>
      </c>
      <c r="Q730" s="53"/>
      <c r="R730" s="53"/>
      <c r="S730" s="53"/>
      <c r="T730" s="53"/>
    </row>
    <row r="731" spans="1:20" s="53" customFormat="1" ht="14.25" customHeight="1">
      <c r="A731" s="51"/>
      <c r="B731" s="51"/>
      <c r="C731" s="51"/>
      <c r="D731" s="51"/>
      <c r="E731" s="90"/>
      <c r="F731" s="51"/>
      <c r="G731" s="90"/>
      <c r="H731" s="5"/>
      <c r="I731" s="5"/>
      <c r="J731" s="51"/>
      <c r="K731" s="51"/>
      <c r="L731" s="51"/>
      <c r="M731" s="51"/>
      <c r="N731" s="51"/>
      <c r="O731" s="130"/>
      <c r="P731" s="51"/>
      <c r="Q731" s="1"/>
      <c r="R731" s="1"/>
      <c r="S731" s="1"/>
      <c r="T731" s="1"/>
    </row>
    <row r="732" spans="1:16" ht="14.25" customHeight="1">
      <c r="A732" s="15"/>
      <c r="B732" s="15"/>
      <c r="C732" s="15"/>
      <c r="D732" s="15"/>
      <c r="E732" s="86"/>
      <c r="F732" s="15"/>
      <c r="G732" s="86"/>
      <c r="J732" s="15"/>
      <c r="K732" s="15"/>
      <c r="L732" s="15"/>
      <c r="M732" s="15"/>
      <c r="N732" s="15"/>
      <c r="O732" s="95"/>
      <c r="P732" s="15"/>
    </row>
    <row r="733" spans="1:16" ht="14.25" customHeight="1">
      <c r="A733" s="15"/>
      <c r="B733" s="15"/>
      <c r="C733" s="15"/>
      <c r="D733" s="15"/>
      <c r="E733" s="86"/>
      <c r="F733" s="15"/>
      <c r="G733" s="86"/>
      <c r="J733" s="15"/>
      <c r="K733" s="15"/>
      <c r="L733" s="15"/>
      <c r="M733" s="15"/>
      <c r="N733" s="15"/>
      <c r="O733" s="95"/>
      <c r="P733" s="15"/>
    </row>
    <row r="734" spans="1:16" ht="14.25" customHeight="1">
      <c r="A734" s="94" t="s">
        <v>562</v>
      </c>
      <c r="B734" s="99">
        <v>72775</v>
      </c>
      <c r="C734" s="99">
        <v>72775</v>
      </c>
      <c r="D734" s="99"/>
      <c r="E734" s="86">
        <f>ROUND((C734+D734)/B734*100,0)</f>
        <v>100</v>
      </c>
      <c r="F734" s="99">
        <v>70178</v>
      </c>
      <c r="G734" s="86">
        <f>ROUND(F734/(C734+D734)*100,0)</f>
        <v>96</v>
      </c>
      <c r="I734" s="1" t="s">
        <v>816</v>
      </c>
      <c r="J734" s="99">
        <v>10288</v>
      </c>
      <c r="K734" s="99">
        <v>62487</v>
      </c>
      <c r="L734" s="99"/>
      <c r="M734" s="1">
        <f>+J734+K734</f>
        <v>72775</v>
      </c>
      <c r="N734" s="99">
        <v>70178</v>
      </c>
      <c r="O734" s="1">
        <f>+N734-M734</f>
        <v>-2597</v>
      </c>
      <c r="P734" s="99"/>
    </row>
    <row r="735" spans="1:16" ht="14.25" customHeight="1">
      <c r="A735" s="137"/>
      <c r="B735" s="51"/>
      <c r="C735" s="51"/>
      <c r="D735" s="51"/>
      <c r="E735" s="86"/>
      <c r="F735" s="136"/>
      <c r="G735" s="90"/>
      <c r="H735" s="5"/>
      <c r="I735" s="5"/>
      <c r="J735" s="51"/>
      <c r="K735" s="136"/>
      <c r="L735" s="136"/>
      <c r="M735" s="5"/>
      <c r="N735" s="136"/>
      <c r="O735" s="5"/>
      <c r="P735" s="136"/>
    </row>
    <row r="736" spans="1:16" ht="14.25" customHeight="1">
      <c r="A736" s="15"/>
      <c r="B736" s="15"/>
      <c r="C736" s="15"/>
      <c r="D736" s="15"/>
      <c r="E736" s="86"/>
      <c r="F736" s="15"/>
      <c r="G736" s="86"/>
      <c r="J736" s="15"/>
      <c r="K736" s="15"/>
      <c r="L736" s="15"/>
      <c r="M736" s="15"/>
      <c r="N736" s="15"/>
      <c r="O736" s="95"/>
      <c r="P736" s="15"/>
    </row>
    <row r="737" spans="1:16" ht="14.25" customHeight="1">
      <c r="A737" s="15"/>
      <c r="B737" s="15"/>
      <c r="C737" s="15"/>
      <c r="D737" s="15"/>
      <c r="E737" s="86"/>
      <c r="F737" s="15"/>
      <c r="G737" s="86"/>
      <c r="J737" s="15"/>
      <c r="K737" s="15"/>
      <c r="L737" s="15"/>
      <c r="M737" s="15"/>
      <c r="N737" s="15"/>
      <c r="O737" s="95"/>
      <c r="P737" s="15"/>
    </row>
    <row r="738" spans="1:16" ht="14.25" customHeight="1">
      <c r="A738" s="27" t="s">
        <v>140</v>
      </c>
      <c r="B738" s="55">
        <f>+B741+B748</f>
        <v>1540422</v>
      </c>
      <c r="C738" s="55">
        <f>+C741+C748</f>
        <v>1540422</v>
      </c>
      <c r="D738" s="55"/>
      <c r="E738" s="86">
        <f>ROUND((C738+D738)/B738*100,0)</f>
        <v>100</v>
      </c>
      <c r="F738" s="55">
        <f>+F741+F748</f>
        <v>1287307</v>
      </c>
      <c r="G738" s="86">
        <f>ROUND(F738/(C738+D738)*100,0)</f>
        <v>84</v>
      </c>
      <c r="H738" s="53"/>
      <c r="I738" s="53"/>
      <c r="J738" s="55">
        <f aca="true" t="shared" si="32" ref="J738:P738">+J741+J748</f>
        <v>536190</v>
      </c>
      <c r="K738" s="55">
        <f t="shared" si="32"/>
        <v>1004232</v>
      </c>
      <c r="L738" s="55"/>
      <c r="M738" s="55">
        <f t="shared" si="32"/>
        <v>1540422</v>
      </c>
      <c r="N738" s="55">
        <f t="shared" si="32"/>
        <v>1287307</v>
      </c>
      <c r="O738" s="55">
        <f t="shared" si="32"/>
        <v>-253115</v>
      </c>
      <c r="P738" s="55">
        <f t="shared" si="32"/>
        <v>164486</v>
      </c>
    </row>
    <row r="739" spans="2:16" ht="14.25" customHeight="1">
      <c r="B739" s="2"/>
      <c r="C739" s="2"/>
      <c r="D739" s="2"/>
      <c r="E739" s="86"/>
      <c r="F739" s="2"/>
      <c r="G739" s="86"/>
      <c r="J739" s="2"/>
      <c r="K739" s="2"/>
      <c r="L739" s="2"/>
      <c r="M739" s="2"/>
      <c r="N739" s="2"/>
      <c r="O739" s="2"/>
      <c r="P739" s="2"/>
    </row>
    <row r="740" spans="1:16" ht="14.25" customHeight="1">
      <c r="A740" s="15" t="s">
        <v>33</v>
      </c>
      <c r="B740" s="33" t="s">
        <v>33</v>
      </c>
      <c r="C740" s="33" t="s">
        <v>33</v>
      </c>
      <c r="D740" s="33"/>
      <c r="E740" s="86"/>
      <c r="F740" s="33" t="s">
        <v>33</v>
      </c>
      <c r="G740" s="86"/>
      <c r="J740" s="33" t="s">
        <v>33</v>
      </c>
      <c r="K740" s="33" t="s">
        <v>33</v>
      </c>
      <c r="L740" s="33"/>
      <c r="M740" s="33" t="s">
        <v>33</v>
      </c>
      <c r="N740" s="33" t="s">
        <v>33</v>
      </c>
      <c r="O740" s="33" t="s">
        <v>33</v>
      </c>
      <c r="P740" s="33" t="s">
        <v>33</v>
      </c>
    </row>
    <row r="741" spans="1:16" ht="14.25" customHeight="1">
      <c r="A741" s="151" t="s">
        <v>141</v>
      </c>
      <c r="B741" s="55">
        <f>+B744</f>
        <v>14195</v>
      </c>
      <c r="C741" s="55">
        <f>+C744</f>
        <v>14195</v>
      </c>
      <c r="D741" s="55"/>
      <c r="E741" s="55">
        <f>ROUND((C741+D741)/B741*100,0)</f>
        <v>100</v>
      </c>
      <c r="F741" s="55">
        <f>+F744</f>
        <v>14188</v>
      </c>
      <c r="G741" s="55">
        <f>ROUND(F741/(C741+D741)*100,0)</f>
        <v>100</v>
      </c>
      <c r="H741" s="53"/>
      <c r="I741" s="53"/>
      <c r="J741" s="55">
        <f>+J744</f>
        <v>0</v>
      </c>
      <c r="K741" s="55">
        <f>+K744</f>
        <v>14195</v>
      </c>
      <c r="L741" s="55"/>
      <c r="M741" s="55">
        <f>+M744</f>
        <v>14195</v>
      </c>
      <c r="N741" s="55">
        <f>+N744</f>
        <v>14188</v>
      </c>
      <c r="O741" s="53">
        <f>+N741-M741</f>
        <v>-7</v>
      </c>
      <c r="P741" s="55">
        <f>+P744</f>
        <v>0</v>
      </c>
    </row>
    <row r="742" spans="5:16" ht="14.25" customHeight="1">
      <c r="E742" s="86"/>
      <c r="G742" s="86"/>
      <c r="J742" s="2"/>
      <c r="K742" s="2"/>
      <c r="L742" s="2"/>
      <c r="M742" s="2"/>
      <c r="N742" s="2"/>
      <c r="O742" s="2"/>
      <c r="P742" s="2"/>
    </row>
    <row r="743" spans="5:7" ht="14.25" customHeight="1">
      <c r="E743" s="86"/>
      <c r="G743" s="86"/>
    </row>
    <row r="744" spans="1:16" ht="14.25" customHeight="1">
      <c r="A744" s="94" t="s">
        <v>562</v>
      </c>
      <c r="B744" s="33">
        <v>14195</v>
      </c>
      <c r="C744" s="33">
        <v>14195</v>
      </c>
      <c r="D744" s="33"/>
      <c r="E744" s="86">
        <f>ROUND((C744+D744)/B744*100,0)</f>
        <v>100</v>
      </c>
      <c r="F744" s="33">
        <v>14188</v>
      </c>
      <c r="G744" s="86">
        <f>ROUND(F744/(C744+D744)*100,0)</f>
        <v>100</v>
      </c>
      <c r="I744" s="1" t="s">
        <v>816</v>
      </c>
      <c r="J744" s="33">
        <v>0</v>
      </c>
      <c r="K744" s="76">
        <v>14195</v>
      </c>
      <c r="L744" s="76"/>
      <c r="M744" s="33">
        <f>+J744+K744</f>
        <v>14195</v>
      </c>
      <c r="N744" s="33">
        <v>14188</v>
      </c>
      <c r="O744" s="1">
        <f>+N744-M744</f>
        <v>-7</v>
      </c>
      <c r="P744" s="33">
        <v>0</v>
      </c>
    </row>
    <row r="745" spans="1:16" ht="14.25" customHeight="1">
      <c r="A745" s="5"/>
      <c r="B745" s="5"/>
      <c r="C745" s="5"/>
      <c r="D745" s="5"/>
      <c r="E745" s="90"/>
      <c r="F745" s="5"/>
      <c r="G745" s="90"/>
      <c r="H745" s="5"/>
      <c r="I745" s="5"/>
      <c r="J745" s="5"/>
      <c r="K745" s="5"/>
      <c r="L745" s="5"/>
      <c r="M745" s="5"/>
      <c r="N745" s="5"/>
      <c r="O745" s="5"/>
      <c r="P745" s="5"/>
    </row>
    <row r="746" spans="5:7" ht="14.25" customHeight="1">
      <c r="E746" s="86"/>
      <c r="G746" s="86"/>
    </row>
    <row r="747" spans="5:7" ht="14.25" customHeight="1">
      <c r="E747" s="86"/>
      <c r="G747" s="86"/>
    </row>
    <row r="748" spans="1:16" ht="14.25" customHeight="1">
      <c r="A748" s="151" t="s">
        <v>142</v>
      </c>
      <c r="B748" s="53">
        <f>+B752</f>
        <v>1526227</v>
      </c>
      <c r="C748" s="53">
        <f>+C752</f>
        <v>1526227</v>
      </c>
      <c r="D748" s="53"/>
      <c r="E748" s="53">
        <f>ROUND((C748+D748)/B748*100,0)</f>
        <v>100</v>
      </c>
      <c r="F748" s="53">
        <f>+F752</f>
        <v>1273119</v>
      </c>
      <c r="G748" s="53">
        <f>ROUND(F748/(C748+D748)*100,0)</f>
        <v>83</v>
      </c>
      <c r="H748" s="53"/>
      <c r="I748" s="53"/>
      <c r="J748" s="55">
        <f aca="true" t="shared" si="33" ref="J748:P748">+J752</f>
        <v>536190</v>
      </c>
      <c r="K748" s="55">
        <f t="shared" si="33"/>
        <v>990037</v>
      </c>
      <c r="L748" s="55"/>
      <c r="M748" s="53">
        <f t="shared" si="33"/>
        <v>1526227</v>
      </c>
      <c r="N748" s="53">
        <f t="shared" si="33"/>
        <v>1273119</v>
      </c>
      <c r="O748" s="53">
        <f t="shared" si="33"/>
        <v>-253108</v>
      </c>
      <c r="P748" s="53">
        <f t="shared" si="33"/>
        <v>164486</v>
      </c>
    </row>
    <row r="749" spans="5:7" ht="14.25" customHeight="1">
      <c r="E749" s="86"/>
      <c r="G749" s="86"/>
    </row>
    <row r="750" spans="5:7" ht="14.25" customHeight="1">
      <c r="E750" s="86"/>
      <c r="G750" s="86"/>
    </row>
    <row r="751" spans="5:7" ht="14.25" customHeight="1">
      <c r="E751" s="86"/>
      <c r="G751" s="86"/>
    </row>
    <row r="752" spans="1:16" ht="14.25" customHeight="1">
      <c r="A752" s="94" t="s">
        <v>562</v>
      </c>
      <c r="B752" s="1">
        <v>1526227</v>
      </c>
      <c r="C752" s="1">
        <v>1526227</v>
      </c>
      <c r="E752" s="86">
        <f>ROUND((C752+D752)/B752*100,0)</f>
        <v>100</v>
      </c>
      <c r="F752" s="1">
        <v>1273119</v>
      </c>
      <c r="G752" s="86">
        <f>ROUND(F752/(C752+D752)*100,0)</f>
        <v>83</v>
      </c>
      <c r="I752" s="1" t="s">
        <v>816</v>
      </c>
      <c r="J752" s="1">
        <v>536190</v>
      </c>
      <c r="K752" s="1">
        <v>990037</v>
      </c>
      <c r="M752" s="1">
        <f>+J752+K752</f>
        <v>1526227</v>
      </c>
      <c r="N752" s="1">
        <v>1273119</v>
      </c>
      <c r="O752" s="1">
        <f>+N752-M752</f>
        <v>-253108</v>
      </c>
      <c r="P752" s="1">
        <v>164486</v>
      </c>
    </row>
    <row r="753" spans="5:7" ht="14.25" customHeight="1">
      <c r="E753" s="86"/>
      <c r="G753" s="86"/>
    </row>
    <row r="754" spans="5:7" ht="14.25" customHeight="1">
      <c r="E754" s="86"/>
      <c r="G754" s="86"/>
    </row>
    <row r="755" spans="5:7" ht="14.25" customHeight="1">
      <c r="E755" s="86"/>
      <c r="G755" s="86"/>
    </row>
    <row r="756" spans="5:7" ht="14.25" customHeight="1">
      <c r="E756" s="86"/>
      <c r="G756" s="86"/>
    </row>
    <row r="757" spans="5:7" ht="14.25" customHeight="1">
      <c r="E757" s="86"/>
      <c r="G757" s="86"/>
    </row>
    <row r="758" spans="5:7" ht="14.25" customHeight="1">
      <c r="E758" s="86"/>
      <c r="G758" s="86"/>
    </row>
    <row r="759" spans="5:7" ht="14.25" customHeight="1">
      <c r="E759" s="86"/>
      <c r="G759" s="86"/>
    </row>
    <row r="760" spans="5:7" ht="14.25" customHeight="1">
      <c r="E760" s="86"/>
      <c r="G760" s="86"/>
    </row>
    <row r="761" spans="5:7" ht="14.25" customHeight="1">
      <c r="E761" s="86"/>
      <c r="G761" s="86"/>
    </row>
    <row r="762" spans="5:7" ht="14.25" customHeight="1">
      <c r="E762" s="86"/>
      <c r="G762" s="86"/>
    </row>
    <row r="763" spans="5:7" ht="14.25" customHeight="1">
      <c r="E763" s="86"/>
      <c r="G763" s="86"/>
    </row>
    <row r="764" spans="5:7" ht="14.25" customHeight="1">
      <c r="E764" s="86"/>
      <c r="G764" s="86"/>
    </row>
    <row r="765" spans="5:7" ht="14.25" customHeight="1">
      <c r="E765" s="86"/>
      <c r="G765" s="86"/>
    </row>
    <row r="766" spans="5:7" ht="14.25" customHeight="1">
      <c r="E766" s="86"/>
      <c r="G766" s="86"/>
    </row>
    <row r="767" spans="5:7" ht="14.25" customHeight="1">
      <c r="E767" s="86"/>
      <c r="G767" s="86"/>
    </row>
    <row r="768" spans="5:7" ht="14.25" customHeight="1">
      <c r="E768" s="86"/>
      <c r="G768" s="86"/>
    </row>
    <row r="769" spans="5:7" ht="14.25" customHeight="1">
      <c r="E769" s="86"/>
      <c r="G769" s="86"/>
    </row>
    <row r="770" spans="5:7" ht="14.25" customHeight="1">
      <c r="E770" s="86"/>
      <c r="G770" s="86"/>
    </row>
    <row r="771" spans="1:16" ht="14.25" customHeight="1">
      <c r="A771" s="28" t="s">
        <v>143</v>
      </c>
      <c r="B771" s="55">
        <f>+B8+B23+B519+B570+B726+B738+B702</f>
        <v>1716301135</v>
      </c>
      <c r="C771" s="55">
        <f>+C8+C23+C519+C570+C726+C738+C702</f>
        <v>996815788</v>
      </c>
      <c r="D771" s="55">
        <f>+D8+D23+D519+D570+D726+D738+D702</f>
        <v>16886763</v>
      </c>
      <c r="E771" s="53">
        <f>ROUND((C771+D771)/B771*100,0)</f>
        <v>59</v>
      </c>
      <c r="F771" s="55">
        <f>+F8+F23+F519+F570+F726+F738+F702</f>
        <v>889296594</v>
      </c>
      <c r="G771" s="53">
        <f>ROUND(F771/(C771+D771)*100,0)</f>
        <v>88</v>
      </c>
      <c r="H771" s="57"/>
      <c r="I771" s="57"/>
      <c r="J771" s="55">
        <f aca="true" t="shared" si="34" ref="J771:P771">+J8+J23+J519+J570+J726+J738+J702</f>
        <v>114762218</v>
      </c>
      <c r="K771" s="55">
        <f t="shared" si="34"/>
        <v>176149543</v>
      </c>
      <c r="L771" s="55">
        <f t="shared" si="34"/>
        <v>11212892</v>
      </c>
      <c r="M771" s="55">
        <f t="shared" si="34"/>
        <v>302124653</v>
      </c>
      <c r="N771" s="55">
        <f t="shared" si="34"/>
        <v>196529025</v>
      </c>
      <c r="O771" s="55">
        <f t="shared" si="34"/>
        <v>-105595628</v>
      </c>
      <c r="P771" s="55">
        <f t="shared" si="34"/>
        <v>53692540</v>
      </c>
    </row>
    <row r="772" spans="1:16" s="5" customFormat="1" ht="14.25" customHeight="1" thickBo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</row>
  </sheetData>
  <mergeCells count="6">
    <mergeCell ref="L4:L6"/>
    <mergeCell ref="J4:J6"/>
    <mergeCell ref="I4:I6"/>
    <mergeCell ref="C4:D4"/>
    <mergeCell ref="C5:C6"/>
    <mergeCell ref="D5:D6"/>
  </mergeCells>
  <printOptions horizontalCentered="1"/>
  <pageMargins left="0" right="0" top="0.35433070866141736" bottom="1.18" header="0.2755905511811024" footer="0.35433070866141736"/>
  <pageSetup fitToHeight="0" fitToWidth="2" horizontalDpi="600" verticalDpi="600" orientation="portrait" paperSize="9" scale="76" r:id="rId1"/>
  <rowBreaks count="1" manualBreakCount="1">
    <brk id="6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0"/>
  <sheetViews>
    <sheetView showGridLines="0" showZeros="0" tabSelected="1" zoomScale="75" zoomScaleNormal="75" zoomScaleSheetLayoutView="75" workbookViewId="0" topLeftCell="A1">
      <selection activeCell="A1" sqref="A1"/>
    </sheetView>
  </sheetViews>
  <sheetFormatPr defaultColWidth="9.00390625" defaultRowHeight="15.75"/>
  <cols>
    <col min="1" max="1" width="32.125" style="1" customWidth="1"/>
    <col min="2" max="2" width="14.25390625" style="1" customWidth="1"/>
    <col min="3" max="3" width="15.00390625" style="1" customWidth="1"/>
    <col min="4" max="4" width="12.625" style="1" customWidth="1"/>
    <col min="5" max="5" width="4.875" style="1" customWidth="1"/>
    <col min="6" max="6" width="13.00390625" style="1" bestFit="1" customWidth="1"/>
    <col min="7" max="7" width="6.875" style="1" customWidth="1"/>
    <col min="8" max="8" width="13.75390625" style="1" customWidth="1"/>
    <col min="9" max="12" width="15.75390625" style="1" customWidth="1"/>
    <col min="13" max="13" width="14.75390625" style="1" customWidth="1"/>
    <col min="14" max="14" width="15.75390625" style="1" customWidth="1"/>
    <col min="15" max="16384" width="9.00390625" style="1" customWidth="1"/>
  </cols>
  <sheetData>
    <row r="1" spans="1:14" ht="16.5">
      <c r="A1" s="52" t="s">
        <v>0</v>
      </c>
      <c r="N1" s="180" t="s">
        <v>1</v>
      </c>
    </row>
    <row r="2" spans="1:14" ht="30" customHeight="1" thickBot="1">
      <c r="A2" s="14"/>
      <c r="B2" s="2"/>
      <c r="C2" s="34" t="s">
        <v>27</v>
      </c>
      <c r="D2" s="34"/>
      <c r="E2" s="3"/>
      <c r="F2" s="2"/>
      <c r="G2" s="2"/>
      <c r="H2" s="6"/>
      <c r="I2" s="6"/>
      <c r="J2" s="6"/>
      <c r="K2" s="6"/>
      <c r="L2" s="6"/>
      <c r="N2" s="118" t="s">
        <v>144</v>
      </c>
    </row>
    <row r="3" spans="1:14" ht="24" customHeight="1">
      <c r="A3" s="22"/>
      <c r="B3" s="67" t="s">
        <v>4</v>
      </c>
      <c r="C3" s="68"/>
      <c r="D3" s="68"/>
      <c r="E3" s="69"/>
      <c r="F3" s="70"/>
      <c r="G3" s="167"/>
      <c r="H3" s="168" t="s">
        <v>598</v>
      </c>
      <c r="I3" s="70"/>
      <c r="J3" s="70"/>
      <c r="K3" s="71"/>
      <c r="L3" s="22"/>
      <c r="M3" s="22"/>
      <c r="N3" s="113" t="s">
        <v>6</v>
      </c>
    </row>
    <row r="4" spans="1:14" ht="21.75" customHeight="1">
      <c r="A4" s="7" t="s">
        <v>7</v>
      </c>
      <c r="B4" s="23"/>
      <c r="C4" s="193" t="s">
        <v>896</v>
      </c>
      <c r="D4" s="194"/>
      <c r="E4" s="62" t="s">
        <v>8</v>
      </c>
      <c r="F4" s="61" t="s">
        <v>6</v>
      </c>
      <c r="G4" s="164" t="s">
        <v>9</v>
      </c>
      <c r="H4" s="189" t="s">
        <v>897</v>
      </c>
      <c r="I4" s="195" t="s">
        <v>599</v>
      </c>
      <c r="J4" s="186" t="s">
        <v>596</v>
      </c>
      <c r="K4" s="141"/>
      <c r="L4" s="11" t="s">
        <v>13</v>
      </c>
      <c r="M4" s="11" t="s">
        <v>14</v>
      </c>
      <c r="N4" s="38" t="s">
        <v>15</v>
      </c>
    </row>
    <row r="5" spans="1:14" ht="16.5" customHeight="1">
      <c r="A5" s="7"/>
      <c r="B5" s="10" t="s">
        <v>16</v>
      </c>
      <c r="C5" s="192" t="s">
        <v>20</v>
      </c>
      <c r="D5" s="192" t="s">
        <v>898</v>
      </c>
      <c r="E5" s="11" t="s">
        <v>18</v>
      </c>
      <c r="F5" s="10" t="s">
        <v>19</v>
      </c>
      <c r="G5" s="16" t="s">
        <v>20</v>
      </c>
      <c r="H5" s="190"/>
      <c r="I5" s="196"/>
      <c r="J5" s="187"/>
      <c r="K5" s="10" t="s">
        <v>29</v>
      </c>
      <c r="L5" s="17"/>
      <c r="M5" s="11"/>
      <c r="N5" s="12" t="s">
        <v>30</v>
      </c>
    </row>
    <row r="6" spans="1:14" ht="21.75" customHeight="1" thickBot="1">
      <c r="A6" s="13"/>
      <c r="B6" s="18"/>
      <c r="C6" s="191"/>
      <c r="D6" s="191"/>
      <c r="E6" s="35" t="s">
        <v>31</v>
      </c>
      <c r="F6" s="20"/>
      <c r="G6" s="165" t="s">
        <v>32</v>
      </c>
      <c r="H6" s="191"/>
      <c r="I6" s="197"/>
      <c r="J6" s="188"/>
      <c r="K6" s="13"/>
      <c r="L6" s="20"/>
      <c r="M6" s="13"/>
      <c r="N6" s="14"/>
    </row>
    <row r="7" spans="1:14" ht="13.5" customHeight="1">
      <c r="A7" s="79"/>
      <c r="B7" s="80"/>
      <c r="C7" s="79"/>
      <c r="D7" s="79"/>
      <c r="E7" s="81"/>
      <c r="F7" s="82"/>
      <c r="G7" s="83"/>
      <c r="H7" s="79"/>
      <c r="I7" s="79"/>
      <c r="J7" s="79"/>
      <c r="K7" s="79"/>
      <c r="L7" s="82"/>
      <c r="M7" s="79"/>
      <c r="N7" s="79"/>
    </row>
    <row r="8" spans="1:14" ht="13.5" customHeight="1">
      <c r="A8" s="125" t="s">
        <v>600</v>
      </c>
      <c r="B8" s="53">
        <f>B10</f>
        <v>270788</v>
      </c>
      <c r="C8" s="53">
        <f>C10</f>
        <v>270788</v>
      </c>
      <c r="D8" s="53"/>
      <c r="E8" s="54">
        <f>ROUND(C8/B8*100,0)</f>
        <v>100</v>
      </c>
      <c r="F8" s="53">
        <f>F10</f>
        <v>266749.66</v>
      </c>
      <c r="G8" s="54">
        <f>ROUND(F8/C8*100,0)</f>
        <v>99</v>
      </c>
      <c r="H8" s="53">
        <f>H10</f>
        <v>0</v>
      </c>
      <c r="I8" s="53">
        <f>I10</f>
        <v>270788</v>
      </c>
      <c r="J8" s="53"/>
      <c r="K8" s="53">
        <f>K10</f>
        <v>270788</v>
      </c>
      <c r="L8" s="53">
        <f>L10</f>
        <v>266749.662</v>
      </c>
      <c r="M8" s="53">
        <f>M10</f>
        <v>-4038.337999999989</v>
      </c>
      <c r="N8" s="53">
        <f>N10</f>
        <v>0</v>
      </c>
    </row>
    <row r="9" spans="1:14" ht="13.5" customHeight="1">
      <c r="A9" s="27"/>
      <c r="B9" s="53"/>
      <c r="C9" s="53"/>
      <c r="D9" s="53"/>
      <c r="E9" s="54"/>
      <c r="F9" s="53"/>
      <c r="G9" s="54"/>
      <c r="H9" s="53"/>
      <c r="I9" s="53"/>
      <c r="J9" s="53"/>
      <c r="K9" s="53"/>
      <c r="L9" s="53"/>
      <c r="M9" s="53"/>
      <c r="N9" s="53"/>
    </row>
    <row r="10" spans="1:14" s="53" customFormat="1" ht="13.5" customHeight="1">
      <c r="A10" s="155" t="s">
        <v>145</v>
      </c>
      <c r="B10" s="53">
        <f aca="true" t="shared" si="0" ref="B10:N10">B13</f>
        <v>270788</v>
      </c>
      <c r="C10" s="53">
        <f t="shared" si="0"/>
        <v>270788</v>
      </c>
      <c r="D10" s="53">
        <f t="shared" si="0"/>
        <v>0</v>
      </c>
      <c r="E10" s="53">
        <f t="shared" si="0"/>
        <v>100</v>
      </c>
      <c r="F10" s="53">
        <f t="shared" si="0"/>
        <v>266749.66</v>
      </c>
      <c r="G10" s="53">
        <f t="shared" si="0"/>
        <v>99</v>
      </c>
      <c r="H10" s="53">
        <f t="shared" si="0"/>
        <v>0</v>
      </c>
      <c r="I10" s="53">
        <f t="shared" si="0"/>
        <v>270788</v>
      </c>
      <c r="J10" s="53">
        <f t="shared" si="0"/>
        <v>0</v>
      </c>
      <c r="K10" s="53">
        <f t="shared" si="0"/>
        <v>270788</v>
      </c>
      <c r="L10" s="53">
        <f t="shared" si="0"/>
        <v>266749.662</v>
      </c>
      <c r="M10" s="53">
        <f t="shared" si="0"/>
        <v>-4038.337999999989</v>
      </c>
      <c r="N10" s="53">
        <f t="shared" si="0"/>
        <v>0</v>
      </c>
    </row>
    <row r="11" spans="1:14" ht="13.5" customHeight="1">
      <c r="A11" s="27"/>
      <c r="B11" s="53"/>
      <c r="C11" s="53"/>
      <c r="D11" s="53"/>
      <c r="E11" s="54"/>
      <c r="F11" s="53"/>
      <c r="G11" s="54"/>
      <c r="H11" s="53"/>
      <c r="I11" s="53"/>
      <c r="J11" s="53"/>
      <c r="K11" s="53"/>
      <c r="L11" s="53"/>
      <c r="M11" s="53"/>
      <c r="N11" s="53"/>
    </row>
    <row r="12" spans="1:14" ht="13.5" customHeight="1">
      <c r="A12" s="27"/>
      <c r="B12" s="53"/>
      <c r="C12" s="53"/>
      <c r="D12" s="53"/>
      <c r="E12" s="54"/>
      <c r="F12" s="53"/>
      <c r="G12" s="54"/>
      <c r="H12" s="53"/>
      <c r="I12" s="53"/>
      <c r="J12" s="53"/>
      <c r="K12" s="53"/>
      <c r="L12" s="53"/>
      <c r="M12" s="53"/>
      <c r="N12" s="53"/>
    </row>
    <row r="13" spans="1:14" s="95" customFormat="1" ht="13.5" customHeight="1">
      <c r="A13" s="114" t="s">
        <v>601</v>
      </c>
      <c r="B13" s="95">
        <v>270788</v>
      </c>
      <c r="C13" s="95">
        <v>270788</v>
      </c>
      <c r="E13" s="86">
        <f>ROUND((C13+D13)/B13*100,0)</f>
        <v>100</v>
      </c>
      <c r="F13" s="95">
        <v>266749.66</v>
      </c>
      <c r="G13" s="86">
        <f>ROUND(F13/(C13+D13)*100,0)</f>
        <v>99</v>
      </c>
      <c r="H13" s="95">
        <v>0</v>
      </c>
      <c r="I13" s="95">
        <v>270788</v>
      </c>
      <c r="K13" s="95">
        <f>H13+I13+J13</f>
        <v>270788</v>
      </c>
      <c r="L13" s="95">
        <v>266749.662</v>
      </c>
      <c r="M13" s="1">
        <f>+L13-K13</f>
        <v>-4038.337999999989</v>
      </c>
      <c r="N13" s="95">
        <v>0</v>
      </c>
    </row>
    <row r="14" spans="1:14" ht="13.5" customHeight="1">
      <c r="A14" s="26"/>
      <c r="B14" s="53"/>
      <c r="C14" s="53"/>
      <c r="D14" s="53"/>
      <c r="E14" s="54"/>
      <c r="F14" s="53"/>
      <c r="G14" s="54"/>
      <c r="H14" s="53"/>
      <c r="I14" s="53"/>
      <c r="J14" s="53"/>
      <c r="K14" s="53"/>
      <c r="L14" s="53"/>
      <c r="M14" s="53"/>
      <c r="N14" s="53"/>
    </row>
    <row r="15" ht="13.5" customHeight="1">
      <c r="G15" s="85" t="s">
        <v>33</v>
      </c>
    </row>
    <row r="16" spans="1:14" ht="13.5" customHeight="1">
      <c r="A16" s="27" t="s">
        <v>34</v>
      </c>
      <c r="B16" s="55">
        <f>B18+B27+B33+B39+B48+B57+B64+B73+B79+B85</f>
        <v>1602581305</v>
      </c>
      <c r="C16" s="55">
        <f>C18+C27+C33+C39+C48+C57+C64+C73+C79+C85</f>
        <v>861439383</v>
      </c>
      <c r="D16" s="55">
        <f>D18+D27+D33+D39+D48+D57+D64+D73+D79+D85</f>
        <v>31000805</v>
      </c>
      <c r="E16" s="54">
        <f>ROUND((C16+D16)/B16*100,0)</f>
        <v>56</v>
      </c>
      <c r="F16" s="55">
        <f>F18+F27+F33+F39+F48+F57+F64+F73+F79+F85</f>
        <v>824209921</v>
      </c>
      <c r="G16" s="54">
        <f>ROUND(F16/(C16+D16)*100,0)</f>
        <v>92</v>
      </c>
      <c r="H16" s="55">
        <f aca="true" t="shared" si="1" ref="H16:N16">H18+H27+H33+H39+H48+H57+H64+H73+H79+H85</f>
        <v>68465917</v>
      </c>
      <c r="I16" s="55">
        <f t="shared" si="1"/>
        <v>143988293</v>
      </c>
      <c r="J16" s="55">
        <f t="shared" si="1"/>
        <v>2228659</v>
      </c>
      <c r="K16" s="55">
        <f t="shared" si="1"/>
        <v>214682869</v>
      </c>
      <c r="L16" s="55">
        <f t="shared" si="1"/>
        <v>152804432</v>
      </c>
      <c r="M16" s="55">
        <f t="shared" si="1"/>
        <v>-61878437</v>
      </c>
      <c r="N16" s="55">
        <f t="shared" si="1"/>
        <v>45463525</v>
      </c>
    </row>
    <row r="17" spans="1:14" ht="13.5" customHeight="1">
      <c r="A17" s="15" t="s">
        <v>33</v>
      </c>
      <c r="B17" s="33" t="s">
        <v>33</v>
      </c>
      <c r="C17" s="33" t="s">
        <v>33</v>
      </c>
      <c r="D17" s="33"/>
      <c r="F17" s="33" t="s">
        <v>33</v>
      </c>
      <c r="G17" s="85" t="s">
        <v>33</v>
      </c>
      <c r="H17" s="33" t="s">
        <v>33</v>
      </c>
      <c r="I17" s="33" t="s">
        <v>33</v>
      </c>
      <c r="J17" s="33"/>
      <c r="K17" s="33" t="s">
        <v>33</v>
      </c>
      <c r="L17" s="33" t="s">
        <v>33</v>
      </c>
      <c r="M17" s="33" t="s">
        <v>33</v>
      </c>
      <c r="N17" s="33" t="s">
        <v>33</v>
      </c>
    </row>
    <row r="18" spans="1:14" ht="13.5" customHeight="1">
      <c r="A18" s="151" t="s">
        <v>35</v>
      </c>
      <c r="B18" s="55">
        <f>B21+B24</f>
        <v>16429626</v>
      </c>
      <c r="C18" s="55">
        <f>C21+C24</f>
        <v>11781896</v>
      </c>
      <c r="D18" s="55">
        <f>D21+D24</f>
        <v>168726</v>
      </c>
      <c r="E18" s="55">
        <f>ROUND((C18+D18)/B18*100,0)</f>
        <v>73</v>
      </c>
      <c r="F18" s="55">
        <f>F21+F24</f>
        <v>8144795</v>
      </c>
      <c r="G18" s="55">
        <f>ROUND(F18/(C18+D18)*100,0)</f>
        <v>68</v>
      </c>
      <c r="H18" s="55">
        <f aca="true" t="shared" si="2" ref="H18:N18">H21+H24</f>
        <v>2221639</v>
      </c>
      <c r="I18" s="55">
        <f t="shared" si="2"/>
        <v>5444168</v>
      </c>
      <c r="J18" s="55">
        <f t="shared" si="2"/>
        <v>168726</v>
      </c>
      <c r="K18" s="55">
        <f t="shared" si="2"/>
        <v>7834533</v>
      </c>
      <c r="L18" s="55">
        <f t="shared" si="2"/>
        <v>4128709</v>
      </c>
      <c r="M18" s="55">
        <f t="shared" si="2"/>
        <v>-3705824</v>
      </c>
      <c r="N18" s="55">
        <f t="shared" si="2"/>
        <v>447077</v>
      </c>
    </row>
    <row r="19" spans="1:14" ht="13.5" customHeight="1">
      <c r="A19" s="28"/>
      <c r="B19" s="33"/>
      <c r="C19" s="33"/>
      <c r="D19" s="33"/>
      <c r="E19" s="86"/>
      <c r="F19" s="33"/>
      <c r="G19" s="86"/>
      <c r="H19" s="33"/>
      <c r="I19" s="33"/>
      <c r="J19" s="33"/>
      <c r="K19" s="33"/>
      <c r="L19" s="33"/>
      <c r="M19" s="33"/>
      <c r="N19" s="33"/>
    </row>
    <row r="20" ht="13.5" customHeight="1">
      <c r="G20" s="85" t="s">
        <v>33</v>
      </c>
    </row>
    <row r="21" spans="1:14" ht="13.5" customHeight="1">
      <c r="A21" s="26" t="s">
        <v>602</v>
      </c>
      <c r="B21" s="95">
        <v>14438797</v>
      </c>
      <c r="C21" s="95">
        <v>9791067</v>
      </c>
      <c r="D21" s="95">
        <v>168726</v>
      </c>
      <c r="E21" s="86">
        <f>ROUND((C21+D21)/B21*100,0)</f>
        <v>69</v>
      </c>
      <c r="F21" s="95">
        <v>7546421</v>
      </c>
      <c r="G21" s="86">
        <f>ROUND(F21/(C21+D21)*100,0)</f>
        <v>76</v>
      </c>
      <c r="H21" s="95">
        <v>2221639</v>
      </c>
      <c r="I21" s="95">
        <v>3453339</v>
      </c>
      <c r="J21" s="95">
        <v>168726</v>
      </c>
      <c r="K21" s="95">
        <f>SUM(H21:J21)</f>
        <v>5843704</v>
      </c>
      <c r="L21" s="95">
        <v>3530335</v>
      </c>
      <c r="M21" s="1">
        <f>+L21-K21</f>
        <v>-2313369</v>
      </c>
      <c r="N21" s="95">
        <v>447077</v>
      </c>
    </row>
    <row r="22" spans="1:14" ht="13.5" customHeight="1">
      <c r="A22" s="46"/>
      <c r="B22" s="130"/>
      <c r="C22" s="130"/>
      <c r="D22" s="130"/>
      <c r="E22" s="90"/>
      <c r="F22" s="130"/>
      <c r="G22" s="90"/>
      <c r="H22" s="130"/>
      <c r="I22" s="130"/>
      <c r="J22" s="130"/>
      <c r="K22" s="130"/>
      <c r="L22" s="130"/>
      <c r="M22" s="95">
        <f>L22-K22</f>
        <v>0</v>
      </c>
      <c r="N22" s="130"/>
    </row>
    <row r="23" spans="1:14" ht="13.5" customHeight="1">
      <c r="A23" s="95"/>
      <c r="B23" s="95"/>
      <c r="C23" s="95"/>
      <c r="D23" s="95"/>
      <c r="F23" s="95"/>
      <c r="G23" s="85" t="s">
        <v>33</v>
      </c>
      <c r="H23" s="95"/>
      <c r="I23" s="95"/>
      <c r="J23" s="95"/>
      <c r="K23" s="95"/>
      <c r="L23" s="95"/>
      <c r="M23" s="95">
        <f>L23-K23</f>
        <v>0</v>
      </c>
      <c r="N23" s="95"/>
    </row>
    <row r="24" spans="1:14" ht="13.5" customHeight="1">
      <c r="A24" s="114" t="s">
        <v>601</v>
      </c>
      <c r="B24" s="95">
        <v>1990829</v>
      </c>
      <c r="C24" s="95">
        <v>1990829</v>
      </c>
      <c r="D24" s="95">
        <v>0</v>
      </c>
      <c r="E24" s="86">
        <f>ROUND((C24+D24)/B24*100,0)</f>
        <v>100</v>
      </c>
      <c r="F24" s="95">
        <v>598374</v>
      </c>
      <c r="G24" s="86">
        <f>ROUND(F24/(C24+D24)*100,0)</f>
        <v>30</v>
      </c>
      <c r="H24" s="95">
        <v>0</v>
      </c>
      <c r="I24" s="95">
        <v>1990829</v>
      </c>
      <c r="J24" s="95">
        <v>0</v>
      </c>
      <c r="K24" s="95">
        <f>SUM(H24:J24)</f>
        <v>1990829</v>
      </c>
      <c r="L24" s="95">
        <v>598374</v>
      </c>
      <c r="M24" s="1">
        <f>+L24-K24</f>
        <v>-1392455</v>
      </c>
      <c r="N24" s="95">
        <v>0</v>
      </c>
    </row>
    <row r="25" spans="1:14" ht="13.5" customHeight="1">
      <c r="A25" s="94"/>
      <c r="B25" s="95"/>
      <c r="C25" s="95"/>
      <c r="D25" s="95"/>
      <c r="E25" s="86"/>
      <c r="F25" s="95"/>
      <c r="G25" s="86"/>
      <c r="H25" s="95"/>
      <c r="I25" s="95"/>
      <c r="J25" s="95"/>
      <c r="N25" s="95"/>
    </row>
    <row r="26" spans="1:14" ht="13.5" customHeight="1">
      <c r="A26" s="29" t="s">
        <v>33</v>
      </c>
      <c r="B26" s="55" t="s">
        <v>33</v>
      </c>
      <c r="C26" s="15" t="s">
        <v>33</v>
      </c>
      <c r="D26" s="15"/>
      <c r="E26" s="86"/>
      <c r="F26" s="15" t="s">
        <v>33</v>
      </c>
      <c r="G26" s="85" t="s">
        <v>33</v>
      </c>
      <c r="H26" s="15" t="s">
        <v>33</v>
      </c>
      <c r="I26" s="15" t="s">
        <v>33</v>
      </c>
      <c r="J26" s="15"/>
      <c r="K26" s="15" t="s">
        <v>33</v>
      </c>
      <c r="L26" s="15" t="s">
        <v>33</v>
      </c>
      <c r="M26" s="15" t="s">
        <v>33</v>
      </c>
      <c r="N26" s="15" t="s">
        <v>33</v>
      </c>
    </row>
    <row r="27" spans="1:14" ht="13.5" customHeight="1">
      <c r="A27" s="151" t="s">
        <v>52</v>
      </c>
      <c r="B27" s="55">
        <f>B30</f>
        <v>255781</v>
      </c>
      <c r="C27" s="55">
        <f>C30</f>
        <v>255781</v>
      </c>
      <c r="D27" s="55">
        <f>D30</f>
        <v>0</v>
      </c>
      <c r="E27" s="86">
        <f>ROUND((C27+D27)/B27*100,0)</f>
        <v>100</v>
      </c>
      <c r="F27" s="55">
        <f>F30</f>
        <v>195721</v>
      </c>
      <c r="G27" s="86">
        <f>ROUND(F27/(C27+D27)*100,0)</f>
        <v>77</v>
      </c>
      <c r="H27" s="55">
        <f aca="true" t="shared" si="3" ref="H27:N27">H30</f>
        <v>110291</v>
      </c>
      <c r="I27" s="55">
        <f t="shared" si="3"/>
        <v>145490</v>
      </c>
      <c r="J27" s="55">
        <f t="shared" si="3"/>
        <v>0</v>
      </c>
      <c r="K27" s="55">
        <f t="shared" si="3"/>
        <v>255781</v>
      </c>
      <c r="L27" s="55">
        <f t="shared" si="3"/>
        <v>195721</v>
      </c>
      <c r="M27" s="55">
        <f t="shared" si="3"/>
        <v>-60060</v>
      </c>
      <c r="N27" s="55">
        <f t="shared" si="3"/>
        <v>38329</v>
      </c>
    </row>
    <row r="28" spans="1:14" ht="13.5" customHeight="1">
      <c r="A28" s="28"/>
      <c r="B28" s="33"/>
      <c r="C28" s="33"/>
      <c r="D28" s="33"/>
      <c r="E28" s="86"/>
      <c r="F28" s="33"/>
      <c r="G28" s="86"/>
      <c r="H28" s="33"/>
      <c r="I28" s="33"/>
      <c r="J28" s="33"/>
      <c r="K28" s="33"/>
      <c r="L28" s="33"/>
      <c r="M28" s="33"/>
      <c r="N28" s="33"/>
    </row>
    <row r="29" spans="1:7" ht="13.5" customHeight="1">
      <c r="A29" s="28"/>
      <c r="G29" s="85" t="s">
        <v>33</v>
      </c>
    </row>
    <row r="30" spans="1:14" ht="13.5" customHeight="1">
      <c r="A30" s="114" t="s">
        <v>601</v>
      </c>
      <c r="B30" s="95">
        <v>255781</v>
      </c>
      <c r="C30" s="95">
        <v>255781</v>
      </c>
      <c r="D30" s="95">
        <v>0</v>
      </c>
      <c r="E30" s="86">
        <f>ROUND((C30+D30)/B30*100,0)</f>
        <v>100</v>
      </c>
      <c r="F30" s="95">
        <v>195721</v>
      </c>
      <c r="G30" s="86">
        <f>ROUND(F30/(C30+D30)*100,0)</f>
        <v>77</v>
      </c>
      <c r="H30" s="95">
        <v>110291</v>
      </c>
      <c r="I30" s="95">
        <v>145490</v>
      </c>
      <c r="J30" s="95">
        <v>0</v>
      </c>
      <c r="K30" s="95">
        <f>SUM(H30:J30)</f>
        <v>255781</v>
      </c>
      <c r="L30" s="95">
        <v>195721</v>
      </c>
      <c r="M30" s="1">
        <f>+L30-K30</f>
        <v>-60060</v>
      </c>
      <c r="N30" s="95">
        <v>38329</v>
      </c>
    </row>
    <row r="31" spans="5:7" ht="13.5" customHeight="1">
      <c r="E31" s="86"/>
      <c r="G31" s="85"/>
    </row>
    <row r="32" spans="1:14" s="5" customFormat="1" ht="13.5" customHeight="1">
      <c r="A32" s="130"/>
      <c r="B32" s="130"/>
      <c r="C32" s="130"/>
      <c r="D32" s="130"/>
      <c r="E32" s="86"/>
      <c r="F32" s="130"/>
      <c r="G32" s="87" t="s">
        <v>33</v>
      </c>
      <c r="H32" s="130"/>
      <c r="I32" s="130"/>
      <c r="J32" s="130"/>
      <c r="K32" s="130"/>
      <c r="L32" s="130"/>
      <c r="M32" s="130"/>
      <c r="N32" s="130"/>
    </row>
    <row r="33" spans="1:14" ht="13.5" customHeight="1">
      <c r="A33" s="151" t="s">
        <v>58</v>
      </c>
      <c r="B33" s="55">
        <f>B36</f>
        <v>201295</v>
      </c>
      <c r="C33" s="55">
        <f>C36</f>
        <v>201295</v>
      </c>
      <c r="D33" s="55">
        <f>D36</f>
        <v>0</v>
      </c>
      <c r="E33" s="55">
        <f>ROUND((C33+D33)/B33*100,0)</f>
        <v>100</v>
      </c>
      <c r="F33" s="55">
        <f>F36</f>
        <v>157847</v>
      </c>
      <c r="G33" s="54">
        <f>ROUND(F33/(C33+D33)*100,0)</f>
        <v>78</v>
      </c>
      <c r="H33" s="55">
        <f aca="true" t="shared" si="4" ref="H33:N33">H36</f>
        <v>26339</v>
      </c>
      <c r="I33" s="55">
        <f t="shared" si="4"/>
        <v>174956</v>
      </c>
      <c r="J33" s="55">
        <f t="shared" si="4"/>
        <v>0</v>
      </c>
      <c r="K33" s="55">
        <f t="shared" si="4"/>
        <v>201295</v>
      </c>
      <c r="L33" s="55">
        <f t="shared" si="4"/>
        <v>157847</v>
      </c>
      <c r="M33" s="55">
        <f t="shared" si="4"/>
        <v>-43448</v>
      </c>
      <c r="N33" s="55">
        <f t="shared" si="4"/>
        <v>5500</v>
      </c>
    </row>
    <row r="34" spans="1:14" ht="13.5" customHeight="1">
      <c r="A34" s="46"/>
      <c r="B34" s="130"/>
      <c r="C34" s="130"/>
      <c r="D34" s="130"/>
      <c r="E34" s="90"/>
      <c r="F34" s="130"/>
      <c r="G34" s="90"/>
      <c r="H34" s="130"/>
      <c r="I34" s="130"/>
      <c r="J34" s="130"/>
      <c r="K34" s="130"/>
      <c r="L34" s="130"/>
      <c r="M34" s="95">
        <f>L34-K34</f>
        <v>0</v>
      </c>
      <c r="N34" s="130"/>
    </row>
    <row r="35" spans="1:14" s="5" customFormat="1" ht="13.5" customHeight="1">
      <c r="A35" s="95"/>
      <c r="B35" s="95"/>
      <c r="C35" s="95"/>
      <c r="D35" s="95"/>
      <c r="E35" s="1"/>
      <c r="F35" s="95"/>
      <c r="G35" s="85" t="s">
        <v>33</v>
      </c>
      <c r="H35" s="95"/>
      <c r="I35" s="95"/>
      <c r="J35" s="95"/>
      <c r="K35" s="95"/>
      <c r="L35" s="95"/>
      <c r="M35" s="95">
        <f>L35-K35</f>
        <v>0</v>
      </c>
      <c r="N35" s="95"/>
    </row>
    <row r="36" spans="1:14" s="5" customFormat="1" ht="13.5" customHeight="1">
      <c r="A36" s="114" t="s">
        <v>601</v>
      </c>
      <c r="B36" s="95">
        <v>201295</v>
      </c>
      <c r="C36" s="95">
        <v>201295</v>
      </c>
      <c r="D36" s="95">
        <v>0</v>
      </c>
      <c r="E36" s="86">
        <f>ROUND((C36+D36)/B36*100,0)</f>
        <v>100</v>
      </c>
      <c r="F36" s="95">
        <v>157847</v>
      </c>
      <c r="G36" s="86">
        <f>ROUND(F36/(C36+D36)*100,0)</f>
        <v>78</v>
      </c>
      <c r="H36" s="95">
        <v>26339</v>
      </c>
      <c r="I36" s="95">
        <v>174956</v>
      </c>
      <c r="J36" s="95">
        <v>0</v>
      </c>
      <c r="K36" s="95">
        <f>SUM(H36:J36)</f>
        <v>201295</v>
      </c>
      <c r="L36" s="95">
        <v>157847</v>
      </c>
      <c r="M36" s="1">
        <f>+L36-K36</f>
        <v>-43448</v>
      </c>
      <c r="N36" s="95">
        <v>5500</v>
      </c>
    </row>
    <row r="37" spans="1:7" s="5" customFormat="1" ht="13.5" customHeight="1">
      <c r="A37" s="114"/>
      <c r="E37" s="90"/>
      <c r="G37" s="87"/>
    </row>
    <row r="38" spans="1:7" s="5" customFormat="1" ht="13.5" customHeight="1">
      <c r="A38" s="114"/>
      <c r="E38" s="90"/>
      <c r="G38" s="87"/>
    </row>
    <row r="39" spans="1:14" ht="13.5" customHeight="1">
      <c r="A39" s="151" t="s">
        <v>59</v>
      </c>
      <c r="B39" s="55">
        <f>B42+B45</f>
        <v>80273526</v>
      </c>
      <c r="C39" s="55">
        <f>C42+C45</f>
        <v>64937869</v>
      </c>
      <c r="D39" s="55">
        <f>D42+D45</f>
        <v>1693500</v>
      </c>
      <c r="E39" s="54">
        <f>ROUND((C39+D39)/B39*100,0)</f>
        <v>83</v>
      </c>
      <c r="F39" s="55">
        <f>F42+F45</f>
        <v>59545273</v>
      </c>
      <c r="G39" s="55">
        <f>ROUND(F39/(C39+D39)*100,0)</f>
        <v>89</v>
      </c>
      <c r="H39" s="55">
        <f aca="true" t="shared" si="5" ref="H39:N39">H42+H45</f>
        <v>2686263</v>
      </c>
      <c r="I39" s="55">
        <f t="shared" si="5"/>
        <v>12316295</v>
      </c>
      <c r="J39" s="55">
        <f t="shared" si="5"/>
        <v>8000</v>
      </c>
      <c r="K39" s="55">
        <f t="shared" si="5"/>
        <v>15010558</v>
      </c>
      <c r="L39" s="55">
        <f t="shared" si="5"/>
        <v>12564684</v>
      </c>
      <c r="M39" s="55">
        <f t="shared" si="5"/>
        <v>-2445874</v>
      </c>
      <c r="N39" s="55">
        <f t="shared" si="5"/>
        <v>1167293</v>
      </c>
    </row>
    <row r="40" spans="2:14" ht="13.5" customHeight="1">
      <c r="B40" s="33"/>
      <c r="C40" s="33"/>
      <c r="D40" s="33"/>
      <c r="E40" s="86"/>
      <c r="F40" s="33"/>
      <c r="G40" s="86"/>
      <c r="H40" s="33"/>
      <c r="I40" s="33"/>
      <c r="J40" s="33"/>
      <c r="K40" s="33"/>
      <c r="L40" s="33"/>
      <c r="M40" s="33"/>
      <c r="N40" s="33"/>
    </row>
    <row r="41" ht="13.5" customHeight="1">
      <c r="G41" s="85" t="s">
        <v>33</v>
      </c>
    </row>
    <row r="42" spans="1:14" ht="13.5" customHeight="1">
      <c r="A42" s="26" t="s">
        <v>602</v>
      </c>
      <c r="B42" s="95">
        <v>76816289</v>
      </c>
      <c r="C42" s="95">
        <v>61480632</v>
      </c>
      <c r="D42" s="95">
        <v>1693500</v>
      </c>
      <c r="E42" s="86">
        <f>ROUND((C42+D42)/B42*100,0)</f>
        <v>82</v>
      </c>
      <c r="F42" s="95">
        <v>56273807</v>
      </c>
      <c r="G42" s="86">
        <f>ROUND(F42/(C42+D42)*100,0)</f>
        <v>89</v>
      </c>
      <c r="H42" s="95">
        <v>2601399</v>
      </c>
      <c r="I42" s="95">
        <v>8943922</v>
      </c>
      <c r="J42" s="95">
        <v>8000</v>
      </c>
      <c r="K42" s="95">
        <f>SUM(H42:J42)</f>
        <v>11553321</v>
      </c>
      <c r="L42" s="95">
        <v>9293218</v>
      </c>
      <c r="M42" s="1">
        <f>+L42-K42</f>
        <v>-2260103</v>
      </c>
      <c r="N42" s="95">
        <v>1093430</v>
      </c>
    </row>
    <row r="43" spans="1:14" ht="13.5" customHeight="1">
      <c r="A43" s="46"/>
      <c r="B43" s="130"/>
      <c r="C43" s="130"/>
      <c r="D43" s="130"/>
      <c r="E43" s="90"/>
      <c r="F43" s="130"/>
      <c r="G43" s="90"/>
      <c r="H43" s="130"/>
      <c r="I43" s="130"/>
      <c r="J43" s="130"/>
      <c r="K43" s="130"/>
      <c r="L43" s="130"/>
      <c r="M43" s="95">
        <f>L43-K43</f>
        <v>0</v>
      </c>
      <c r="N43" s="130"/>
    </row>
    <row r="44" spans="1:14" ht="13.5" customHeight="1">
      <c r="A44" s="95"/>
      <c r="B44" s="95"/>
      <c r="C44" s="95"/>
      <c r="D44" s="95"/>
      <c r="F44" s="95"/>
      <c r="G44" s="85" t="s">
        <v>33</v>
      </c>
      <c r="H44" s="95"/>
      <c r="I44" s="95"/>
      <c r="J44" s="95"/>
      <c r="K44" s="95"/>
      <c r="L44" s="95"/>
      <c r="M44" s="95">
        <f>L44-K44</f>
        <v>0</v>
      </c>
      <c r="N44" s="95"/>
    </row>
    <row r="45" spans="1:14" ht="13.5" customHeight="1">
      <c r="A45" s="114" t="s">
        <v>601</v>
      </c>
      <c r="B45" s="95">
        <v>3457237</v>
      </c>
      <c r="C45" s="95">
        <v>3457237</v>
      </c>
      <c r="D45" s="95">
        <v>0</v>
      </c>
      <c r="E45" s="86">
        <f>ROUND((C45+D45)/B45*100,0)</f>
        <v>100</v>
      </c>
      <c r="F45" s="95">
        <v>3271466</v>
      </c>
      <c r="G45" s="86">
        <f>ROUND(F45/(C45+D45)*100,0)</f>
        <v>95</v>
      </c>
      <c r="H45" s="95">
        <v>84864</v>
      </c>
      <c r="I45" s="95">
        <v>3372373</v>
      </c>
      <c r="J45" s="95">
        <v>0</v>
      </c>
      <c r="K45" s="95">
        <f>SUM(H45:J45)</f>
        <v>3457237</v>
      </c>
      <c r="L45" s="95">
        <v>3271466</v>
      </c>
      <c r="M45" s="1">
        <f>+L45-K45</f>
        <v>-185771</v>
      </c>
      <c r="N45" s="95">
        <v>73863</v>
      </c>
    </row>
    <row r="46" spans="5:7" ht="13.5" customHeight="1">
      <c r="E46" s="86"/>
      <c r="G46" s="85"/>
    </row>
    <row r="47" spans="5:7" s="5" customFormat="1" ht="13.5" customHeight="1">
      <c r="E47" s="90"/>
      <c r="G47" s="87" t="s">
        <v>33</v>
      </c>
    </row>
    <row r="48" spans="1:14" ht="13.5" customHeight="1">
      <c r="A48" s="152" t="s">
        <v>518</v>
      </c>
      <c r="B48" s="55">
        <f>B51+B54</f>
        <v>1371926479</v>
      </c>
      <c r="C48" s="55">
        <f>C51+C54</f>
        <v>682615540</v>
      </c>
      <c r="D48" s="55">
        <f>D51+D54</f>
        <v>28527383</v>
      </c>
      <c r="E48" s="55">
        <f>ROUND((C48+D48)/B48*100,0)</f>
        <v>52</v>
      </c>
      <c r="F48" s="55">
        <f>F51+F54</f>
        <v>663512522</v>
      </c>
      <c r="G48" s="55">
        <f>ROUND(F48/(C48+D48)*100,0)</f>
        <v>93</v>
      </c>
      <c r="H48" s="55">
        <f aca="true" t="shared" si="6" ref="H48:N48">H51+H54</f>
        <v>58619215</v>
      </c>
      <c r="I48" s="55">
        <f t="shared" si="6"/>
        <v>111215301</v>
      </c>
      <c r="J48" s="55">
        <f t="shared" si="6"/>
        <v>1440737</v>
      </c>
      <c r="K48" s="55">
        <f t="shared" si="6"/>
        <v>171275253</v>
      </c>
      <c r="L48" s="55">
        <f t="shared" si="6"/>
        <v>125259295</v>
      </c>
      <c r="M48" s="55">
        <f t="shared" si="6"/>
        <v>-46015958</v>
      </c>
      <c r="N48" s="55">
        <f t="shared" si="6"/>
        <v>39194901</v>
      </c>
    </row>
    <row r="49" spans="1:14" s="5" customFormat="1" ht="13.5" customHeight="1">
      <c r="A49" s="166"/>
      <c r="B49" s="48"/>
      <c r="C49" s="48"/>
      <c r="D49" s="48"/>
      <c r="E49" s="90"/>
      <c r="F49" s="48"/>
      <c r="G49" s="90"/>
      <c r="H49" s="48"/>
      <c r="I49" s="48"/>
      <c r="J49" s="48"/>
      <c r="K49" s="48"/>
      <c r="L49" s="48"/>
      <c r="M49" s="48"/>
      <c r="N49" s="48"/>
    </row>
    <row r="50" spans="1:7" ht="13.5" customHeight="1">
      <c r="A50" s="152"/>
      <c r="G50" s="85" t="s">
        <v>33</v>
      </c>
    </row>
    <row r="51" spans="1:14" s="5" customFormat="1" ht="13.5" customHeight="1">
      <c r="A51" s="46" t="s">
        <v>602</v>
      </c>
      <c r="B51" s="130">
        <v>1368896777</v>
      </c>
      <c r="C51" s="130">
        <v>679585838</v>
      </c>
      <c r="D51" s="130">
        <v>28527383</v>
      </c>
      <c r="E51" s="90">
        <f>ROUND((C51+D51)/B51*100,0)</f>
        <v>52</v>
      </c>
      <c r="F51" s="130">
        <v>660858383</v>
      </c>
      <c r="G51" s="90">
        <f>ROUND(F51/(C51+D51)*100,0)</f>
        <v>93</v>
      </c>
      <c r="H51" s="130">
        <v>58530962</v>
      </c>
      <c r="I51" s="130">
        <v>108273852</v>
      </c>
      <c r="J51" s="130">
        <v>1440737</v>
      </c>
      <c r="K51" s="130">
        <f>SUM(H51:J51)</f>
        <v>168245551</v>
      </c>
      <c r="L51" s="130">
        <v>122605156</v>
      </c>
      <c r="M51" s="5">
        <f>+L51-K51</f>
        <v>-45640395</v>
      </c>
      <c r="N51" s="130">
        <v>38965819</v>
      </c>
    </row>
    <row r="52" spans="1:14" s="5" customFormat="1" ht="13.5" customHeight="1">
      <c r="A52" s="46"/>
      <c r="B52" s="130"/>
      <c r="C52" s="130"/>
      <c r="D52" s="130"/>
      <c r="E52" s="90"/>
      <c r="F52" s="130"/>
      <c r="G52" s="90"/>
      <c r="H52" s="130"/>
      <c r="I52" s="130"/>
      <c r="J52" s="130"/>
      <c r="K52" s="130"/>
      <c r="L52" s="130"/>
      <c r="M52" s="130">
        <f>L52-K52</f>
        <v>0</v>
      </c>
      <c r="N52" s="130"/>
    </row>
    <row r="53" spans="1:14" s="5" customFormat="1" ht="13.5" customHeight="1">
      <c r="A53" s="130"/>
      <c r="B53" s="130"/>
      <c r="C53" s="130"/>
      <c r="D53" s="130"/>
      <c r="F53" s="130"/>
      <c r="G53" s="87" t="s">
        <v>33</v>
      </c>
      <c r="H53" s="130"/>
      <c r="I53" s="130"/>
      <c r="J53" s="130"/>
      <c r="K53" s="130"/>
      <c r="L53" s="130"/>
      <c r="M53" s="130">
        <f>L53-K53</f>
        <v>0</v>
      </c>
      <c r="N53" s="130"/>
    </row>
    <row r="54" spans="1:14" ht="13.5" customHeight="1">
      <c r="A54" s="114" t="s">
        <v>601</v>
      </c>
      <c r="B54" s="95">
        <v>3029702</v>
      </c>
      <c r="C54" s="95">
        <v>3029702</v>
      </c>
      <c r="D54" s="95">
        <v>0</v>
      </c>
      <c r="E54" s="86">
        <f>ROUND((C54+D54)/B54*100,0)</f>
        <v>100</v>
      </c>
      <c r="F54" s="95">
        <v>2654139</v>
      </c>
      <c r="G54" s="86">
        <f>ROUND(F54/(C54+D54)*100,0)</f>
        <v>88</v>
      </c>
      <c r="H54" s="95">
        <v>88253</v>
      </c>
      <c r="I54" s="95">
        <v>2941449</v>
      </c>
      <c r="J54" s="95">
        <v>0</v>
      </c>
      <c r="K54" s="95">
        <f>SUM(H54:J54)</f>
        <v>3029702</v>
      </c>
      <c r="L54" s="95">
        <v>2654139</v>
      </c>
      <c r="M54" s="1">
        <f>+L54-K54</f>
        <v>-375563</v>
      </c>
      <c r="N54" s="95">
        <v>229082</v>
      </c>
    </row>
    <row r="55" spans="1:14" ht="13.5" customHeight="1">
      <c r="A55" s="137"/>
      <c r="B55" s="5"/>
      <c r="C55" s="5"/>
      <c r="D55" s="5"/>
      <c r="E55" s="90"/>
      <c r="F55" s="5"/>
      <c r="G55" s="90"/>
      <c r="H55" s="5"/>
      <c r="I55" s="5"/>
      <c r="J55" s="5"/>
      <c r="K55" s="5"/>
      <c r="L55" s="5"/>
      <c r="M55" s="5"/>
      <c r="N55" s="5"/>
    </row>
    <row r="56" spans="1:14" ht="13.5" customHeight="1">
      <c r="A56" s="15" t="s">
        <v>33</v>
      </c>
      <c r="B56" s="15" t="s">
        <v>33</v>
      </c>
      <c r="C56" s="15" t="s">
        <v>33</v>
      </c>
      <c r="D56" s="15"/>
      <c r="E56" s="86"/>
      <c r="F56" s="15" t="s">
        <v>33</v>
      </c>
      <c r="G56" s="86"/>
      <c r="H56" s="15" t="s">
        <v>33</v>
      </c>
      <c r="I56" s="15" t="s">
        <v>33</v>
      </c>
      <c r="J56" s="15"/>
      <c r="K56" s="15" t="s">
        <v>33</v>
      </c>
      <c r="L56" s="15" t="s">
        <v>33</v>
      </c>
      <c r="M56" s="15" t="s">
        <v>33</v>
      </c>
      <c r="N56" s="58"/>
    </row>
    <row r="57" spans="1:14" ht="13.5" customHeight="1">
      <c r="A57" s="151" t="s">
        <v>211</v>
      </c>
      <c r="B57" s="55">
        <f>B61</f>
        <v>313453</v>
      </c>
      <c r="C57" s="55">
        <f>C61</f>
        <v>313453</v>
      </c>
      <c r="D57" s="55">
        <f>D61</f>
        <v>0</v>
      </c>
      <c r="E57" s="55">
        <f>ROUND((C57+D57)/B57*100,0)</f>
        <v>100</v>
      </c>
      <c r="F57" s="55">
        <f>F61</f>
        <v>261250</v>
      </c>
      <c r="G57" s="55">
        <f>ROUND(F57/(C57+D57)*100,0)</f>
        <v>83</v>
      </c>
      <c r="H57" s="55">
        <f aca="true" t="shared" si="7" ref="H57:N57">H61</f>
        <v>18862</v>
      </c>
      <c r="I57" s="55">
        <f t="shared" si="7"/>
        <v>294591</v>
      </c>
      <c r="J57" s="55">
        <f t="shared" si="7"/>
        <v>0</v>
      </c>
      <c r="K57" s="55">
        <f t="shared" si="7"/>
        <v>313453</v>
      </c>
      <c r="L57" s="55">
        <f t="shared" si="7"/>
        <v>261250</v>
      </c>
      <c r="M57" s="55">
        <f t="shared" si="7"/>
        <v>-52203</v>
      </c>
      <c r="N57" s="55">
        <f t="shared" si="7"/>
        <v>17119</v>
      </c>
    </row>
    <row r="58" spans="1:14" s="5" customFormat="1" ht="13.5" customHeight="1">
      <c r="A58" s="46"/>
      <c r="B58" s="130"/>
      <c r="C58" s="130"/>
      <c r="D58" s="130"/>
      <c r="E58" s="90"/>
      <c r="F58" s="130"/>
      <c r="G58" s="90"/>
      <c r="H58" s="130"/>
      <c r="I58" s="130"/>
      <c r="J58" s="130"/>
      <c r="K58" s="130"/>
      <c r="L58" s="130"/>
      <c r="M58" s="130">
        <f>L58-K58</f>
        <v>0</v>
      </c>
      <c r="N58" s="130"/>
    </row>
    <row r="59" spans="1:14" s="4" customFormat="1" ht="13.5" customHeight="1" thickBot="1">
      <c r="A59" s="131"/>
      <c r="B59" s="131"/>
      <c r="C59" s="131"/>
      <c r="D59" s="131"/>
      <c r="F59" s="131"/>
      <c r="G59" s="109" t="s">
        <v>33</v>
      </c>
      <c r="H59" s="131"/>
      <c r="I59" s="131"/>
      <c r="J59" s="131"/>
      <c r="K59" s="131"/>
      <c r="L59" s="131"/>
      <c r="M59" s="131">
        <f>L59-K59</f>
        <v>0</v>
      </c>
      <c r="N59" s="131"/>
    </row>
    <row r="60" spans="1:14" s="5" customFormat="1" ht="13.5" customHeight="1">
      <c r="A60" s="130"/>
      <c r="B60" s="130"/>
      <c r="C60" s="130"/>
      <c r="D60" s="130"/>
      <c r="F60" s="130"/>
      <c r="G60" s="87"/>
      <c r="H60" s="130"/>
      <c r="I60" s="130"/>
      <c r="J60" s="130"/>
      <c r="K60" s="130"/>
      <c r="L60" s="130"/>
      <c r="M60" s="130"/>
      <c r="N60" s="130"/>
    </row>
    <row r="61" spans="1:14" ht="13.5" customHeight="1">
      <c r="A61" s="114" t="s">
        <v>601</v>
      </c>
      <c r="B61" s="95">
        <v>313453</v>
      </c>
      <c r="C61" s="95">
        <v>313453</v>
      </c>
      <c r="D61" s="95">
        <v>0</v>
      </c>
      <c r="E61" s="86">
        <f>ROUND((C61+D61)/B61*100,0)</f>
        <v>100</v>
      </c>
      <c r="F61" s="95">
        <v>261250</v>
      </c>
      <c r="G61" s="86">
        <f>ROUND(F61/(C61+D61)*100,0)</f>
        <v>83</v>
      </c>
      <c r="H61" s="95">
        <v>18862</v>
      </c>
      <c r="I61" s="95">
        <v>294591</v>
      </c>
      <c r="J61" s="95">
        <v>0</v>
      </c>
      <c r="K61" s="95">
        <f>SUM(H61:J61)</f>
        <v>313453</v>
      </c>
      <c r="L61" s="95">
        <v>261250</v>
      </c>
      <c r="M61" s="1">
        <f>+L61-K61</f>
        <v>-52203</v>
      </c>
      <c r="N61" s="95">
        <v>17119</v>
      </c>
    </row>
    <row r="62" spans="1:14" ht="13.5" customHeight="1">
      <c r="A62" s="94"/>
      <c r="B62" s="15"/>
      <c r="C62" s="15"/>
      <c r="D62" s="15"/>
      <c r="E62" s="86"/>
      <c r="F62" s="15"/>
      <c r="G62" s="86"/>
      <c r="H62" s="15"/>
      <c r="I62" s="15"/>
      <c r="J62" s="15"/>
      <c r="K62" s="15"/>
      <c r="L62" s="15"/>
      <c r="M62" s="15"/>
      <c r="N62" s="15"/>
    </row>
    <row r="63" spans="1:14" ht="13.5" customHeight="1">
      <c r="A63" s="94"/>
      <c r="B63" s="15"/>
      <c r="C63" s="15"/>
      <c r="D63" s="15"/>
      <c r="E63" s="86"/>
      <c r="F63" s="15"/>
      <c r="G63" s="86"/>
      <c r="H63" s="15"/>
      <c r="I63" s="15"/>
      <c r="J63" s="15"/>
      <c r="K63" s="15"/>
      <c r="L63" s="15"/>
      <c r="M63" s="15"/>
      <c r="N63" s="15"/>
    </row>
    <row r="64" spans="1:14" ht="13.5" customHeight="1">
      <c r="A64" s="151" t="s">
        <v>541</v>
      </c>
      <c r="B64" s="55">
        <f>B67+B70</f>
        <v>809037</v>
      </c>
      <c r="C64" s="55">
        <f>C67+C70</f>
        <v>777841</v>
      </c>
      <c r="D64" s="55">
        <f>D67+D70</f>
        <v>11196</v>
      </c>
      <c r="E64" s="55">
        <f>ROUND((C64+D64)/B64*100,0)</f>
        <v>98</v>
      </c>
      <c r="F64" s="55">
        <f>F67+F70</f>
        <v>785040</v>
      </c>
      <c r="G64" s="55">
        <f>ROUND(F64/(C64+D64)*100,0)</f>
        <v>99</v>
      </c>
      <c r="H64" s="55">
        <f aca="true" t="shared" si="8" ref="H64:N64">H67+H70</f>
        <v>41305</v>
      </c>
      <c r="I64" s="55">
        <f t="shared" si="8"/>
        <v>1639</v>
      </c>
      <c r="J64" s="55">
        <f t="shared" si="8"/>
        <v>11196</v>
      </c>
      <c r="K64" s="55">
        <f t="shared" si="8"/>
        <v>54140</v>
      </c>
      <c r="L64" s="55">
        <f t="shared" si="8"/>
        <v>50270</v>
      </c>
      <c r="M64" s="55">
        <f t="shared" si="8"/>
        <v>-3870</v>
      </c>
      <c r="N64" s="55">
        <f t="shared" si="8"/>
        <v>0</v>
      </c>
    </row>
    <row r="65" spans="1:14" ht="13.5" customHeight="1">
      <c r="A65" s="151"/>
      <c r="B65" s="33"/>
      <c r="C65" s="33"/>
      <c r="D65" s="33"/>
      <c r="E65" s="86"/>
      <c r="F65" s="33"/>
      <c r="G65" s="86"/>
      <c r="H65" s="33"/>
      <c r="I65" s="33"/>
      <c r="J65" s="33"/>
      <c r="K65" s="33"/>
      <c r="L65" s="33"/>
      <c r="M65" s="33"/>
      <c r="N65" s="33"/>
    </row>
    <row r="66" spans="1:7" ht="13.5" customHeight="1">
      <c r="A66" s="151"/>
      <c r="G66" s="85" t="s">
        <v>33</v>
      </c>
    </row>
    <row r="67" spans="1:14" ht="13.5" customHeight="1">
      <c r="A67" s="26" t="s">
        <v>602</v>
      </c>
      <c r="B67" s="95">
        <v>796202</v>
      </c>
      <c r="C67" s="95">
        <v>776202</v>
      </c>
      <c r="D67" s="95">
        <v>0</v>
      </c>
      <c r="E67" s="86">
        <f>ROUND((C67+D67)/B67*100,0)</f>
        <v>97</v>
      </c>
      <c r="F67" s="95">
        <v>773502</v>
      </c>
      <c r="G67" s="86">
        <f>ROUND(F67/(C67+D67)*100,0)</f>
        <v>100</v>
      </c>
      <c r="H67" s="95">
        <v>41305</v>
      </c>
      <c r="I67" s="95">
        <v>0</v>
      </c>
      <c r="J67" s="95">
        <v>0</v>
      </c>
      <c r="K67" s="95">
        <f>SUM(H67:J67)</f>
        <v>41305</v>
      </c>
      <c r="L67" s="95">
        <v>38732</v>
      </c>
      <c r="M67" s="1">
        <f>+L67-K67</f>
        <v>-2573</v>
      </c>
      <c r="N67" s="95">
        <v>0</v>
      </c>
    </row>
    <row r="68" spans="1:14" ht="13.5" customHeight="1">
      <c r="A68" s="46"/>
      <c r="B68" s="130"/>
      <c r="C68" s="130"/>
      <c r="D68" s="130"/>
      <c r="E68" s="90"/>
      <c r="F68" s="130"/>
      <c r="G68" s="90"/>
      <c r="H68" s="130"/>
      <c r="I68" s="130"/>
      <c r="J68" s="130"/>
      <c r="K68" s="130"/>
      <c r="L68" s="130"/>
      <c r="M68" s="95">
        <f>L68-K68</f>
        <v>0</v>
      </c>
      <c r="N68" s="130"/>
    </row>
    <row r="69" spans="1:14" ht="13.5" customHeight="1">
      <c r="A69" s="95"/>
      <c r="B69" s="95"/>
      <c r="C69" s="95"/>
      <c r="D69" s="95"/>
      <c r="F69" s="95"/>
      <c r="G69" s="85" t="s">
        <v>33</v>
      </c>
      <c r="H69" s="95"/>
      <c r="I69" s="95"/>
      <c r="J69" s="95"/>
      <c r="K69" s="95"/>
      <c r="L69" s="95"/>
      <c r="M69" s="95">
        <f>L69-K69</f>
        <v>0</v>
      </c>
      <c r="N69" s="95"/>
    </row>
    <row r="70" spans="1:14" ht="13.5" customHeight="1">
      <c r="A70" s="114" t="s">
        <v>601</v>
      </c>
      <c r="B70" s="95">
        <v>12835</v>
      </c>
      <c r="C70" s="95">
        <v>1639</v>
      </c>
      <c r="D70" s="95">
        <v>11196</v>
      </c>
      <c r="E70" s="86">
        <f>ROUND((C70+D70)/B70*100,0)</f>
        <v>100</v>
      </c>
      <c r="F70" s="95">
        <v>11538</v>
      </c>
      <c r="G70" s="86">
        <f>ROUND(F70/(C70+D70)*100,0)</f>
        <v>90</v>
      </c>
      <c r="H70" s="114">
        <v>0</v>
      </c>
      <c r="I70" s="95">
        <v>1639</v>
      </c>
      <c r="J70" s="95">
        <v>11196</v>
      </c>
      <c r="K70" s="95">
        <f>SUM(H70:J70)</f>
        <v>12835</v>
      </c>
      <c r="L70" s="95">
        <v>11538</v>
      </c>
      <c r="M70" s="1">
        <f>+L70-K70</f>
        <v>-1297</v>
      </c>
      <c r="N70" s="95">
        <v>0</v>
      </c>
    </row>
    <row r="71" spans="1:14" ht="13.5" customHeight="1">
      <c r="A71" s="94"/>
      <c r="B71" s="15"/>
      <c r="C71" s="15"/>
      <c r="D71" s="15"/>
      <c r="E71" s="86"/>
      <c r="F71" s="15"/>
      <c r="G71" s="86"/>
      <c r="H71" s="15"/>
      <c r="I71" s="15"/>
      <c r="J71" s="15"/>
      <c r="K71" s="15"/>
      <c r="L71" s="15"/>
      <c r="M71" s="15"/>
      <c r="N71" s="15"/>
    </row>
    <row r="72" spans="1:14" ht="13.5" customHeight="1">
      <c r="A72" s="94"/>
      <c r="B72" s="15"/>
      <c r="C72" s="15"/>
      <c r="D72" s="15"/>
      <c r="E72" s="86"/>
      <c r="F72" s="15"/>
      <c r="G72" s="86"/>
      <c r="H72" s="15"/>
      <c r="I72" s="15"/>
      <c r="J72" s="15"/>
      <c r="K72" s="15"/>
      <c r="L72" s="15"/>
      <c r="M72" s="15"/>
      <c r="N72" s="15"/>
    </row>
    <row r="73" spans="1:14" ht="13.5" customHeight="1">
      <c r="A73" s="151" t="s">
        <v>542</v>
      </c>
      <c r="B73" s="105">
        <f>+B76</f>
        <v>5030</v>
      </c>
      <c r="C73" s="105">
        <f>+C76</f>
        <v>5030</v>
      </c>
      <c r="D73" s="105">
        <f>+D76</f>
        <v>0</v>
      </c>
      <c r="E73" s="105">
        <v>100</v>
      </c>
      <c r="F73" s="105">
        <f>+F76</f>
        <v>293</v>
      </c>
      <c r="G73" s="54">
        <f>ROUND(F73/(C73+D73)*100,0)</f>
        <v>6</v>
      </c>
      <c r="H73" s="105">
        <f aca="true" t="shared" si="9" ref="H73:N73">+H76</f>
        <v>0</v>
      </c>
      <c r="I73" s="105">
        <f t="shared" si="9"/>
        <v>5030</v>
      </c>
      <c r="J73" s="105">
        <f t="shared" si="9"/>
        <v>0</v>
      </c>
      <c r="K73" s="105">
        <f t="shared" si="9"/>
        <v>5030</v>
      </c>
      <c r="L73" s="105">
        <f t="shared" si="9"/>
        <v>293</v>
      </c>
      <c r="M73" s="105">
        <f t="shared" si="9"/>
        <v>-4737</v>
      </c>
      <c r="N73" s="105">
        <f t="shared" si="9"/>
        <v>0</v>
      </c>
    </row>
    <row r="74" spans="1:14" ht="13.5" customHeight="1">
      <c r="A74" s="154" t="s">
        <v>892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</row>
    <row r="75" spans="5:13" ht="13.5" customHeight="1">
      <c r="E75" s="86"/>
      <c r="G75" s="85" t="s">
        <v>33</v>
      </c>
      <c r="M75" s="95">
        <f>+K75-L75</f>
        <v>0</v>
      </c>
    </row>
    <row r="76" spans="1:14" s="5" customFormat="1" ht="13.5" customHeight="1">
      <c r="A76" s="114" t="s">
        <v>601</v>
      </c>
      <c r="B76" s="5">
        <v>5030</v>
      </c>
      <c r="C76" s="5">
        <v>5030</v>
      </c>
      <c r="D76" s="5">
        <v>0</v>
      </c>
      <c r="E76" s="86">
        <f>ROUND((C76+D76)/B76*100,0)</f>
        <v>100</v>
      </c>
      <c r="F76" s="5">
        <v>293</v>
      </c>
      <c r="G76" s="86">
        <f>ROUND(F76/(C76+D76)*100,0)</f>
        <v>6</v>
      </c>
      <c r="H76" s="5">
        <v>0</v>
      </c>
      <c r="I76" s="5">
        <v>5030</v>
      </c>
      <c r="J76" s="5">
        <v>0</v>
      </c>
      <c r="K76" s="1">
        <f>H76+I76+J76</f>
        <v>5030</v>
      </c>
      <c r="L76" s="5">
        <v>293</v>
      </c>
      <c r="M76" s="5">
        <f>+L76-K76</f>
        <v>-4737</v>
      </c>
      <c r="N76" s="5">
        <v>0</v>
      </c>
    </row>
    <row r="77" spans="1:14" ht="13.5" customHeight="1">
      <c r="A77" s="94"/>
      <c r="B77" s="15"/>
      <c r="C77" s="15"/>
      <c r="D77" s="15"/>
      <c r="E77" s="86"/>
      <c r="F77" s="15"/>
      <c r="G77" s="86"/>
      <c r="H77" s="15"/>
      <c r="I77" s="15"/>
      <c r="J77" s="15"/>
      <c r="K77" s="15"/>
      <c r="L77" s="15"/>
      <c r="M77" s="15"/>
      <c r="N77" s="15"/>
    </row>
    <row r="78" spans="1:14" ht="13.5" customHeight="1">
      <c r="A78" s="94"/>
      <c r="B78" s="15"/>
      <c r="C78" s="15"/>
      <c r="D78" s="15"/>
      <c r="E78" s="86"/>
      <c r="F78" s="15"/>
      <c r="G78" s="86"/>
      <c r="H78" s="15"/>
      <c r="I78" s="15"/>
      <c r="J78" s="15"/>
      <c r="K78" s="15"/>
      <c r="L78" s="15"/>
      <c r="M78" s="15"/>
      <c r="N78" s="15"/>
    </row>
    <row r="79" spans="1:14" ht="13.5" customHeight="1">
      <c r="A79" s="151" t="s">
        <v>543</v>
      </c>
      <c r="B79" s="105">
        <f>+B82</f>
        <v>529974</v>
      </c>
      <c r="C79" s="105">
        <f>+C82</f>
        <v>529974</v>
      </c>
      <c r="D79" s="105">
        <f>+D82</f>
        <v>0</v>
      </c>
      <c r="E79" s="105">
        <v>100</v>
      </c>
      <c r="F79" s="105">
        <f>+F82</f>
        <v>161858</v>
      </c>
      <c r="G79" s="105">
        <f>G82</f>
        <v>31</v>
      </c>
      <c r="H79" s="105">
        <f aca="true" t="shared" si="10" ref="H79:N79">+H82</f>
        <v>216202</v>
      </c>
      <c r="I79" s="105">
        <f t="shared" si="10"/>
        <v>313772</v>
      </c>
      <c r="J79" s="105">
        <f t="shared" si="10"/>
        <v>0</v>
      </c>
      <c r="K79" s="105">
        <f t="shared" si="10"/>
        <v>529974</v>
      </c>
      <c r="L79" s="105">
        <f t="shared" si="10"/>
        <v>161858</v>
      </c>
      <c r="M79" s="105">
        <f t="shared" si="10"/>
        <v>-368116</v>
      </c>
      <c r="N79" s="105">
        <f t="shared" si="10"/>
        <v>201821</v>
      </c>
    </row>
    <row r="80" spans="1:14" ht="13.5" customHeight="1">
      <c r="A80" s="47" t="s">
        <v>893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5:13" ht="13.5" customHeight="1">
      <c r="E81" s="86"/>
      <c r="G81" s="85" t="s">
        <v>33</v>
      </c>
      <c r="M81" s="95">
        <f>+K81-L81</f>
        <v>0</v>
      </c>
    </row>
    <row r="82" spans="1:14" s="5" customFormat="1" ht="13.5" customHeight="1">
      <c r="A82" s="114" t="s">
        <v>601</v>
      </c>
      <c r="B82" s="5">
        <v>529974</v>
      </c>
      <c r="C82" s="5">
        <v>529974</v>
      </c>
      <c r="D82" s="5">
        <v>0</v>
      </c>
      <c r="E82" s="86">
        <f>ROUND((C82+D82)/B82*100,0)</f>
        <v>100</v>
      </c>
      <c r="F82" s="5">
        <v>161858</v>
      </c>
      <c r="G82" s="86">
        <f>ROUND(F82/(C82+D82)*100,0)</f>
        <v>31</v>
      </c>
      <c r="H82" s="5">
        <v>216202</v>
      </c>
      <c r="I82" s="5">
        <v>313772</v>
      </c>
      <c r="J82" s="5">
        <v>0</v>
      </c>
      <c r="K82" s="1">
        <f>H82+I82+J82</f>
        <v>529974</v>
      </c>
      <c r="L82" s="5">
        <v>161858</v>
      </c>
      <c r="M82" s="5">
        <f>+L82-K82</f>
        <v>-368116</v>
      </c>
      <c r="N82" s="5">
        <v>201821</v>
      </c>
    </row>
    <row r="83" spans="1:14" ht="13.5" customHeight="1">
      <c r="A83" s="94"/>
      <c r="B83" s="15"/>
      <c r="C83" s="15"/>
      <c r="D83" s="15"/>
      <c r="E83" s="86"/>
      <c r="F83" s="15"/>
      <c r="G83" s="86"/>
      <c r="H83" s="15"/>
      <c r="I83" s="15"/>
      <c r="J83" s="15"/>
      <c r="K83" s="15"/>
      <c r="L83" s="15"/>
      <c r="M83" s="15"/>
      <c r="N83" s="15"/>
    </row>
    <row r="84" spans="1:14" ht="13.5" customHeight="1">
      <c r="A84" s="94"/>
      <c r="B84" s="15"/>
      <c r="C84" s="15"/>
      <c r="D84" s="15"/>
      <c r="E84" s="86"/>
      <c r="F84" s="15"/>
      <c r="G84" s="86"/>
      <c r="H84" s="15"/>
      <c r="I84" s="15"/>
      <c r="J84" s="15"/>
      <c r="K84" s="15"/>
      <c r="L84" s="15"/>
      <c r="M84" s="15"/>
      <c r="N84" s="15"/>
    </row>
    <row r="85" spans="1:14" ht="13.5" customHeight="1">
      <c r="A85" s="151" t="s">
        <v>544</v>
      </c>
      <c r="B85" s="55">
        <f>B88+B91</f>
        <v>131837104</v>
      </c>
      <c r="C85" s="55">
        <f>C88+C91</f>
        <v>100020704</v>
      </c>
      <c r="D85" s="55">
        <f>D88+D91</f>
        <v>600000</v>
      </c>
      <c r="E85" s="55">
        <f>ROUND((C85+D85)/B85*100,0)</f>
        <v>76</v>
      </c>
      <c r="F85" s="55">
        <f>F88+F91</f>
        <v>91445322</v>
      </c>
      <c r="G85" s="55">
        <f>ROUND(F85/(C85+D85)*100,0)</f>
        <v>91</v>
      </c>
      <c r="H85" s="55">
        <f aca="true" t="shared" si="11" ref="H85:N85">H88+H91</f>
        <v>4525801</v>
      </c>
      <c r="I85" s="55">
        <f t="shared" si="11"/>
        <v>14077051</v>
      </c>
      <c r="J85" s="55">
        <f t="shared" si="11"/>
        <v>600000</v>
      </c>
      <c r="K85" s="55">
        <f t="shared" si="11"/>
        <v>19202852</v>
      </c>
      <c r="L85" s="55">
        <f t="shared" si="11"/>
        <v>10024505</v>
      </c>
      <c r="M85" s="55">
        <f t="shared" si="11"/>
        <v>-9178347</v>
      </c>
      <c r="N85" s="55">
        <f t="shared" si="11"/>
        <v>4391485</v>
      </c>
    </row>
    <row r="86" spans="1:14" ht="13.5" customHeight="1">
      <c r="A86" s="151"/>
      <c r="B86" s="33"/>
      <c r="C86" s="33"/>
      <c r="D86" s="33"/>
      <c r="E86" s="86"/>
      <c r="F86" s="33"/>
      <c r="G86" s="86"/>
      <c r="H86" s="33"/>
      <c r="I86" s="33"/>
      <c r="J86" s="33"/>
      <c r="K86" s="33"/>
      <c r="L86" s="33"/>
      <c r="M86" s="33"/>
      <c r="N86" s="33"/>
    </row>
    <row r="87" spans="1:7" ht="13.5" customHeight="1">
      <c r="A87" s="151"/>
      <c r="G87" s="85" t="s">
        <v>33</v>
      </c>
    </row>
    <row r="88" spans="1:14" ht="13.5" customHeight="1">
      <c r="A88" s="26" t="s">
        <v>602</v>
      </c>
      <c r="B88" s="95">
        <v>130039762</v>
      </c>
      <c r="C88" s="95">
        <v>98223362</v>
      </c>
      <c r="D88" s="95">
        <v>600000</v>
      </c>
      <c r="E88" s="86">
        <f>ROUND((C88+D88)/B88*100,0)</f>
        <v>76</v>
      </c>
      <c r="F88" s="95">
        <v>90759603</v>
      </c>
      <c r="G88" s="86">
        <f>ROUND(F88/(C88+D88)*100,0)</f>
        <v>92</v>
      </c>
      <c r="H88" s="95">
        <v>4409210</v>
      </c>
      <c r="I88" s="95">
        <v>12396300</v>
      </c>
      <c r="J88" s="95">
        <v>600000</v>
      </c>
      <c r="K88" s="95">
        <f>SUM(H88:J88)</f>
        <v>17405510</v>
      </c>
      <c r="L88" s="95">
        <v>9338786</v>
      </c>
      <c r="M88" s="1">
        <f>+L88-K88</f>
        <v>-8066724</v>
      </c>
      <c r="N88" s="95">
        <v>3742289</v>
      </c>
    </row>
    <row r="89" spans="1:14" ht="13.5" customHeight="1">
      <c r="A89" s="46"/>
      <c r="B89" s="130"/>
      <c r="C89" s="130"/>
      <c r="D89" s="130"/>
      <c r="E89" s="90"/>
      <c r="F89" s="130"/>
      <c r="G89" s="90"/>
      <c r="H89" s="130"/>
      <c r="I89" s="130"/>
      <c r="J89" s="130"/>
      <c r="K89" s="130"/>
      <c r="L89" s="130"/>
      <c r="M89" s="95">
        <f>L89-K89</f>
        <v>0</v>
      </c>
      <c r="N89" s="130"/>
    </row>
    <row r="90" spans="1:14" ht="13.5" customHeight="1">
      <c r="A90" s="95"/>
      <c r="B90" s="95"/>
      <c r="C90" s="95"/>
      <c r="D90" s="95"/>
      <c r="F90" s="95"/>
      <c r="G90" s="85" t="s">
        <v>33</v>
      </c>
      <c r="H90" s="95"/>
      <c r="I90" s="95"/>
      <c r="J90" s="95"/>
      <c r="K90" s="95"/>
      <c r="L90" s="95"/>
      <c r="M90" s="95">
        <f>L90-K90</f>
        <v>0</v>
      </c>
      <c r="N90" s="95"/>
    </row>
    <row r="91" spans="1:14" ht="13.5" customHeight="1">
      <c r="A91" s="114" t="s">
        <v>601</v>
      </c>
      <c r="B91" s="95">
        <v>1797342</v>
      </c>
      <c r="C91" s="95">
        <v>1797342</v>
      </c>
      <c r="D91" s="95">
        <v>0</v>
      </c>
      <c r="E91" s="86">
        <f>ROUND((C91+D91)/B91*100,0)</f>
        <v>100</v>
      </c>
      <c r="F91" s="95">
        <v>685719</v>
      </c>
      <c r="G91" s="86">
        <f>ROUND(F91/(C91+D91)*100,0)</f>
        <v>38</v>
      </c>
      <c r="H91" s="1">
        <v>116591</v>
      </c>
      <c r="I91" s="95">
        <v>1680751</v>
      </c>
      <c r="J91" s="95">
        <v>0</v>
      </c>
      <c r="K91" s="95">
        <f>SUM(H91:J91)</f>
        <v>1797342</v>
      </c>
      <c r="L91" s="95">
        <v>685719</v>
      </c>
      <c r="M91" s="1">
        <f>+L91-K91</f>
        <v>-1111623</v>
      </c>
      <c r="N91" s="95">
        <v>649196</v>
      </c>
    </row>
    <row r="92" spans="1:14" ht="13.5" customHeight="1">
      <c r="A92" s="94"/>
      <c r="B92" s="15"/>
      <c r="C92" s="15"/>
      <c r="D92" s="15"/>
      <c r="E92" s="86"/>
      <c r="F92" s="15"/>
      <c r="G92" s="86"/>
      <c r="H92" s="15"/>
      <c r="I92" s="15"/>
      <c r="J92" s="15"/>
      <c r="K92" s="15"/>
      <c r="L92" s="15"/>
      <c r="M92" s="15"/>
      <c r="N92" s="15"/>
    </row>
    <row r="93" spans="1:14" ht="13.5" customHeight="1">
      <c r="A93" s="94"/>
      <c r="B93" s="15"/>
      <c r="C93" s="15"/>
      <c r="D93" s="15"/>
      <c r="E93" s="86"/>
      <c r="F93" s="15"/>
      <c r="G93" s="53"/>
      <c r="H93" s="15"/>
      <c r="I93" s="15"/>
      <c r="J93" s="15"/>
      <c r="K93" s="15"/>
      <c r="L93" s="15"/>
      <c r="M93" s="15"/>
      <c r="N93" s="15"/>
    </row>
    <row r="94" spans="1:14" s="176" customFormat="1" ht="13.5" customHeight="1">
      <c r="A94" s="174" t="s">
        <v>106</v>
      </c>
      <c r="B94" s="175">
        <f>B96+B102+B108+B114+B123+B129+B138+B147</f>
        <v>8446783</v>
      </c>
      <c r="C94" s="175">
        <f>C96+C102+C108+C114+C123+C129+C138+C147</f>
        <v>7989904</v>
      </c>
      <c r="D94" s="175">
        <f>D96+D102+D108+D114+D123+D129+D138+D147</f>
        <v>0</v>
      </c>
      <c r="E94" s="175">
        <f>ROUND((C94+D94)/B94*100,0)</f>
        <v>95</v>
      </c>
      <c r="F94" s="175">
        <f>F96+F102+F108+F114+F123+F129+F138+F147</f>
        <v>5436552</v>
      </c>
      <c r="G94" s="175">
        <f>ROUND(F94/(C94+D94)*100,0)</f>
        <v>68</v>
      </c>
      <c r="H94" s="175">
        <f aca="true" t="shared" si="12" ref="H94:N94">H96+H102+H108+H114+H123+H129+H138+H147</f>
        <v>2091342</v>
      </c>
      <c r="I94" s="175">
        <f t="shared" si="12"/>
        <v>4274945</v>
      </c>
      <c r="J94" s="175">
        <f t="shared" si="12"/>
        <v>76000</v>
      </c>
      <c r="K94" s="175">
        <f t="shared" si="12"/>
        <v>6442287</v>
      </c>
      <c r="L94" s="175">
        <f t="shared" si="12"/>
        <v>4383285</v>
      </c>
      <c r="M94" s="175">
        <f t="shared" si="12"/>
        <v>-2059002</v>
      </c>
      <c r="N94" s="175">
        <f t="shared" si="12"/>
        <v>1217528</v>
      </c>
    </row>
    <row r="95" spans="1:14" ht="13.5" customHeight="1">
      <c r="A95" s="15" t="s">
        <v>33</v>
      </c>
      <c r="B95" s="15" t="s">
        <v>33</v>
      </c>
      <c r="C95" s="15" t="s">
        <v>33</v>
      </c>
      <c r="D95" s="15"/>
      <c r="E95" s="86"/>
      <c r="F95" s="15" t="s">
        <v>33</v>
      </c>
      <c r="G95" s="86"/>
      <c r="H95" s="15" t="s">
        <v>33</v>
      </c>
      <c r="I95" s="15" t="s">
        <v>33</v>
      </c>
      <c r="J95" s="15"/>
      <c r="K95" s="15" t="s">
        <v>33</v>
      </c>
      <c r="L95" s="15" t="s">
        <v>33</v>
      </c>
      <c r="M95" s="15" t="s">
        <v>33</v>
      </c>
      <c r="N95" s="15" t="s">
        <v>33</v>
      </c>
    </row>
    <row r="96" spans="1:14" ht="13.5" customHeight="1">
      <c r="A96" s="152" t="s">
        <v>107</v>
      </c>
      <c r="B96" s="55">
        <f>+B99</f>
        <v>10671</v>
      </c>
      <c r="C96" s="55">
        <f>+C99</f>
        <v>10671</v>
      </c>
      <c r="D96" s="55">
        <f>+D99</f>
        <v>0</v>
      </c>
      <c r="E96" s="55">
        <f>ROUND((C96+D96)/B96*100,0)</f>
        <v>100</v>
      </c>
      <c r="F96" s="55">
        <f>+F99</f>
        <v>10572</v>
      </c>
      <c r="G96" s="53">
        <f>ROUND(F96/(C96+D96)*100,0)</f>
        <v>99</v>
      </c>
      <c r="H96" s="55">
        <f>+H99</f>
        <v>0</v>
      </c>
      <c r="I96" s="55">
        <f>+I99</f>
        <v>10671</v>
      </c>
      <c r="J96" s="55">
        <f>+J99</f>
        <v>0</v>
      </c>
      <c r="K96" s="55">
        <f>+K99</f>
        <v>10671</v>
      </c>
      <c r="L96" s="55">
        <f>+L99</f>
        <v>10572</v>
      </c>
      <c r="M96" s="53">
        <f>+L96-K96</f>
        <v>-99</v>
      </c>
      <c r="N96" s="55">
        <f>+N99</f>
        <v>0</v>
      </c>
    </row>
    <row r="97" spans="1:14" s="5" customFormat="1" ht="13.5" customHeight="1">
      <c r="A97" s="170"/>
      <c r="B97" s="105"/>
      <c r="C97" s="105"/>
      <c r="D97" s="105"/>
      <c r="E97" s="90"/>
      <c r="F97" s="105"/>
      <c r="G97" s="106"/>
      <c r="H97" s="105"/>
      <c r="I97" s="105"/>
      <c r="J97" s="105"/>
      <c r="K97" s="105"/>
      <c r="L97" s="105"/>
      <c r="M97" s="108"/>
      <c r="N97" s="105"/>
    </row>
    <row r="98" spans="1:14" s="5" customFormat="1" ht="13.5" customHeight="1">
      <c r="A98" s="1"/>
      <c r="B98" s="1"/>
      <c r="C98" s="1"/>
      <c r="D98" s="1"/>
      <c r="E98" s="86"/>
      <c r="F98" s="1"/>
      <c r="G98" s="86"/>
      <c r="H98" s="1"/>
      <c r="I98" s="1"/>
      <c r="J98" s="1"/>
      <c r="K98" s="1"/>
      <c r="L98" s="1"/>
      <c r="M98" s="1"/>
      <c r="N98" s="1"/>
    </row>
    <row r="99" spans="1:14" ht="13.5" customHeight="1">
      <c r="A99" s="114" t="s">
        <v>601</v>
      </c>
      <c r="B99" s="1">
        <v>10671</v>
      </c>
      <c r="C99" s="1">
        <v>10671</v>
      </c>
      <c r="D99" s="1">
        <v>0</v>
      </c>
      <c r="E99" s="86">
        <f>ROUND((C99+D99)/B99*100,0)</f>
        <v>100</v>
      </c>
      <c r="F99" s="1">
        <v>10572</v>
      </c>
      <c r="G99" s="86">
        <f>ROUND(F99/(C99+D99)*100,0)</f>
        <v>99</v>
      </c>
      <c r="H99" s="1">
        <v>0</v>
      </c>
      <c r="I99" s="1">
        <v>10671</v>
      </c>
      <c r="J99" s="1">
        <v>0</v>
      </c>
      <c r="K99" s="1">
        <f>+H99+I99+J99</f>
        <v>10671</v>
      </c>
      <c r="L99" s="1">
        <v>10572</v>
      </c>
      <c r="M99" s="1">
        <f>+L99-K99</f>
        <v>-99</v>
      </c>
      <c r="N99" s="1">
        <v>0</v>
      </c>
    </row>
    <row r="100" spans="5:7" s="5" customFormat="1" ht="13.5" customHeight="1">
      <c r="E100" s="90"/>
      <c r="G100" s="90"/>
    </row>
    <row r="101" spans="1:7" ht="13.5" customHeight="1">
      <c r="A101" s="15" t="s">
        <v>33</v>
      </c>
      <c r="E101" s="86"/>
      <c r="G101" s="86"/>
    </row>
    <row r="102" spans="1:14" ht="13.5" customHeight="1">
      <c r="A102" s="151" t="s">
        <v>110</v>
      </c>
      <c r="B102" s="55">
        <f>+B105</f>
        <v>104861</v>
      </c>
      <c r="C102" s="55">
        <f>+C105</f>
        <v>104861</v>
      </c>
      <c r="D102" s="55">
        <f>+D105</f>
        <v>0</v>
      </c>
      <c r="E102" s="55">
        <f>ROUND((C102+D102)/B102*100,0)</f>
        <v>100</v>
      </c>
      <c r="F102" s="55">
        <f>+F105</f>
        <v>101231</v>
      </c>
      <c r="G102" s="55">
        <f>ROUND(F102/(C102+D102)*100,0)</f>
        <v>97</v>
      </c>
      <c r="H102" s="55">
        <f aca="true" t="shared" si="13" ref="H102:N102">+H105</f>
        <v>0</v>
      </c>
      <c r="I102" s="55">
        <f t="shared" si="13"/>
        <v>104861</v>
      </c>
      <c r="J102" s="55">
        <f t="shared" si="13"/>
        <v>0</v>
      </c>
      <c r="K102" s="55">
        <f t="shared" si="13"/>
        <v>104861</v>
      </c>
      <c r="L102" s="55">
        <f t="shared" si="13"/>
        <v>101231</v>
      </c>
      <c r="M102" s="55">
        <f t="shared" si="13"/>
        <v>-3630</v>
      </c>
      <c r="N102" s="55">
        <f t="shared" si="13"/>
        <v>2514</v>
      </c>
    </row>
    <row r="103" spans="5:7" ht="13.5" customHeight="1">
      <c r="E103" s="86"/>
      <c r="G103" s="86"/>
    </row>
    <row r="104" spans="5:7" ht="13.5" customHeight="1">
      <c r="E104" s="86"/>
      <c r="G104" s="86"/>
    </row>
    <row r="105" spans="1:14" ht="13.5" customHeight="1">
      <c r="A105" s="114" t="s">
        <v>601</v>
      </c>
      <c r="B105" s="1">
        <v>104861</v>
      </c>
      <c r="C105" s="1">
        <v>104861</v>
      </c>
      <c r="D105" s="1">
        <v>0</v>
      </c>
      <c r="E105" s="86">
        <f>ROUND((C105+D105)/B105*100,0)</f>
        <v>100</v>
      </c>
      <c r="F105" s="1">
        <v>101231</v>
      </c>
      <c r="G105" s="86">
        <f>ROUND(F105/(C105+D105)*100,0)</f>
        <v>97</v>
      </c>
      <c r="H105" s="1">
        <v>0</v>
      </c>
      <c r="I105" s="1">
        <v>104861</v>
      </c>
      <c r="J105" s="1">
        <v>0</v>
      </c>
      <c r="K105" s="1">
        <f>+H105+I105+J105</f>
        <v>104861</v>
      </c>
      <c r="L105" s="1">
        <v>101231</v>
      </c>
      <c r="M105" s="1">
        <f>+L105-K105</f>
        <v>-3630</v>
      </c>
      <c r="N105" s="1">
        <v>2514</v>
      </c>
    </row>
    <row r="106" spans="1:14" ht="13.5" customHeight="1">
      <c r="A106" s="5"/>
      <c r="B106" s="5"/>
      <c r="C106" s="5"/>
      <c r="D106" s="5"/>
      <c r="E106" s="86"/>
      <c r="F106" s="5"/>
      <c r="G106" s="90"/>
      <c r="H106" s="5"/>
      <c r="I106" s="5"/>
      <c r="J106" s="5"/>
      <c r="K106" s="5"/>
      <c r="L106" s="5"/>
      <c r="M106" s="5"/>
      <c r="N106" s="5"/>
    </row>
    <row r="107" spans="1:14" ht="13.5" customHeight="1">
      <c r="A107" s="15" t="s">
        <v>33</v>
      </c>
      <c r="B107" s="15" t="s">
        <v>33</v>
      </c>
      <c r="C107" s="15" t="s">
        <v>33</v>
      </c>
      <c r="D107" s="15"/>
      <c r="E107" s="86"/>
      <c r="F107" s="15" t="s">
        <v>33</v>
      </c>
      <c r="G107" s="86"/>
      <c r="H107" s="15" t="s">
        <v>33</v>
      </c>
      <c r="I107" s="15" t="s">
        <v>33</v>
      </c>
      <c r="J107" s="15"/>
      <c r="K107" s="15" t="s">
        <v>33</v>
      </c>
      <c r="L107" s="15" t="s">
        <v>33</v>
      </c>
      <c r="M107" s="15" t="s">
        <v>33</v>
      </c>
      <c r="N107" s="15" t="s">
        <v>33</v>
      </c>
    </row>
    <row r="108" spans="1:14" ht="13.5" customHeight="1">
      <c r="A108" s="152" t="s">
        <v>112</v>
      </c>
      <c r="B108" s="55">
        <f>+B111</f>
        <v>0</v>
      </c>
      <c r="C108" s="55">
        <f>+C111</f>
        <v>53848</v>
      </c>
      <c r="D108" s="55">
        <f>+D111</f>
        <v>0</v>
      </c>
      <c r="E108" s="55">
        <f>E111</f>
        <v>0</v>
      </c>
      <c r="F108" s="55">
        <f>+F111</f>
        <v>44701</v>
      </c>
      <c r="G108" s="55">
        <f>ROUND(F108/(C108+D108)*100,0)</f>
        <v>83</v>
      </c>
      <c r="H108" s="55">
        <f>+H111</f>
        <v>0</v>
      </c>
      <c r="I108" s="55">
        <f>+I111</f>
        <v>53848</v>
      </c>
      <c r="J108" s="55">
        <f>+J111</f>
        <v>0</v>
      </c>
      <c r="K108" s="55">
        <f>+K111</f>
        <v>53848</v>
      </c>
      <c r="L108" s="55">
        <f>+L111</f>
        <v>44701</v>
      </c>
      <c r="M108" s="53">
        <f>+L108-K108</f>
        <v>-9147</v>
      </c>
      <c r="N108" s="55">
        <f>+N111</f>
        <v>0</v>
      </c>
    </row>
    <row r="109" spans="5:7" ht="13.5" customHeight="1">
      <c r="E109" s="86"/>
      <c r="G109" s="86"/>
    </row>
    <row r="110" spans="5:7" s="5" customFormat="1" ht="13.5" customHeight="1">
      <c r="E110" s="90"/>
      <c r="G110" s="90"/>
    </row>
    <row r="111" spans="1:14" s="5" customFormat="1" ht="13.5" customHeight="1">
      <c r="A111" s="163" t="s">
        <v>601</v>
      </c>
      <c r="B111" s="5">
        <v>0</v>
      </c>
      <c r="C111" s="5">
        <v>53848</v>
      </c>
      <c r="D111" s="5">
        <v>0</v>
      </c>
      <c r="E111" s="90"/>
      <c r="F111" s="5">
        <v>44701</v>
      </c>
      <c r="G111" s="90">
        <f>ROUND(F111/(C111+D111)*100,0)</f>
        <v>83</v>
      </c>
      <c r="H111" s="5">
        <v>0</v>
      </c>
      <c r="I111" s="5">
        <v>53848</v>
      </c>
      <c r="J111" s="5">
        <v>0</v>
      </c>
      <c r="K111" s="5">
        <f>+H111+I111</f>
        <v>53848</v>
      </c>
      <c r="L111" s="5">
        <v>44701</v>
      </c>
      <c r="M111" s="5">
        <f>+L111-K111</f>
        <v>-9147</v>
      </c>
      <c r="N111" s="5">
        <v>0</v>
      </c>
    </row>
    <row r="112" spans="1:7" s="4" customFormat="1" ht="13.5" customHeight="1" thickBot="1">
      <c r="A112" s="145"/>
      <c r="E112" s="110"/>
      <c r="G112" s="110"/>
    </row>
    <row r="113" spans="1:7" s="177" customFormat="1" ht="13.5" customHeight="1">
      <c r="A113" s="178"/>
      <c r="E113" s="179"/>
      <c r="G113" s="179"/>
    </row>
    <row r="114" spans="1:14" ht="13.5" customHeight="1">
      <c r="A114" s="152" t="s">
        <v>545</v>
      </c>
      <c r="B114" s="55">
        <f>B117+B120</f>
        <v>2513065</v>
      </c>
      <c r="C114" s="55">
        <f>C117+C120</f>
        <v>2513065</v>
      </c>
      <c r="D114" s="55">
        <f>D117+D120</f>
        <v>0</v>
      </c>
      <c r="E114" s="55">
        <f>ROUND((C114+D114)/B114*100,0)</f>
        <v>100</v>
      </c>
      <c r="F114" s="55">
        <f>F117+F120</f>
        <v>1778363</v>
      </c>
      <c r="G114" s="55">
        <f>ROUND(F114/(C114+D114)*100,0)</f>
        <v>71</v>
      </c>
      <c r="H114" s="55">
        <f aca="true" t="shared" si="14" ref="H114:N114">H117+H120</f>
        <v>544564</v>
      </c>
      <c r="I114" s="55">
        <f t="shared" si="14"/>
        <v>994135</v>
      </c>
      <c r="J114" s="55">
        <f t="shared" si="14"/>
        <v>0</v>
      </c>
      <c r="K114" s="55">
        <f t="shared" si="14"/>
        <v>1538699</v>
      </c>
      <c r="L114" s="55">
        <f t="shared" si="14"/>
        <v>1071848</v>
      </c>
      <c r="M114" s="55">
        <f t="shared" si="14"/>
        <v>-466851</v>
      </c>
      <c r="N114" s="55">
        <f t="shared" si="14"/>
        <v>361139</v>
      </c>
    </row>
    <row r="115" spans="1:14" ht="13.5" customHeight="1">
      <c r="A115" s="152"/>
      <c r="B115" s="33"/>
      <c r="C115" s="33"/>
      <c r="D115" s="33"/>
      <c r="E115" s="86"/>
      <c r="F115" s="33"/>
      <c r="G115" s="86"/>
      <c r="H115" s="33"/>
      <c r="I115" s="33"/>
      <c r="J115" s="33"/>
      <c r="K115" s="33"/>
      <c r="L115" s="33"/>
      <c r="M115" s="33"/>
      <c r="N115" s="33"/>
    </row>
    <row r="116" spans="1:7" ht="13.5" customHeight="1">
      <c r="A116" s="152"/>
      <c r="G116" s="85" t="s">
        <v>33</v>
      </c>
    </row>
    <row r="117" spans="1:14" ht="13.5" customHeight="1">
      <c r="A117" s="26" t="s">
        <v>602</v>
      </c>
      <c r="B117" s="95">
        <v>1235227</v>
      </c>
      <c r="C117" s="95">
        <v>1235227</v>
      </c>
      <c r="D117" s="95">
        <v>0</v>
      </c>
      <c r="E117" s="86">
        <f>ROUND((C117+D117)/B117*100,0)</f>
        <v>100</v>
      </c>
      <c r="F117" s="95">
        <v>949181</v>
      </c>
      <c r="G117" s="86">
        <f>ROUND(F117/(C117+D117)*100,0)</f>
        <v>77</v>
      </c>
      <c r="H117" s="95">
        <v>189949</v>
      </c>
      <c r="I117" s="95">
        <v>70912</v>
      </c>
      <c r="J117" s="95">
        <v>0</v>
      </c>
      <c r="K117" s="95">
        <f>SUM(H117:J117)</f>
        <v>260861</v>
      </c>
      <c r="L117" s="95">
        <v>242666</v>
      </c>
      <c r="M117" s="1">
        <f>+L117-K117</f>
        <v>-18195</v>
      </c>
      <c r="N117" s="95">
        <v>12115</v>
      </c>
    </row>
    <row r="118" spans="1:14" ht="13.5" customHeight="1">
      <c r="A118" s="46"/>
      <c r="B118" s="130"/>
      <c r="C118" s="130"/>
      <c r="D118" s="130"/>
      <c r="E118" s="90"/>
      <c r="F118" s="130"/>
      <c r="G118" s="90"/>
      <c r="H118" s="130"/>
      <c r="I118" s="130"/>
      <c r="J118" s="130"/>
      <c r="K118" s="130"/>
      <c r="L118" s="130"/>
      <c r="M118" s="95">
        <f>L118-K118</f>
        <v>0</v>
      </c>
      <c r="N118" s="130"/>
    </row>
    <row r="119" spans="1:14" ht="13.5" customHeight="1">
      <c r="A119" s="95"/>
      <c r="B119" s="95"/>
      <c r="C119" s="95"/>
      <c r="D119" s="95"/>
      <c r="F119" s="95"/>
      <c r="G119" s="85" t="s">
        <v>33</v>
      </c>
      <c r="H119" s="95"/>
      <c r="I119" s="95"/>
      <c r="J119" s="95"/>
      <c r="K119" s="95"/>
      <c r="L119" s="95"/>
      <c r="M119" s="95">
        <f>L119-K119</f>
        <v>0</v>
      </c>
      <c r="N119" s="95"/>
    </row>
    <row r="120" spans="1:14" ht="13.5" customHeight="1">
      <c r="A120" s="114" t="s">
        <v>601</v>
      </c>
      <c r="B120" s="95">
        <v>1277838</v>
      </c>
      <c r="C120" s="95">
        <v>1277838</v>
      </c>
      <c r="D120" s="95">
        <v>0</v>
      </c>
      <c r="E120" s="86">
        <f>ROUND((C120+D120)/B120*100,0)</f>
        <v>100</v>
      </c>
      <c r="F120" s="95">
        <v>829182</v>
      </c>
      <c r="G120" s="86">
        <f>ROUND(F120/(C120+D120)*100,0)</f>
        <v>65</v>
      </c>
      <c r="H120" s="95">
        <v>354615</v>
      </c>
      <c r="I120" s="95">
        <v>923223</v>
      </c>
      <c r="J120" s="95">
        <v>0</v>
      </c>
      <c r="K120" s="95">
        <f>SUM(H120:J120)</f>
        <v>1277838</v>
      </c>
      <c r="L120" s="95">
        <v>829182</v>
      </c>
      <c r="M120" s="1">
        <f>+L120-K120</f>
        <v>-448656</v>
      </c>
      <c r="N120" s="95">
        <v>349024</v>
      </c>
    </row>
    <row r="121" spans="1:7" ht="13.5" customHeight="1">
      <c r="A121" s="94"/>
      <c r="E121" s="86"/>
      <c r="G121" s="86"/>
    </row>
    <row r="122" spans="1:7" s="5" customFormat="1" ht="13.5" customHeight="1">
      <c r="A122" s="137"/>
      <c r="E122" s="90"/>
      <c r="G122" s="90"/>
    </row>
    <row r="123" spans="1:14" ht="13.5" customHeight="1">
      <c r="A123" s="152" t="s">
        <v>546</v>
      </c>
      <c r="B123" s="55">
        <f>B126</f>
        <v>887208</v>
      </c>
      <c r="C123" s="55">
        <f>C126</f>
        <v>887208</v>
      </c>
      <c r="D123" s="55">
        <f>D126</f>
        <v>0</v>
      </c>
      <c r="E123" s="55">
        <f>ROUND((C123+D123)/B123*100,0)</f>
        <v>100</v>
      </c>
      <c r="F123" s="55">
        <f>F126</f>
        <v>792343</v>
      </c>
      <c r="G123" s="55">
        <f>ROUND(F123/(C123+D123)*100,0)</f>
        <v>89</v>
      </c>
      <c r="H123" s="55">
        <f aca="true" t="shared" si="15" ref="H123:N123">H126</f>
        <v>24852</v>
      </c>
      <c r="I123" s="55">
        <f t="shared" si="15"/>
        <v>786356</v>
      </c>
      <c r="J123" s="55">
        <f t="shared" si="15"/>
        <v>76000</v>
      </c>
      <c r="K123" s="55">
        <f t="shared" si="15"/>
        <v>887208</v>
      </c>
      <c r="L123" s="55">
        <f t="shared" si="15"/>
        <v>792343</v>
      </c>
      <c r="M123" s="55">
        <f t="shared" si="15"/>
        <v>-94865</v>
      </c>
      <c r="N123" s="55">
        <f t="shared" si="15"/>
        <v>20115</v>
      </c>
    </row>
    <row r="124" spans="1:14" ht="13.5" customHeight="1">
      <c r="A124" s="46"/>
      <c r="B124" s="130"/>
      <c r="C124" s="130"/>
      <c r="D124" s="130"/>
      <c r="E124" s="90"/>
      <c r="F124" s="130"/>
      <c r="G124" s="90"/>
      <c r="H124" s="130"/>
      <c r="I124" s="130"/>
      <c r="J124" s="130"/>
      <c r="K124" s="130"/>
      <c r="L124" s="130"/>
      <c r="M124" s="95">
        <f>L124-K124</f>
        <v>0</v>
      </c>
      <c r="N124" s="130"/>
    </row>
    <row r="125" spans="1:14" s="5" customFormat="1" ht="13.5" customHeight="1">
      <c r="A125" s="95"/>
      <c r="B125" s="95"/>
      <c r="C125" s="95"/>
      <c r="D125" s="95"/>
      <c r="E125" s="1"/>
      <c r="F125" s="95"/>
      <c r="G125" s="85" t="s">
        <v>33</v>
      </c>
      <c r="H125" s="95"/>
      <c r="I125" s="95"/>
      <c r="J125" s="95"/>
      <c r="K125" s="95"/>
      <c r="L125" s="95"/>
      <c r="M125" s="95">
        <f>L125-K125</f>
        <v>0</v>
      </c>
      <c r="N125" s="95"/>
    </row>
    <row r="126" spans="1:14" ht="13.5" customHeight="1">
      <c r="A126" s="114" t="s">
        <v>601</v>
      </c>
      <c r="B126" s="95">
        <v>887208</v>
      </c>
      <c r="C126" s="95">
        <v>887208</v>
      </c>
      <c r="D126" s="95">
        <v>0</v>
      </c>
      <c r="E126" s="86">
        <f>ROUND((C126+D126)/B126*100,0)</f>
        <v>100</v>
      </c>
      <c r="F126" s="95">
        <v>792343</v>
      </c>
      <c r="G126" s="86">
        <f>ROUND(F126/(C126+D126)*100,0)</f>
        <v>89</v>
      </c>
      <c r="H126" s="95">
        <v>24852</v>
      </c>
      <c r="I126" s="95">
        <v>786356</v>
      </c>
      <c r="J126" s="95">
        <v>76000</v>
      </c>
      <c r="K126" s="95">
        <f>SUM(H126:J126)</f>
        <v>887208</v>
      </c>
      <c r="L126" s="95">
        <v>792343</v>
      </c>
      <c r="M126" s="1">
        <f>+L126-K126</f>
        <v>-94865</v>
      </c>
      <c r="N126" s="95">
        <v>20115</v>
      </c>
    </row>
    <row r="127" spans="1:14" s="5" customFormat="1" ht="13.5" customHeight="1">
      <c r="A127" s="51"/>
      <c r="B127" s="48"/>
      <c r="C127" s="48"/>
      <c r="D127" s="48"/>
      <c r="E127" s="162"/>
      <c r="F127" s="48"/>
      <c r="G127" s="87"/>
      <c r="H127" s="48"/>
      <c r="I127" s="48"/>
      <c r="J127" s="48"/>
      <c r="L127" s="48"/>
      <c r="N127" s="48"/>
    </row>
    <row r="128" spans="1:14" ht="13.5" customHeight="1">
      <c r="A128" s="15"/>
      <c r="B128" s="33"/>
      <c r="C128" s="33"/>
      <c r="D128" s="33"/>
      <c r="E128" s="158"/>
      <c r="F128" s="33"/>
      <c r="G128" s="85"/>
      <c r="H128" s="33"/>
      <c r="I128" s="33"/>
      <c r="J128" s="33"/>
      <c r="L128" s="33"/>
      <c r="N128" s="33"/>
    </row>
    <row r="129" spans="1:14" ht="13.5" customHeight="1">
      <c r="A129" s="152" t="s">
        <v>597</v>
      </c>
      <c r="B129" s="55">
        <f>B132+B135</f>
        <v>857840</v>
      </c>
      <c r="C129" s="55">
        <f>C132+C135</f>
        <v>847024</v>
      </c>
      <c r="D129" s="55">
        <f>D132+D135</f>
        <v>0</v>
      </c>
      <c r="E129" s="55">
        <f>ROUND((C129+D129)/B129*100,0)</f>
        <v>99</v>
      </c>
      <c r="F129" s="55">
        <f>F132+F135</f>
        <v>461575</v>
      </c>
      <c r="G129" s="55">
        <f>ROUND(F129/(C129+D129)*100,0)</f>
        <v>54</v>
      </c>
      <c r="H129" s="55">
        <f aca="true" t="shared" si="16" ref="H129:N129">H132+H135</f>
        <v>65584</v>
      </c>
      <c r="I129" s="55">
        <f t="shared" si="16"/>
        <v>775019</v>
      </c>
      <c r="J129" s="55">
        <f t="shared" si="16"/>
        <v>0</v>
      </c>
      <c r="K129" s="55">
        <f t="shared" si="16"/>
        <v>840603</v>
      </c>
      <c r="L129" s="55">
        <f t="shared" si="16"/>
        <v>455154</v>
      </c>
      <c r="M129" s="55">
        <f t="shared" si="16"/>
        <v>-385449</v>
      </c>
      <c r="N129" s="55">
        <f t="shared" si="16"/>
        <v>324422</v>
      </c>
    </row>
    <row r="130" spans="2:14" ht="13.5" customHeight="1">
      <c r="B130" s="33"/>
      <c r="C130" s="33"/>
      <c r="D130" s="33"/>
      <c r="E130" s="86"/>
      <c r="F130" s="33"/>
      <c r="G130" s="86"/>
      <c r="H130" s="33"/>
      <c r="I130" s="33"/>
      <c r="J130" s="33"/>
      <c r="K130" s="33"/>
      <c r="L130" s="33"/>
      <c r="M130" s="33"/>
      <c r="N130" s="33"/>
    </row>
    <row r="131" ht="13.5" customHeight="1">
      <c r="G131" s="85" t="s">
        <v>33</v>
      </c>
    </row>
    <row r="132" spans="1:14" ht="13.5" customHeight="1">
      <c r="A132" s="26" t="s">
        <v>602</v>
      </c>
      <c r="B132" s="95">
        <v>44223</v>
      </c>
      <c r="C132" s="95">
        <v>33407</v>
      </c>
      <c r="D132" s="95">
        <v>0</v>
      </c>
      <c r="E132" s="86">
        <f>ROUND((C132+D132)/B132*100,0)</f>
        <v>76</v>
      </c>
      <c r="F132" s="95">
        <v>30853</v>
      </c>
      <c r="G132" s="86">
        <f>ROUND(F132/(C132+D132)*100,0)</f>
        <v>92</v>
      </c>
      <c r="H132" s="95">
        <v>26986</v>
      </c>
      <c r="I132" s="95">
        <v>0</v>
      </c>
      <c r="J132" s="95">
        <v>0</v>
      </c>
      <c r="K132" s="95">
        <f>SUM(H132:J132)</f>
        <v>26986</v>
      </c>
      <c r="L132" s="95">
        <v>24432</v>
      </c>
      <c r="M132" s="1">
        <f>+L132-K132</f>
        <v>-2554</v>
      </c>
      <c r="N132" s="95">
        <v>0</v>
      </c>
    </row>
    <row r="133" spans="1:14" ht="13.5" customHeight="1">
      <c r="A133" s="46"/>
      <c r="B133" s="130"/>
      <c r="C133" s="130"/>
      <c r="D133" s="130"/>
      <c r="E133" s="90"/>
      <c r="F133" s="130"/>
      <c r="G133" s="90"/>
      <c r="H133" s="130"/>
      <c r="I133" s="130"/>
      <c r="J133" s="130"/>
      <c r="K133" s="130"/>
      <c r="L133" s="130"/>
      <c r="M133" s="95">
        <f>L133-K133</f>
        <v>0</v>
      </c>
      <c r="N133" s="130"/>
    </row>
    <row r="134" spans="1:14" ht="13.5" customHeight="1">
      <c r="A134" s="95"/>
      <c r="B134" s="95"/>
      <c r="C134" s="95"/>
      <c r="D134" s="95"/>
      <c r="F134" s="95"/>
      <c r="G134" s="85" t="s">
        <v>33</v>
      </c>
      <c r="H134" s="95"/>
      <c r="I134" s="95"/>
      <c r="J134" s="95"/>
      <c r="K134" s="95"/>
      <c r="L134" s="95"/>
      <c r="M134" s="95">
        <f>L134-K134</f>
        <v>0</v>
      </c>
      <c r="N134" s="95"/>
    </row>
    <row r="135" spans="1:14" ht="13.5" customHeight="1">
      <c r="A135" s="114" t="s">
        <v>601</v>
      </c>
      <c r="B135" s="95">
        <v>813617</v>
      </c>
      <c r="C135" s="95">
        <v>813617</v>
      </c>
      <c r="D135" s="95">
        <v>0</v>
      </c>
      <c r="E135" s="86">
        <f>ROUND((C135+D135)/B135*100,0)</f>
        <v>100</v>
      </c>
      <c r="F135" s="95">
        <v>430722</v>
      </c>
      <c r="G135" s="86">
        <f>ROUND(F135/(C135+D135)*100,0)</f>
        <v>53</v>
      </c>
      <c r="H135" s="95">
        <v>38598</v>
      </c>
      <c r="I135" s="95">
        <v>775019</v>
      </c>
      <c r="J135" s="95">
        <v>0</v>
      </c>
      <c r="K135" s="95">
        <f>SUM(H135:J135)</f>
        <v>813617</v>
      </c>
      <c r="L135" s="95">
        <v>430722</v>
      </c>
      <c r="M135" s="1">
        <f>+L135-K135</f>
        <v>-382895</v>
      </c>
      <c r="N135" s="95">
        <v>324422</v>
      </c>
    </row>
    <row r="136" spans="1:14" ht="13.5" customHeight="1">
      <c r="A136" s="15"/>
      <c r="B136" s="33"/>
      <c r="C136" s="33"/>
      <c r="D136" s="33"/>
      <c r="E136" s="158"/>
      <c r="F136" s="33"/>
      <c r="G136" s="85"/>
      <c r="H136" s="33"/>
      <c r="I136" s="33"/>
      <c r="J136" s="33"/>
      <c r="L136" s="33"/>
      <c r="N136" s="33"/>
    </row>
    <row r="137" spans="1:7" ht="13.5" customHeight="1">
      <c r="A137" s="94"/>
      <c r="E137" s="86"/>
      <c r="G137" s="86"/>
    </row>
    <row r="138" spans="1:14" ht="13.5" customHeight="1">
      <c r="A138" s="151" t="s">
        <v>547</v>
      </c>
      <c r="B138" s="55">
        <f>B141+B144</f>
        <v>312200</v>
      </c>
      <c r="C138" s="55">
        <f>C141+C144</f>
        <v>312200</v>
      </c>
      <c r="D138" s="55">
        <f>D141+D144</f>
        <v>0</v>
      </c>
      <c r="E138" s="55">
        <f>ROUND((C138+D138)/B138*100,0)</f>
        <v>100</v>
      </c>
      <c r="F138" s="55">
        <f>F141+F144</f>
        <v>11569</v>
      </c>
      <c r="G138" s="55">
        <f>ROUND(F138/(C138+D138)*100,0)</f>
        <v>4</v>
      </c>
      <c r="H138" s="55">
        <f aca="true" t="shared" si="17" ref="H138:N138">H141+H144</f>
        <v>306754</v>
      </c>
      <c r="I138" s="55">
        <f t="shared" si="17"/>
        <v>5446</v>
      </c>
      <c r="J138" s="55">
        <f t="shared" si="17"/>
        <v>0</v>
      </c>
      <c r="K138" s="55">
        <f t="shared" si="17"/>
        <v>312200</v>
      </c>
      <c r="L138" s="55">
        <f t="shared" si="17"/>
        <v>11569</v>
      </c>
      <c r="M138" s="55">
        <f t="shared" si="17"/>
        <v>-300631</v>
      </c>
      <c r="N138" s="55">
        <f t="shared" si="17"/>
        <v>0</v>
      </c>
    </row>
    <row r="139" spans="1:14" ht="13.5" customHeight="1">
      <c r="A139" s="94"/>
      <c r="B139" s="33"/>
      <c r="C139" s="33"/>
      <c r="D139" s="33"/>
      <c r="E139" s="86"/>
      <c r="F139" s="33"/>
      <c r="G139" s="86"/>
      <c r="H139" s="33"/>
      <c r="I139" s="33"/>
      <c r="J139" s="33"/>
      <c r="K139" s="33"/>
      <c r="L139" s="33"/>
      <c r="M139" s="33"/>
      <c r="N139" s="33"/>
    </row>
    <row r="140" spans="1:7" s="5" customFormat="1" ht="13.5" customHeight="1">
      <c r="A140" s="137"/>
      <c r="G140" s="87" t="s">
        <v>33</v>
      </c>
    </row>
    <row r="141" spans="1:14" ht="13.5" customHeight="1">
      <c r="A141" s="26" t="s">
        <v>602</v>
      </c>
      <c r="B141" s="95">
        <v>300000</v>
      </c>
      <c r="C141" s="95">
        <v>300000</v>
      </c>
      <c r="D141" s="95">
        <v>0</v>
      </c>
      <c r="E141" s="86">
        <f>ROUND((C141+D141)/B141*100,0)</f>
        <v>100</v>
      </c>
      <c r="F141" s="95">
        <v>0</v>
      </c>
      <c r="G141" s="86">
        <f>ROUND(F141/(C141+D141)*100,0)</f>
        <v>0</v>
      </c>
      <c r="H141" s="95">
        <v>300000</v>
      </c>
      <c r="I141" s="95">
        <v>0</v>
      </c>
      <c r="J141" s="95">
        <v>0</v>
      </c>
      <c r="K141" s="95">
        <f>SUM(H141:J141)</f>
        <v>300000</v>
      </c>
      <c r="L141" s="95">
        <v>0</v>
      </c>
      <c r="M141" s="1">
        <f>+L141-K141</f>
        <v>-300000</v>
      </c>
      <c r="N141" s="95">
        <v>0</v>
      </c>
    </row>
    <row r="142" spans="1:14" ht="13.5" customHeight="1">
      <c r="A142" s="46"/>
      <c r="B142" s="130"/>
      <c r="C142" s="130"/>
      <c r="D142" s="130"/>
      <c r="E142" s="90"/>
      <c r="F142" s="130"/>
      <c r="G142" s="90"/>
      <c r="H142" s="130"/>
      <c r="I142" s="130"/>
      <c r="J142" s="130"/>
      <c r="K142" s="130"/>
      <c r="L142" s="130"/>
      <c r="M142" s="95">
        <f>L142-K142</f>
        <v>0</v>
      </c>
      <c r="N142" s="130"/>
    </row>
    <row r="143" spans="1:14" s="5" customFormat="1" ht="13.5" customHeight="1">
      <c r="A143" s="130"/>
      <c r="B143" s="130"/>
      <c r="C143" s="130"/>
      <c r="D143" s="130"/>
      <c r="F143" s="130"/>
      <c r="G143" s="87" t="s">
        <v>33</v>
      </c>
      <c r="H143" s="130"/>
      <c r="I143" s="130"/>
      <c r="J143" s="130"/>
      <c r="K143" s="130"/>
      <c r="L143" s="130"/>
      <c r="M143" s="130">
        <f>L143-K143</f>
        <v>0</v>
      </c>
      <c r="N143" s="130"/>
    </row>
    <row r="144" spans="1:14" s="5" customFormat="1" ht="13.5" customHeight="1">
      <c r="A144" s="114" t="s">
        <v>601</v>
      </c>
      <c r="B144" s="95">
        <v>12200</v>
      </c>
      <c r="C144" s="95">
        <v>12200</v>
      </c>
      <c r="D144" s="95">
        <v>0</v>
      </c>
      <c r="E144" s="86">
        <f>ROUND((C144+D144)/B144*100,0)</f>
        <v>100</v>
      </c>
      <c r="F144" s="95">
        <v>11569</v>
      </c>
      <c r="G144" s="86">
        <f>ROUND(F144/(C144+D144)*100,0)</f>
        <v>95</v>
      </c>
      <c r="H144" s="95">
        <v>6754</v>
      </c>
      <c r="I144" s="95">
        <v>5446</v>
      </c>
      <c r="J144" s="95">
        <v>0</v>
      </c>
      <c r="K144" s="95">
        <f>SUM(H144:J144)</f>
        <v>12200</v>
      </c>
      <c r="L144" s="95">
        <v>11569</v>
      </c>
      <c r="M144" s="1">
        <f>+L144-K144</f>
        <v>-631</v>
      </c>
      <c r="N144" s="95">
        <v>0</v>
      </c>
    </row>
    <row r="145" spans="1:14" ht="13.5" customHeight="1">
      <c r="A145" s="15"/>
      <c r="B145" s="15"/>
      <c r="C145" s="15"/>
      <c r="D145" s="15"/>
      <c r="E145" s="86"/>
      <c r="F145" s="15"/>
      <c r="G145" s="86"/>
      <c r="H145" s="15"/>
      <c r="I145" s="15"/>
      <c r="J145" s="15"/>
      <c r="K145" s="15"/>
      <c r="L145" s="15"/>
      <c r="M145" s="15"/>
      <c r="N145" s="15"/>
    </row>
    <row r="146" spans="1:14" ht="13.5" customHeight="1">
      <c r="A146" s="94"/>
      <c r="B146" s="15"/>
      <c r="C146" s="15"/>
      <c r="D146" s="15"/>
      <c r="E146" s="86"/>
      <c r="F146" s="15"/>
      <c r="G146" s="86"/>
      <c r="H146" s="15"/>
      <c r="I146" s="15"/>
      <c r="J146" s="15"/>
      <c r="K146" s="15"/>
      <c r="L146" s="15"/>
      <c r="M146" s="15"/>
      <c r="N146" s="15"/>
    </row>
    <row r="147" spans="1:14" ht="13.5" customHeight="1">
      <c r="A147" s="152" t="s">
        <v>28</v>
      </c>
      <c r="B147" s="55">
        <f>B150+B153</f>
        <v>3760938</v>
      </c>
      <c r="C147" s="55">
        <f>C150+C153</f>
        <v>3261027</v>
      </c>
      <c r="D147" s="55">
        <f>D150</f>
        <v>0</v>
      </c>
      <c r="E147" s="55">
        <f>ROUND((C147+D147)/B147*100,0)</f>
        <v>87</v>
      </c>
      <c r="F147" s="55">
        <f>F150+F153</f>
        <v>2236198</v>
      </c>
      <c r="G147" s="55">
        <f>ROUND(F147/(C147+D147)*100,0)</f>
        <v>69</v>
      </c>
      <c r="H147" s="55">
        <f aca="true" t="shared" si="18" ref="H147:N147">H150+H153</f>
        <v>1149588</v>
      </c>
      <c r="I147" s="55">
        <f t="shared" si="18"/>
        <v>1544609</v>
      </c>
      <c r="J147" s="55">
        <f t="shared" si="18"/>
        <v>0</v>
      </c>
      <c r="K147" s="55">
        <f t="shared" si="18"/>
        <v>2694197</v>
      </c>
      <c r="L147" s="55">
        <f t="shared" si="18"/>
        <v>1895867</v>
      </c>
      <c r="M147" s="55">
        <f t="shared" si="18"/>
        <v>-798330</v>
      </c>
      <c r="N147" s="55">
        <f t="shared" si="18"/>
        <v>509338</v>
      </c>
    </row>
    <row r="148" spans="1:14" s="4" customFormat="1" ht="13.5" customHeight="1" thickBot="1">
      <c r="A148" s="5"/>
      <c r="B148" s="33"/>
      <c r="C148" s="33"/>
      <c r="D148" s="33"/>
      <c r="E148" s="86"/>
      <c r="F148" s="33"/>
      <c r="G148" s="86"/>
      <c r="H148" s="33"/>
      <c r="I148" s="33"/>
      <c r="J148" s="33"/>
      <c r="K148" s="33"/>
      <c r="L148" s="33"/>
      <c r="M148" s="33"/>
      <c r="N148" s="33"/>
    </row>
    <row r="149" spans="1:7" ht="13.5" customHeight="1">
      <c r="A149" s="5"/>
      <c r="G149" s="85" t="s">
        <v>33</v>
      </c>
    </row>
    <row r="150" spans="1:14" ht="13.5" customHeight="1">
      <c r="A150" s="26" t="s">
        <v>602</v>
      </c>
      <c r="B150" s="95">
        <v>490600</v>
      </c>
      <c r="C150" s="95">
        <v>490417</v>
      </c>
      <c r="D150" s="95">
        <v>0</v>
      </c>
      <c r="E150" s="86">
        <f>ROUND((C150+D150)/B150*100,0)</f>
        <v>100</v>
      </c>
      <c r="F150" s="95">
        <v>490417</v>
      </c>
      <c r="G150" s="86">
        <f>ROUND(F150/(C150+D150)*100,0)</f>
        <v>100</v>
      </c>
      <c r="H150" s="95">
        <v>151344</v>
      </c>
      <c r="I150" s="95">
        <v>0</v>
      </c>
      <c r="J150" s="95">
        <v>0</v>
      </c>
      <c r="K150" s="95">
        <f>SUM(H150:J150)</f>
        <v>151344</v>
      </c>
      <c r="L150" s="95">
        <v>151344</v>
      </c>
      <c r="M150" s="1">
        <f>+L150-K150</f>
        <v>0</v>
      </c>
      <c r="N150" s="95">
        <v>0</v>
      </c>
    </row>
    <row r="151" spans="1:14" ht="13.5" customHeight="1">
      <c r="A151" s="26"/>
      <c r="B151" s="95"/>
      <c r="C151" s="95"/>
      <c r="D151" s="95"/>
      <c r="E151" s="86"/>
      <c r="F151" s="95"/>
      <c r="G151" s="86"/>
      <c r="H151" s="95"/>
      <c r="I151" s="95"/>
      <c r="J151" s="95"/>
      <c r="K151" s="95"/>
      <c r="L151" s="95"/>
      <c r="N151" s="95"/>
    </row>
    <row r="152" spans="1:14" ht="13.5" customHeight="1">
      <c r="A152" s="26"/>
      <c r="B152" s="95"/>
      <c r="C152" s="95"/>
      <c r="D152" s="95"/>
      <c r="E152" s="86"/>
      <c r="F152" s="95"/>
      <c r="G152" s="86"/>
      <c r="H152" s="95"/>
      <c r="I152" s="95"/>
      <c r="J152" s="95"/>
      <c r="K152" s="95"/>
      <c r="L152" s="95"/>
      <c r="N152" s="95"/>
    </row>
    <row r="153" spans="1:14" s="5" customFormat="1" ht="13.5" customHeight="1">
      <c r="A153" s="114" t="s">
        <v>601</v>
      </c>
      <c r="B153" s="95">
        <v>3270338</v>
      </c>
      <c r="C153" s="95">
        <v>2770610</v>
      </c>
      <c r="D153" s="95">
        <v>0</v>
      </c>
      <c r="E153" s="86">
        <f>ROUND((C153+D153)/B153*100,0)</f>
        <v>85</v>
      </c>
      <c r="F153" s="95">
        <v>1745781</v>
      </c>
      <c r="G153" s="86">
        <f>ROUND(F153/(C153+D153)*100,0)</f>
        <v>63</v>
      </c>
      <c r="H153" s="95">
        <v>998244</v>
      </c>
      <c r="I153" s="95">
        <v>1544609</v>
      </c>
      <c r="J153" s="95">
        <v>0</v>
      </c>
      <c r="K153" s="95">
        <f>SUM(H153:J153)</f>
        <v>2542853</v>
      </c>
      <c r="L153" s="95">
        <v>1744523</v>
      </c>
      <c r="M153" s="1">
        <f>+L153-K153</f>
        <v>-798330</v>
      </c>
      <c r="N153" s="95">
        <v>509338</v>
      </c>
    </row>
    <row r="154" spans="1:14" ht="13.5" customHeight="1">
      <c r="A154" s="15"/>
      <c r="B154" s="15"/>
      <c r="C154" s="15"/>
      <c r="D154" s="15"/>
      <c r="E154" s="86"/>
      <c r="F154" s="15"/>
      <c r="G154" s="86"/>
      <c r="H154" s="15"/>
      <c r="I154" s="15"/>
      <c r="J154" s="15"/>
      <c r="K154" s="15"/>
      <c r="L154" s="15"/>
      <c r="M154" s="15"/>
      <c r="N154" s="15"/>
    </row>
    <row r="155" spans="1:14" ht="13.5" customHeight="1">
      <c r="A155" s="94"/>
      <c r="B155" s="15"/>
      <c r="C155" s="15"/>
      <c r="D155" s="15"/>
      <c r="E155" s="86"/>
      <c r="F155" s="15"/>
      <c r="G155" s="86"/>
      <c r="H155" s="15"/>
      <c r="I155" s="15"/>
      <c r="J155" s="15"/>
      <c r="K155" s="15"/>
      <c r="L155" s="15"/>
      <c r="M155" s="15"/>
      <c r="N155" s="15"/>
    </row>
    <row r="156" spans="1:14" ht="13.5" customHeight="1">
      <c r="A156" s="27" t="s">
        <v>548</v>
      </c>
      <c r="B156" s="53">
        <f aca="true" t="shared" si="19" ref="B156:N156">B158</f>
        <v>2410</v>
      </c>
      <c r="C156" s="53">
        <f t="shared" si="19"/>
        <v>2410</v>
      </c>
      <c r="D156" s="53">
        <f t="shared" si="19"/>
        <v>0</v>
      </c>
      <c r="E156" s="53">
        <f t="shared" si="19"/>
        <v>100</v>
      </c>
      <c r="F156" s="53">
        <f t="shared" si="19"/>
        <v>1680</v>
      </c>
      <c r="G156" s="53">
        <f t="shared" si="19"/>
        <v>70</v>
      </c>
      <c r="H156" s="53">
        <f t="shared" si="19"/>
        <v>1470</v>
      </c>
      <c r="I156" s="53">
        <f t="shared" si="19"/>
        <v>940</v>
      </c>
      <c r="J156" s="53">
        <f t="shared" si="19"/>
        <v>0</v>
      </c>
      <c r="K156" s="53">
        <f t="shared" si="19"/>
        <v>2410</v>
      </c>
      <c r="L156" s="53">
        <f t="shared" si="19"/>
        <v>1680</v>
      </c>
      <c r="M156" s="53">
        <f t="shared" si="19"/>
        <v>-730</v>
      </c>
      <c r="N156" s="53">
        <f t="shared" si="19"/>
        <v>0</v>
      </c>
    </row>
    <row r="157" spans="1:14" ht="13.5" customHeight="1">
      <c r="A157" s="27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</row>
    <row r="158" spans="1:14" ht="13.5" customHeight="1">
      <c r="A158" s="152" t="s">
        <v>549</v>
      </c>
      <c r="B158" s="55">
        <f aca="true" t="shared" si="20" ref="B158:I158">B161</f>
        <v>2410</v>
      </c>
      <c r="C158" s="55">
        <f t="shared" si="20"/>
        <v>2410</v>
      </c>
      <c r="D158" s="55">
        <f t="shared" si="20"/>
        <v>0</v>
      </c>
      <c r="E158" s="55">
        <f t="shared" si="20"/>
        <v>100</v>
      </c>
      <c r="F158" s="55">
        <f t="shared" si="20"/>
        <v>1680</v>
      </c>
      <c r="G158" s="55">
        <f t="shared" si="20"/>
        <v>70</v>
      </c>
      <c r="H158" s="55">
        <f t="shared" si="20"/>
        <v>1470</v>
      </c>
      <c r="I158" s="55">
        <f t="shared" si="20"/>
        <v>940</v>
      </c>
      <c r="J158" s="55"/>
      <c r="K158" s="55">
        <f>SUM(H158:J158)</f>
        <v>2410</v>
      </c>
      <c r="L158" s="55">
        <f>L161</f>
        <v>1680</v>
      </c>
      <c r="M158" s="53">
        <f>+L158-K158</f>
        <v>-730</v>
      </c>
      <c r="N158" s="55"/>
    </row>
    <row r="159" spans="1:14" ht="13.5" customHeight="1">
      <c r="A159" s="27" t="s">
        <v>605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</row>
    <row r="160" spans="1:14" ht="13.5" customHeight="1">
      <c r="A160" s="27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</row>
    <row r="161" spans="1:14" ht="13.5" customHeight="1">
      <c r="A161" s="114" t="s">
        <v>601</v>
      </c>
      <c r="B161" s="33">
        <v>2410</v>
      </c>
      <c r="C161" s="33">
        <v>2410</v>
      </c>
      <c r="D161" s="33">
        <v>0</v>
      </c>
      <c r="E161" s="158">
        <f>ROUND((C161+D161)/B161*100,0)</f>
        <v>100</v>
      </c>
      <c r="F161" s="33">
        <v>1680</v>
      </c>
      <c r="G161" s="85">
        <f>ROUND(F161/(C161+D161)*100,0)</f>
        <v>70</v>
      </c>
      <c r="H161" s="33">
        <v>1470</v>
      </c>
      <c r="I161" s="33">
        <v>940</v>
      </c>
      <c r="J161" s="33">
        <v>0</v>
      </c>
      <c r="K161" s="1">
        <f>H161+I161+J161</f>
        <v>2410</v>
      </c>
      <c r="L161" s="33">
        <v>1680</v>
      </c>
      <c r="M161" s="1">
        <f>+L161-K161</f>
        <v>-730</v>
      </c>
      <c r="N161" s="33">
        <v>0</v>
      </c>
    </row>
    <row r="162" spans="1:14" ht="13.5" customHeight="1">
      <c r="A162" s="94"/>
      <c r="B162" s="33"/>
      <c r="C162" s="33"/>
      <c r="D162" s="33"/>
      <c r="E162" s="158"/>
      <c r="F162" s="33"/>
      <c r="G162" s="85"/>
      <c r="H162" s="33"/>
      <c r="I162" s="33"/>
      <c r="J162" s="33"/>
      <c r="L162" s="33"/>
      <c r="N162" s="33"/>
    </row>
    <row r="163" spans="1:14" s="5" customFormat="1" ht="13.5" customHeight="1">
      <c r="A163" s="137"/>
      <c r="B163" s="48"/>
      <c r="C163" s="48"/>
      <c r="D163" s="48"/>
      <c r="E163" s="162"/>
      <c r="F163" s="48"/>
      <c r="G163" s="87"/>
      <c r="H163" s="48"/>
      <c r="I163" s="48"/>
      <c r="J163" s="48"/>
      <c r="L163" s="48"/>
      <c r="N163" s="48"/>
    </row>
    <row r="164" spans="1:14" s="5" customFormat="1" ht="13.5" customHeight="1">
      <c r="A164" s="104" t="s">
        <v>113</v>
      </c>
      <c r="B164" s="108">
        <f>B167+B176+B185+B194+B203+B212+B220</f>
        <v>638155464</v>
      </c>
      <c r="C164" s="108">
        <f>C167+C176+C185+C194+C203+C212+C220</f>
        <v>541093306</v>
      </c>
      <c r="D164" s="108">
        <f>D167+D176+D185+D194+D203+D212+D220</f>
        <v>406419</v>
      </c>
      <c r="E164" s="105">
        <f>ROUND((C164+D164)/B164*100,0)</f>
        <v>85</v>
      </c>
      <c r="F164" s="108">
        <f>F167+F176+F185+F194+F203+F212+F220</f>
        <v>509119539</v>
      </c>
      <c r="G164" s="105">
        <f>ROUND(F164/(C164+D164)*100,0)</f>
        <v>94</v>
      </c>
      <c r="H164" s="108">
        <f aca="true" t="shared" si="21" ref="H164:N164">H167+H176+H185+H194+H203+H212+H220</f>
        <v>21144626</v>
      </c>
      <c r="I164" s="108">
        <f t="shared" si="21"/>
        <v>62153023</v>
      </c>
      <c r="J164" s="108">
        <f t="shared" si="21"/>
        <v>406419</v>
      </c>
      <c r="K164" s="108">
        <f t="shared" si="21"/>
        <v>83704068</v>
      </c>
      <c r="L164" s="108">
        <f t="shared" si="21"/>
        <v>68499002</v>
      </c>
      <c r="M164" s="108">
        <f t="shared" si="21"/>
        <v>-15205066</v>
      </c>
      <c r="N164" s="108">
        <f t="shared" si="21"/>
        <v>8746272</v>
      </c>
    </row>
    <row r="165" spans="1:14" s="4" customFormat="1" ht="13.5" customHeight="1" thickBot="1">
      <c r="A165" s="145"/>
      <c r="B165" s="161"/>
      <c r="C165" s="161"/>
      <c r="D165" s="161"/>
      <c r="E165" s="160"/>
      <c r="F165" s="161"/>
      <c r="G165" s="109"/>
      <c r="H165" s="161"/>
      <c r="I165" s="161"/>
      <c r="J165" s="161"/>
      <c r="L165" s="161"/>
      <c r="N165" s="161"/>
    </row>
    <row r="166" spans="1:14" s="177" customFormat="1" ht="13.5" customHeight="1">
      <c r="A166" s="178"/>
      <c r="B166" s="181"/>
      <c r="C166" s="181"/>
      <c r="D166" s="181"/>
      <c r="E166" s="182"/>
      <c r="F166" s="181"/>
      <c r="G166" s="183"/>
      <c r="H166" s="181"/>
      <c r="I166" s="181"/>
      <c r="J166" s="181"/>
      <c r="L166" s="181"/>
      <c r="N166" s="181"/>
    </row>
    <row r="167" spans="1:14" s="5" customFormat="1" ht="13.5" customHeight="1">
      <c r="A167" s="166" t="s">
        <v>477</v>
      </c>
      <c r="B167" s="105">
        <f>B170+B173</f>
        <v>14425160</v>
      </c>
      <c r="C167" s="105">
        <f>C170+C173</f>
        <v>7396775</v>
      </c>
      <c r="D167" s="105">
        <f>D170+D173</f>
        <v>0</v>
      </c>
      <c r="E167" s="105">
        <f>ROUND((C167+D167)/B167*100,0)</f>
        <v>51</v>
      </c>
      <c r="F167" s="105">
        <f>F170+F173</f>
        <v>7185909</v>
      </c>
      <c r="G167" s="105">
        <f>ROUND(F167/(C167+D167)*100,0)</f>
        <v>97</v>
      </c>
      <c r="H167" s="105">
        <f aca="true" t="shared" si="22" ref="H167:N167">H170+H173</f>
        <v>59746</v>
      </c>
      <c r="I167" s="105">
        <f t="shared" si="22"/>
        <v>3833882</v>
      </c>
      <c r="J167" s="105">
        <f t="shared" si="22"/>
        <v>0</v>
      </c>
      <c r="K167" s="105">
        <f t="shared" si="22"/>
        <v>3893628</v>
      </c>
      <c r="L167" s="105">
        <f t="shared" si="22"/>
        <v>3742018</v>
      </c>
      <c r="M167" s="105">
        <f t="shared" si="22"/>
        <v>-151610</v>
      </c>
      <c r="N167" s="105">
        <f t="shared" si="22"/>
        <v>860</v>
      </c>
    </row>
    <row r="168" spans="1:14" ht="13.5" customHeight="1">
      <c r="A168" s="5"/>
      <c r="B168" s="33"/>
      <c r="C168" s="33"/>
      <c r="D168" s="33"/>
      <c r="E168" s="86"/>
      <c r="F168" s="33"/>
      <c r="G168" s="86"/>
      <c r="H168" s="33"/>
      <c r="I168" s="33"/>
      <c r="J168" s="33"/>
      <c r="K168" s="33"/>
      <c r="L168" s="33"/>
      <c r="M168" s="33"/>
      <c r="N168" s="33"/>
    </row>
    <row r="169" spans="2:14" s="5" customFormat="1" ht="13.5" customHeight="1">
      <c r="B169" s="1"/>
      <c r="C169" s="1"/>
      <c r="D169" s="1"/>
      <c r="E169" s="1"/>
      <c r="F169" s="1"/>
      <c r="G169" s="85" t="s">
        <v>33</v>
      </c>
      <c r="H169" s="1"/>
      <c r="I169" s="1"/>
      <c r="J169" s="1"/>
      <c r="K169" s="1"/>
      <c r="L169" s="1"/>
      <c r="M169" s="1"/>
      <c r="N169" s="1"/>
    </row>
    <row r="170" spans="1:14" ht="13.5" customHeight="1">
      <c r="A170" s="26" t="s">
        <v>602</v>
      </c>
      <c r="B170" s="95">
        <v>13739292</v>
      </c>
      <c r="C170" s="95">
        <v>6710907</v>
      </c>
      <c r="D170" s="95">
        <v>0</v>
      </c>
      <c r="E170" s="86">
        <f>ROUND((C170+D170)/B170*100,0)</f>
        <v>49</v>
      </c>
      <c r="F170" s="95">
        <v>6516720</v>
      </c>
      <c r="G170" s="86">
        <f>ROUND(F170/(C170+D170)*100,0)</f>
        <v>97</v>
      </c>
      <c r="H170" s="95">
        <v>50965</v>
      </c>
      <c r="I170" s="95">
        <v>3156795</v>
      </c>
      <c r="J170" s="95">
        <v>0</v>
      </c>
      <c r="K170" s="95">
        <f>SUM(H170:J170)</f>
        <v>3207760</v>
      </c>
      <c r="L170" s="95">
        <v>3072829</v>
      </c>
      <c r="M170" s="1">
        <f>+L170-K170</f>
        <v>-134931</v>
      </c>
      <c r="N170" s="95">
        <v>860</v>
      </c>
    </row>
    <row r="171" spans="1:14" ht="13.5" customHeight="1">
      <c r="A171" s="46"/>
      <c r="B171" s="130"/>
      <c r="C171" s="130"/>
      <c r="D171" s="130"/>
      <c r="E171" s="90"/>
      <c r="F171" s="130"/>
      <c r="G171" s="90"/>
      <c r="H171" s="130"/>
      <c r="I171" s="130"/>
      <c r="J171" s="130"/>
      <c r="K171" s="130"/>
      <c r="L171" s="130"/>
      <c r="M171" s="95">
        <f>L171-K171</f>
        <v>0</v>
      </c>
      <c r="N171" s="130"/>
    </row>
    <row r="172" spans="1:14" ht="13.5" customHeight="1">
      <c r="A172" s="95"/>
      <c r="B172" s="95"/>
      <c r="C172" s="95"/>
      <c r="D172" s="95"/>
      <c r="F172" s="95"/>
      <c r="G172" s="85" t="s">
        <v>33</v>
      </c>
      <c r="H172" s="95"/>
      <c r="I172" s="95"/>
      <c r="J172" s="95"/>
      <c r="K172" s="95"/>
      <c r="L172" s="95"/>
      <c r="M172" s="95">
        <f>L172-K172</f>
        <v>0</v>
      </c>
      <c r="N172" s="95"/>
    </row>
    <row r="173" spans="1:14" s="5" customFormat="1" ht="13.5" customHeight="1">
      <c r="A173" s="114" t="s">
        <v>601</v>
      </c>
      <c r="B173" s="95">
        <v>685868</v>
      </c>
      <c r="C173" s="95">
        <v>685868</v>
      </c>
      <c r="D173" s="95">
        <v>0</v>
      </c>
      <c r="E173" s="86">
        <f>ROUND((C173+D173)/B173*100,0)</f>
        <v>100</v>
      </c>
      <c r="F173" s="95">
        <v>669189</v>
      </c>
      <c r="G173" s="86">
        <f>ROUND(F173/(C173+D173)*100,0)</f>
        <v>98</v>
      </c>
      <c r="H173" s="95">
        <v>8781</v>
      </c>
      <c r="I173" s="95">
        <v>677087</v>
      </c>
      <c r="J173" s="95">
        <v>0</v>
      </c>
      <c r="K173" s="95">
        <f>SUM(H173:J173)</f>
        <v>685868</v>
      </c>
      <c r="L173" s="95">
        <v>669189</v>
      </c>
      <c r="M173" s="1">
        <f>+L173-K173</f>
        <v>-16679</v>
      </c>
      <c r="N173" s="95">
        <v>0</v>
      </c>
    </row>
    <row r="174" spans="1:7" ht="13.5" customHeight="1">
      <c r="A174" s="26"/>
      <c r="E174" s="86"/>
      <c r="G174" s="86"/>
    </row>
    <row r="175" spans="1:13" ht="13.5" customHeight="1">
      <c r="A175" s="15"/>
      <c r="E175" s="86"/>
      <c r="G175" s="86"/>
      <c r="M175" s="95"/>
    </row>
    <row r="176" spans="1:14" ht="13.5" customHeight="1">
      <c r="A176" s="151" t="s">
        <v>223</v>
      </c>
      <c r="B176" s="55">
        <f>B179+B182</f>
        <v>415732111</v>
      </c>
      <c r="C176" s="55">
        <f>C179+C182</f>
        <v>415732111</v>
      </c>
      <c r="D176" s="55">
        <f>D179+D182</f>
        <v>0</v>
      </c>
      <c r="E176" s="55">
        <f>ROUND((C176+D176)/B176*100,0)</f>
        <v>100</v>
      </c>
      <c r="F176" s="55">
        <f>F179+F182</f>
        <v>398214415</v>
      </c>
      <c r="G176" s="55">
        <f>ROUND(F176/(C176+D176)*100,0)</f>
        <v>96</v>
      </c>
      <c r="H176" s="55">
        <f aca="true" t="shared" si="23" ref="H176:N176">H179+H182</f>
        <v>577769</v>
      </c>
      <c r="I176" s="55">
        <f t="shared" si="23"/>
        <v>47074444</v>
      </c>
      <c r="J176" s="55">
        <f t="shared" si="23"/>
        <v>0</v>
      </c>
      <c r="K176" s="55">
        <f t="shared" si="23"/>
        <v>47652213</v>
      </c>
      <c r="L176" s="55">
        <f t="shared" si="23"/>
        <v>42896362</v>
      </c>
      <c r="M176" s="55">
        <f t="shared" si="23"/>
        <v>-4755851</v>
      </c>
      <c r="N176" s="55">
        <f t="shared" si="23"/>
        <v>1395</v>
      </c>
    </row>
    <row r="177" spans="2:14" ht="13.5" customHeight="1">
      <c r="B177" s="33"/>
      <c r="C177" s="33"/>
      <c r="D177" s="33"/>
      <c r="E177" s="86"/>
      <c r="F177" s="33"/>
      <c r="G177" s="86"/>
      <c r="H177" s="33"/>
      <c r="I177" s="33"/>
      <c r="J177" s="33"/>
      <c r="K177" s="33"/>
      <c r="L177" s="33"/>
      <c r="M177" s="33"/>
      <c r="N177" s="33"/>
    </row>
    <row r="178" ht="13.5" customHeight="1">
      <c r="G178" s="85" t="s">
        <v>33</v>
      </c>
    </row>
    <row r="179" spans="1:14" ht="13.5" customHeight="1">
      <c r="A179" s="26" t="s">
        <v>602</v>
      </c>
      <c r="B179" s="95">
        <v>415648483</v>
      </c>
      <c r="C179" s="95">
        <v>415648483</v>
      </c>
      <c r="D179" s="95">
        <v>0</v>
      </c>
      <c r="E179" s="86">
        <f>ROUND((C179+D179)/B179*100,0)</f>
        <v>100</v>
      </c>
      <c r="F179" s="95">
        <v>398133065</v>
      </c>
      <c r="G179" s="86">
        <f>ROUND(F179/(C179+D179)*100,0)</f>
        <v>96</v>
      </c>
      <c r="H179" s="95">
        <v>577769</v>
      </c>
      <c r="I179" s="95">
        <v>46990816</v>
      </c>
      <c r="J179" s="95">
        <v>0</v>
      </c>
      <c r="K179" s="95">
        <f>SUM(H179:J179)</f>
        <v>47568585</v>
      </c>
      <c r="L179" s="95">
        <v>42815012</v>
      </c>
      <c r="M179" s="1">
        <f>+L179-K179</f>
        <v>-4753573</v>
      </c>
      <c r="N179" s="95">
        <v>1395</v>
      </c>
    </row>
    <row r="180" spans="1:14" ht="13.5" customHeight="1">
      <c r="A180" s="46"/>
      <c r="B180" s="130"/>
      <c r="C180" s="130"/>
      <c r="D180" s="130"/>
      <c r="E180" s="90"/>
      <c r="F180" s="130"/>
      <c r="G180" s="90"/>
      <c r="H180" s="130"/>
      <c r="I180" s="130"/>
      <c r="J180" s="130"/>
      <c r="K180" s="130"/>
      <c r="L180" s="130"/>
      <c r="M180" s="95">
        <f>L180-K180</f>
        <v>0</v>
      </c>
      <c r="N180" s="130"/>
    </row>
    <row r="181" spans="1:14" ht="13.5" customHeight="1">
      <c r="A181" s="95"/>
      <c r="B181" s="95"/>
      <c r="C181" s="95"/>
      <c r="D181" s="95"/>
      <c r="F181" s="95"/>
      <c r="G181" s="85" t="s">
        <v>33</v>
      </c>
      <c r="H181" s="95"/>
      <c r="I181" s="95"/>
      <c r="J181" s="95"/>
      <c r="K181" s="95"/>
      <c r="L181" s="95"/>
      <c r="M181" s="95">
        <f>L181-K181</f>
        <v>0</v>
      </c>
      <c r="N181" s="95"/>
    </row>
    <row r="182" spans="1:14" s="5" customFormat="1" ht="13.5" customHeight="1">
      <c r="A182" s="114" t="s">
        <v>601</v>
      </c>
      <c r="B182" s="95">
        <v>83628</v>
      </c>
      <c r="C182" s="95">
        <v>83628</v>
      </c>
      <c r="D182" s="95">
        <v>0</v>
      </c>
      <c r="E182" s="86">
        <f>ROUND((C182+D182)/B182*100,0)</f>
        <v>100</v>
      </c>
      <c r="F182" s="95">
        <v>81350</v>
      </c>
      <c r="G182" s="86">
        <f>ROUND(F182/(C182+D182)*100,0)</f>
        <v>97</v>
      </c>
      <c r="H182" s="95">
        <v>0</v>
      </c>
      <c r="I182" s="95">
        <v>83628</v>
      </c>
      <c r="J182" s="95">
        <v>0</v>
      </c>
      <c r="K182" s="95">
        <f>SUM(H182:J182)</f>
        <v>83628</v>
      </c>
      <c r="L182" s="95">
        <v>81350</v>
      </c>
      <c r="M182" s="1">
        <f>+L182-K182</f>
        <v>-2278</v>
      </c>
      <c r="N182" s="95">
        <v>0</v>
      </c>
    </row>
    <row r="183" spans="1:7" ht="13.5" customHeight="1">
      <c r="A183" s="26"/>
      <c r="E183" s="86"/>
      <c r="G183" s="86"/>
    </row>
    <row r="184" ht="13.5" customHeight="1">
      <c r="E184" s="86"/>
    </row>
    <row r="185" spans="1:14" ht="13.5" customHeight="1">
      <c r="A185" s="152" t="s">
        <v>478</v>
      </c>
      <c r="B185" s="55">
        <f>B188+B191</f>
        <v>131503614</v>
      </c>
      <c r="C185" s="55">
        <f>C188+C191</f>
        <v>63235743</v>
      </c>
      <c r="D185" s="55">
        <f>D188+D191</f>
        <v>100922</v>
      </c>
      <c r="E185" s="55">
        <f>ROUND((C185+D185)/B185*100,0)</f>
        <v>48</v>
      </c>
      <c r="F185" s="55">
        <f>F188+F191</f>
        <v>54800080</v>
      </c>
      <c r="G185" s="55">
        <f>ROUND(F185/(C185+D185)*100,0)</f>
        <v>87</v>
      </c>
      <c r="H185" s="55">
        <f aca="true" t="shared" si="24" ref="H185:N185">H188+H191</f>
        <v>15767603</v>
      </c>
      <c r="I185" s="55">
        <f t="shared" si="24"/>
        <v>6159151</v>
      </c>
      <c r="J185" s="55">
        <f t="shared" si="24"/>
        <v>100922</v>
      </c>
      <c r="K185" s="55">
        <f t="shared" si="24"/>
        <v>22027676</v>
      </c>
      <c r="L185" s="55">
        <f t="shared" si="24"/>
        <v>15142671</v>
      </c>
      <c r="M185" s="55">
        <f t="shared" si="24"/>
        <v>-6885005</v>
      </c>
      <c r="N185" s="55">
        <f t="shared" si="24"/>
        <v>6094180</v>
      </c>
    </row>
    <row r="186" spans="2:14" ht="13.5" customHeight="1">
      <c r="B186" s="33"/>
      <c r="C186" s="33"/>
      <c r="D186" s="33"/>
      <c r="E186" s="86"/>
      <c r="F186" s="33"/>
      <c r="G186" s="86"/>
      <c r="H186" s="33"/>
      <c r="I186" s="33"/>
      <c r="J186" s="33"/>
      <c r="K186" s="33"/>
      <c r="L186" s="33"/>
      <c r="M186" s="33"/>
      <c r="N186" s="33"/>
    </row>
    <row r="187" ht="13.5" customHeight="1">
      <c r="G187" s="85" t="s">
        <v>33</v>
      </c>
    </row>
    <row r="188" spans="1:14" ht="13.5" customHeight="1">
      <c r="A188" s="26" t="s">
        <v>602</v>
      </c>
      <c r="B188" s="95">
        <v>131500094</v>
      </c>
      <c r="C188" s="95">
        <v>59541113</v>
      </c>
      <c r="D188" s="95">
        <v>100922</v>
      </c>
      <c r="E188" s="86">
        <f>ROUND((C188+D188)/B188*100,0)</f>
        <v>45</v>
      </c>
      <c r="F188" s="95">
        <v>53575192</v>
      </c>
      <c r="G188" s="86">
        <f>ROUND(F188/(C188+D188)*100,0)</f>
        <v>90</v>
      </c>
      <c r="H188" s="95">
        <v>13421197</v>
      </c>
      <c r="I188" s="95">
        <v>4810926</v>
      </c>
      <c r="J188" s="95">
        <v>100922</v>
      </c>
      <c r="K188" s="95">
        <f>SUM(H188:J188)</f>
        <v>18333045</v>
      </c>
      <c r="L188" s="95">
        <v>13917053</v>
      </c>
      <c r="M188" s="1">
        <f>+L188-K188</f>
        <v>-4415992</v>
      </c>
      <c r="N188" s="95">
        <v>3917757</v>
      </c>
    </row>
    <row r="189" spans="1:14" ht="13.5" customHeight="1">
      <c r="A189" s="46"/>
      <c r="B189" s="130"/>
      <c r="C189" s="130"/>
      <c r="D189" s="130"/>
      <c r="E189" s="90"/>
      <c r="F189" s="130"/>
      <c r="G189" s="90"/>
      <c r="H189" s="130"/>
      <c r="I189" s="130"/>
      <c r="J189" s="130"/>
      <c r="K189" s="130"/>
      <c r="L189" s="130"/>
      <c r="M189" s="95">
        <f>L189-K189</f>
        <v>0</v>
      </c>
      <c r="N189" s="130"/>
    </row>
    <row r="190" spans="1:14" s="5" customFormat="1" ht="13.5" customHeight="1">
      <c r="A190" s="130"/>
      <c r="B190" s="130"/>
      <c r="C190" s="130"/>
      <c r="D190" s="130"/>
      <c r="F190" s="130"/>
      <c r="G190" s="87" t="s">
        <v>33</v>
      </c>
      <c r="H190" s="130"/>
      <c r="I190" s="130"/>
      <c r="J190" s="130"/>
      <c r="K190" s="130"/>
      <c r="L190" s="130"/>
      <c r="M190" s="130">
        <f>L190-K190</f>
        <v>0</v>
      </c>
      <c r="N190" s="130"/>
    </row>
    <row r="191" spans="1:14" s="5" customFormat="1" ht="13.5" customHeight="1">
      <c r="A191" s="114" t="s">
        <v>601</v>
      </c>
      <c r="B191" s="95">
        <v>3520</v>
      </c>
      <c r="C191" s="95">
        <v>3694630</v>
      </c>
      <c r="D191" s="95">
        <v>0</v>
      </c>
      <c r="E191" s="86"/>
      <c r="F191" s="95">
        <v>1224888</v>
      </c>
      <c r="G191" s="86">
        <f>ROUND(F191/(C191+D191)*100,0)</f>
        <v>33</v>
      </c>
      <c r="H191" s="95">
        <v>2346406</v>
      </c>
      <c r="I191" s="95">
        <v>1348225</v>
      </c>
      <c r="J191" s="95">
        <v>0</v>
      </c>
      <c r="K191" s="95">
        <f>SUM(H191:J191)</f>
        <v>3694631</v>
      </c>
      <c r="L191" s="95">
        <v>1225618</v>
      </c>
      <c r="M191" s="1">
        <f>+L191-K191</f>
        <v>-2469013</v>
      </c>
      <c r="N191" s="95">
        <v>2176423</v>
      </c>
    </row>
    <row r="192" spans="1:7" ht="13.5" customHeight="1">
      <c r="A192" s="94"/>
      <c r="E192" s="86"/>
      <c r="G192" s="86"/>
    </row>
    <row r="193" spans="1:7" s="5" customFormat="1" ht="13.5" customHeight="1">
      <c r="A193" s="137"/>
      <c r="E193" s="90"/>
      <c r="G193" s="90"/>
    </row>
    <row r="194" spans="1:14" s="5" customFormat="1" ht="13.5" customHeight="1">
      <c r="A194" s="166" t="s">
        <v>479</v>
      </c>
      <c r="B194" s="105">
        <f>B197+B200</f>
        <v>20557034</v>
      </c>
      <c r="C194" s="105">
        <f>C197+C200</f>
        <v>13664334</v>
      </c>
      <c r="D194" s="105">
        <f>D197+D200</f>
        <v>25500</v>
      </c>
      <c r="E194" s="105">
        <f>ROUND((C194+D194)/B194*100,0)</f>
        <v>67</v>
      </c>
      <c r="F194" s="105">
        <f>F197+F200</f>
        <v>10801236</v>
      </c>
      <c r="G194" s="105">
        <f>ROUND(F194/(C194+D194)*100,0)</f>
        <v>79</v>
      </c>
      <c r="H194" s="105">
        <f aca="true" t="shared" si="25" ref="H194:N194">H197+H200</f>
        <v>635673</v>
      </c>
      <c r="I194" s="105">
        <f t="shared" si="25"/>
        <v>2117142</v>
      </c>
      <c r="J194" s="105">
        <f t="shared" si="25"/>
        <v>25500</v>
      </c>
      <c r="K194" s="105">
        <f t="shared" si="25"/>
        <v>2778315</v>
      </c>
      <c r="L194" s="105">
        <f t="shared" si="25"/>
        <v>1897875</v>
      </c>
      <c r="M194" s="105">
        <f t="shared" si="25"/>
        <v>-880440</v>
      </c>
      <c r="N194" s="105">
        <f t="shared" si="25"/>
        <v>545353</v>
      </c>
    </row>
    <row r="195" spans="2:14" ht="13.5" customHeight="1">
      <c r="B195" s="33"/>
      <c r="C195" s="33"/>
      <c r="D195" s="33"/>
      <c r="E195" s="86"/>
      <c r="F195" s="33"/>
      <c r="G195" s="86"/>
      <c r="H195" s="33"/>
      <c r="I195" s="33"/>
      <c r="J195" s="33"/>
      <c r="K195" s="33"/>
      <c r="L195" s="33"/>
      <c r="M195" s="33"/>
      <c r="N195" s="33"/>
    </row>
    <row r="196" ht="13.5" customHeight="1">
      <c r="G196" s="85" t="s">
        <v>33</v>
      </c>
    </row>
    <row r="197" spans="1:14" ht="13.5" customHeight="1">
      <c r="A197" s="26" t="s">
        <v>602</v>
      </c>
      <c r="B197" s="95">
        <v>18323400</v>
      </c>
      <c r="C197" s="95">
        <v>11430700</v>
      </c>
      <c r="D197" s="95">
        <v>25500</v>
      </c>
      <c r="E197" s="86">
        <f>ROUND((C197+D197)/B197*100,0)</f>
        <v>63</v>
      </c>
      <c r="F197" s="95">
        <v>9220405</v>
      </c>
      <c r="G197" s="86">
        <f>ROUND(F197/(C197+D197)*100,0)</f>
        <v>80</v>
      </c>
      <c r="H197" s="95">
        <v>429694</v>
      </c>
      <c r="I197" s="95">
        <v>935270</v>
      </c>
      <c r="J197" s="95">
        <v>25500</v>
      </c>
      <c r="K197" s="95">
        <f>SUM(H197:J197)</f>
        <v>1390464</v>
      </c>
      <c r="L197" s="95">
        <v>1020950</v>
      </c>
      <c r="M197" s="1">
        <f>+L197-K197</f>
        <v>-369514</v>
      </c>
      <c r="N197" s="95">
        <v>265341</v>
      </c>
    </row>
    <row r="198" spans="1:14" ht="13.5" customHeight="1">
      <c r="A198" s="46"/>
      <c r="B198" s="130"/>
      <c r="C198" s="130"/>
      <c r="D198" s="130"/>
      <c r="E198" s="90"/>
      <c r="F198" s="130"/>
      <c r="G198" s="90"/>
      <c r="H198" s="130"/>
      <c r="I198" s="130"/>
      <c r="J198" s="130"/>
      <c r="K198" s="130"/>
      <c r="L198" s="130"/>
      <c r="M198" s="95">
        <f>L198-K198</f>
        <v>0</v>
      </c>
      <c r="N198" s="130"/>
    </row>
    <row r="199" spans="1:14" ht="13.5" customHeight="1">
      <c r="A199" s="95"/>
      <c r="B199" s="95"/>
      <c r="C199" s="95"/>
      <c r="D199" s="95"/>
      <c r="F199" s="95"/>
      <c r="G199" s="85" t="s">
        <v>33</v>
      </c>
      <c r="H199" s="95"/>
      <c r="I199" s="95"/>
      <c r="J199" s="95"/>
      <c r="K199" s="95"/>
      <c r="L199" s="95"/>
      <c r="M199" s="95">
        <f>L199-K199</f>
        <v>0</v>
      </c>
      <c r="N199" s="95"/>
    </row>
    <row r="200" spans="1:14" s="5" customFormat="1" ht="13.5" customHeight="1">
      <c r="A200" s="114" t="s">
        <v>601</v>
      </c>
      <c r="B200" s="95">
        <v>2233634</v>
      </c>
      <c r="C200" s="95">
        <v>2233634</v>
      </c>
      <c r="D200" s="95">
        <v>0</v>
      </c>
      <c r="E200" s="86">
        <f>ROUND((C200+D200)/B200*100,0)</f>
        <v>100</v>
      </c>
      <c r="F200" s="95">
        <v>1580831</v>
      </c>
      <c r="G200" s="86">
        <f>ROUND(F200/(C200+D200)*100,0)</f>
        <v>71</v>
      </c>
      <c r="H200" s="95">
        <v>205979</v>
      </c>
      <c r="I200" s="95">
        <v>1181872</v>
      </c>
      <c r="J200" s="95">
        <v>0</v>
      </c>
      <c r="K200" s="95">
        <f>SUM(H200:J200)</f>
        <v>1387851</v>
      </c>
      <c r="L200" s="95">
        <v>876925</v>
      </c>
      <c r="M200" s="1">
        <f>+L200-K200</f>
        <v>-510926</v>
      </c>
      <c r="N200" s="95">
        <v>280012</v>
      </c>
    </row>
    <row r="201" spans="1:7" ht="13.5" customHeight="1">
      <c r="A201" s="26"/>
      <c r="E201" s="86"/>
      <c r="G201" s="86"/>
    </row>
    <row r="202" spans="1:7" ht="13.5" customHeight="1">
      <c r="A202" s="15"/>
      <c r="E202" s="86"/>
      <c r="G202" s="86"/>
    </row>
    <row r="203" spans="1:14" ht="16.5">
      <c r="A203" s="152" t="s">
        <v>480</v>
      </c>
      <c r="B203" s="55">
        <f>B206+B209</f>
        <v>10230543</v>
      </c>
      <c r="C203" s="55">
        <f>C206+C209</f>
        <v>6921464</v>
      </c>
      <c r="D203" s="55">
        <f>D206+D209</f>
        <v>190000</v>
      </c>
      <c r="E203" s="55">
        <f>ROUND((C203+D203)/B203*100,0)</f>
        <v>70</v>
      </c>
      <c r="F203" s="55">
        <f>F206+F209</f>
        <v>6006963</v>
      </c>
      <c r="G203" s="55">
        <f>ROUND(F203/(C203+D203)*100,0)</f>
        <v>84</v>
      </c>
      <c r="H203" s="55">
        <f aca="true" t="shared" si="26" ref="H203:N203">H206+H209</f>
        <v>1587720</v>
      </c>
      <c r="I203" s="55">
        <f t="shared" si="26"/>
        <v>882689</v>
      </c>
      <c r="J203" s="55">
        <f t="shared" si="26"/>
        <v>190000</v>
      </c>
      <c r="K203" s="55">
        <f t="shared" si="26"/>
        <v>2660409</v>
      </c>
      <c r="L203" s="55">
        <f t="shared" si="26"/>
        <v>2250191</v>
      </c>
      <c r="M203" s="55">
        <f t="shared" si="26"/>
        <v>-410218</v>
      </c>
      <c r="N203" s="55">
        <f t="shared" si="26"/>
        <v>294236</v>
      </c>
    </row>
    <row r="204" spans="2:14" ht="13.5" customHeight="1">
      <c r="B204" s="33"/>
      <c r="C204" s="33"/>
      <c r="D204" s="33"/>
      <c r="E204" s="86"/>
      <c r="F204" s="33"/>
      <c r="G204" s="86"/>
      <c r="H204" s="33"/>
      <c r="I204" s="33"/>
      <c r="J204" s="33"/>
      <c r="K204" s="33"/>
      <c r="L204" s="33"/>
      <c r="M204" s="33"/>
      <c r="N204" s="33"/>
    </row>
    <row r="205" ht="13.5" customHeight="1">
      <c r="G205" s="85" t="s">
        <v>33</v>
      </c>
    </row>
    <row r="206" spans="1:14" ht="13.5" customHeight="1">
      <c r="A206" s="26" t="s">
        <v>602</v>
      </c>
      <c r="B206" s="95">
        <v>10230543</v>
      </c>
      <c r="C206" s="95">
        <v>6659003</v>
      </c>
      <c r="D206" s="95">
        <v>190000</v>
      </c>
      <c r="E206" s="86">
        <f>ROUND((C206+D206)/B206*100,0)</f>
        <v>67</v>
      </c>
      <c r="F206" s="95">
        <v>5816288</v>
      </c>
      <c r="G206" s="86">
        <f>ROUND(F206/(C206+D206)*100,0)</f>
        <v>85</v>
      </c>
      <c r="H206" s="95">
        <v>1484411</v>
      </c>
      <c r="I206" s="95">
        <v>723537</v>
      </c>
      <c r="J206" s="95">
        <v>190000</v>
      </c>
      <c r="K206" s="95">
        <f>SUM(H206:J206)</f>
        <v>2397948</v>
      </c>
      <c r="L206" s="95">
        <v>2059516</v>
      </c>
      <c r="M206" s="1">
        <f>+L206-K206</f>
        <v>-338432</v>
      </c>
      <c r="N206" s="95">
        <v>282436</v>
      </c>
    </row>
    <row r="207" spans="1:14" ht="13.5" customHeight="1">
      <c r="A207" s="46"/>
      <c r="B207" s="130"/>
      <c r="C207" s="130"/>
      <c r="D207" s="130"/>
      <c r="E207" s="90"/>
      <c r="F207" s="130"/>
      <c r="G207" s="90"/>
      <c r="H207" s="130"/>
      <c r="I207" s="130"/>
      <c r="J207" s="130"/>
      <c r="K207" s="130"/>
      <c r="L207" s="130"/>
      <c r="M207" s="95">
        <f>L207-K207</f>
        <v>0</v>
      </c>
      <c r="N207" s="130"/>
    </row>
    <row r="208" spans="1:14" ht="13.5" customHeight="1">
      <c r="A208" s="95"/>
      <c r="B208" s="95"/>
      <c r="C208" s="95"/>
      <c r="D208" s="95"/>
      <c r="F208" s="95"/>
      <c r="G208" s="85" t="s">
        <v>33</v>
      </c>
      <c r="H208" s="95"/>
      <c r="I208" s="95"/>
      <c r="J208" s="95"/>
      <c r="K208" s="95"/>
      <c r="L208" s="95"/>
      <c r="M208" s="95">
        <f>L208-K208</f>
        <v>0</v>
      </c>
      <c r="N208" s="95"/>
    </row>
    <row r="209" spans="1:14" s="5" customFormat="1" ht="13.5" customHeight="1">
      <c r="A209" s="114" t="s">
        <v>601</v>
      </c>
      <c r="B209" s="95">
        <v>0</v>
      </c>
      <c r="C209" s="95">
        <v>262461</v>
      </c>
      <c r="D209" s="95">
        <v>0</v>
      </c>
      <c r="E209" s="86"/>
      <c r="F209" s="95">
        <v>190675</v>
      </c>
      <c r="G209" s="86">
        <f>ROUND(F209/(C209+D209)*100,0)</f>
        <v>73</v>
      </c>
      <c r="H209" s="95">
        <v>103309</v>
      </c>
      <c r="I209" s="95">
        <v>159152</v>
      </c>
      <c r="J209" s="95">
        <v>0</v>
      </c>
      <c r="K209" s="95">
        <f>SUM(H209:J209)</f>
        <v>262461</v>
      </c>
      <c r="L209" s="95">
        <v>190675</v>
      </c>
      <c r="M209" s="1">
        <f>+L209-K209</f>
        <v>-71786</v>
      </c>
      <c r="N209" s="95">
        <v>11800</v>
      </c>
    </row>
    <row r="210" spans="1:7" s="5" customFormat="1" ht="13.5" customHeight="1">
      <c r="A210" s="51"/>
      <c r="E210" s="90"/>
      <c r="G210" s="90"/>
    </row>
    <row r="211" spans="1:7" ht="13.5" customHeight="1">
      <c r="A211" s="15"/>
      <c r="E211" s="86"/>
      <c r="G211" s="86"/>
    </row>
    <row r="212" spans="1:14" ht="13.5" customHeight="1">
      <c r="A212" s="152" t="s">
        <v>481</v>
      </c>
      <c r="B212" s="55">
        <f>B215+B218</f>
        <v>45551986</v>
      </c>
      <c r="C212" s="55">
        <f>C215+C218</f>
        <v>34067863</v>
      </c>
      <c r="D212" s="55">
        <f>D215+D218</f>
        <v>89997</v>
      </c>
      <c r="E212" s="55">
        <f>ROUND((C212+D212)/B212*100,0)</f>
        <v>75</v>
      </c>
      <c r="F212" s="55">
        <f>F215+F218</f>
        <v>32044133</v>
      </c>
      <c r="G212" s="55">
        <f>ROUND(F212/(C212+D212)*100,0)</f>
        <v>94</v>
      </c>
      <c r="H212" s="55">
        <f aca="true" t="shared" si="27" ref="H212:N212">H215+H218</f>
        <v>2516115</v>
      </c>
      <c r="I212" s="55">
        <f t="shared" si="27"/>
        <v>2010699</v>
      </c>
      <c r="J212" s="55">
        <f t="shared" si="27"/>
        <v>89997</v>
      </c>
      <c r="K212" s="55">
        <f t="shared" si="27"/>
        <v>4616811</v>
      </c>
      <c r="L212" s="55">
        <f t="shared" si="27"/>
        <v>2503082</v>
      </c>
      <c r="M212" s="55">
        <f t="shared" si="27"/>
        <v>-2113729</v>
      </c>
      <c r="N212" s="55">
        <f t="shared" si="27"/>
        <v>1810248</v>
      </c>
    </row>
    <row r="213" spans="2:14" s="5" customFormat="1" ht="13.5" customHeight="1">
      <c r="B213" s="33"/>
      <c r="C213" s="33"/>
      <c r="D213" s="33"/>
      <c r="E213" s="86"/>
      <c r="F213" s="33"/>
      <c r="G213" s="86"/>
      <c r="H213" s="33"/>
      <c r="I213" s="33"/>
      <c r="J213" s="33"/>
      <c r="K213" s="33"/>
      <c r="L213" s="33"/>
      <c r="M213" s="33"/>
      <c r="N213" s="33"/>
    </row>
    <row r="214" spans="2:14" s="5" customFormat="1" ht="13.5" customHeight="1">
      <c r="B214" s="1"/>
      <c r="C214" s="1"/>
      <c r="D214" s="1"/>
      <c r="E214" s="1"/>
      <c r="F214" s="1"/>
      <c r="G214" s="85" t="s">
        <v>33</v>
      </c>
      <c r="H214" s="1"/>
      <c r="I214" s="1"/>
      <c r="J214" s="1"/>
      <c r="K214" s="1"/>
      <c r="L214" s="1"/>
      <c r="M214" s="1"/>
      <c r="N214" s="1"/>
    </row>
    <row r="215" spans="1:14" s="5" customFormat="1" ht="13.5" customHeight="1">
      <c r="A215" s="46" t="s">
        <v>602</v>
      </c>
      <c r="B215" s="130">
        <v>45120530</v>
      </c>
      <c r="C215" s="130">
        <v>33726404</v>
      </c>
      <c r="D215" s="130">
        <v>0</v>
      </c>
      <c r="E215" s="90">
        <f>ROUND((C215+D215)/B215*100,0)</f>
        <v>75</v>
      </c>
      <c r="F215" s="130">
        <v>31731316</v>
      </c>
      <c r="G215" s="90">
        <f>ROUND(F215/(C215+D215)*100,0)</f>
        <v>94</v>
      </c>
      <c r="H215" s="130">
        <v>2441854</v>
      </c>
      <c r="I215" s="130">
        <v>1743500</v>
      </c>
      <c r="J215" s="130">
        <v>0</v>
      </c>
      <c r="K215" s="130">
        <f>SUM(H215:J215)</f>
        <v>4185354</v>
      </c>
      <c r="L215" s="130">
        <v>2190265</v>
      </c>
      <c r="M215" s="5">
        <f>+L215-K215</f>
        <v>-1995089</v>
      </c>
      <c r="N215" s="130">
        <v>1785967</v>
      </c>
    </row>
    <row r="216" spans="1:14" s="5" customFormat="1" ht="13.5" customHeight="1">
      <c r="A216" s="46"/>
      <c r="B216" s="130"/>
      <c r="C216" s="130"/>
      <c r="D216" s="130"/>
      <c r="E216" s="90"/>
      <c r="F216" s="130"/>
      <c r="G216" s="90"/>
      <c r="H216" s="130"/>
      <c r="I216" s="130"/>
      <c r="J216" s="130"/>
      <c r="K216" s="130"/>
      <c r="L216" s="130"/>
      <c r="M216" s="130">
        <f>L216-K216</f>
        <v>0</v>
      </c>
      <c r="N216" s="130"/>
    </row>
    <row r="217" spans="1:14" s="5" customFormat="1" ht="13.5" customHeight="1">
      <c r="A217" s="130"/>
      <c r="B217" s="130"/>
      <c r="C217" s="130"/>
      <c r="D217" s="130"/>
      <c r="F217" s="130"/>
      <c r="G217" s="87" t="s">
        <v>33</v>
      </c>
      <c r="H217" s="130"/>
      <c r="I217" s="130"/>
      <c r="J217" s="130"/>
      <c r="K217" s="130"/>
      <c r="L217" s="130"/>
      <c r="M217" s="130">
        <f>L217-K217</f>
        <v>0</v>
      </c>
      <c r="N217" s="130"/>
    </row>
    <row r="218" spans="1:14" s="4" customFormat="1" ht="13.5" customHeight="1" thickBot="1">
      <c r="A218" s="185" t="s">
        <v>601</v>
      </c>
      <c r="B218" s="131">
        <v>431456</v>
      </c>
      <c r="C218" s="131">
        <v>341459</v>
      </c>
      <c r="D218" s="131">
        <v>89997</v>
      </c>
      <c r="E218" s="110">
        <f>ROUND((C218+D218)/B218*100,0)</f>
        <v>100</v>
      </c>
      <c r="F218" s="131">
        <v>312817</v>
      </c>
      <c r="G218" s="110">
        <f>ROUND(F218/(C218+D218)*100,0)</f>
        <v>73</v>
      </c>
      <c r="H218" s="131">
        <v>74261</v>
      </c>
      <c r="I218" s="131">
        <v>267199</v>
      </c>
      <c r="J218" s="131">
        <v>89997</v>
      </c>
      <c r="K218" s="131">
        <f>SUM(H218:J218)</f>
        <v>431457</v>
      </c>
      <c r="L218" s="131">
        <v>312817</v>
      </c>
      <c r="M218" s="4">
        <f>+L218-K218</f>
        <v>-118640</v>
      </c>
      <c r="N218" s="131">
        <v>24281</v>
      </c>
    </row>
    <row r="219" spans="1:7" s="177" customFormat="1" ht="13.5" customHeight="1">
      <c r="A219" s="184"/>
      <c r="E219" s="179"/>
      <c r="G219" s="179"/>
    </row>
    <row r="220" spans="1:14" s="5" customFormat="1" ht="16.5">
      <c r="A220" s="166" t="s">
        <v>482</v>
      </c>
      <c r="B220" s="105">
        <f>B223+B226</f>
        <v>155016</v>
      </c>
      <c r="C220" s="105">
        <f>C223+C226</f>
        <v>75016</v>
      </c>
      <c r="D220" s="105">
        <f>D226</f>
        <v>0</v>
      </c>
      <c r="E220" s="105">
        <f>ROUND((C220+D220)/B220*100,0)</f>
        <v>48</v>
      </c>
      <c r="F220" s="105">
        <f>F223+F226</f>
        <v>66803</v>
      </c>
      <c r="G220" s="105">
        <f>ROUND(F220/(C220+D220)*100,0)</f>
        <v>89</v>
      </c>
      <c r="H220" s="105">
        <f aca="true" t="shared" si="28" ref="H220:N220">H223+H226</f>
        <v>0</v>
      </c>
      <c r="I220" s="105">
        <f t="shared" si="28"/>
        <v>75016</v>
      </c>
      <c r="J220" s="105">
        <f t="shared" si="28"/>
        <v>0</v>
      </c>
      <c r="K220" s="105">
        <f t="shared" si="28"/>
        <v>75016</v>
      </c>
      <c r="L220" s="105">
        <f t="shared" si="28"/>
        <v>66803</v>
      </c>
      <c r="M220" s="105">
        <f t="shared" si="28"/>
        <v>-8213</v>
      </c>
      <c r="N220" s="105">
        <f t="shared" si="28"/>
        <v>0</v>
      </c>
    </row>
    <row r="221" spans="1:14" ht="13.5" customHeight="1">
      <c r="A221" s="169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</row>
    <row r="222" spans="1:14" ht="13.5" customHeight="1">
      <c r="A222" s="169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</row>
    <row r="223" spans="1:14" s="172" customFormat="1" ht="13.5" customHeight="1">
      <c r="A223" s="163" t="s">
        <v>167</v>
      </c>
      <c r="B223" s="171">
        <v>120000</v>
      </c>
      <c r="C223" s="171">
        <v>40000</v>
      </c>
      <c r="D223" s="171">
        <v>0</v>
      </c>
      <c r="E223" s="171">
        <f>ROUND((C223+D223)/B223*100,0)</f>
        <v>33</v>
      </c>
      <c r="F223" s="171">
        <v>40000</v>
      </c>
      <c r="G223" s="171">
        <f>ROUND(F223/(C223+D223)*100,0)</f>
        <v>100</v>
      </c>
      <c r="H223" s="171">
        <v>0</v>
      </c>
      <c r="I223" s="171">
        <v>40000</v>
      </c>
      <c r="J223" s="171">
        <v>0</v>
      </c>
      <c r="K223" s="171">
        <f>SUM(H223:J223)</f>
        <v>40000</v>
      </c>
      <c r="L223" s="171">
        <v>40000</v>
      </c>
      <c r="M223" s="171">
        <f>+L223-K223</f>
        <v>0</v>
      </c>
      <c r="N223" s="171">
        <v>0</v>
      </c>
    </row>
    <row r="224" spans="1:14" ht="13.5" customHeight="1">
      <c r="A224" s="46"/>
      <c r="B224" s="130"/>
      <c r="C224" s="130"/>
      <c r="D224" s="130"/>
      <c r="E224" s="90"/>
      <c r="F224" s="130"/>
      <c r="G224" s="90"/>
      <c r="H224" s="130"/>
      <c r="I224" s="130"/>
      <c r="J224" s="130"/>
      <c r="K224" s="130"/>
      <c r="L224" s="130"/>
      <c r="M224" s="95">
        <f>L224-K224</f>
        <v>0</v>
      </c>
      <c r="N224" s="130"/>
    </row>
    <row r="225" spans="1:14" ht="13.5" customHeight="1">
      <c r="A225" s="95"/>
      <c r="B225" s="95"/>
      <c r="C225" s="95"/>
      <c r="D225" s="95"/>
      <c r="F225" s="95"/>
      <c r="G225" s="85" t="s">
        <v>33</v>
      </c>
      <c r="H225" s="95"/>
      <c r="I225" s="95"/>
      <c r="J225" s="95"/>
      <c r="K225" s="95"/>
      <c r="L225" s="95"/>
      <c r="M225" s="95">
        <f>L225-K225</f>
        <v>0</v>
      </c>
      <c r="N225" s="95"/>
    </row>
    <row r="226" spans="1:14" s="5" customFormat="1" ht="13.5" customHeight="1">
      <c r="A226" s="163" t="s">
        <v>601</v>
      </c>
      <c r="B226" s="130">
        <v>35016</v>
      </c>
      <c r="C226" s="130">
        <v>35016</v>
      </c>
      <c r="D226" s="130">
        <v>0</v>
      </c>
      <c r="E226" s="90">
        <f>ROUND((C226+D226)/B226*100,0)</f>
        <v>100</v>
      </c>
      <c r="F226" s="130">
        <v>26803</v>
      </c>
      <c r="G226" s="90">
        <f>ROUND(F226/(C226+D226)*100,0)</f>
        <v>77</v>
      </c>
      <c r="H226" s="130">
        <v>0</v>
      </c>
      <c r="I226" s="130">
        <v>35016</v>
      </c>
      <c r="J226" s="130">
        <v>0</v>
      </c>
      <c r="K226" s="130">
        <f>SUM(H226:J226)</f>
        <v>35016</v>
      </c>
      <c r="L226" s="130">
        <v>26803</v>
      </c>
      <c r="M226" s="5">
        <f>+L226-K226</f>
        <v>-8213</v>
      </c>
      <c r="N226" s="130">
        <v>0</v>
      </c>
    </row>
    <row r="227" spans="1:7" s="5" customFormat="1" ht="13.5" customHeight="1">
      <c r="A227" s="137"/>
      <c r="E227" s="90"/>
      <c r="G227" s="90"/>
    </row>
    <row r="228" spans="1:7" s="5" customFormat="1" ht="13.5" customHeight="1">
      <c r="A228" s="137"/>
      <c r="E228" s="90"/>
      <c r="G228" s="90"/>
    </row>
    <row r="229" spans="1:14" ht="13.5" customHeight="1">
      <c r="A229" s="27" t="s">
        <v>116</v>
      </c>
      <c r="B229" s="53">
        <f aca="true" t="shared" si="29" ref="B229:N229">B231</f>
        <v>3027848</v>
      </c>
      <c r="C229" s="53">
        <f t="shared" si="29"/>
        <v>890259</v>
      </c>
      <c r="D229" s="53">
        <f t="shared" si="29"/>
        <v>0</v>
      </c>
      <c r="E229" s="53">
        <f t="shared" si="29"/>
        <v>29</v>
      </c>
      <c r="F229" s="53">
        <f t="shared" si="29"/>
        <v>620919</v>
      </c>
      <c r="G229" s="53">
        <f t="shared" si="29"/>
        <v>70</v>
      </c>
      <c r="H229" s="53">
        <f t="shared" si="29"/>
        <v>249537</v>
      </c>
      <c r="I229" s="53">
        <f t="shared" si="29"/>
        <v>231871</v>
      </c>
      <c r="J229" s="53">
        <f t="shared" si="29"/>
        <v>0</v>
      </c>
      <c r="K229" s="53">
        <f t="shared" si="29"/>
        <v>481408</v>
      </c>
      <c r="L229" s="53">
        <f t="shared" si="29"/>
        <v>212068</v>
      </c>
      <c r="M229" s="53">
        <f t="shared" si="29"/>
        <v>-269340</v>
      </c>
      <c r="N229" s="53">
        <f t="shared" si="29"/>
        <v>225969</v>
      </c>
    </row>
    <row r="230" spans="1:7" ht="13.5" customHeight="1">
      <c r="A230" s="94"/>
      <c r="E230" s="86"/>
      <c r="G230" s="86"/>
    </row>
    <row r="231" spans="1:14" ht="13.5" customHeight="1">
      <c r="A231" s="152" t="s">
        <v>117</v>
      </c>
      <c r="B231" s="55">
        <f>B234+B237</f>
        <v>3027848</v>
      </c>
      <c r="C231" s="55">
        <f>C234+C237</f>
        <v>890259</v>
      </c>
      <c r="D231" s="55">
        <f>D234+D237</f>
        <v>0</v>
      </c>
      <c r="E231" s="55">
        <f>ROUND((C231+D231)/B231*100,0)</f>
        <v>29</v>
      </c>
      <c r="F231" s="55">
        <f>F234+F237</f>
        <v>620919</v>
      </c>
      <c r="G231" s="55">
        <f>ROUND(F231/(C231+D231)*100,0)</f>
        <v>70</v>
      </c>
      <c r="H231" s="55">
        <f aca="true" t="shared" si="30" ref="H231:N231">H234+H237</f>
        <v>249537</v>
      </c>
      <c r="I231" s="55">
        <f t="shared" si="30"/>
        <v>231871</v>
      </c>
      <c r="J231" s="55">
        <f t="shared" si="30"/>
        <v>0</v>
      </c>
      <c r="K231" s="55">
        <f t="shared" si="30"/>
        <v>481408</v>
      </c>
      <c r="L231" s="55">
        <f t="shared" si="30"/>
        <v>212068</v>
      </c>
      <c r="M231" s="55">
        <f t="shared" si="30"/>
        <v>-269340</v>
      </c>
      <c r="N231" s="55">
        <f t="shared" si="30"/>
        <v>225969</v>
      </c>
    </row>
    <row r="232" spans="5:7" ht="13.5" customHeight="1">
      <c r="E232" s="86"/>
      <c r="G232" s="86"/>
    </row>
    <row r="233" spans="5:7" s="5" customFormat="1" ht="13.5" customHeight="1">
      <c r="E233" s="90"/>
      <c r="G233" s="90"/>
    </row>
    <row r="234" spans="1:14" s="5" customFormat="1" ht="13.5" customHeight="1">
      <c r="A234" s="46" t="s">
        <v>166</v>
      </c>
      <c r="B234" s="5">
        <v>2935977</v>
      </c>
      <c r="C234" s="5">
        <v>767601</v>
      </c>
      <c r="D234" s="5">
        <v>0</v>
      </c>
      <c r="E234" s="90">
        <f>ROUND((C234+D234)/B234*100,0)</f>
        <v>26</v>
      </c>
      <c r="F234" s="5">
        <v>559222</v>
      </c>
      <c r="G234" s="90">
        <f>ROUND(F234/(C234+D234)*100,0)</f>
        <v>73</v>
      </c>
      <c r="H234" s="5">
        <v>218750</v>
      </c>
      <c r="I234" s="5">
        <v>140000</v>
      </c>
      <c r="J234" s="5">
        <v>0</v>
      </c>
      <c r="K234" s="5">
        <f>J234+I234+H234</f>
        <v>358750</v>
      </c>
      <c r="L234" s="5">
        <v>150371</v>
      </c>
      <c r="M234" s="1">
        <f>L234-K234</f>
        <v>-208379</v>
      </c>
      <c r="N234" s="5">
        <v>208379</v>
      </c>
    </row>
    <row r="235" spans="1:13" ht="13.5" customHeight="1">
      <c r="A235" s="94"/>
      <c r="E235" s="86"/>
      <c r="G235" s="86"/>
      <c r="M235" s="1">
        <f>+L235-K235</f>
        <v>0</v>
      </c>
    </row>
    <row r="236" spans="1:13" ht="13.5" customHeight="1">
      <c r="A236" s="94"/>
      <c r="E236" s="86"/>
      <c r="G236" s="86"/>
      <c r="M236" s="1">
        <f>+L236-K236</f>
        <v>0</v>
      </c>
    </row>
    <row r="237" spans="1:14" ht="13.5" customHeight="1">
      <c r="A237" s="114" t="s">
        <v>601</v>
      </c>
      <c r="B237" s="1">
        <v>91871</v>
      </c>
      <c r="C237" s="1">
        <v>122658</v>
      </c>
      <c r="D237" s="1">
        <v>0</v>
      </c>
      <c r="E237" s="86">
        <f>ROUND((C237+D237)/B237*100,0)</f>
        <v>134</v>
      </c>
      <c r="F237" s="1">
        <v>61697</v>
      </c>
      <c r="G237" s="86">
        <f>ROUND(F237/(C237+D237)*100,0)</f>
        <v>50</v>
      </c>
      <c r="H237" s="1">
        <v>30787</v>
      </c>
      <c r="I237" s="1">
        <v>91871</v>
      </c>
      <c r="J237" s="1">
        <v>0</v>
      </c>
      <c r="K237" s="1">
        <f>+H237+I237</f>
        <v>122658</v>
      </c>
      <c r="L237" s="1">
        <v>61697</v>
      </c>
      <c r="M237" s="1">
        <f>+L237-K237</f>
        <v>-60961</v>
      </c>
      <c r="N237" s="1">
        <v>17590</v>
      </c>
    </row>
    <row r="238" spans="1:7" ht="13.5" customHeight="1">
      <c r="A238" s="26"/>
      <c r="E238" s="86"/>
      <c r="G238" s="86"/>
    </row>
    <row r="239" spans="1:7" ht="13.5" customHeight="1">
      <c r="A239" s="26"/>
      <c r="E239" s="86"/>
      <c r="G239" s="86"/>
    </row>
    <row r="240" spans="1:14" ht="13.5" customHeight="1">
      <c r="A240" s="27" t="s">
        <v>225</v>
      </c>
      <c r="B240" s="55">
        <f>+B242</f>
        <v>15698</v>
      </c>
      <c r="C240" s="55">
        <f>+C242</f>
        <v>15698</v>
      </c>
      <c r="D240" s="55"/>
      <c r="E240" s="54">
        <f>ROUND((C240+D240)/B240*100,0)</f>
        <v>100</v>
      </c>
      <c r="F240" s="55">
        <f>+F242</f>
        <v>15562</v>
      </c>
      <c r="G240" s="54">
        <f>ROUND(F240/(C240+D240)*100,0)</f>
        <v>99</v>
      </c>
      <c r="H240" s="55">
        <f>+H242</f>
        <v>4567</v>
      </c>
      <c r="I240" s="55">
        <f>+I242</f>
        <v>11131</v>
      </c>
      <c r="J240" s="55"/>
      <c r="K240" s="55">
        <f>+K242</f>
        <v>15698</v>
      </c>
      <c r="L240" s="55">
        <f>+L242</f>
        <v>15562</v>
      </c>
      <c r="M240" s="55">
        <f>+M242</f>
        <v>-136</v>
      </c>
      <c r="N240" s="55">
        <f>+N242</f>
        <v>0</v>
      </c>
    </row>
    <row r="241" spans="1:14" s="5" customFormat="1" ht="13.5" customHeight="1">
      <c r="A241" s="51"/>
      <c r="B241" s="51"/>
      <c r="C241" s="51"/>
      <c r="D241" s="51"/>
      <c r="E241" s="90"/>
      <c r="F241" s="51"/>
      <c r="G241" s="90"/>
      <c r="H241" s="51"/>
      <c r="I241" s="173"/>
      <c r="J241" s="173"/>
      <c r="K241" s="51"/>
      <c r="L241" s="51"/>
      <c r="M241" s="130"/>
      <c r="N241" s="51"/>
    </row>
    <row r="242" spans="1:14" ht="13.5" customHeight="1">
      <c r="A242" s="151" t="s">
        <v>226</v>
      </c>
      <c r="B242" s="58">
        <f>B245</f>
        <v>15698</v>
      </c>
      <c r="C242" s="58">
        <f>C245</f>
        <v>15698</v>
      </c>
      <c r="D242" s="58"/>
      <c r="E242" s="54">
        <f>ROUND((C242+D242)/B242*100,0)</f>
        <v>100</v>
      </c>
      <c r="F242" s="58">
        <f>F245</f>
        <v>15562</v>
      </c>
      <c r="G242" s="54">
        <f>ROUND(F242/(C242+D242)*100,0)</f>
        <v>99</v>
      </c>
      <c r="H242" s="58">
        <f>H245</f>
        <v>4567</v>
      </c>
      <c r="I242" s="58">
        <f>I245</f>
        <v>11131</v>
      </c>
      <c r="J242" s="58"/>
      <c r="K242" s="58">
        <f>K245</f>
        <v>15698</v>
      </c>
      <c r="L242" s="58">
        <f>L245</f>
        <v>15562</v>
      </c>
      <c r="M242" s="58">
        <f>M245</f>
        <v>-136</v>
      </c>
      <c r="N242" s="58">
        <f>N245</f>
        <v>0</v>
      </c>
    </row>
    <row r="243" spans="1:14" s="53" customFormat="1" ht="13.5" customHeight="1">
      <c r="A243" s="51"/>
      <c r="B243" s="51"/>
      <c r="C243" s="51"/>
      <c r="D243" s="51"/>
      <c r="E243" s="90"/>
      <c r="F243" s="51"/>
      <c r="G243" s="90"/>
      <c r="H243" s="51"/>
      <c r="I243" s="51"/>
      <c r="J243" s="51"/>
      <c r="K243" s="51"/>
      <c r="L243" s="51"/>
      <c r="M243" s="130"/>
      <c r="N243" s="51"/>
    </row>
    <row r="244" spans="1:14" s="5" customFormat="1" ht="13.5" customHeight="1">
      <c r="A244" s="51"/>
      <c r="B244" s="51"/>
      <c r="C244" s="51"/>
      <c r="D244" s="51"/>
      <c r="E244" s="90"/>
      <c r="F244" s="51"/>
      <c r="G244" s="90"/>
      <c r="H244" s="51"/>
      <c r="I244" s="51"/>
      <c r="J244" s="51"/>
      <c r="K244" s="51"/>
      <c r="L244" s="51"/>
      <c r="M244" s="130"/>
      <c r="N244" s="51"/>
    </row>
    <row r="245" spans="1:14" s="5" customFormat="1" ht="13.5" customHeight="1">
      <c r="A245" s="137" t="s">
        <v>562</v>
      </c>
      <c r="B245" s="136">
        <v>15698</v>
      </c>
      <c r="C245" s="136">
        <v>15698</v>
      </c>
      <c r="D245" s="136">
        <v>0</v>
      </c>
      <c r="E245" s="90">
        <f>ROUND((C245+D245)/B245*100,0)</f>
        <v>100</v>
      </c>
      <c r="F245" s="136">
        <v>15562</v>
      </c>
      <c r="G245" s="90">
        <f>ROUND(F245/(C245+D245)*100,0)</f>
        <v>99</v>
      </c>
      <c r="H245" s="136">
        <v>4567</v>
      </c>
      <c r="I245" s="136">
        <v>11131</v>
      </c>
      <c r="J245" s="136">
        <v>0</v>
      </c>
      <c r="K245" s="5">
        <f>+H245+I245</f>
        <v>15698</v>
      </c>
      <c r="L245" s="136">
        <v>15562</v>
      </c>
      <c r="M245" s="5">
        <f>+L245-K245</f>
        <v>-136</v>
      </c>
      <c r="N245" s="136">
        <v>0</v>
      </c>
    </row>
    <row r="246" spans="1:14" ht="13.5" customHeight="1">
      <c r="A246" s="137"/>
      <c r="B246" s="51"/>
      <c r="C246" s="51"/>
      <c r="D246" s="51"/>
      <c r="E246" s="86"/>
      <c r="F246" s="136"/>
      <c r="G246" s="90"/>
      <c r="H246" s="51"/>
      <c r="I246" s="136"/>
      <c r="J246" s="136"/>
      <c r="K246" s="5"/>
      <c r="L246" s="136"/>
      <c r="M246" s="5"/>
      <c r="N246" s="136"/>
    </row>
    <row r="247" spans="1:14" s="5" customFormat="1" ht="13.5" customHeight="1">
      <c r="A247" s="51"/>
      <c r="B247" s="51"/>
      <c r="C247" s="51"/>
      <c r="D247" s="51"/>
      <c r="E247" s="90"/>
      <c r="F247" s="51"/>
      <c r="G247" s="90"/>
      <c r="H247" s="51"/>
      <c r="I247" s="51"/>
      <c r="J247" s="51"/>
      <c r="K247" s="51"/>
      <c r="L247" s="51"/>
      <c r="M247" s="130"/>
      <c r="N247" s="51"/>
    </row>
    <row r="248" spans="1:14" ht="13.5" customHeight="1">
      <c r="A248" s="27" t="s">
        <v>140</v>
      </c>
      <c r="B248" s="55">
        <f>B250</f>
        <v>272080</v>
      </c>
      <c r="C248" s="55">
        <f>C250</f>
        <v>272080</v>
      </c>
      <c r="D248" s="55">
        <f>D250</f>
        <v>0</v>
      </c>
      <c r="E248" s="86">
        <f>ROUND((C248+D248)/B248*100,0)</f>
        <v>100</v>
      </c>
      <c r="F248" s="55">
        <f>F250</f>
        <v>249836</v>
      </c>
      <c r="G248" s="86">
        <f>ROUND(F248/(C248+D248)*100,0)</f>
        <v>92</v>
      </c>
      <c r="H248" s="55">
        <f aca="true" t="shared" si="31" ref="H248:N248">H250</f>
        <v>10427</v>
      </c>
      <c r="I248" s="55">
        <f t="shared" si="31"/>
        <v>261653</v>
      </c>
      <c r="J248" s="55">
        <f t="shared" si="31"/>
        <v>0</v>
      </c>
      <c r="K248" s="55">
        <f t="shared" si="31"/>
        <v>272080</v>
      </c>
      <c r="L248" s="55">
        <f t="shared" si="31"/>
        <v>249836</v>
      </c>
      <c r="M248" s="55">
        <f t="shared" si="31"/>
        <v>-22244</v>
      </c>
      <c r="N248" s="55">
        <f t="shared" si="31"/>
        <v>20127</v>
      </c>
    </row>
    <row r="249" spans="5:7" ht="13.5" customHeight="1">
      <c r="E249" s="86"/>
      <c r="G249" s="86"/>
    </row>
    <row r="250" spans="1:14" s="5" customFormat="1" ht="13.5" customHeight="1">
      <c r="A250" s="154" t="s">
        <v>142</v>
      </c>
      <c r="B250" s="108">
        <f>+B253</f>
        <v>272080</v>
      </c>
      <c r="C250" s="108">
        <f>+C253</f>
        <v>272080</v>
      </c>
      <c r="D250" s="108">
        <f>+D253</f>
        <v>0</v>
      </c>
      <c r="E250" s="108">
        <f>ROUND((C250+D250)/B250*100,0)</f>
        <v>100</v>
      </c>
      <c r="F250" s="108">
        <f>+F253</f>
        <v>249836</v>
      </c>
      <c r="G250" s="108">
        <f>ROUND(F250/(C250+D250)*100,0)</f>
        <v>92</v>
      </c>
      <c r="H250" s="105">
        <f>+H253</f>
        <v>10427</v>
      </c>
      <c r="I250" s="105">
        <f>+I253</f>
        <v>261653</v>
      </c>
      <c r="J250" s="105"/>
      <c r="K250" s="108">
        <f>+K253</f>
        <v>272080</v>
      </c>
      <c r="L250" s="108">
        <f>+L253</f>
        <v>249836</v>
      </c>
      <c r="M250" s="108">
        <f>+M253</f>
        <v>-22244</v>
      </c>
      <c r="N250" s="108">
        <f>+N253</f>
        <v>20127</v>
      </c>
    </row>
    <row r="251" spans="1:14" s="5" customFormat="1" ht="13.5" customHeight="1">
      <c r="A251" s="154"/>
      <c r="B251" s="108"/>
      <c r="C251" s="108"/>
      <c r="D251" s="108"/>
      <c r="E251" s="108"/>
      <c r="F251" s="108"/>
      <c r="G251" s="108"/>
      <c r="H251" s="105"/>
      <c r="I251" s="105"/>
      <c r="J251" s="105"/>
      <c r="K251" s="108"/>
      <c r="L251" s="108"/>
      <c r="M251" s="108"/>
      <c r="N251" s="108"/>
    </row>
    <row r="252" spans="5:7" ht="13.5" customHeight="1">
      <c r="E252" s="86"/>
      <c r="G252" s="86"/>
    </row>
    <row r="253" spans="1:14" ht="13.5" customHeight="1">
      <c r="A253" s="94" t="s">
        <v>562</v>
      </c>
      <c r="B253" s="1">
        <v>272080</v>
      </c>
      <c r="C253" s="1">
        <v>272080</v>
      </c>
      <c r="D253" s="1">
        <v>0</v>
      </c>
      <c r="E253" s="86">
        <f>ROUND((C253+D253)/B253*100,0)</f>
        <v>100</v>
      </c>
      <c r="F253" s="1">
        <v>249836</v>
      </c>
      <c r="G253" s="86">
        <f>ROUND(F253/(C253+D253)*100,0)</f>
        <v>92</v>
      </c>
      <c r="H253" s="1">
        <v>10427</v>
      </c>
      <c r="I253" s="1">
        <v>261653</v>
      </c>
      <c r="J253" s="1">
        <v>0</v>
      </c>
      <c r="K253" s="1">
        <f>+H253+I253</f>
        <v>272080</v>
      </c>
      <c r="L253" s="1">
        <v>249836</v>
      </c>
      <c r="M253" s="1">
        <f>+L253-K253</f>
        <v>-22244</v>
      </c>
      <c r="N253" s="1">
        <v>20127</v>
      </c>
    </row>
    <row r="254" spans="1:7" ht="13.5" customHeight="1">
      <c r="A254" s="94"/>
      <c r="E254" s="86"/>
      <c r="G254" s="86"/>
    </row>
    <row r="255" spans="1:7" ht="13.5" customHeight="1">
      <c r="A255" s="94"/>
      <c r="E255" s="86"/>
      <c r="G255" s="86"/>
    </row>
    <row r="256" spans="1:7" ht="13.5" customHeight="1">
      <c r="A256" s="94"/>
      <c r="E256" s="86"/>
      <c r="G256" s="86"/>
    </row>
    <row r="257" spans="1:7" ht="13.5" customHeight="1">
      <c r="A257" s="94"/>
      <c r="E257" s="86"/>
      <c r="G257" s="86"/>
    </row>
    <row r="258" spans="1:7" ht="13.5" customHeight="1">
      <c r="A258" s="94"/>
      <c r="E258" s="86"/>
      <c r="G258" s="86"/>
    </row>
    <row r="259" spans="1:7" ht="13.5" customHeight="1">
      <c r="A259" s="94"/>
      <c r="E259" s="86"/>
      <c r="G259" s="86"/>
    </row>
    <row r="260" spans="1:7" ht="13.5" customHeight="1">
      <c r="A260" s="94"/>
      <c r="E260" s="86"/>
      <c r="G260" s="86"/>
    </row>
    <row r="261" spans="1:7" ht="13.5" customHeight="1">
      <c r="A261" s="94"/>
      <c r="E261" s="86"/>
      <c r="G261" s="86"/>
    </row>
    <row r="262" spans="1:7" ht="13.5" customHeight="1">
      <c r="A262" s="94"/>
      <c r="E262" s="86"/>
      <c r="G262" s="86"/>
    </row>
    <row r="263" spans="1:7" ht="13.5" customHeight="1">
      <c r="A263" s="94"/>
      <c r="E263" s="86"/>
      <c r="G263" s="86"/>
    </row>
    <row r="264" spans="1:7" ht="13.5" customHeight="1">
      <c r="A264" s="94"/>
      <c r="E264" s="86"/>
      <c r="G264" s="86"/>
    </row>
    <row r="265" spans="1:7" ht="13.5" customHeight="1">
      <c r="A265" s="94"/>
      <c r="E265" s="86"/>
      <c r="G265" s="86"/>
    </row>
    <row r="266" spans="1:7" ht="13.5" customHeight="1">
      <c r="A266" s="94"/>
      <c r="E266" s="86"/>
      <c r="G266" s="86"/>
    </row>
    <row r="267" spans="1:7" ht="13.5" customHeight="1">
      <c r="A267" s="94"/>
      <c r="E267" s="86"/>
      <c r="G267" s="86"/>
    </row>
    <row r="268" spans="1:7" ht="13.5" customHeight="1">
      <c r="A268" s="94"/>
      <c r="E268" s="86"/>
      <c r="G268" s="86"/>
    </row>
    <row r="269" spans="5:7" ht="13.5" customHeight="1">
      <c r="E269" s="86"/>
      <c r="G269" s="86"/>
    </row>
    <row r="270" spans="1:14" s="53" customFormat="1" ht="13.5" customHeight="1">
      <c r="A270" s="151" t="s">
        <v>143</v>
      </c>
      <c r="B270" s="55">
        <f>B248+B240+B229+B164+B156+B94+B16+B8</f>
        <v>2252772376</v>
      </c>
      <c r="C270" s="55">
        <f>C248+C240+C229+C164+C156+C94+C16+C8</f>
        <v>1411973828</v>
      </c>
      <c r="D270" s="55">
        <f>D248+D240+D229+D164+D156+D94+D16+D8</f>
        <v>31407224</v>
      </c>
      <c r="E270" s="53">
        <f>ROUND((C270+D270)/B270*100,0)</f>
        <v>64</v>
      </c>
      <c r="F270" s="55">
        <f>F248+F240+F229+F164+F156+F94+F16+F8</f>
        <v>1339920758.66</v>
      </c>
      <c r="G270" s="53">
        <f>ROUND(F270/(C270+D270)*100,0)</f>
        <v>93</v>
      </c>
      <c r="H270" s="55">
        <f aca="true" t="shared" si="32" ref="H270:N270">H248+H240+H229+H164+H156+H94+H16+H8</f>
        <v>91967886</v>
      </c>
      <c r="I270" s="55">
        <f t="shared" si="32"/>
        <v>211192644</v>
      </c>
      <c r="J270" s="55">
        <f t="shared" si="32"/>
        <v>2711078</v>
      </c>
      <c r="K270" s="55">
        <f t="shared" si="32"/>
        <v>305871608</v>
      </c>
      <c r="L270" s="55">
        <f t="shared" si="32"/>
        <v>226432614.662</v>
      </c>
      <c r="M270" s="55">
        <f t="shared" si="32"/>
        <v>-79438993.338</v>
      </c>
      <c r="N270" s="55">
        <f t="shared" si="32"/>
        <v>55673421</v>
      </c>
    </row>
    <row r="271" s="4" customFormat="1" ht="13.5" customHeight="1" thickBot="1"/>
  </sheetData>
  <mergeCells count="6">
    <mergeCell ref="J4:J6"/>
    <mergeCell ref="H4:H6"/>
    <mergeCell ref="C4:D4"/>
    <mergeCell ref="C5:C6"/>
    <mergeCell ref="D5:D6"/>
    <mergeCell ref="I4:I6"/>
  </mergeCells>
  <printOptions horizontalCentered="1"/>
  <pageMargins left="0" right="0" top="0.7874015748031497" bottom="0.7874015748031497" header="0.2755905511811024" footer="0.35433070866141736"/>
  <pageSetup fitToHeight="0" fitToWidth="2"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151</dc:title>
  <dc:subject>151</dc:subject>
  <dc:creator>行政院主計處</dc:creator>
  <cp:keywords/>
  <dc:description> </dc:description>
  <cp:lastModifiedBy>Administrator</cp:lastModifiedBy>
  <cp:lastPrinted>2003-06-19T03:03:05Z</cp:lastPrinted>
  <dcterms:created xsi:type="dcterms:W3CDTF">1997-10-03T01:11:46Z</dcterms:created>
  <dcterms:modified xsi:type="dcterms:W3CDTF">2008-11-13T10:29:00Z</dcterms:modified>
  <cp:category>I14</cp:category>
  <cp:version/>
  <cp:contentType/>
  <cp:contentStatus/>
</cp:coreProperties>
</file>