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375" activeTab="1"/>
  </bookViews>
  <sheets>
    <sheet name="收支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">'[5]MONTH1-1'!#REF!</definedName>
    <definedName name="_xlnm.Print_Area" localSheetId="2">'現金流量'!$A$1:$H$52</definedName>
  </definedNames>
  <calcPr fullCalcOnLoad="1"/>
</workbook>
</file>

<file path=xl/sharedStrings.xml><?xml version="1.0" encoding="utf-8"?>
<sst xmlns="http://schemas.openxmlformats.org/spreadsheetml/2006/main" count="373" uniqueCount="248">
  <si>
    <t>中華民國</t>
  </si>
  <si>
    <t>九十一年度</t>
  </si>
  <si>
    <t>單位:新臺幣元</t>
  </si>
  <si>
    <t>科                目</t>
  </si>
  <si>
    <t>預     算     數</t>
  </si>
  <si>
    <t>％</t>
  </si>
  <si>
    <t>原  列  決  算  數</t>
  </si>
  <si>
    <t>修 正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</si>
  <si>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</si>
  <si>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</si>
  <si>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</si>
  <si>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</si>
  <si>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</si>
  <si>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</si>
  <si>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</si>
  <si>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</si>
  <si>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</si>
  <si>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</si>
  <si>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</si>
  <si>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</si>
  <si>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</si>
  <si>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</si>
  <si>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</si>
  <si>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</si>
  <si>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</si>
  <si>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</si>
  <si>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</si>
  <si>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</si>
  <si>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</si>
  <si>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</si>
  <si>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</si>
  <si>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</si>
  <si>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</si>
  <si>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</si>
  <si>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</si>
  <si>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</si>
  <si>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</si>
  <si>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</si>
  <si>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</si>
  <si>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</si>
  <si>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</si>
  <si>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</si>
  <si>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</si>
  <si>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</si>
  <si>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</si>
  <si>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 xml:space="preserve"> </t>
  </si>
  <si>
    <t xml:space="preserve">  中華民國九十一年度</t>
  </si>
  <si>
    <t>項             目</t>
  </si>
  <si>
    <t>原列決算數</t>
  </si>
  <si>
    <t>修正數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</si>
  <si>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</si>
  <si>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</si>
  <si>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</si>
  <si>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</si>
  <si>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</si>
  <si>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</si>
  <si>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</si>
  <si>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</si>
  <si>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</si>
  <si>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</si>
  <si>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</si>
  <si>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</si>
  <si>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</si>
  <si>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</si>
  <si>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</si>
  <si>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</si>
  <si>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</si>
  <si>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</si>
  <si>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</si>
  <si>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</si>
  <si>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</si>
  <si>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</si>
  <si>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</si>
  <si>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r>
      <t xml:space="preserve"> </t>
    </r>
    <r>
      <rPr>
        <b/>
        <sz val="11"/>
        <rFont val="華康粗明體"/>
        <family val="3"/>
      </rPr>
      <t>預 算 數</t>
    </r>
  </si>
  <si>
    <t>項                 目</t>
  </si>
  <si>
    <t>預    算    數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</si>
  <si>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</si>
  <si>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</si>
  <si>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</si>
  <si>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</si>
  <si>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</si>
  <si>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</si>
  <si>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</si>
  <si>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</si>
  <si>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</si>
  <si>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</si>
  <si>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</si>
  <si>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</si>
  <si>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</si>
  <si>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</si>
  <si>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</si>
  <si>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</si>
  <si>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</si>
  <si>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減少長期投資、應收款、貸墊款及準備金</t>
  </si>
  <si>
    <t xml:space="preserve">  未分配賸餘之增加</t>
  </si>
  <si>
    <t>減少固定資產及遞耗資產</t>
  </si>
  <si>
    <t xml:space="preserve">  公積之增加</t>
  </si>
  <si>
    <t>減少無形資產、遞延借項及其他資產</t>
  </si>
  <si>
    <t xml:space="preserve">  待填補短絀之減少</t>
  </si>
  <si>
    <t>其他投資活動之現金流入</t>
  </si>
  <si>
    <t>增加短期投資及短期貸墊款</t>
  </si>
  <si>
    <t>四、固定資產之減少</t>
  </si>
  <si>
    <t>增加長期投資、應收款、貸墊款及準備金</t>
  </si>
  <si>
    <t xml:space="preserve">  固定資產折舊</t>
  </si>
  <si>
    <t>增加固定資產及遞耗資產</t>
  </si>
  <si>
    <t xml:space="preserve">  固定資產之變賣及收回</t>
  </si>
  <si>
    <t>增加無形資產、遞延借項及其他資產</t>
  </si>
  <si>
    <t xml:space="preserve">  固定資產報廢及整理</t>
  </si>
  <si>
    <t>其他投資活動之現金流出</t>
  </si>
  <si>
    <t>五、遞耗資產之減少</t>
  </si>
  <si>
    <t xml:space="preserve"> 投資活動之淨現金流入（流出－）</t>
  </si>
  <si>
    <t xml:space="preserve">  經濟動物及作物之減少</t>
  </si>
  <si>
    <t xml:space="preserve">  礦源之減少</t>
  </si>
  <si>
    <t>融 資 活 動 之 現 金 流 量</t>
  </si>
  <si>
    <t>六、長期債務之舉借</t>
  </si>
  <si>
    <t xml:space="preserve">  長期借款之借入</t>
  </si>
  <si>
    <t>增加短期債務及其他負債</t>
  </si>
  <si>
    <t>未分配賸餘之增加</t>
  </si>
  <si>
    <t>七、長期投資、應收款、貸款及準備金之減少</t>
  </si>
  <si>
    <t>增加長期負債</t>
  </si>
  <si>
    <t>增加基金、公積及填補短絀</t>
  </si>
  <si>
    <t xml:space="preserve">  長期投資之收回</t>
  </si>
  <si>
    <t>其他融資活動之現金流入</t>
  </si>
  <si>
    <t>減少短期債務及其他負債</t>
  </si>
  <si>
    <t xml:space="preserve">  長期應收款之收回</t>
  </si>
  <si>
    <t>減少長期負債</t>
  </si>
  <si>
    <t xml:space="preserve">  長期貸款之收回</t>
  </si>
  <si>
    <t>減少基金及公積</t>
  </si>
  <si>
    <t>公積之增加</t>
  </si>
  <si>
    <t xml:space="preserve">  長期墊款之收回</t>
  </si>
  <si>
    <t>賸餘分配款</t>
  </si>
  <si>
    <t>待填補短絀之減少</t>
  </si>
  <si>
    <t xml:space="preserve">  準備金之收回</t>
  </si>
  <si>
    <t>其他融資活動之現金流出</t>
  </si>
  <si>
    <t>八、其他貸項之增加</t>
  </si>
  <si>
    <t xml:space="preserve"> 融資活動之淨現金流入（流出－）</t>
  </si>
  <si>
    <t xml:space="preserve">  其他負債之增加</t>
  </si>
  <si>
    <t>九、其他借項之減少</t>
  </si>
  <si>
    <t xml:space="preserve">  無形資產之減少</t>
  </si>
  <si>
    <t>現金及約當現金之淨增（淨減－）</t>
  </si>
  <si>
    <t xml:space="preserve">  遞延借項之減少</t>
  </si>
  <si>
    <t xml:space="preserve">  其他資產之減少</t>
  </si>
  <si>
    <t>營運資金之淨減</t>
  </si>
  <si>
    <t>合          計</t>
  </si>
  <si>
    <t>註：1.本表係採現金及約當現金基礎，包括現金及自投資日起三個月內到期或清償之債權證券。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</si>
  <si>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</si>
  <si>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</si>
  <si>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公</t>
    </r>
    <r>
      <rPr>
        <b/>
        <sz val="11"/>
        <rFont val="華康粗明體"/>
        <family val="3"/>
      </rPr>
      <t>　積　及　賸　餘　之　增　加</t>
    </r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</si>
  <si>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</si>
  <si>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</si>
  <si>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</si>
  <si>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</si>
  <si>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</si>
  <si>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</si>
  <si>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 xml:space="preserve">        2.</t>
    </r>
    <r>
      <rPr>
        <b/>
        <sz val="10"/>
        <rFont val="華康粗明體"/>
        <family val="3"/>
      </rPr>
      <t>本表「調整非現金項目」欄所列，包括提存呆帳、醫療折讓及短絀、折舊及折耗、攤銷、兌換短絀（賸餘－）、
     處理資產短絀（賸餘－）、債務整理短絀（賸餘－）、其他、流動資產淨減（淨增－）、流動負債淨增（淨
     減－）。</t>
    </r>
  </si>
  <si>
    <t>中華民國九十一年</t>
  </si>
  <si>
    <t>本年度決算核定數</t>
  </si>
  <si>
    <t>上年度決算審定數</t>
  </si>
  <si>
    <t>比 較 增(+) 減(-)</t>
  </si>
  <si>
    <t>科              目</t>
  </si>
  <si>
    <t>金     額</t>
  </si>
  <si>
    <t>代碼</t>
  </si>
  <si>
    <t>資              產</t>
  </si>
  <si>
    <t>流     動     資     產</t>
  </si>
  <si>
    <t>一、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</si>
  <si>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</si>
  <si>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</si>
  <si>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</si>
  <si>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</si>
  <si>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</si>
  <si>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</si>
  <si>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</si>
  <si>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</si>
  <si>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</si>
  <si>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</si>
  <si>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</si>
  <si>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</si>
  <si>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</si>
  <si>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</si>
  <si>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</si>
  <si>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</si>
  <si>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</si>
  <si>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</si>
  <si>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</si>
  <si>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</si>
  <si>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</si>
  <si>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   定     資     產</t>
  </si>
  <si>
    <t>三、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</si>
  <si>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</si>
  <si>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</si>
  <si>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</si>
  <si>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</si>
  <si>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</si>
  <si>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</si>
  <si>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</si>
  <si>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</si>
  <si>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</si>
  <si>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</si>
  <si>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</si>
  <si>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</si>
  <si>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</si>
  <si>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   耗     資     產</t>
  </si>
  <si>
    <t>四、</t>
  </si>
  <si>
    <t>農作物</t>
  </si>
  <si>
    <t>經濟動物</t>
  </si>
  <si>
    <t>礦源</t>
  </si>
  <si>
    <t>無     形     資     產</t>
  </si>
  <si>
    <t>五、</t>
  </si>
  <si>
    <t>無形資產</t>
  </si>
  <si>
    <t>遞     延     借     項</t>
  </si>
  <si>
    <t>六、</t>
  </si>
  <si>
    <t>遞延費用</t>
  </si>
  <si>
    <t>其     他     資     產</t>
  </si>
  <si>
    <t>七、</t>
  </si>
  <si>
    <t>非業務資產</t>
  </si>
  <si>
    <t>非作業資產</t>
  </si>
  <si>
    <t>什項資產</t>
  </si>
  <si>
    <t>待整理資產</t>
  </si>
  <si>
    <t>附設業務組織權益</t>
  </si>
  <si>
    <t>附設作業組織權益</t>
  </si>
  <si>
    <t>合              計</t>
  </si>
  <si>
    <t>十二月三十一日</t>
  </si>
  <si>
    <t>負              債</t>
  </si>
  <si>
    <t>流     動     負     債</t>
  </si>
  <si>
    <t>短期債務</t>
  </si>
  <si>
    <t>應付款項</t>
  </si>
  <si>
    <t>預收款項</t>
  </si>
  <si>
    <t>長     期     負     債</t>
  </si>
  <si>
    <t>長期債務</t>
  </si>
  <si>
    <t>其     他     負     債</t>
  </si>
  <si>
    <t>什項負債</t>
  </si>
  <si>
    <t>淨              值</t>
  </si>
  <si>
    <t>基                   金</t>
  </si>
  <si>
    <t>基金</t>
  </si>
  <si>
    <t>公                   積</t>
  </si>
  <si>
    <t>資本公積</t>
  </si>
  <si>
    <t>特別公積</t>
  </si>
  <si>
    <t>累　積　餘　(+)　絀　(-)</t>
  </si>
  <si>
    <t>累積賸餘</t>
  </si>
  <si>
    <t>累積短絀</t>
  </si>
  <si>
    <t>權　 　益　 　調　 　整</t>
  </si>
  <si>
    <t>權益調整</t>
  </si>
  <si>
    <t>累積換算調整數</t>
  </si>
  <si>
    <r>
      <t>長 期 投 資、應 收 款、</t>
    </r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</si>
  <si>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</si>
  <si>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r>
      <t>貸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墊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款</t>
    </r>
    <r>
      <rPr>
        <b/>
        <sz val="8"/>
        <rFont val="華康粗明體"/>
        <family val="3"/>
      </rPr>
      <t>　</t>
    </r>
    <r>
      <rPr>
        <b/>
        <sz val="10"/>
        <rFont val="華康粗明體"/>
        <family val="3"/>
      </rPr>
      <t>及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準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備</t>
    </r>
    <r>
      <rPr>
        <b/>
        <sz val="7"/>
        <rFont val="華康粗明體"/>
        <family val="3"/>
      </rPr>
      <t>　</t>
    </r>
    <r>
      <rPr>
        <b/>
        <sz val="10"/>
        <rFont val="華康粗明體"/>
        <family val="3"/>
      </rPr>
      <t>金</t>
    </r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</si>
  <si>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100,492,419.00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100,340,756.00</t>
    </r>
    <r>
      <rPr>
        <b/>
        <sz val="10"/>
        <rFont val="華康中明體"/>
        <family val="3"/>
      </rPr>
      <t>元。</t>
    </r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</si>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</sst>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0.0"/>
    <numFmt numFmtId="201" formatCode="_(* #,##0.000_);_(&quot;–&quot;* #,##0.000_);_(* &quot;…&quot;_);_(@_)"/>
    <numFmt numFmtId="202" formatCode="_(* #,##0.0_);_(&quot;–&quot;* #,##0.0_);_(* &quot;…&quot;_);_(@_)"/>
    <numFmt numFmtId="203" formatCode="_(* #,##0_);_(&quot;–&quot;* #,##0_);_(* &quot;…&quot;_);_(@_)"/>
    <numFmt numFmtId="204" formatCode="_(&quot; +&quot;* #,##0.000_);_(&quot; –&quot;* #,##0.000_);_(* &quot;…&quot;_);_(@_)"/>
    <numFmt numFmtId="205" formatCode="_(&quot; +&quot;* #,##0.0_);_(&quot; –&quot;* #,##0.0_);_(* &quot;…&quot;_);_(@_)"/>
    <numFmt numFmtId="206" formatCode="_(&quot; +&quot;* #,##0_);_(&quot; –&quot;* #,##0_);_(* &quot;…&quot;_);_(@_)"/>
    <numFmt numFmtId="207" formatCode="#,##0.00_ "/>
    <numFmt numFmtId="208" formatCode="_(* #,##0.00_);_(&quot; –&quot;* #,##0.00_);_(* &quot;…&quot;_);_(@_)"/>
    <numFmt numFmtId="209" formatCode="0.00_);[Red]\(0.00\)"/>
    <numFmt numFmtId="210" formatCode="#,##0.0_ ;[Red]\-#,##0.0\ "/>
    <numFmt numFmtId="211" formatCode="#,##0.00_ ;[Red]\-#,##0.00\ "/>
    <numFmt numFmtId="212" formatCode="_(* #,##0.0_);_(* \(#,##0.0\);_(* &quot;-&quot;_);_(@_)"/>
    <numFmt numFmtId="213" formatCode="#,##0_ "/>
    <numFmt numFmtId="214" formatCode="0.00_)"/>
    <numFmt numFmtId="215" formatCode="#,##0.00_);[Red]\(#,##0.00\)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24"/>
      <name val="華康粗明體"/>
      <family val="3"/>
    </font>
    <font>
      <sz val="24"/>
      <name val="新細明體"/>
      <family val="1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1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20"/>
      <name val="新細明體"/>
      <family val="1"/>
    </font>
    <font>
      <b/>
      <sz val="8"/>
      <name val="華康粗明體"/>
      <family val="3"/>
    </font>
    <font>
      <sz val="9"/>
      <name val="Times New Roman"/>
      <family val="1"/>
    </font>
    <font>
      <sz val="12"/>
      <name val="華康中明體"/>
      <family val="3"/>
    </font>
    <font>
      <b/>
      <sz val="10"/>
      <name val="華康中明體"/>
      <family val="3"/>
    </font>
    <font>
      <sz val="12"/>
      <name val="新細明體"/>
      <family val="1"/>
    </font>
    <font>
      <sz val="10"/>
      <name val="華康特粗明體"/>
      <family val="3"/>
    </font>
    <font>
      <b/>
      <sz val="10"/>
      <name val="華康中黑體"/>
      <family val="3"/>
    </font>
    <font>
      <b/>
      <sz val="22"/>
      <name val="華康粗明體"/>
      <family val="3"/>
    </font>
    <font>
      <sz val="22"/>
      <name val="Times New Roman"/>
      <family val="1"/>
    </font>
    <font>
      <sz val="20"/>
      <name val="Times New Roman"/>
      <family val="1"/>
    </font>
    <font>
      <sz val="9"/>
      <name val="新細明體"/>
      <family val="1"/>
    </font>
    <font>
      <sz val="10"/>
      <name val="華康粗明體"/>
      <family val="3"/>
    </font>
    <font>
      <sz val="9"/>
      <name val="華康粗明體"/>
      <family val="3"/>
    </font>
    <font>
      <b/>
      <sz val="11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b/>
      <sz val="9"/>
      <name val="全真粗明體"/>
      <family val="3"/>
    </font>
    <font>
      <sz val="11"/>
      <name val="細明體"/>
      <family val="3"/>
    </font>
    <font>
      <b/>
      <sz val="10"/>
      <name val="全真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華康中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2"/>
      <color indexed="18"/>
      <name val="華康粗明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b/>
      <sz val="24"/>
      <name val="華康中黑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54" fillId="2" borderId="1" applyNumberFormat="0" applyFont="0" applyFill="0" applyBorder="0">
      <alignment horizontal="center" vertical="center"/>
      <protection/>
    </xf>
    <xf numFmtId="214" fontId="55" fillId="0" borderId="0">
      <alignment/>
      <protection/>
    </xf>
    <xf numFmtId="0" fontId="56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 quotePrefix="1">
      <alignment horizontal="righ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 quotePrefix="1">
      <alignment horizontal="left" vertic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 quotePrefix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top"/>
    </xf>
    <xf numFmtId="0" fontId="21" fillId="0" borderId="5" xfId="0" applyFont="1" applyBorder="1" applyAlignment="1">
      <alignment horizontal="left" vertical="center"/>
    </xf>
    <xf numFmtId="0" fontId="19" fillId="0" borderId="5" xfId="0" applyFont="1" applyBorder="1" applyAlignment="1" quotePrefix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Border="1" applyAlignment="1" quotePrefix="1">
      <alignment horizontal="left"/>
    </xf>
    <xf numFmtId="0" fontId="1" fillId="0" borderId="0" xfId="0" applyFont="1" applyAlignment="1">
      <alignment/>
    </xf>
    <xf numFmtId="49" fontId="10" fillId="0" borderId="0" xfId="0" applyNumberFormat="1" applyFont="1" applyBorder="1" applyAlignment="1" quotePrefix="1">
      <alignment horizontal="distributed"/>
    </xf>
    <xf numFmtId="49" fontId="11" fillId="0" borderId="5" xfId="0" applyNumberFormat="1" applyFont="1" applyBorder="1" applyAlignment="1" quotePrefix="1">
      <alignment horizontal="distributed"/>
    </xf>
    <xf numFmtId="190" fontId="22" fillId="0" borderId="5" xfId="0" applyNumberFormat="1" applyFont="1" applyBorder="1" applyAlignment="1">
      <alignment/>
    </xf>
    <xf numFmtId="190" fontId="22" fillId="0" borderId="6" xfId="0" applyNumberFormat="1" applyFont="1" applyBorder="1" applyAlignment="1">
      <alignment/>
    </xf>
    <xf numFmtId="186" fontId="22" fillId="0" borderId="5" xfId="0" applyNumberFormat="1" applyFont="1" applyBorder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9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49" fontId="23" fillId="0" borderId="0" xfId="0" applyNumberFormat="1" applyFont="1" applyBorder="1" applyAlignment="1" quotePrefix="1">
      <alignment horizontal="left"/>
    </xf>
    <xf numFmtId="49" fontId="24" fillId="0" borderId="0" xfId="0" applyNumberFormat="1" applyFont="1" applyBorder="1" applyAlignment="1" quotePrefix="1">
      <alignment horizontal="distributed"/>
    </xf>
    <xf numFmtId="49" fontId="25" fillId="0" borderId="5" xfId="0" applyNumberFormat="1" applyFont="1" applyBorder="1" applyAlignment="1" quotePrefix="1">
      <alignment horizontal="distributed"/>
    </xf>
    <xf numFmtId="190" fontId="8" fillId="0" borderId="5" xfId="0" applyNumberFormat="1" applyFont="1" applyBorder="1" applyAlignment="1">
      <alignment/>
    </xf>
    <xf numFmtId="190" fontId="8" fillId="0" borderId="6" xfId="0" applyNumberFormat="1" applyFont="1" applyBorder="1" applyAlignment="1">
      <alignment/>
    </xf>
    <xf numFmtId="186" fontId="8" fillId="0" borderId="5" xfId="0" applyNumberFormat="1" applyFont="1" applyBorder="1" applyAlignment="1">
      <alignment/>
    </xf>
    <xf numFmtId="190" fontId="8" fillId="0" borderId="5" xfId="0" applyNumberFormat="1" applyFont="1" applyBorder="1" applyAlignment="1" applyProtection="1">
      <alignment/>
      <protection/>
    </xf>
    <xf numFmtId="199" fontId="8" fillId="0" borderId="5" xfId="0" applyNumberFormat="1" applyFont="1" applyBorder="1" applyAlignment="1" applyProtection="1">
      <alignment/>
      <protection/>
    </xf>
    <xf numFmtId="188" fontId="8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90" fontId="8" fillId="0" borderId="5" xfId="0" applyNumberFormat="1" applyFont="1" applyBorder="1" applyAlignment="1" applyProtection="1">
      <alignment/>
      <protection locked="0"/>
    </xf>
    <xf numFmtId="186" fontId="8" fillId="0" borderId="5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quotePrefix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distributed"/>
    </xf>
    <xf numFmtId="0" fontId="23" fillId="0" borderId="5" xfId="0" applyFont="1" applyBorder="1" applyAlignment="1">
      <alignment horizontal="distributed"/>
    </xf>
    <xf numFmtId="49" fontId="16" fillId="0" borderId="0" xfId="0" applyNumberFormat="1" applyFont="1" applyBorder="1" applyAlignment="1">
      <alignment horizontal="left"/>
    </xf>
    <xf numFmtId="190" fontId="22" fillId="0" borderId="5" xfId="0" applyNumberFormat="1" applyFont="1" applyBorder="1" applyAlignment="1" applyProtection="1">
      <alignment/>
      <protection locked="0"/>
    </xf>
    <xf numFmtId="186" fontId="22" fillId="0" borderId="5" xfId="0" applyNumberFormat="1" applyFont="1" applyBorder="1" applyAlignment="1" applyProtection="1">
      <alignment/>
      <protection locked="0"/>
    </xf>
    <xf numFmtId="49" fontId="25" fillId="0" borderId="0" xfId="0" applyNumberFormat="1" applyFont="1" applyBorder="1" applyAlignment="1" quotePrefix="1">
      <alignment horizontal="left"/>
    </xf>
    <xf numFmtId="49" fontId="30" fillId="0" borderId="0" xfId="0" applyNumberFormat="1" applyFont="1" applyBorder="1" applyAlignment="1" quotePrefix="1">
      <alignment horizontal="distributed"/>
    </xf>
    <xf numFmtId="49" fontId="16" fillId="0" borderId="7" xfId="0" applyNumberFormat="1" applyFont="1" applyBorder="1" applyAlignment="1" quotePrefix="1">
      <alignment horizontal="left"/>
    </xf>
    <xf numFmtId="0" fontId="1" fillId="0" borderId="7" xfId="0" applyFont="1" applyBorder="1" applyAlignment="1">
      <alignment/>
    </xf>
    <xf numFmtId="49" fontId="10" fillId="0" borderId="7" xfId="0" applyNumberFormat="1" applyFont="1" applyBorder="1" applyAlignment="1" quotePrefix="1">
      <alignment horizontal="distributed"/>
    </xf>
    <xf numFmtId="49" fontId="11" fillId="0" borderId="8" xfId="0" applyNumberFormat="1" applyFont="1" applyBorder="1" applyAlignment="1" quotePrefix="1">
      <alignment horizontal="distributed"/>
    </xf>
    <xf numFmtId="190" fontId="22" fillId="0" borderId="8" xfId="0" applyNumberFormat="1" applyFont="1" applyBorder="1" applyAlignment="1">
      <alignment/>
    </xf>
    <xf numFmtId="190" fontId="22" fillId="0" borderId="9" xfId="0" applyNumberFormat="1" applyFont="1" applyBorder="1" applyAlignment="1">
      <alignment/>
    </xf>
    <xf numFmtId="186" fontId="22" fillId="0" borderId="8" xfId="0" applyNumberFormat="1" applyFont="1" applyBorder="1" applyAlignment="1">
      <alignment/>
    </xf>
    <xf numFmtId="190" fontId="22" fillId="0" borderId="8" xfId="0" applyNumberFormat="1" applyFont="1" applyBorder="1" applyAlignment="1" applyProtection="1">
      <alignment/>
      <protection/>
    </xf>
    <xf numFmtId="199" fontId="22" fillId="0" borderId="8" xfId="0" applyNumberFormat="1" applyFont="1" applyBorder="1" applyAlignment="1" applyProtection="1">
      <alignment/>
      <protection/>
    </xf>
    <xf numFmtId="188" fontId="22" fillId="0" borderId="7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distributed"/>
    </xf>
    <xf numFmtId="0" fontId="23" fillId="0" borderId="0" xfId="0" applyFont="1" applyAlignment="1">
      <alignment horizontal="distributed"/>
    </xf>
    <xf numFmtId="0" fontId="33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181" fontId="34" fillId="0" borderId="0" xfId="20" applyFont="1" applyAlignment="1">
      <alignment horizontal="centerContinuous"/>
    </xf>
    <xf numFmtId="181" fontId="13" fillId="0" borderId="0" xfId="20" applyFont="1" applyAlignment="1">
      <alignment horizontal="centerContinuous"/>
    </xf>
    <xf numFmtId="181" fontId="13" fillId="0" borderId="0" xfId="20" applyFont="1" applyAlignment="1" quotePrefix="1">
      <alignment horizontal="centerContinuous"/>
    </xf>
    <xf numFmtId="181" fontId="13" fillId="0" borderId="0" xfId="20" applyFont="1" applyAlignment="1">
      <alignment/>
    </xf>
    <xf numFmtId="0" fontId="17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 quotePrefix="1">
      <alignment horizontal="left" vertical="center"/>
    </xf>
    <xf numFmtId="0" fontId="16" fillId="0" borderId="2" xfId="0" applyFont="1" applyBorder="1" applyAlignment="1" quotePrefix="1">
      <alignment horizontal="left" vertical="top"/>
    </xf>
    <xf numFmtId="0" fontId="1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35" fillId="0" borderId="3" xfId="0" applyFont="1" applyBorder="1" applyAlignment="1" quotePrefix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 quotePrefix="1">
      <alignment horizontal="left" vertical="top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5" xfId="0" applyNumberFormat="1" applyFont="1" applyBorder="1" applyAlignment="1" quotePrefix="1">
      <alignment horizontal="distributed"/>
    </xf>
    <xf numFmtId="190" fontId="7" fillId="0" borderId="5" xfId="0" applyNumberFormat="1" applyFont="1" applyBorder="1" applyAlignment="1">
      <alignment/>
    </xf>
    <xf numFmtId="197" fontId="7" fillId="0" borderId="5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distributed"/>
    </xf>
    <xf numFmtId="49" fontId="23" fillId="0" borderId="5" xfId="0" applyNumberFormat="1" applyFont="1" applyBorder="1" applyAlignment="1" quotePrefix="1">
      <alignment horizontal="distributed"/>
    </xf>
    <xf numFmtId="190" fontId="36" fillId="0" borderId="5" xfId="0" applyNumberFormat="1" applyFont="1" applyBorder="1" applyAlignment="1">
      <alignment/>
    </xf>
    <xf numFmtId="197" fontId="36" fillId="0" borderId="5" xfId="0" applyNumberFormat="1" applyFont="1" applyBorder="1" applyAlignment="1">
      <alignment/>
    </xf>
    <xf numFmtId="188" fontId="36" fillId="0" borderId="0" xfId="0" applyNumberFormat="1" applyFont="1" applyBorder="1" applyAlignment="1">
      <alignment/>
    </xf>
    <xf numFmtId="190" fontId="36" fillId="0" borderId="5" xfId="0" applyNumberFormat="1" applyFont="1" applyBorder="1" applyAlignment="1" applyProtection="1">
      <alignment/>
      <protection locked="0"/>
    </xf>
    <xf numFmtId="197" fontId="36" fillId="0" borderId="5" xfId="0" applyNumberFormat="1" applyFont="1" applyBorder="1" applyAlignment="1" applyProtection="1">
      <alignment/>
      <protection locked="0"/>
    </xf>
    <xf numFmtId="0" fontId="37" fillId="0" borderId="0" xfId="0" applyFont="1" applyAlignment="1">
      <alignment/>
    </xf>
    <xf numFmtId="49" fontId="23" fillId="0" borderId="0" xfId="0" applyNumberFormat="1" applyFont="1" applyBorder="1" applyAlignment="1" quotePrefix="1">
      <alignment horizontal="distributed"/>
    </xf>
    <xf numFmtId="0" fontId="38" fillId="0" borderId="0" xfId="0" applyFont="1" applyBorder="1" applyAlignment="1">
      <alignment horizontal="distributed"/>
    </xf>
    <xf numFmtId="49" fontId="23" fillId="0" borderId="0" xfId="0" applyNumberFormat="1" applyFont="1" applyBorder="1" applyAlignment="1">
      <alignment horizontal="left"/>
    </xf>
    <xf numFmtId="190" fontId="39" fillId="0" borderId="5" xfId="0" applyNumberFormat="1" applyFont="1" applyBorder="1" applyAlignment="1" applyProtection="1">
      <alignment/>
      <protection locked="0"/>
    </xf>
    <xf numFmtId="197" fontId="39" fillId="0" borderId="5" xfId="0" applyNumberFormat="1" applyFont="1" applyBorder="1" applyAlignment="1" applyProtection="1">
      <alignment/>
      <protection locked="0"/>
    </xf>
    <xf numFmtId="0" fontId="21" fillId="0" borderId="7" xfId="0" applyFont="1" applyBorder="1" applyAlignment="1">
      <alignment horizontal="distributed"/>
    </xf>
    <xf numFmtId="0" fontId="40" fillId="0" borderId="7" xfId="0" applyFont="1" applyBorder="1" applyAlignment="1">
      <alignment horizontal="distributed"/>
    </xf>
    <xf numFmtId="0" fontId="41" fillId="0" borderId="7" xfId="0" applyFont="1" applyBorder="1" applyAlignment="1">
      <alignment horizontal="distributed"/>
    </xf>
    <xf numFmtId="0" fontId="23" fillId="0" borderId="8" xfId="0" applyFont="1" applyBorder="1" applyAlignment="1">
      <alignment horizontal="distributed"/>
    </xf>
    <xf numFmtId="0" fontId="36" fillId="0" borderId="8" xfId="0" applyFont="1" applyBorder="1" applyAlignment="1">
      <alignment/>
    </xf>
    <xf numFmtId="186" fontId="36" fillId="0" borderId="8" xfId="0" applyNumberFormat="1" applyFont="1" applyBorder="1" applyAlignment="1">
      <alignment/>
    </xf>
    <xf numFmtId="188" fontId="36" fillId="0" borderId="7" xfId="0" applyNumberFormat="1" applyFont="1" applyBorder="1" applyAlignment="1">
      <alignment/>
    </xf>
    <xf numFmtId="0" fontId="31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181" fontId="45" fillId="0" borderId="0" xfId="20" applyFont="1" applyAlignment="1">
      <alignment/>
    </xf>
    <xf numFmtId="181" fontId="34" fillId="0" borderId="0" xfId="20" applyFont="1" applyAlignment="1">
      <alignment/>
    </xf>
    <xf numFmtId="0" fontId="39" fillId="0" borderId="0" xfId="0" applyFont="1" applyAlignment="1">
      <alignment/>
    </xf>
    <xf numFmtId="0" fontId="16" fillId="0" borderId="0" xfId="0" applyFont="1" applyAlignment="1">
      <alignment horizontal="centerContinuous"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left"/>
    </xf>
    <xf numFmtId="0" fontId="16" fillId="0" borderId="11" xfId="0" applyFont="1" applyBorder="1" applyAlignment="1">
      <alignment/>
    </xf>
    <xf numFmtId="0" fontId="16" fillId="0" borderId="11" xfId="0" applyFont="1" applyBorder="1" applyAlignment="1" quotePrefix="1">
      <alignment horizontal="center"/>
    </xf>
    <xf numFmtId="0" fontId="16" fillId="0" borderId="3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0" borderId="5" xfId="0" applyNumberFormat="1" applyFont="1" applyBorder="1" applyAlignment="1" applyProtection="1" quotePrefix="1">
      <alignment horizontal="distributed"/>
      <protection/>
    </xf>
    <xf numFmtId="197" fontId="22" fillId="0" borderId="5" xfId="0" applyNumberFormat="1" applyFont="1" applyBorder="1" applyAlignment="1" applyProtection="1">
      <alignment/>
      <protection/>
    </xf>
    <xf numFmtId="188" fontId="2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vertical="top"/>
    </xf>
    <xf numFmtId="49" fontId="46" fillId="0" borderId="0" xfId="0" applyNumberFormat="1" applyFont="1" applyBorder="1" applyAlignment="1" quotePrefix="1">
      <alignment horizontal="left" vertical="top"/>
    </xf>
    <xf numFmtId="49" fontId="24" fillId="0" borderId="0" xfId="0" applyNumberFormat="1" applyFont="1" applyBorder="1" applyAlignment="1" quotePrefix="1">
      <alignment horizontal="left" vertical="top"/>
    </xf>
    <xf numFmtId="197" fontId="8" fillId="0" borderId="5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49" fontId="11" fillId="0" borderId="5" xfId="0" applyNumberFormat="1" applyFont="1" applyBorder="1" applyAlignment="1" applyProtection="1" quotePrefix="1">
      <alignment horizontal="distributed"/>
      <protection/>
    </xf>
    <xf numFmtId="188" fontId="8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24" fillId="0" borderId="0" xfId="0" applyFont="1" applyAlignment="1" quotePrefix="1">
      <alignment horizontal="left"/>
    </xf>
    <xf numFmtId="197" fontId="22" fillId="0" borderId="5" xfId="0" applyNumberFormat="1" applyFont="1" applyBorder="1" applyAlignment="1">
      <alignment/>
    </xf>
    <xf numFmtId="188" fontId="22" fillId="0" borderId="0" xfId="0" applyNumberFormat="1" applyFont="1" applyBorder="1" applyAlignment="1">
      <alignment/>
    </xf>
    <xf numFmtId="0" fontId="24" fillId="0" borderId="0" xfId="0" applyFont="1" applyAlignment="1">
      <alignment horizontal="distributed"/>
    </xf>
    <xf numFmtId="0" fontId="11" fillId="0" borderId="0" xfId="0" applyFont="1" applyBorder="1" applyAlignment="1" applyProtection="1">
      <alignment horizontal="distributed"/>
      <protection/>
    </xf>
    <xf numFmtId="0" fontId="49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49" fontId="50" fillId="0" borderId="5" xfId="0" applyNumberFormat="1" applyFont="1" applyBorder="1" applyAlignment="1" quotePrefix="1">
      <alignment horizontal="distributed"/>
    </xf>
    <xf numFmtId="0" fontId="11" fillId="0" borderId="5" xfId="0" applyFont="1" applyBorder="1" applyAlignment="1" applyProtection="1">
      <alignment horizontal="distributed"/>
      <protection/>
    </xf>
    <xf numFmtId="0" fontId="49" fillId="0" borderId="0" xfId="0" applyFont="1" applyAlignment="1">
      <alignment horizontal="distributed"/>
    </xf>
    <xf numFmtId="0" fontId="24" fillId="0" borderId="0" xfId="0" applyFont="1" applyAlignment="1" quotePrefix="1">
      <alignment horizontal="distributed"/>
    </xf>
    <xf numFmtId="0" fontId="11" fillId="0" borderId="0" xfId="0" applyFont="1" applyBorder="1" applyAlignment="1" applyProtection="1" quotePrefix="1">
      <alignment horizontal="distributed"/>
      <protection/>
    </xf>
    <xf numFmtId="0" fontId="51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distributed"/>
    </xf>
    <xf numFmtId="0" fontId="16" fillId="0" borderId="0" xfId="0" applyFont="1" applyBorder="1" applyAlignment="1" applyProtection="1">
      <alignment horizontal="justify"/>
      <protection/>
    </xf>
    <xf numFmtId="0" fontId="52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49" fontId="47" fillId="0" borderId="0" xfId="0" applyNumberFormat="1" applyFont="1" applyBorder="1" applyAlignment="1">
      <alignment horizontal="left"/>
    </xf>
    <xf numFmtId="0" fontId="26" fillId="0" borderId="0" xfId="0" applyFont="1" applyAlignment="1">
      <alignment/>
    </xf>
    <xf numFmtId="190" fontId="22" fillId="0" borderId="5" xfId="0" applyNumberFormat="1" applyFont="1" applyBorder="1" applyAlignment="1" applyProtection="1">
      <alignment/>
      <protection/>
    </xf>
    <xf numFmtId="197" fontId="22" fillId="0" borderId="5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3" fillId="0" borderId="7" xfId="0" applyFont="1" applyBorder="1" applyAlignment="1" applyProtection="1">
      <alignment/>
      <protection locked="0"/>
    </xf>
    <xf numFmtId="0" fontId="11" fillId="0" borderId="7" xfId="0" applyFont="1" applyBorder="1" applyAlignment="1" applyProtection="1" quotePrefix="1">
      <alignment horizontal="left" vertical="center"/>
      <protection/>
    </xf>
    <xf numFmtId="0" fontId="11" fillId="0" borderId="7" xfId="0" applyFont="1" applyBorder="1" applyAlignment="1" applyProtection="1" quotePrefix="1">
      <alignment horizontal="right" vertical="center"/>
      <protection/>
    </xf>
    <xf numFmtId="49" fontId="11" fillId="0" borderId="8" xfId="0" applyNumberFormat="1" applyFont="1" applyBorder="1" applyAlignment="1" applyProtection="1" quotePrefix="1">
      <alignment horizontal="distributed" vertical="center"/>
      <protection/>
    </xf>
    <xf numFmtId="190" fontId="22" fillId="0" borderId="8" xfId="0" applyNumberFormat="1" applyFont="1" applyBorder="1" applyAlignment="1" applyProtection="1">
      <alignment vertical="center"/>
      <protection/>
    </xf>
    <xf numFmtId="197" fontId="22" fillId="0" borderId="8" xfId="0" applyNumberFormat="1" applyFont="1" applyBorder="1" applyAlignment="1" applyProtection="1">
      <alignment vertical="center"/>
      <protection/>
    </xf>
    <xf numFmtId="188" fontId="22" fillId="0" borderId="7" xfId="0" applyNumberFormat="1" applyFont="1" applyBorder="1" applyAlignment="1" applyProtection="1">
      <alignment vertical="center"/>
      <protection/>
    </xf>
    <xf numFmtId="0" fontId="53" fillId="0" borderId="7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49" fontId="11" fillId="0" borderId="0" xfId="0" applyNumberFormat="1" applyFont="1" applyBorder="1" applyAlignment="1" applyProtection="1" quotePrefix="1">
      <alignment horizontal="distributed" vertical="center"/>
      <protection/>
    </xf>
    <xf numFmtId="190" fontId="22" fillId="0" borderId="0" xfId="0" applyNumberFormat="1" applyFont="1" applyBorder="1" applyAlignment="1" applyProtection="1">
      <alignment vertical="center"/>
      <protection/>
    </xf>
    <xf numFmtId="191" fontId="22" fillId="0" borderId="0" xfId="0" applyNumberFormat="1" applyFont="1" applyBorder="1" applyAlignment="1" applyProtection="1">
      <alignment vertical="center"/>
      <protection/>
    </xf>
    <xf numFmtId="188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53" fillId="0" borderId="0" xfId="0" applyFont="1" applyBorder="1" applyAlignment="1" applyProtection="1" quotePrefix="1">
      <alignment vertical="center"/>
      <protection locked="0"/>
    </xf>
    <xf numFmtId="0" fontId="0" fillId="0" borderId="0" xfId="0" applyFont="1" applyAlignment="1">
      <alignment horizontal="justify" wrapText="1"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58" fillId="0" borderId="0" xfId="0" applyFont="1" applyAlignment="1">
      <alignment/>
    </xf>
    <xf numFmtId="19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48" fillId="3" borderId="0" xfId="0" applyFont="1" applyFill="1" applyAlignment="1">
      <alignment/>
    </xf>
    <xf numFmtId="0" fontId="58" fillId="3" borderId="0" xfId="0" applyFont="1" applyFill="1" applyAlignment="1">
      <alignment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Continuous"/>
    </xf>
    <xf numFmtId="190" fontId="9" fillId="0" borderId="0" xfId="0" applyNumberFormat="1" applyFont="1" applyAlignment="1">
      <alignment horizontal="centerContinuous"/>
    </xf>
    <xf numFmtId="191" fontId="9" fillId="0" borderId="0" xfId="0" applyNumberFormat="1" applyFont="1" applyAlignment="1">
      <alignment horizontal="centerContinuous"/>
    </xf>
    <xf numFmtId="0" fontId="59" fillId="0" borderId="0" xfId="0" applyFont="1" applyAlignment="1">
      <alignment horizontal="right"/>
    </xf>
    <xf numFmtId="181" fontId="14" fillId="0" borderId="0" xfId="20" applyFont="1" applyAlignment="1">
      <alignment/>
    </xf>
    <xf numFmtId="181" fontId="14" fillId="0" borderId="0" xfId="20" applyFont="1" applyAlignment="1">
      <alignment horizontal="centerContinuous"/>
    </xf>
    <xf numFmtId="181" fontId="60" fillId="0" borderId="0" xfId="20" applyFont="1" applyAlignment="1">
      <alignment horizontal="centerContinuous"/>
    </xf>
    <xf numFmtId="190" fontId="14" fillId="0" borderId="0" xfId="20" applyNumberFormat="1" applyFont="1" applyAlignment="1">
      <alignment horizontal="centerContinuous"/>
    </xf>
    <xf numFmtId="191" fontId="14" fillId="0" borderId="0" xfId="20" applyNumberFormat="1" applyFont="1" applyAlignment="1" quotePrefix="1">
      <alignment horizontal="centerContinuous"/>
    </xf>
    <xf numFmtId="0" fontId="61" fillId="0" borderId="0" xfId="0" applyFont="1" applyAlignment="1">
      <alignment horizontal="right"/>
    </xf>
    <xf numFmtId="190" fontId="15" fillId="0" borderId="0" xfId="0" applyNumberFormat="1" applyFont="1" applyAlignment="1">
      <alignment horizontal="centerContinuous"/>
    </xf>
    <xf numFmtId="191" fontId="15" fillId="0" borderId="0" xfId="0" applyNumberFormat="1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62" fillId="0" borderId="11" xfId="0" applyFont="1" applyBorder="1" applyAlignment="1">
      <alignment/>
    </xf>
    <xf numFmtId="190" fontId="16" fillId="0" borderId="2" xfId="0" applyNumberFormat="1" applyFont="1" applyBorder="1" applyAlignment="1">
      <alignment horizontal="centerContinuous" vertical="center"/>
    </xf>
    <xf numFmtId="190" fontId="16" fillId="0" borderId="3" xfId="0" applyNumberFormat="1" applyFont="1" applyBorder="1" applyAlignment="1">
      <alignment horizontal="centerContinuous" vertical="center"/>
    </xf>
    <xf numFmtId="191" fontId="16" fillId="0" borderId="2" xfId="0" applyNumberFormat="1" applyFont="1" applyBorder="1" applyAlignment="1">
      <alignment horizontal="centerContinuous" vertical="center"/>
    </xf>
    <xf numFmtId="0" fontId="11" fillId="3" borderId="10" xfId="0" applyFont="1" applyFill="1" applyBorder="1" applyAlignment="1">
      <alignment/>
    </xf>
    <xf numFmtId="0" fontId="16" fillId="3" borderId="10" xfId="0" applyFont="1" applyFill="1" applyBorder="1" applyAlignment="1">
      <alignment/>
    </xf>
    <xf numFmtId="0" fontId="62" fillId="3" borderId="11" xfId="0" applyFont="1" applyFill="1" applyBorder="1" applyAlignment="1">
      <alignment/>
    </xf>
    <xf numFmtId="0" fontId="0" fillId="4" borderId="12" xfId="0" applyFont="1" applyFill="1" applyBorder="1" applyAlignment="1" quotePrefix="1">
      <alignment horizontal="center"/>
    </xf>
    <xf numFmtId="0" fontId="11" fillId="0" borderId="7" xfId="0" applyFont="1" applyBorder="1" applyAlignment="1">
      <alignment vertical="center"/>
    </xf>
    <xf numFmtId="0" fontId="16" fillId="0" borderId="7" xfId="0" applyFont="1" applyBorder="1" applyAlignment="1" quotePrefix="1">
      <alignment horizontal="left" vertical="top"/>
    </xf>
    <xf numFmtId="0" fontId="62" fillId="0" borderId="8" xfId="0" applyFont="1" applyBorder="1" applyAlignment="1">
      <alignment horizontal="left" vertical="center"/>
    </xf>
    <xf numFmtId="190" fontId="16" fillId="0" borderId="8" xfId="0" applyNumberFormat="1" applyFont="1" applyBorder="1" applyAlignment="1" quotePrefix="1">
      <alignment horizontal="center" vertical="center"/>
    </xf>
    <xf numFmtId="190" fontId="16" fillId="0" borderId="8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16" fillId="3" borderId="7" xfId="0" applyFont="1" applyFill="1" applyBorder="1" applyAlignment="1" quotePrefix="1">
      <alignment horizontal="left" vertical="top"/>
    </xf>
    <xf numFmtId="0" fontId="62" fillId="3" borderId="8" xfId="0" applyFont="1" applyFill="1" applyBorder="1" applyAlignment="1">
      <alignment horizontal="left" vertical="center"/>
    </xf>
    <xf numFmtId="0" fontId="39" fillId="4" borderId="13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 quotePrefix="1">
      <alignment horizontal="left" vertical="top"/>
    </xf>
    <xf numFmtId="0" fontId="62" fillId="0" borderId="5" xfId="0" applyFont="1" applyBorder="1" applyAlignment="1">
      <alignment horizontal="left" vertical="center"/>
    </xf>
    <xf numFmtId="190" fontId="16" fillId="0" borderId="5" xfId="0" applyNumberFormat="1" applyFont="1" applyBorder="1" applyAlignment="1" quotePrefix="1">
      <alignment horizontal="center" vertical="center"/>
    </xf>
    <xf numFmtId="190" fontId="16" fillId="0" borderId="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6" fillId="3" borderId="0" xfId="0" applyFont="1" applyFill="1" applyBorder="1" applyAlignment="1" quotePrefix="1">
      <alignment horizontal="left" vertical="top"/>
    </xf>
    <xf numFmtId="0" fontId="62" fillId="3" borderId="5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top"/>
    </xf>
    <xf numFmtId="0" fontId="16" fillId="0" borderId="0" xfId="0" applyFont="1" applyBorder="1" applyAlignment="1" quotePrefix="1">
      <alignment horizontal="left"/>
    </xf>
    <xf numFmtId="0" fontId="63" fillId="0" borderId="0" xfId="0" applyFont="1" applyBorder="1" applyAlignment="1">
      <alignment/>
    </xf>
    <xf numFmtId="0" fontId="63" fillId="0" borderId="5" xfId="0" applyFont="1" applyBorder="1" applyAlignment="1">
      <alignment/>
    </xf>
    <xf numFmtId="188" fontId="22" fillId="0" borderId="0" xfId="0" applyNumberFormat="1" applyFont="1" applyBorder="1" applyAlignment="1">
      <alignment/>
    </xf>
    <xf numFmtId="0" fontId="11" fillId="3" borderId="0" xfId="0" applyFont="1" applyFill="1" applyBorder="1" applyAlignment="1">
      <alignment/>
    </xf>
    <xf numFmtId="0" fontId="16" fillId="3" borderId="0" xfId="0" applyFont="1" applyFill="1" applyBorder="1" applyAlignment="1" quotePrefix="1">
      <alignment horizontal="left"/>
    </xf>
    <xf numFmtId="0" fontId="63" fillId="3" borderId="0" xfId="0" applyFont="1" applyFill="1" applyBorder="1" applyAlignment="1">
      <alignment/>
    </xf>
    <xf numFmtId="0" fontId="63" fillId="3" borderId="5" xfId="0" applyFont="1" applyFill="1" applyBorder="1" applyAlignment="1">
      <alignment/>
    </xf>
    <xf numFmtId="0" fontId="0" fillId="4" borderId="14" xfId="0" applyFont="1" applyFill="1" applyBorder="1" applyAlignment="1" quotePrefix="1">
      <alignment horizontal="center"/>
    </xf>
    <xf numFmtId="0" fontId="64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24" fillId="0" borderId="0" xfId="0" applyFont="1" applyBorder="1" applyAlignment="1">
      <alignment horizontal="distributed"/>
    </xf>
    <xf numFmtId="0" fontId="24" fillId="0" borderId="5" xfId="0" applyFont="1" applyBorder="1" applyAlignment="1">
      <alignment/>
    </xf>
    <xf numFmtId="0" fontId="11" fillId="3" borderId="0" xfId="0" applyFont="1" applyFill="1" applyBorder="1" applyAlignment="1" quotePrefix="1">
      <alignment horizontal="left"/>
    </xf>
    <xf numFmtId="0" fontId="24" fillId="3" borderId="0" xfId="0" applyFont="1" applyFill="1" applyBorder="1" applyAlignment="1">
      <alignment horizontal="distributed"/>
    </xf>
    <xf numFmtId="0" fontId="24" fillId="3" borderId="5" xfId="0" applyFont="1" applyFill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0" fontId="26" fillId="0" borderId="5" xfId="0" applyFont="1" applyBorder="1" applyAlignment="1" quotePrefix="1">
      <alignment horizontal="distributed"/>
    </xf>
    <xf numFmtId="0" fontId="26" fillId="3" borderId="0" xfId="0" applyFont="1" applyFill="1" applyBorder="1" applyAlignment="1">
      <alignment horizontal="distributed"/>
    </xf>
    <xf numFmtId="0" fontId="26" fillId="3" borderId="5" xfId="0" applyFont="1" applyFill="1" applyBorder="1" applyAlignment="1" quotePrefix="1">
      <alignment horizontal="distributed"/>
    </xf>
    <xf numFmtId="0" fontId="0" fillId="4" borderId="14" xfId="0" applyFont="1" applyFill="1" applyBorder="1" applyAlignment="1">
      <alignment horizontal="center"/>
    </xf>
    <xf numFmtId="0" fontId="24" fillId="0" borderId="5" xfId="0" applyFont="1" applyBorder="1" applyAlignment="1" quotePrefix="1">
      <alignment horizontal="distributed"/>
    </xf>
    <xf numFmtId="192" fontId="46" fillId="3" borderId="0" xfId="0" applyNumberFormat="1" applyFont="1" applyFill="1" applyBorder="1" applyAlignment="1">
      <alignment horizontal="center"/>
    </xf>
    <xf numFmtId="0" fontId="24" fillId="3" borderId="5" xfId="0" applyFont="1" applyFill="1" applyBorder="1" applyAlignment="1" quotePrefix="1">
      <alignment horizontal="distributed"/>
    </xf>
    <xf numFmtId="0" fontId="65" fillId="0" borderId="0" xfId="0" applyFont="1" applyBorder="1" applyAlignment="1">
      <alignment/>
    </xf>
    <xf numFmtId="0" fontId="26" fillId="0" borderId="5" xfId="0" applyFont="1" applyBorder="1" applyAlignment="1">
      <alignment/>
    </xf>
    <xf numFmtId="0" fontId="26" fillId="3" borderId="5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69" fillId="0" borderId="0" xfId="0" applyFont="1" applyAlignment="1">
      <alignment/>
    </xf>
    <xf numFmtId="181" fontId="70" fillId="0" borderId="0" xfId="20" applyFont="1" applyAlignment="1">
      <alignment/>
    </xf>
    <xf numFmtId="192" fontId="11" fillId="0" borderId="0" xfId="0" applyNumberFormat="1" applyFont="1" applyBorder="1" applyAlignment="1" quotePrefix="1">
      <alignment horizontal="center"/>
    </xf>
    <xf numFmtId="192" fontId="11" fillId="3" borderId="0" xfId="0" applyNumberFormat="1" applyFont="1" applyFill="1" applyBorder="1" applyAlignment="1" quotePrefix="1">
      <alignment horizontal="center"/>
    </xf>
    <xf numFmtId="0" fontId="18" fillId="0" borderId="0" xfId="0" applyFont="1" applyAlignment="1">
      <alignment/>
    </xf>
    <xf numFmtId="0" fontId="1" fillId="4" borderId="14" xfId="0" applyFont="1" applyFill="1" applyBorder="1" applyAlignment="1" quotePrefix="1">
      <alignment horizontal="center"/>
    </xf>
    <xf numFmtId="192" fontId="46" fillId="0" borderId="0" xfId="0" applyNumberFormat="1" applyFont="1" applyBorder="1" applyAlignment="1">
      <alignment horizontal="center"/>
    </xf>
    <xf numFmtId="192" fontId="46" fillId="0" borderId="0" xfId="0" applyNumberFormat="1" applyFont="1" applyBorder="1" applyAlignment="1" quotePrefix="1">
      <alignment horizontal="center"/>
    </xf>
    <xf numFmtId="192" fontId="46" fillId="3" borderId="0" xfId="0" applyNumberFormat="1" applyFont="1" applyFill="1" applyBorder="1" applyAlignment="1" quotePrefix="1">
      <alignment horizontal="center"/>
    </xf>
    <xf numFmtId="0" fontId="11" fillId="0" borderId="7" xfId="0" applyFont="1" applyBorder="1" applyAlignment="1" quotePrefix="1">
      <alignment horizontal="right"/>
    </xf>
    <xf numFmtId="0" fontId="16" fillId="0" borderId="7" xfId="0" applyFont="1" applyBorder="1" applyAlignment="1" quotePrefix="1">
      <alignment horizontal="left"/>
    </xf>
    <xf numFmtId="0" fontId="63" fillId="0" borderId="7" xfId="0" applyFont="1" applyBorder="1" applyAlignment="1">
      <alignment/>
    </xf>
    <xf numFmtId="0" fontId="63" fillId="0" borderId="8" xfId="0" applyFont="1" applyBorder="1" applyAlignment="1">
      <alignment/>
    </xf>
    <xf numFmtId="190" fontId="22" fillId="0" borderId="8" xfId="0" applyNumberFormat="1" applyFont="1" applyBorder="1" applyAlignment="1">
      <alignment/>
    </xf>
    <xf numFmtId="197" fontId="22" fillId="0" borderId="8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0" fontId="11" fillId="3" borderId="0" xfId="0" applyFont="1" applyFill="1" applyBorder="1" applyAlignment="1" quotePrefix="1">
      <alignment horizontal="right" vertical="center"/>
    </xf>
    <xf numFmtId="0" fontId="16" fillId="3" borderId="0" xfId="0" applyFont="1" applyFill="1" applyBorder="1" applyAlignment="1" quotePrefix="1">
      <alignment horizontal="left" vertical="center"/>
    </xf>
    <xf numFmtId="0" fontId="63" fillId="3" borderId="0" xfId="0" applyFont="1" applyFill="1" applyBorder="1" applyAlignment="1">
      <alignment vertical="center"/>
    </xf>
    <xf numFmtId="0" fontId="63" fillId="3" borderId="5" xfId="0" applyFont="1" applyFill="1" applyBorder="1" applyAlignment="1">
      <alignment vertical="center"/>
    </xf>
    <xf numFmtId="0" fontId="0" fillId="4" borderId="14" xfId="0" applyFont="1" applyFill="1" applyBorder="1" applyAlignment="1" quotePrefix="1">
      <alignment horizontal="center" vertical="center"/>
    </xf>
    <xf numFmtId="0" fontId="65" fillId="0" borderId="0" xfId="0" applyFont="1" applyAlignment="1">
      <alignment vertical="center"/>
    </xf>
    <xf numFmtId="0" fontId="38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190" fontId="37" fillId="0" borderId="0" xfId="0" applyNumberFormat="1" applyFont="1" applyAlignment="1" applyProtection="1">
      <alignment/>
      <protection locked="0"/>
    </xf>
    <xf numFmtId="190" fontId="23" fillId="0" borderId="0" xfId="0" applyNumberFormat="1" applyFont="1" applyAlignment="1" applyProtection="1">
      <alignment/>
      <protection locked="0"/>
    </xf>
    <xf numFmtId="191" fontId="37" fillId="0" borderId="0" xfId="0" applyNumberFormat="1" applyFont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37" fillId="3" borderId="0" xfId="0" applyFont="1" applyFill="1" applyAlignment="1" applyProtection="1">
      <alignment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9" fillId="3" borderId="0" xfId="0" applyFont="1" applyFill="1" applyAlignment="1">
      <alignment horizontal="centerContinuous"/>
    </xf>
    <xf numFmtId="0" fontId="38" fillId="3" borderId="0" xfId="0" applyFont="1" applyFill="1" applyAlignment="1">
      <alignment horizontal="centerContinuous"/>
    </xf>
    <xf numFmtId="0" fontId="59" fillId="0" borderId="14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4" fillId="3" borderId="0" xfId="0" applyFont="1" applyFill="1" applyAlignment="1">
      <alignment horizontal="left"/>
    </xf>
    <xf numFmtId="181" fontId="14" fillId="3" borderId="0" xfId="20" applyFont="1" applyFill="1" applyAlignment="1">
      <alignment/>
    </xf>
    <xf numFmtId="181" fontId="14" fillId="3" borderId="0" xfId="20" applyFont="1" applyFill="1" applyAlignment="1">
      <alignment horizontal="centerContinuous"/>
    </xf>
    <xf numFmtId="0" fontId="14" fillId="0" borderId="14" xfId="0" applyFont="1" applyBorder="1" applyAlignment="1">
      <alignment horizontal="right"/>
    </xf>
    <xf numFmtId="0" fontId="17" fillId="3" borderId="0" xfId="0" applyFont="1" applyFill="1" applyAlignment="1">
      <alignment horizontal="left" vertical="center"/>
    </xf>
    <xf numFmtId="0" fontId="15" fillId="3" borderId="0" xfId="0" applyFont="1" applyFill="1" applyAlignment="1">
      <alignment/>
    </xf>
    <xf numFmtId="0" fontId="0" fillId="0" borderId="14" xfId="0" applyFont="1" applyBorder="1" applyAlignment="1">
      <alignment horizontal="center"/>
    </xf>
    <xf numFmtId="0" fontId="0" fillId="4" borderId="13" xfId="0" applyFont="1" applyFill="1" applyBorder="1" applyAlignment="1">
      <alignment horizontal="center" vertical="top"/>
    </xf>
    <xf numFmtId="0" fontId="26" fillId="0" borderId="0" xfId="0" applyFont="1" applyBorder="1" applyAlignment="1" quotePrefix="1">
      <alignment horizontal="distributed"/>
    </xf>
    <xf numFmtId="0" fontId="71" fillId="0" borderId="5" xfId="0" applyFont="1" applyBorder="1" applyAlignment="1" quotePrefix="1">
      <alignment horizontal="distributed"/>
    </xf>
    <xf numFmtId="0" fontId="26" fillId="3" borderId="0" xfId="0" applyFont="1" applyFill="1" applyBorder="1" applyAlignment="1" quotePrefix="1">
      <alignment horizontal="distributed"/>
    </xf>
    <xf numFmtId="0" fontId="71" fillId="3" borderId="5" xfId="0" applyFont="1" applyFill="1" applyBorder="1" applyAlignment="1" quotePrefix="1">
      <alignment horizontal="distributed"/>
    </xf>
    <xf numFmtId="0" fontId="72" fillId="0" borderId="5" xfId="0" applyFont="1" applyBorder="1" applyAlignment="1" quotePrefix="1">
      <alignment horizontal="distributed"/>
    </xf>
    <xf numFmtId="0" fontId="24" fillId="0" borderId="0" xfId="0" applyFont="1" applyBorder="1" applyAlignment="1" quotePrefix="1">
      <alignment horizontal="distributed"/>
    </xf>
    <xf numFmtId="0" fontId="72" fillId="3" borderId="5" xfId="0" applyFont="1" applyFill="1" applyBorder="1" applyAlignment="1" quotePrefix="1">
      <alignment horizontal="distributed"/>
    </xf>
    <xf numFmtId="0" fontId="24" fillId="3" borderId="0" xfId="0" applyFont="1" applyFill="1" applyBorder="1" applyAlignment="1" quotePrefix="1">
      <alignment horizontal="distributed"/>
    </xf>
    <xf numFmtId="0" fontId="26" fillId="0" borderId="0" xfId="0" applyFont="1" applyBorder="1" applyAlignment="1">
      <alignment/>
    </xf>
    <xf numFmtId="0" fontId="71" fillId="0" borderId="5" xfId="0" applyFont="1" applyBorder="1" applyAlignment="1">
      <alignment/>
    </xf>
    <xf numFmtId="0" fontId="26" fillId="3" borderId="0" xfId="0" applyFont="1" applyFill="1" applyBorder="1" applyAlignment="1">
      <alignment/>
    </xf>
    <xf numFmtId="0" fontId="71" fillId="3" borderId="5" xfId="0" applyFont="1" applyFill="1" applyBorder="1" applyAlignment="1">
      <alignment/>
    </xf>
    <xf numFmtId="0" fontId="72" fillId="0" borderId="5" xfId="0" applyFont="1" applyBorder="1" applyAlignment="1">
      <alignment/>
    </xf>
    <xf numFmtId="0" fontId="72" fillId="3" borderId="5" xfId="0" applyFont="1" applyFill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15" fillId="3" borderId="0" xfId="0" applyFont="1" applyFill="1" applyBorder="1" applyAlignment="1">
      <alignment/>
    </xf>
    <xf numFmtId="49" fontId="10" fillId="3" borderId="0" xfId="0" applyNumberFormat="1" applyFont="1" applyFill="1" applyBorder="1" applyAlignment="1">
      <alignment horizontal="left"/>
    </xf>
    <xf numFmtId="190" fontId="65" fillId="0" borderId="0" xfId="0" applyNumberFormat="1" applyFont="1" applyAlignment="1">
      <alignment/>
    </xf>
    <xf numFmtId="190" fontId="73" fillId="0" borderId="0" xfId="0" applyNumberFormat="1" applyFont="1" applyAlignment="1">
      <alignment/>
    </xf>
    <xf numFmtId="191" fontId="65" fillId="0" borderId="0" xfId="0" applyNumberFormat="1" applyFont="1" applyAlignment="1">
      <alignment/>
    </xf>
    <xf numFmtId="0" fontId="40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7" fillId="3" borderId="0" xfId="0" applyFont="1" applyFill="1" applyAlignment="1">
      <alignment/>
    </xf>
    <xf numFmtId="49" fontId="24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distributed"/>
    </xf>
    <xf numFmtId="0" fontId="23" fillId="0" borderId="0" xfId="0" applyFont="1" applyAlignment="1" quotePrefix="1">
      <alignment horizontal="distributed"/>
    </xf>
    <xf numFmtId="49" fontId="16" fillId="0" borderId="0" xfId="0" applyNumberFormat="1" applyFont="1" applyBorder="1" applyAlignment="1" quotePrefix="1">
      <alignment horizontal="distributed"/>
    </xf>
    <xf numFmtId="0" fontId="11" fillId="0" borderId="0" xfId="0" applyFont="1" applyBorder="1" applyAlignment="1" applyProtection="1" quotePrefix="1">
      <alignment horizontal="justify"/>
      <protection/>
    </xf>
    <xf numFmtId="0" fontId="8" fillId="0" borderId="0" xfId="0" applyFont="1" applyBorder="1" applyAlignment="1">
      <alignment horizontal="justify"/>
    </xf>
    <xf numFmtId="0" fontId="16" fillId="0" borderId="0" xfId="0" applyFont="1" applyBorder="1" applyAlignment="1" applyProtection="1">
      <alignment horizontal="justify"/>
      <protection/>
    </xf>
    <xf numFmtId="0" fontId="52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distributed"/>
    </xf>
    <xf numFmtId="0" fontId="49" fillId="0" borderId="0" xfId="0" applyFont="1" applyAlignment="1">
      <alignment horizontal="distributed"/>
    </xf>
    <xf numFmtId="0" fontId="22" fillId="0" borderId="0" xfId="0" applyFont="1" applyBorder="1" applyAlignment="1" applyProtection="1">
      <alignment horizontal="justify" vertical="top" wrapText="1"/>
      <protection/>
    </xf>
    <xf numFmtId="0" fontId="16" fillId="0" borderId="0" xfId="0" applyFont="1" applyBorder="1" applyAlignment="1" applyProtection="1" quotePrefix="1">
      <alignment horizontal="justify"/>
      <protection/>
    </xf>
    <xf numFmtId="0" fontId="49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16" fillId="0" borderId="10" xfId="0" applyFont="1" applyBorder="1" applyAlignment="1" applyProtection="1" quotePrefix="1">
      <alignment horizontal="justify"/>
      <protection/>
    </xf>
    <xf numFmtId="0" fontId="0" fillId="0" borderId="10" xfId="0" applyFont="1" applyBorder="1" applyAlignment="1">
      <alignment horizontal="justify"/>
    </xf>
    <xf numFmtId="0" fontId="0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_B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Ic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R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F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36039;&#26009;\B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INC01"/>
      <sheetName val="INC02"/>
      <sheetName val="INC03"/>
      <sheetName val="INC04"/>
      <sheetName val="INC05"/>
      <sheetName val="INC06"/>
      <sheetName val="INC07"/>
      <sheetName val="INC08"/>
      <sheetName val="INC09"/>
      <sheetName val="INC10"/>
      <sheetName val="INC11"/>
      <sheetName val="INC12"/>
      <sheetName val="INC13"/>
      <sheetName val="INC14"/>
      <sheetName val="INC15"/>
      <sheetName val="INC16"/>
      <sheetName val="INC17"/>
      <sheetName val="INC18"/>
      <sheetName val="INC19"/>
      <sheetName val="INC71"/>
      <sheetName val="INC72"/>
      <sheetName val="INC73"/>
      <sheetName val="INC74"/>
      <sheetName val="INC75"/>
      <sheetName val="INC76"/>
      <sheetName val="INC77"/>
      <sheetName val="INC78"/>
      <sheetName val="INC79"/>
      <sheetName val="INC80"/>
      <sheetName val="INC81"/>
      <sheetName val="INC82"/>
      <sheetName val="INC83"/>
      <sheetName val="INC84"/>
      <sheetName val="INC85"/>
      <sheetName val="INC86"/>
      <sheetName val="INC87"/>
      <sheetName val="INC88"/>
      <sheetName val="INC89"/>
      <sheetName val="INC90"/>
      <sheetName val="INC91"/>
      <sheetName val="INC92"/>
      <sheetName val="INC93"/>
      <sheetName val="INC94"/>
      <sheetName val="INC95"/>
      <sheetName val="INC96"/>
      <sheetName val="INC97"/>
      <sheetName val="NAME"/>
      <sheetName val="Module1"/>
    </sheetNames>
    <sheetDataSet>
      <sheetData sheetId="50">
        <row r="43">
          <cell r="B43" t="str">
            <v>國 立 成 功 大 學 附 設 醫</v>
          </cell>
          <cell r="C43" t="str">
            <v>院 作 業 基 金 收 支 餘 絀 決 算 表</v>
          </cell>
        </row>
        <row r="44">
          <cell r="B44" t="str">
            <v>───────────────</v>
          </cell>
          <cell r="C44" t="str">
            <v>──────────────────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"/>
      <sheetName val="REM01"/>
      <sheetName val="REM02"/>
      <sheetName val="REM03"/>
      <sheetName val="REM04"/>
      <sheetName val="REM05"/>
      <sheetName val="REM06"/>
      <sheetName val="REM07"/>
      <sheetName val="REM08"/>
      <sheetName val="REM09"/>
      <sheetName val="REM10"/>
      <sheetName val="REM11"/>
      <sheetName val="REM12"/>
      <sheetName val="REM13"/>
      <sheetName val="REM14"/>
      <sheetName val="REM15"/>
      <sheetName val="REM16"/>
      <sheetName val="REM17"/>
      <sheetName val="REM18"/>
      <sheetName val="REM19"/>
      <sheetName val="REM71"/>
      <sheetName val="REM72"/>
      <sheetName val="REM73"/>
      <sheetName val="REM74"/>
      <sheetName val="REM75"/>
      <sheetName val="REM76"/>
      <sheetName val="REM77"/>
      <sheetName val="REM78"/>
      <sheetName val="REM79"/>
      <sheetName val="REM80"/>
      <sheetName val="REM81"/>
      <sheetName val="REM82"/>
      <sheetName val="REM83"/>
      <sheetName val="REM84"/>
      <sheetName val="REM85"/>
      <sheetName val="REM86"/>
      <sheetName val="REM87"/>
      <sheetName val="REM88"/>
      <sheetName val="REM89"/>
      <sheetName val="REM90"/>
      <sheetName val="REM91"/>
      <sheetName val="REM92"/>
      <sheetName val="REM93"/>
      <sheetName val="REM94"/>
      <sheetName val="REM95"/>
      <sheetName val="REM96"/>
      <sheetName val="REM97"/>
      <sheetName val="解繳國庫款"/>
      <sheetName val="NAME"/>
      <sheetName val="餘絀繳庫"/>
      <sheetName val="賸餘超餘統計表"/>
      <sheetName val="賸餘統計表 "/>
      <sheetName val="短絀統計表"/>
      <sheetName val="賸餘短絀統計表"/>
      <sheetName val="未分配賸餘(各家)"/>
      <sheetName val="餘絀撥補(各家明細)"/>
      <sheetName val="Module1"/>
    </sheetNames>
    <sheetDataSet>
      <sheetData sheetId="51">
        <row r="47">
          <cell r="B47" t="str">
            <v>國立成功大學附設醫院作業基金餘絀撥補決算表</v>
          </cell>
        </row>
        <row r="48">
          <cell r="B48" t="str">
            <v>──────────────────────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FP01"/>
      <sheetName val="FP02"/>
      <sheetName val="FP03"/>
      <sheetName val="FP04"/>
      <sheetName val="FP05"/>
      <sheetName val="FP06"/>
      <sheetName val="FP07"/>
      <sheetName val="FP08"/>
      <sheetName val="FP09"/>
      <sheetName val="FP10"/>
      <sheetName val="FP11"/>
      <sheetName val="FP12"/>
      <sheetName val="FP13"/>
      <sheetName val="FP14"/>
      <sheetName val="FP15"/>
      <sheetName val="FP16"/>
      <sheetName val="FP17"/>
      <sheetName val="FP18"/>
      <sheetName val="FP19"/>
      <sheetName val="FP71"/>
      <sheetName val="FP72"/>
      <sheetName val="FP73"/>
      <sheetName val="FP74"/>
      <sheetName val="FP75"/>
      <sheetName val="FP76"/>
      <sheetName val="FP77"/>
      <sheetName val="FP78"/>
      <sheetName val="FP79"/>
      <sheetName val="FP80"/>
      <sheetName val="FP81"/>
      <sheetName val="FP82"/>
      <sheetName val="FP83"/>
      <sheetName val="FP84"/>
      <sheetName val="FP85"/>
      <sheetName val="FP86"/>
      <sheetName val="FP87"/>
      <sheetName val="FP88"/>
      <sheetName val="FP89"/>
      <sheetName val="FP90"/>
      <sheetName val="FP91"/>
      <sheetName val="FP92"/>
      <sheetName val="FP93"/>
      <sheetName val="FP94"/>
      <sheetName val="FP95"/>
      <sheetName val="FP96"/>
      <sheetName val="FP97"/>
      <sheetName val="國庫撥補"/>
      <sheetName val="國庫撥補 (全)"/>
      <sheetName val="NAME"/>
      <sheetName val="Module1"/>
    </sheetNames>
    <sheetDataSet>
      <sheetData sheetId="51">
        <row r="45">
          <cell r="B45" t="str">
            <v>國立成功大學附設醫院作業基金現金流量決算表</v>
          </cell>
        </row>
        <row r="46">
          <cell r="B46" t="str">
            <v>─────────────────────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TOTAL2"/>
      <sheetName val="TOTAL各家明細"/>
      <sheetName val="BL01"/>
      <sheetName val="BL02"/>
      <sheetName val="BL03"/>
      <sheetName val="BL04"/>
      <sheetName val="BL05"/>
      <sheetName val="BL06"/>
      <sheetName val="BL07"/>
      <sheetName val="BL08"/>
      <sheetName val="BL09"/>
      <sheetName val="BL10"/>
      <sheetName val="BL11"/>
      <sheetName val="BL12"/>
      <sheetName val="BL13"/>
      <sheetName val="BL14"/>
      <sheetName val="BL15"/>
      <sheetName val="BL16"/>
      <sheetName val="BL17"/>
      <sheetName val="BL18"/>
      <sheetName val="BL19"/>
      <sheetName val="BL71"/>
      <sheetName val="BL72"/>
      <sheetName val="BL73"/>
      <sheetName val="BL74"/>
      <sheetName val="BL75"/>
      <sheetName val="BL76"/>
      <sheetName val="BL77"/>
      <sheetName val="BL78"/>
      <sheetName val="BL79"/>
      <sheetName val="BL80"/>
      <sheetName val="BL81"/>
      <sheetName val="BL82"/>
      <sheetName val="BL83"/>
      <sheetName val="BL84"/>
      <sheetName val="BL85"/>
      <sheetName val="BL86"/>
      <sheetName val="BL87"/>
      <sheetName val="BL88"/>
      <sheetName val="BL89"/>
      <sheetName val="BL90"/>
      <sheetName val="BL91"/>
      <sheetName val="BL92"/>
      <sheetName val="BL93"/>
      <sheetName val="BL94"/>
      <sheetName val="BL95"/>
      <sheetName val="BL96"/>
      <sheetName val="BL97"/>
      <sheetName val="基金數額表 "/>
      <sheetName val="NAME"/>
      <sheetName val="信託資產"/>
      <sheetName val="Module1"/>
    </sheetNames>
    <sheetDataSet>
      <sheetData sheetId="50">
        <row r="45">
          <cell r="B45" t="str">
            <v>國立成功大學附設</v>
          </cell>
          <cell r="C45" t="str">
            <v>醫院作業基金平衡表</v>
          </cell>
        </row>
        <row r="46">
          <cell r="B46" t="str">
            <v>─────────</v>
          </cell>
          <cell r="C46" t="str">
            <v>──────────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M54"/>
  <sheetViews>
    <sheetView showGridLines="0" workbookViewId="0" topLeftCell="A26">
      <selection activeCell="B28" sqref="B28:C28"/>
    </sheetView>
  </sheetViews>
  <sheetFormatPr defaultColWidth="9.00390625" defaultRowHeight="15.75"/>
  <cols>
    <col min="1" max="1" width="4.125" style="88" customWidth="1"/>
    <col min="2" max="2" width="2.875" style="89" customWidth="1"/>
    <col min="3" max="3" width="19.50390625" style="92" customWidth="1"/>
    <col min="4" max="4" width="1.75390625" style="93" customWidth="1"/>
    <col min="5" max="5" width="20.625" style="2" customWidth="1"/>
    <col min="6" max="6" width="11.625" style="2" customWidth="1"/>
    <col min="7" max="7" width="20.625" style="2" customWidth="1"/>
    <col min="8" max="8" width="11.625" style="2" customWidth="1"/>
    <col min="9" max="9" width="19.625" style="2" customWidth="1"/>
    <col min="10" max="10" width="22.50390625" style="2" customWidth="1"/>
    <col min="11" max="11" width="11.125" style="2" customWidth="1"/>
    <col min="12" max="12" width="21.75390625" style="2" customWidth="1"/>
    <col min="13" max="13" width="11.125" style="2" customWidth="1"/>
    <col min="14" max="16384" width="8.75390625" style="2" customWidth="1"/>
  </cols>
  <sheetData>
    <row r="1" spans="1:4" s="5" customFormat="1" ht="15" customHeight="1">
      <c r="A1" s="1"/>
      <c r="B1" s="2"/>
      <c r="C1" s="3"/>
      <c r="D1" s="4"/>
    </row>
    <row r="2" spans="1:9" s="10" customFormat="1" ht="27.75" customHeight="1">
      <c r="A2" s="6"/>
      <c r="B2" s="7"/>
      <c r="C2" s="8"/>
      <c r="D2" s="9"/>
      <c r="G2" s="11"/>
      <c r="H2" s="12" t="str">
        <f>'[1]NAME'!B43</f>
        <v>國 立 成 功 大 學 附 設 醫</v>
      </c>
      <c r="I2" s="13" t="str">
        <f>'[1]NAME'!C43</f>
        <v>院 作 業 基 金 收 支 餘 絀 決 算 表</v>
      </c>
    </row>
    <row r="3" spans="1:9" s="15" customFormat="1" ht="18" customHeight="1">
      <c r="A3" s="14"/>
      <c r="B3" s="14"/>
      <c r="C3" s="14"/>
      <c r="D3" s="14"/>
      <c r="G3" s="16"/>
      <c r="H3" s="17" t="str">
        <f>'[1]NAME'!B44</f>
        <v>───────────────</v>
      </c>
      <c r="I3" s="18" t="str">
        <f>'[1]NAME'!C44</f>
        <v>──────────────────</v>
      </c>
    </row>
    <row r="4" spans="3:13" s="19" customFormat="1" ht="20.25" customHeight="1">
      <c r="C4" s="20"/>
      <c r="D4" s="21"/>
      <c r="F4" s="22"/>
      <c r="G4" s="23"/>
      <c r="H4" s="24" t="s">
        <v>0</v>
      </c>
      <c r="I4" s="25" t="s">
        <v>1</v>
      </c>
      <c r="J4" s="22"/>
      <c r="M4" s="26" t="s">
        <v>2</v>
      </c>
    </row>
    <row r="5" spans="1:13" s="36" customFormat="1" ht="33" customHeight="1">
      <c r="A5" s="27"/>
      <c r="B5" s="28" t="s">
        <v>3</v>
      </c>
      <c r="C5" s="29"/>
      <c r="D5" s="30"/>
      <c r="E5" s="31" t="s">
        <v>4</v>
      </c>
      <c r="F5" s="32" t="s">
        <v>5</v>
      </c>
      <c r="G5" s="31" t="s">
        <v>6</v>
      </c>
      <c r="H5" s="33" t="s">
        <v>5</v>
      </c>
      <c r="I5" s="31" t="s">
        <v>7</v>
      </c>
      <c r="J5" s="31" t="s">
        <v>8</v>
      </c>
      <c r="K5" s="32" t="s">
        <v>5</v>
      </c>
      <c r="L5" s="34" t="s">
        <v>9</v>
      </c>
      <c r="M5" s="35" t="s">
        <v>5</v>
      </c>
    </row>
    <row r="6" spans="1:13" s="45" customFormat="1" ht="6" customHeight="1">
      <c r="A6" s="37"/>
      <c r="B6" s="38"/>
      <c r="C6" s="39"/>
      <c r="D6" s="40"/>
      <c r="E6" s="41"/>
      <c r="F6" s="42"/>
      <c r="G6" s="41"/>
      <c r="H6" s="43"/>
      <c r="I6" s="41"/>
      <c r="J6" s="41"/>
      <c r="K6" s="42"/>
      <c r="L6" s="41"/>
      <c r="M6" s="44"/>
    </row>
    <row r="7" spans="1:13" s="47" customFormat="1" ht="16.5" customHeight="1">
      <c r="A7" s="46" t="s">
        <v>10</v>
      </c>
      <c r="C7" s="48"/>
      <c r="D7" s="49"/>
      <c r="E7" s="50">
        <f aca="true" t="shared" si="0" ref="E7:L7">SUM(E9:E18)</f>
        <v>4363367000</v>
      </c>
      <c r="F7" s="50">
        <f t="shared" si="0"/>
        <v>100</v>
      </c>
      <c r="G7" s="50">
        <f t="shared" si="0"/>
        <v>4882584813</v>
      </c>
      <c r="H7" s="51">
        <f t="shared" si="0"/>
        <v>100</v>
      </c>
      <c r="I7" s="52">
        <f t="shared" si="0"/>
        <v>0</v>
      </c>
      <c r="J7" s="53">
        <f t="shared" si="0"/>
        <v>4882584813</v>
      </c>
      <c r="K7" s="53">
        <f t="shared" si="0"/>
        <v>100</v>
      </c>
      <c r="L7" s="54">
        <f t="shared" si="0"/>
        <v>519217813</v>
      </c>
      <c r="M7" s="55">
        <f>IF(E7=0,0,(L7/E7)*100)</f>
        <v>11.899476092659636</v>
      </c>
    </row>
    <row r="8" spans="1:13" ht="6" customHeight="1">
      <c r="A8" s="56"/>
      <c r="B8" s="57"/>
      <c r="C8" s="58"/>
      <c r="D8" s="59"/>
      <c r="E8" s="60"/>
      <c r="F8" s="60"/>
      <c r="G8" s="60"/>
      <c r="H8" s="61"/>
      <c r="I8" s="62"/>
      <c r="J8" s="63"/>
      <c r="K8" s="63"/>
      <c r="L8" s="64"/>
      <c r="M8" s="65"/>
    </row>
    <row r="9" spans="1:13" ht="16.5" customHeight="1">
      <c r="A9" s="56"/>
      <c r="B9" s="376" t="s">
        <v>11</v>
      </c>
      <c r="C9" s="377"/>
      <c r="D9" s="59"/>
      <c r="E9" s="67">
        <v>0</v>
      </c>
      <c r="F9" s="60">
        <f aca="true" t="shared" si="1" ref="F9:F18">IF(E$7=0,0,E9/E$7*100)</f>
        <v>0</v>
      </c>
      <c r="G9" s="67">
        <v>0</v>
      </c>
      <c r="H9" s="61">
        <f aca="true" t="shared" si="2" ref="H9:H18">IF(G$7=0,0,G9/G$7*100)</f>
        <v>0</v>
      </c>
      <c r="I9" s="68">
        <v>0</v>
      </c>
      <c r="J9" s="63">
        <f aca="true" t="shared" si="3" ref="J9:J18">G9+I9</f>
        <v>0</v>
      </c>
      <c r="K9" s="63">
        <f aca="true" t="shared" si="4" ref="K9:K18">IF(J$7=0,0,J9/J$7*100)</f>
        <v>0</v>
      </c>
      <c r="L9" s="64">
        <f aca="true" t="shared" si="5" ref="L9:L18">J9-E9</f>
        <v>0</v>
      </c>
      <c r="M9" s="65">
        <f aca="true" t="shared" si="6" ref="M9:M18">IF(E9=0,0,(L9/E9)*100)</f>
        <v>0</v>
      </c>
    </row>
    <row r="10" spans="1:13" ht="16.5" customHeight="1">
      <c r="A10" s="56"/>
      <c r="B10" s="376" t="s">
        <v>12</v>
      </c>
      <c r="C10" s="377"/>
      <c r="D10" s="59"/>
      <c r="E10" s="67">
        <v>0</v>
      </c>
      <c r="F10" s="60">
        <f t="shared" si="1"/>
        <v>0</v>
      </c>
      <c r="G10" s="67">
        <v>0</v>
      </c>
      <c r="H10" s="61">
        <f t="shared" si="2"/>
        <v>0</v>
      </c>
      <c r="I10" s="68">
        <v>0</v>
      </c>
      <c r="J10" s="63">
        <f t="shared" si="3"/>
        <v>0</v>
      </c>
      <c r="K10" s="63">
        <f t="shared" si="4"/>
        <v>0</v>
      </c>
      <c r="L10" s="64">
        <f t="shared" si="5"/>
        <v>0</v>
      </c>
      <c r="M10" s="65">
        <f t="shared" si="6"/>
        <v>0</v>
      </c>
    </row>
    <row r="11" spans="1:13" ht="16.5" customHeight="1">
      <c r="A11" s="56"/>
      <c r="B11" s="376" t="s">
        <v>13</v>
      </c>
      <c r="C11" s="377"/>
      <c r="D11" s="59"/>
      <c r="E11" s="67">
        <v>0</v>
      </c>
      <c r="F11" s="60">
        <f t="shared" si="1"/>
        <v>0</v>
      </c>
      <c r="G11" s="67">
        <v>0</v>
      </c>
      <c r="H11" s="61">
        <f t="shared" si="2"/>
        <v>0</v>
      </c>
      <c r="I11" s="68">
        <v>0</v>
      </c>
      <c r="J11" s="63">
        <f t="shared" si="3"/>
        <v>0</v>
      </c>
      <c r="K11" s="63">
        <f t="shared" si="4"/>
        <v>0</v>
      </c>
      <c r="L11" s="64">
        <f t="shared" si="5"/>
        <v>0</v>
      </c>
      <c r="M11" s="65">
        <f t="shared" si="6"/>
        <v>0</v>
      </c>
    </row>
    <row r="12" spans="1:13" ht="16.5" customHeight="1">
      <c r="A12" s="56"/>
      <c r="B12" s="376" t="s">
        <v>14</v>
      </c>
      <c r="C12" s="377"/>
      <c r="D12" s="59"/>
      <c r="E12" s="67">
        <v>0</v>
      </c>
      <c r="F12" s="60">
        <f t="shared" si="1"/>
        <v>0</v>
      </c>
      <c r="G12" s="67">
        <v>0</v>
      </c>
      <c r="H12" s="61">
        <f t="shared" si="2"/>
        <v>0</v>
      </c>
      <c r="I12" s="68">
        <v>0</v>
      </c>
      <c r="J12" s="63">
        <f t="shared" si="3"/>
        <v>0</v>
      </c>
      <c r="K12" s="63">
        <f t="shared" si="4"/>
        <v>0</v>
      </c>
      <c r="L12" s="64">
        <f t="shared" si="5"/>
        <v>0</v>
      </c>
      <c r="M12" s="65">
        <f t="shared" si="6"/>
        <v>0</v>
      </c>
    </row>
    <row r="13" spans="1:13" ht="16.5" customHeight="1">
      <c r="A13" s="56"/>
      <c r="B13" s="376" t="s">
        <v>15</v>
      </c>
      <c r="C13" s="377"/>
      <c r="D13" s="59"/>
      <c r="E13" s="67">
        <v>0</v>
      </c>
      <c r="F13" s="60">
        <f t="shared" si="1"/>
        <v>0</v>
      </c>
      <c r="G13" s="67">
        <v>0</v>
      </c>
      <c r="H13" s="61">
        <f t="shared" si="2"/>
        <v>0</v>
      </c>
      <c r="I13" s="68">
        <v>0</v>
      </c>
      <c r="J13" s="63">
        <f t="shared" si="3"/>
        <v>0</v>
      </c>
      <c r="K13" s="63">
        <f t="shared" si="4"/>
        <v>0</v>
      </c>
      <c r="L13" s="64">
        <f t="shared" si="5"/>
        <v>0</v>
      </c>
      <c r="M13" s="65">
        <f t="shared" si="6"/>
        <v>0</v>
      </c>
    </row>
    <row r="14" spans="1:13" ht="16.5" customHeight="1">
      <c r="A14" s="56"/>
      <c r="B14" s="376" t="s">
        <v>16</v>
      </c>
      <c r="C14" s="377"/>
      <c r="D14" s="59"/>
      <c r="E14" s="67">
        <v>4095847000</v>
      </c>
      <c r="F14" s="60">
        <f t="shared" si="1"/>
        <v>93.8689548690266</v>
      </c>
      <c r="G14" s="67">
        <v>4615064813</v>
      </c>
      <c r="H14" s="61">
        <f t="shared" si="2"/>
        <v>94.52093490956426</v>
      </c>
      <c r="I14" s="68">
        <v>0</v>
      </c>
      <c r="J14" s="63">
        <f t="shared" si="3"/>
        <v>4615064813</v>
      </c>
      <c r="K14" s="63">
        <f t="shared" si="4"/>
        <v>94.52093490956426</v>
      </c>
      <c r="L14" s="64">
        <f t="shared" si="5"/>
        <v>519217813</v>
      </c>
      <c r="M14" s="65">
        <f t="shared" si="6"/>
        <v>12.676689656620473</v>
      </c>
    </row>
    <row r="15" spans="1:13" ht="16.5" customHeight="1">
      <c r="A15" s="56"/>
      <c r="B15" s="376" t="s">
        <v>17</v>
      </c>
      <c r="C15" s="377"/>
      <c r="D15" s="59"/>
      <c r="E15" s="67">
        <v>0</v>
      </c>
      <c r="F15" s="60">
        <f t="shared" si="1"/>
        <v>0</v>
      </c>
      <c r="G15" s="67">
        <v>0</v>
      </c>
      <c r="H15" s="61">
        <f t="shared" si="2"/>
        <v>0</v>
      </c>
      <c r="I15" s="68">
        <v>0</v>
      </c>
      <c r="J15" s="63">
        <f t="shared" si="3"/>
        <v>0</v>
      </c>
      <c r="K15" s="63">
        <f t="shared" si="4"/>
        <v>0</v>
      </c>
      <c r="L15" s="64">
        <f t="shared" si="5"/>
        <v>0</v>
      </c>
      <c r="M15" s="65">
        <f t="shared" si="6"/>
        <v>0</v>
      </c>
    </row>
    <row r="16" spans="1:13" ht="16.5" customHeight="1">
      <c r="A16" s="56"/>
      <c r="B16" s="376" t="s">
        <v>18</v>
      </c>
      <c r="C16" s="377"/>
      <c r="D16" s="59"/>
      <c r="E16" s="67">
        <v>0</v>
      </c>
      <c r="F16" s="60">
        <f t="shared" si="1"/>
        <v>0</v>
      </c>
      <c r="G16" s="67">
        <v>0</v>
      </c>
      <c r="H16" s="61">
        <f t="shared" si="2"/>
        <v>0</v>
      </c>
      <c r="I16" s="68">
        <v>0</v>
      </c>
      <c r="J16" s="63">
        <f t="shared" si="3"/>
        <v>0</v>
      </c>
      <c r="K16" s="63">
        <f t="shared" si="4"/>
        <v>0</v>
      </c>
      <c r="L16" s="64">
        <f t="shared" si="5"/>
        <v>0</v>
      </c>
      <c r="M16" s="65">
        <f t="shared" si="6"/>
        <v>0</v>
      </c>
    </row>
    <row r="17" spans="1:13" ht="16.5" customHeight="1">
      <c r="A17" s="56"/>
      <c r="B17" s="376" t="s">
        <v>19</v>
      </c>
      <c r="C17" s="377"/>
      <c r="D17" s="59"/>
      <c r="E17" s="67">
        <v>0</v>
      </c>
      <c r="F17" s="60">
        <f t="shared" si="1"/>
        <v>0</v>
      </c>
      <c r="G17" s="67">
        <v>0</v>
      </c>
      <c r="H17" s="61">
        <f t="shared" si="2"/>
        <v>0</v>
      </c>
      <c r="I17" s="68">
        <v>0</v>
      </c>
      <c r="J17" s="63">
        <f t="shared" si="3"/>
        <v>0</v>
      </c>
      <c r="K17" s="63">
        <f t="shared" si="4"/>
        <v>0</v>
      </c>
      <c r="L17" s="64">
        <f t="shared" si="5"/>
        <v>0</v>
      </c>
      <c r="M17" s="65">
        <f t="shared" si="6"/>
        <v>0</v>
      </c>
    </row>
    <row r="18" spans="1:13" ht="16.5" customHeight="1">
      <c r="A18" s="56"/>
      <c r="B18" s="376" t="s">
        <v>20</v>
      </c>
      <c r="C18" s="377"/>
      <c r="D18" s="59"/>
      <c r="E18" s="67">
        <v>267520000</v>
      </c>
      <c r="F18" s="60">
        <f t="shared" si="1"/>
        <v>6.131045130973398</v>
      </c>
      <c r="G18" s="67">
        <v>267520000</v>
      </c>
      <c r="H18" s="61">
        <f t="shared" si="2"/>
        <v>5.479065090435737</v>
      </c>
      <c r="I18" s="68">
        <v>0</v>
      </c>
      <c r="J18" s="63">
        <f t="shared" si="3"/>
        <v>267520000</v>
      </c>
      <c r="K18" s="63">
        <f t="shared" si="4"/>
        <v>5.479065090435737</v>
      </c>
      <c r="L18" s="64">
        <f t="shared" si="5"/>
        <v>0</v>
      </c>
      <c r="M18" s="65">
        <f t="shared" si="6"/>
        <v>0</v>
      </c>
    </row>
    <row r="19" spans="1:13" ht="6" customHeight="1">
      <c r="A19" s="56"/>
      <c r="B19" s="376"/>
      <c r="C19" s="377"/>
      <c r="D19" s="59"/>
      <c r="E19" s="60"/>
      <c r="F19" s="60"/>
      <c r="G19" s="60"/>
      <c r="H19" s="61"/>
      <c r="I19" s="62"/>
      <c r="J19" s="63"/>
      <c r="K19" s="63"/>
      <c r="L19" s="64"/>
      <c r="M19" s="65"/>
    </row>
    <row r="20" spans="1:13" s="47" customFormat="1" ht="16.5" customHeight="1">
      <c r="A20" s="69" t="s">
        <v>21</v>
      </c>
      <c r="C20" s="48"/>
      <c r="D20" s="49"/>
      <c r="E20" s="50">
        <f>SUM(E22:E34)</f>
        <v>4408976000</v>
      </c>
      <c r="F20" s="50">
        <f>IF(E$7=0,0,E20/E$7*100)</f>
        <v>101.0452707736938</v>
      </c>
      <c r="G20" s="50">
        <f>SUM(G22:G34)</f>
        <v>4919674537</v>
      </c>
      <c r="H20" s="51">
        <f>IF(G$7=0,0,G20/G$7*100)</f>
        <v>100.75963296943142</v>
      </c>
      <c r="I20" s="52">
        <f>SUM(I22:I34)</f>
        <v>0</v>
      </c>
      <c r="J20" s="53">
        <f>SUM(J22:J34)</f>
        <v>4919674537</v>
      </c>
      <c r="K20" s="53">
        <f>IF(J$7=0,0,J20/J$7*100)</f>
        <v>100.75963296943142</v>
      </c>
      <c r="L20" s="54">
        <f>SUM(L22:L34)</f>
        <v>510698537</v>
      </c>
      <c r="M20" s="55">
        <f>IF(E20=0,0,(L20/E20)*100)</f>
        <v>11.583155295016349</v>
      </c>
    </row>
    <row r="21" spans="1:13" ht="6" customHeight="1">
      <c r="A21" s="56"/>
      <c r="B21" s="57"/>
      <c r="C21" s="58"/>
      <c r="D21" s="59"/>
      <c r="E21" s="60"/>
      <c r="F21" s="60"/>
      <c r="G21" s="60"/>
      <c r="H21" s="61"/>
      <c r="I21" s="62"/>
      <c r="J21" s="63"/>
      <c r="K21" s="63"/>
      <c r="L21" s="64"/>
      <c r="M21" s="65"/>
    </row>
    <row r="22" spans="1:13" ht="16.5" customHeight="1">
      <c r="A22" s="56"/>
      <c r="B22" s="376" t="s">
        <v>22</v>
      </c>
      <c r="C22" s="377"/>
      <c r="D22" s="59"/>
      <c r="E22" s="67">
        <v>0</v>
      </c>
      <c r="F22" s="60">
        <f aca="true" t="shared" si="7" ref="F22:F34">IF(E$7=0,0,E22/E$7*100)</f>
        <v>0</v>
      </c>
      <c r="G22" s="67">
        <v>0</v>
      </c>
      <c r="H22" s="61">
        <f aca="true" t="shared" si="8" ref="H22:H34">IF(G$7=0,0,G22/G$7*100)</f>
        <v>0</v>
      </c>
      <c r="I22" s="68">
        <v>0</v>
      </c>
      <c r="J22" s="63">
        <f aca="true" t="shared" si="9" ref="J22:J34">G22+I22</f>
        <v>0</v>
      </c>
      <c r="K22" s="63">
        <f aca="true" t="shared" si="10" ref="K22:K34">IF(J$7=0,0,J22/J$7*100)</f>
        <v>0</v>
      </c>
      <c r="L22" s="64">
        <f aca="true" t="shared" si="11" ref="L22:L34">J22-E22</f>
        <v>0</v>
      </c>
      <c r="M22" s="65">
        <f aca="true" t="shared" si="12" ref="M22:M34">IF(E22=0,0,(L22/E22)*100)</f>
        <v>0</v>
      </c>
    </row>
    <row r="23" spans="1:13" ht="16.5" customHeight="1">
      <c r="A23" s="56"/>
      <c r="B23" s="376" t="s">
        <v>23</v>
      </c>
      <c r="C23" s="377"/>
      <c r="D23" s="59"/>
      <c r="E23" s="67">
        <v>0</v>
      </c>
      <c r="F23" s="60">
        <f t="shared" si="7"/>
        <v>0</v>
      </c>
      <c r="G23" s="67">
        <v>0</v>
      </c>
      <c r="H23" s="61">
        <f t="shared" si="8"/>
        <v>0</v>
      </c>
      <c r="I23" s="68">
        <v>0</v>
      </c>
      <c r="J23" s="63">
        <f t="shared" si="9"/>
        <v>0</v>
      </c>
      <c r="K23" s="63">
        <f t="shared" si="10"/>
        <v>0</v>
      </c>
      <c r="L23" s="64">
        <f t="shared" si="11"/>
        <v>0</v>
      </c>
      <c r="M23" s="65">
        <f t="shared" si="12"/>
        <v>0</v>
      </c>
    </row>
    <row r="24" spans="1:13" ht="16.5" customHeight="1">
      <c r="A24" s="56"/>
      <c r="B24" s="376" t="s">
        <v>24</v>
      </c>
      <c r="C24" s="377"/>
      <c r="D24" s="59"/>
      <c r="E24" s="67">
        <v>664486000</v>
      </c>
      <c r="F24" s="60">
        <f t="shared" si="7"/>
        <v>15.228744224357015</v>
      </c>
      <c r="G24" s="67">
        <v>660055986</v>
      </c>
      <c r="H24" s="61">
        <f t="shared" si="8"/>
        <v>13.518576968547173</v>
      </c>
      <c r="I24" s="68">
        <v>0</v>
      </c>
      <c r="J24" s="63">
        <f t="shared" si="9"/>
        <v>660055986</v>
      </c>
      <c r="K24" s="63">
        <f t="shared" si="10"/>
        <v>13.518576968547173</v>
      </c>
      <c r="L24" s="64">
        <f t="shared" si="11"/>
        <v>-4430014</v>
      </c>
      <c r="M24" s="65">
        <f t="shared" si="12"/>
        <v>-0.666682819502593</v>
      </c>
    </row>
    <row r="25" spans="1:13" ht="16.5" customHeight="1">
      <c r="A25" s="56"/>
      <c r="B25" s="376" t="s">
        <v>25</v>
      </c>
      <c r="C25" s="377"/>
      <c r="D25" s="59"/>
      <c r="E25" s="67">
        <v>0</v>
      </c>
      <c r="F25" s="60">
        <f t="shared" si="7"/>
        <v>0</v>
      </c>
      <c r="G25" s="67">
        <v>0</v>
      </c>
      <c r="H25" s="61">
        <f t="shared" si="8"/>
        <v>0</v>
      </c>
      <c r="I25" s="68">
        <v>0</v>
      </c>
      <c r="J25" s="63">
        <f t="shared" si="9"/>
        <v>0</v>
      </c>
      <c r="K25" s="63">
        <f t="shared" si="10"/>
        <v>0</v>
      </c>
      <c r="L25" s="64">
        <f t="shared" si="11"/>
        <v>0</v>
      </c>
      <c r="M25" s="65">
        <f t="shared" si="12"/>
        <v>0</v>
      </c>
    </row>
    <row r="26" spans="1:13" ht="16.5" customHeight="1">
      <c r="A26" s="56"/>
      <c r="B26" s="376" t="s">
        <v>26</v>
      </c>
      <c r="C26" s="377"/>
      <c r="D26" s="59"/>
      <c r="E26" s="67">
        <v>0</v>
      </c>
      <c r="F26" s="60">
        <f t="shared" si="7"/>
        <v>0</v>
      </c>
      <c r="G26" s="67">
        <v>0</v>
      </c>
      <c r="H26" s="61">
        <f t="shared" si="8"/>
        <v>0</v>
      </c>
      <c r="I26" s="68">
        <v>0</v>
      </c>
      <c r="J26" s="63">
        <f t="shared" si="9"/>
        <v>0</v>
      </c>
      <c r="K26" s="63">
        <f t="shared" si="10"/>
        <v>0</v>
      </c>
      <c r="L26" s="64">
        <f t="shared" si="11"/>
        <v>0</v>
      </c>
      <c r="M26" s="65">
        <f t="shared" si="12"/>
        <v>0</v>
      </c>
    </row>
    <row r="27" spans="1:13" ht="16.5" customHeight="1">
      <c r="A27" s="56"/>
      <c r="B27" s="376" t="s">
        <v>27</v>
      </c>
      <c r="C27" s="377"/>
      <c r="D27" s="59"/>
      <c r="E27" s="67">
        <v>3403835000</v>
      </c>
      <c r="F27" s="60">
        <f t="shared" si="7"/>
        <v>78.00936753658357</v>
      </c>
      <c r="G27" s="67">
        <v>3920337091</v>
      </c>
      <c r="H27" s="61">
        <f t="shared" si="8"/>
        <v>80.29224767508406</v>
      </c>
      <c r="I27" s="68">
        <v>0</v>
      </c>
      <c r="J27" s="63">
        <f t="shared" si="9"/>
        <v>3920337091</v>
      </c>
      <c r="K27" s="63">
        <f t="shared" si="10"/>
        <v>80.29224767508406</v>
      </c>
      <c r="L27" s="64">
        <f t="shared" si="11"/>
        <v>516502091</v>
      </c>
      <c r="M27" s="65">
        <f t="shared" si="12"/>
        <v>15.174122453056626</v>
      </c>
    </row>
    <row r="28" spans="1:13" ht="16.5" customHeight="1">
      <c r="A28" s="56"/>
      <c r="B28" s="376" t="s">
        <v>28</v>
      </c>
      <c r="C28" s="377"/>
      <c r="D28" s="59"/>
      <c r="E28" s="67">
        <v>0</v>
      </c>
      <c r="F28" s="60">
        <v>0</v>
      </c>
      <c r="G28" s="67">
        <v>0</v>
      </c>
      <c r="H28" s="61">
        <f t="shared" si="8"/>
        <v>0</v>
      </c>
      <c r="I28" s="68">
        <v>0</v>
      </c>
      <c r="J28" s="63">
        <f t="shared" si="9"/>
        <v>0</v>
      </c>
      <c r="K28" s="63">
        <f t="shared" si="10"/>
        <v>0</v>
      </c>
      <c r="L28" s="64">
        <f t="shared" si="11"/>
        <v>0</v>
      </c>
      <c r="M28" s="65">
        <f t="shared" si="12"/>
        <v>0</v>
      </c>
    </row>
    <row r="29" spans="1:13" ht="16.5" customHeight="1">
      <c r="A29" s="56"/>
      <c r="B29" s="376" t="s">
        <v>29</v>
      </c>
      <c r="C29" s="377"/>
      <c r="D29" s="59"/>
      <c r="E29" s="67">
        <v>0</v>
      </c>
      <c r="F29" s="60">
        <f t="shared" si="7"/>
        <v>0</v>
      </c>
      <c r="G29" s="67">
        <v>0</v>
      </c>
      <c r="H29" s="61">
        <f t="shared" si="8"/>
        <v>0</v>
      </c>
      <c r="I29" s="68">
        <v>0</v>
      </c>
      <c r="J29" s="63">
        <f t="shared" si="9"/>
        <v>0</v>
      </c>
      <c r="K29" s="63">
        <f t="shared" si="10"/>
        <v>0</v>
      </c>
      <c r="L29" s="64">
        <f t="shared" si="11"/>
        <v>0</v>
      </c>
      <c r="M29" s="65">
        <f t="shared" si="12"/>
        <v>0</v>
      </c>
    </row>
    <row r="30" spans="1:13" ht="16.5" customHeight="1">
      <c r="A30" s="56"/>
      <c r="B30" s="376" t="s">
        <v>30</v>
      </c>
      <c r="C30" s="377"/>
      <c r="D30" s="59"/>
      <c r="E30" s="67">
        <v>0</v>
      </c>
      <c r="F30" s="60">
        <f t="shared" si="7"/>
        <v>0</v>
      </c>
      <c r="G30" s="67">
        <v>0</v>
      </c>
      <c r="H30" s="61">
        <f t="shared" si="8"/>
        <v>0</v>
      </c>
      <c r="I30" s="68">
        <v>0</v>
      </c>
      <c r="J30" s="63">
        <f t="shared" si="9"/>
        <v>0</v>
      </c>
      <c r="K30" s="63">
        <f t="shared" si="10"/>
        <v>0</v>
      </c>
      <c r="L30" s="64">
        <f t="shared" si="11"/>
        <v>0</v>
      </c>
      <c r="M30" s="65">
        <f t="shared" si="12"/>
        <v>0</v>
      </c>
    </row>
    <row r="31" spans="1:13" ht="16.5" customHeight="1">
      <c r="A31" s="56"/>
      <c r="B31" s="376" t="s">
        <v>31</v>
      </c>
      <c r="C31" s="377"/>
      <c r="D31" s="59"/>
      <c r="E31" s="67">
        <v>340655000</v>
      </c>
      <c r="F31" s="60">
        <f t="shared" si="7"/>
        <v>7.807159012753225</v>
      </c>
      <c r="G31" s="67">
        <v>339281460</v>
      </c>
      <c r="H31" s="61">
        <f t="shared" si="8"/>
        <v>6.948808325800197</v>
      </c>
      <c r="I31" s="68">
        <v>0</v>
      </c>
      <c r="J31" s="63">
        <f t="shared" si="9"/>
        <v>339281460</v>
      </c>
      <c r="K31" s="63">
        <f t="shared" si="10"/>
        <v>6.948808325800197</v>
      </c>
      <c r="L31" s="64">
        <f t="shared" si="11"/>
        <v>-1373540</v>
      </c>
      <c r="M31" s="65">
        <f t="shared" si="12"/>
        <v>-0.403205589232508</v>
      </c>
    </row>
    <row r="32" spans="1:13" ht="16.5" customHeight="1">
      <c r="A32" s="56"/>
      <c r="B32" s="376" t="s">
        <v>32</v>
      </c>
      <c r="C32" s="377"/>
      <c r="D32" s="59"/>
      <c r="E32" s="67">
        <v>0</v>
      </c>
      <c r="F32" s="60">
        <f t="shared" si="7"/>
        <v>0</v>
      </c>
      <c r="G32" s="67">
        <v>0</v>
      </c>
      <c r="H32" s="61">
        <f t="shared" si="8"/>
        <v>0</v>
      </c>
      <c r="I32" s="68">
        <v>0</v>
      </c>
      <c r="J32" s="63">
        <f t="shared" si="9"/>
        <v>0</v>
      </c>
      <c r="K32" s="63">
        <f t="shared" si="10"/>
        <v>0</v>
      </c>
      <c r="L32" s="64">
        <f t="shared" si="11"/>
        <v>0</v>
      </c>
      <c r="M32" s="65">
        <f t="shared" si="12"/>
        <v>0</v>
      </c>
    </row>
    <row r="33" spans="1:13" ht="16.5" customHeight="1">
      <c r="A33" s="56"/>
      <c r="B33" s="376" t="s">
        <v>33</v>
      </c>
      <c r="C33" s="377"/>
      <c r="D33" s="59"/>
      <c r="E33" s="67">
        <v>0</v>
      </c>
      <c r="F33" s="60">
        <f t="shared" si="7"/>
        <v>0</v>
      </c>
      <c r="G33" s="67">
        <v>0</v>
      </c>
      <c r="H33" s="61">
        <f t="shared" si="8"/>
        <v>0</v>
      </c>
      <c r="I33" s="68">
        <v>0</v>
      </c>
      <c r="J33" s="63">
        <f t="shared" si="9"/>
        <v>0</v>
      </c>
      <c r="K33" s="63">
        <f t="shared" si="10"/>
        <v>0</v>
      </c>
      <c r="L33" s="64">
        <f t="shared" si="11"/>
        <v>0</v>
      </c>
      <c r="M33" s="65">
        <f t="shared" si="12"/>
        <v>0</v>
      </c>
    </row>
    <row r="34" spans="1:13" ht="16.5" customHeight="1">
      <c r="A34" s="56"/>
      <c r="B34" s="376" t="s">
        <v>34</v>
      </c>
      <c r="C34" s="377"/>
      <c r="D34" s="59"/>
      <c r="E34" s="67">
        <v>0</v>
      </c>
      <c r="F34" s="60">
        <f t="shared" si="7"/>
        <v>0</v>
      </c>
      <c r="G34" s="67">
        <v>0</v>
      </c>
      <c r="H34" s="61">
        <f t="shared" si="8"/>
        <v>0</v>
      </c>
      <c r="I34" s="68">
        <v>0</v>
      </c>
      <c r="J34" s="63">
        <f t="shared" si="9"/>
        <v>0</v>
      </c>
      <c r="K34" s="63">
        <f t="shared" si="10"/>
        <v>0</v>
      </c>
      <c r="L34" s="64">
        <f t="shared" si="11"/>
        <v>0</v>
      </c>
      <c r="M34" s="65">
        <f t="shared" si="12"/>
        <v>0</v>
      </c>
    </row>
    <row r="35" spans="1:13" ht="6" customHeight="1">
      <c r="A35" s="56"/>
      <c r="B35" s="376"/>
      <c r="C35" s="377"/>
      <c r="D35" s="59"/>
      <c r="E35" s="60"/>
      <c r="F35" s="60"/>
      <c r="G35" s="60"/>
      <c r="H35" s="61"/>
      <c r="I35" s="62"/>
      <c r="J35" s="63"/>
      <c r="K35" s="63"/>
      <c r="L35" s="64"/>
      <c r="M35" s="65"/>
    </row>
    <row r="36" spans="1:13" s="47" customFormat="1" ht="16.5" customHeight="1">
      <c r="A36" s="46" t="s">
        <v>35</v>
      </c>
      <c r="C36" s="48"/>
      <c r="D36" s="49"/>
      <c r="E36" s="50">
        <f>E7-E20</f>
        <v>-45609000</v>
      </c>
      <c r="F36" s="50">
        <f>IF(E$7=0,0,E36/E$7*100)</f>
        <v>-1.0452707736938012</v>
      </c>
      <c r="G36" s="50">
        <f>G7-G20</f>
        <v>-37089724</v>
      </c>
      <c r="H36" s="51">
        <f>IF(G$7=0,0,G36/G$7*100)</f>
        <v>-0.7596329694314313</v>
      </c>
      <c r="I36" s="52">
        <f>I7-I20</f>
        <v>0</v>
      </c>
      <c r="J36" s="53">
        <f>J7-J20</f>
        <v>-37089724</v>
      </c>
      <c r="K36" s="53">
        <f>IF(J$7=0,0,J36/J$7*100)</f>
        <v>-0.7596329694314313</v>
      </c>
      <c r="L36" s="54">
        <f>L7-L20</f>
        <v>8519276</v>
      </c>
      <c r="M36" s="55">
        <f>IF(E36=0,0,(L36/E36)*100)</f>
        <v>-18.678936174877766</v>
      </c>
    </row>
    <row r="37" spans="1:13" ht="6" customHeight="1">
      <c r="A37" s="56"/>
      <c r="B37" s="70"/>
      <c r="C37" s="71"/>
      <c r="D37" s="72"/>
      <c r="E37" s="60"/>
      <c r="F37" s="60"/>
      <c r="G37" s="60"/>
      <c r="H37" s="61"/>
      <c r="I37" s="62"/>
      <c r="J37" s="63"/>
      <c r="K37" s="63"/>
      <c r="L37" s="64"/>
      <c r="M37" s="65"/>
    </row>
    <row r="38" spans="1:13" s="47" customFormat="1" ht="16.5" customHeight="1">
      <c r="A38" s="46" t="s">
        <v>43</v>
      </c>
      <c r="C38" s="48"/>
      <c r="D38" s="49"/>
      <c r="E38" s="50">
        <f>SUM(E40:E41)</f>
        <v>120875000</v>
      </c>
      <c r="F38" s="50">
        <f>IF(E$7=0,0,E38/E$7*100)</f>
        <v>2.7702230868959683</v>
      </c>
      <c r="G38" s="50">
        <f>SUM(G40:G41)</f>
        <v>158794291</v>
      </c>
      <c r="H38" s="51">
        <f>IF(G$7=0,0,G38/G$7*100)</f>
        <v>3.252258733472614</v>
      </c>
      <c r="I38" s="52">
        <f>SUM(I40:I41)</f>
        <v>0</v>
      </c>
      <c r="J38" s="53">
        <f>SUM(J40:J41)</f>
        <v>158794291</v>
      </c>
      <c r="K38" s="53">
        <f>IF(J$7=0,0,J38/J$7*100)</f>
        <v>3.252258733472614</v>
      </c>
      <c r="L38" s="54">
        <f>SUM(L40:L41)</f>
        <v>37919291</v>
      </c>
      <c r="M38" s="55">
        <f>IF(E38=0,0,(L38/E38)*100)</f>
        <v>31.370664736297826</v>
      </c>
    </row>
    <row r="39" spans="1:13" ht="6" customHeight="1">
      <c r="A39" s="56"/>
      <c r="B39" s="57"/>
      <c r="C39" s="58"/>
      <c r="D39" s="59"/>
      <c r="E39" s="60"/>
      <c r="F39" s="60"/>
      <c r="G39" s="60"/>
      <c r="H39" s="61"/>
      <c r="I39" s="62"/>
      <c r="J39" s="63"/>
      <c r="K39" s="63"/>
      <c r="L39" s="64"/>
      <c r="M39" s="65"/>
    </row>
    <row r="40" spans="1:13" ht="16.5" customHeight="1">
      <c r="A40" s="56"/>
      <c r="B40" s="376" t="s">
        <v>36</v>
      </c>
      <c r="C40" s="377"/>
      <c r="D40" s="59"/>
      <c r="E40" s="67">
        <v>55000000</v>
      </c>
      <c r="F40" s="60">
        <f>IF(E$7=0,0,E40/E$7*100)</f>
        <v>1.2604944759402543</v>
      </c>
      <c r="G40" s="67">
        <v>52756585</v>
      </c>
      <c r="H40" s="61">
        <f>IF(G$7=0,0,G40/G$7*100)</f>
        <v>1.0805052450811365</v>
      </c>
      <c r="I40" s="68">
        <v>0</v>
      </c>
      <c r="J40" s="63">
        <f>G40+I40</f>
        <v>52756585</v>
      </c>
      <c r="K40" s="63">
        <f>IF(J$7=0,0,J40/J$7*100)</f>
        <v>1.0805052450811365</v>
      </c>
      <c r="L40" s="64">
        <f>J40-E40</f>
        <v>-2243415</v>
      </c>
      <c r="M40" s="65">
        <f>IF(E40=0,0,(L40/E40)*100)</f>
        <v>-4.078936363636363</v>
      </c>
    </row>
    <row r="41" spans="1:13" ht="16.5" customHeight="1">
      <c r="A41" s="56"/>
      <c r="B41" s="376" t="s">
        <v>37</v>
      </c>
      <c r="C41" s="377"/>
      <c r="D41" s="59"/>
      <c r="E41" s="67">
        <v>65875000</v>
      </c>
      <c r="F41" s="60">
        <f>IF(E$7=0,0,E41/E$7*100)</f>
        <v>1.5097286109557138</v>
      </c>
      <c r="G41" s="67">
        <v>106037706</v>
      </c>
      <c r="H41" s="61">
        <f>IF(G$7=0,0,G41/G$7*100)</f>
        <v>2.1717534883914773</v>
      </c>
      <c r="I41" s="68">
        <v>0</v>
      </c>
      <c r="J41" s="63">
        <f>G41+I41</f>
        <v>106037706</v>
      </c>
      <c r="K41" s="63">
        <f>IF(J$7=0,0,J41/J$7*100)</f>
        <v>2.1717534883914773</v>
      </c>
      <c r="L41" s="64">
        <f>J41-E41</f>
        <v>40162706</v>
      </c>
      <c r="M41" s="65">
        <f>IF(E41=0,0,(L41/E41)*100)</f>
        <v>60.96805464895636</v>
      </c>
    </row>
    <row r="42" spans="1:13" ht="6" customHeight="1">
      <c r="A42" s="56"/>
      <c r="B42" s="376"/>
      <c r="C42" s="377"/>
      <c r="D42" s="59"/>
      <c r="E42" s="60"/>
      <c r="F42" s="60"/>
      <c r="G42" s="60"/>
      <c r="H42" s="61"/>
      <c r="I42" s="62"/>
      <c r="J42" s="63"/>
      <c r="K42" s="63"/>
      <c r="L42" s="64"/>
      <c r="M42" s="65"/>
    </row>
    <row r="43" spans="1:13" s="47" customFormat="1" ht="16.5" customHeight="1">
      <c r="A43" s="46" t="s">
        <v>44</v>
      </c>
      <c r="C43" s="48"/>
      <c r="D43" s="49"/>
      <c r="E43" s="50">
        <f>SUM(E45:E46)</f>
        <v>39828000</v>
      </c>
      <c r="F43" s="50">
        <f>IF(E$7=0,0,E43/E$7*100)</f>
        <v>0.91278134523179</v>
      </c>
      <c r="G43" s="50">
        <f>SUM(G45:G46)</f>
        <v>103921704</v>
      </c>
      <c r="H43" s="51">
        <f>IF(G$7=0,0,G43/G$7*100)</f>
        <v>2.1284157465796794</v>
      </c>
      <c r="I43" s="52">
        <f>SUM(I45:I46)</f>
        <v>0</v>
      </c>
      <c r="J43" s="53">
        <f>SUM(J45:J46)</f>
        <v>103921704</v>
      </c>
      <c r="K43" s="53">
        <f>IF(J$7=0,0,J43/J$7*100)</f>
        <v>2.1284157465796794</v>
      </c>
      <c r="L43" s="54">
        <f>SUM(L45:L46)</f>
        <v>64093704</v>
      </c>
      <c r="M43" s="55">
        <f>IF(E43=0,0,(L43/E43)*100)</f>
        <v>160.9262428442302</v>
      </c>
    </row>
    <row r="44" spans="1:13" ht="6" customHeight="1">
      <c r="A44" s="56"/>
      <c r="B44" s="57"/>
      <c r="C44" s="58"/>
      <c r="D44" s="59"/>
      <c r="E44" s="60"/>
      <c r="F44" s="60"/>
      <c r="G44" s="60"/>
      <c r="H44" s="61"/>
      <c r="I44" s="62"/>
      <c r="J44" s="63"/>
      <c r="K44" s="63"/>
      <c r="L44" s="64"/>
      <c r="M44" s="65"/>
    </row>
    <row r="45" spans="1:13" ht="16.5" customHeight="1">
      <c r="A45" s="56"/>
      <c r="B45" s="376" t="s">
        <v>38</v>
      </c>
      <c r="C45" s="377"/>
      <c r="D45" s="59"/>
      <c r="E45" s="67">
        <v>0</v>
      </c>
      <c r="F45" s="60">
        <f>IF(E$7=0,0,E45/E$7*100)</f>
        <v>0</v>
      </c>
      <c r="G45" s="67">
        <v>0</v>
      </c>
      <c r="H45" s="61">
        <f>IF(G$7=0,0,G45/G$7*100)</f>
        <v>0</v>
      </c>
      <c r="I45" s="68">
        <v>0</v>
      </c>
      <c r="J45" s="63">
        <f>G45+I45</f>
        <v>0</v>
      </c>
      <c r="K45" s="63">
        <f>IF(J$7=0,0,J45/J$7*100)</f>
        <v>0</v>
      </c>
      <c r="L45" s="64">
        <f>J45-E45</f>
        <v>0</v>
      </c>
      <c r="M45" s="65">
        <f>IF(E45=0,0,(L45/E45)*100)</f>
        <v>0</v>
      </c>
    </row>
    <row r="46" spans="1:13" ht="16.5" customHeight="1">
      <c r="A46" s="56"/>
      <c r="B46" s="376" t="s">
        <v>39</v>
      </c>
      <c r="C46" s="377"/>
      <c r="D46" s="59"/>
      <c r="E46" s="67">
        <v>39828000</v>
      </c>
      <c r="F46" s="60">
        <f>IF(E$7=0,0,E46/E$7*100)</f>
        <v>0.91278134523179</v>
      </c>
      <c r="G46" s="67">
        <v>103921704</v>
      </c>
      <c r="H46" s="61">
        <f>IF(G$7=0,0,G46/G$7*100)</f>
        <v>2.1284157465796794</v>
      </c>
      <c r="I46" s="68">
        <v>0</v>
      </c>
      <c r="J46" s="63">
        <f>G46+I46</f>
        <v>103921704</v>
      </c>
      <c r="K46" s="63">
        <f>IF(J$7=0,0,J46/J$7*100)</f>
        <v>2.1284157465796794</v>
      </c>
      <c r="L46" s="64">
        <f>J46-E46</f>
        <v>64093704</v>
      </c>
      <c r="M46" s="65">
        <f>IF(E46=0,0,(L46/E46)*100)</f>
        <v>160.9262428442302</v>
      </c>
    </row>
    <row r="47" spans="1:13" ht="6" customHeight="1">
      <c r="A47" s="56"/>
      <c r="B47" s="57"/>
      <c r="C47" s="58"/>
      <c r="D47" s="59"/>
      <c r="E47" s="60"/>
      <c r="F47" s="60"/>
      <c r="G47" s="60"/>
      <c r="H47" s="61"/>
      <c r="I47" s="62"/>
      <c r="J47" s="63"/>
      <c r="K47" s="63"/>
      <c r="L47" s="64"/>
      <c r="M47" s="65"/>
    </row>
    <row r="48" spans="1:13" s="47" customFormat="1" ht="16.5" customHeight="1">
      <c r="A48" s="46" t="s">
        <v>40</v>
      </c>
      <c r="C48" s="48"/>
      <c r="D48" s="49"/>
      <c r="E48" s="50">
        <f>E38-E43</f>
        <v>81047000</v>
      </c>
      <c r="F48" s="50">
        <f>IF(E$7=0,0,E48/E$7*100)</f>
        <v>1.8574417416641782</v>
      </c>
      <c r="G48" s="50">
        <f>G38-G43</f>
        <v>54872587</v>
      </c>
      <c r="H48" s="51">
        <f>IF(G$7=0,0,G48/G$7*100)</f>
        <v>1.1238429868929345</v>
      </c>
      <c r="I48" s="52">
        <f>I38-I43</f>
        <v>0</v>
      </c>
      <c r="J48" s="53">
        <f>J38-J43</f>
        <v>54872587</v>
      </c>
      <c r="K48" s="53">
        <f>IF(J$7=0,0,J48/J$7*100)</f>
        <v>1.1238429868929345</v>
      </c>
      <c r="L48" s="54">
        <f>L38-L43</f>
        <v>-26174413</v>
      </c>
      <c r="M48" s="55">
        <f>IF(E48=0,0,(L48/E48)*100)</f>
        <v>-32.29535084580552</v>
      </c>
    </row>
    <row r="49" spans="1:13" s="47" customFormat="1" ht="6" customHeight="1">
      <c r="A49" s="73"/>
      <c r="B49" s="46"/>
      <c r="C49" s="48"/>
      <c r="D49" s="49"/>
      <c r="E49" s="50"/>
      <c r="F49" s="50"/>
      <c r="G49" s="50"/>
      <c r="H49" s="51"/>
      <c r="I49" s="52"/>
      <c r="J49" s="53"/>
      <c r="K49" s="53"/>
      <c r="L49" s="54"/>
      <c r="M49" s="55"/>
    </row>
    <row r="50" spans="1:13" s="47" customFormat="1" ht="16.5" customHeight="1">
      <c r="A50" s="46" t="s">
        <v>41</v>
      </c>
      <c r="B50" s="46"/>
      <c r="C50" s="48"/>
      <c r="D50" s="49"/>
      <c r="E50" s="74">
        <v>0</v>
      </c>
      <c r="F50" s="50">
        <f>IF(E$7=0,0,E50/E$7*100)</f>
        <v>0</v>
      </c>
      <c r="G50" s="74">
        <v>0</v>
      </c>
      <c r="H50" s="51">
        <f>IF(G$7=0,0,G50/G$7*100)</f>
        <v>0</v>
      </c>
      <c r="I50" s="75">
        <v>0</v>
      </c>
      <c r="J50" s="53">
        <f>G50+I50</f>
        <v>0</v>
      </c>
      <c r="K50" s="53">
        <f>IF(J$7=0,0,J50/J$7*100)</f>
        <v>0</v>
      </c>
      <c r="L50" s="54">
        <f>J50-E50</f>
        <v>0</v>
      </c>
      <c r="M50" s="55">
        <f>IF(E50=0,0,(L50/E50)*100)</f>
        <v>0</v>
      </c>
    </row>
    <row r="51" spans="1:13" ht="6" customHeight="1">
      <c r="A51" s="56"/>
      <c r="B51" s="76"/>
      <c r="C51" s="77"/>
      <c r="D51" s="59"/>
      <c r="E51" s="60"/>
      <c r="F51" s="60"/>
      <c r="G51" s="60"/>
      <c r="H51" s="61"/>
      <c r="I51" s="62"/>
      <c r="J51" s="63"/>
      <c r="K51" s="63"/>
      <c r="L51" s="64"/>
      <c r="M51" s="65"/>
    </row>
    <row r="52" spans="1:13" s="47" customFormat="1" ht="16.5" customHeight="1">
      <c r="A52" s="78" t="s">
        <v>42</v>
      </c>
      <c r="B52" s="79"/>
      <c r="C52" s="80"/>
      <c r="D52" s="81"/>
      <c r="E52" s="82">
        <f>E36+E48+E50</f>
        <v>35438000</v>
      </c>
      <c r="F52" s="82">
        <f>IF(E$7=0,0,E52/E$7*100)</f>
        <v>0.812170967970377</v>
      </c>
      <c r="G52" s="82">
        <f>G36+G48+G50</f>
        <v>17782863</v>
      </c>
      <c r="H52" s="83">
        <f>IF(G$7=0,0,G52/G$7*100)</f>
        <v>0.3642100174615031</v>
      </c>
      <c r="I52" s="84">
        <f>I36+I48+I50</f>
        <v>0</v>
      </c>
      <c r="J52" s="85">
        <f>J36+J48+J50</f>
        <v>17782863</v>
      </c>
      <c r="K52" s="85">
        <f>IF(J$7=0,0,J52/J$7*100)</f>
        <v>0.3642100174615031</v>
      </c>
      <c r="L52" s="86">
        <f>L36+L48+L50</f>
        <v>-17655137</v>
      </c>
      <c r="M52" s="87">
        <f>IF(E52=0,0,(L52/E52)*100)</f>
        <v>-49.81978949150629</v>
      </c>
    </row>
    <row r="53" spans="3:4" ht="16.5">
      <c r="C53" s="90"/>
      <c r="D53" s="91"/>
    </row>
    <row r="54" spans="3:4" ht="16.5">
      <c r="C54" s="90"/>
      <c r="D54" s="91"/>
    </row>
  </sheetData>
  <mergeCells count="30">
    <mergeCell ref="B42:C42"/>
    <mergeCell ref="B45:C45"/>
    <mergeCell ref="B46:C46"/>
    <mergeCell ref="B35:C35"/>
    <mergeCell ref="B40:C40"/>
    <mergeCell ref="B41:C41"/>
    <mergeCell ref="B27:C27"/>
    <mergeCell ref="B31:C31"/>
    <mergeCell ref="B32:C32"/>
    <mergeCell ref="B34:C34"/>
    <mergeCell ref="B28:C28"/>
    <mergeCell ref="B29:C29"/>
    <mergeCell ref="B30:C30"/>
    <mergeCell ref="B33:C33"/>
    <mergeCell ref="B23:C23"/>
    <mergeCell ref="B24:C24"/>
    <mergeCell ref="B25:C25"/>
    <mergeCell ref="B26:C26"/>
    <mergeCell ref="B13:C13"/>
    <mergeCell ref="B18:C18"/>
    <mergeCell ref="B19:C19"/>
    <mergeCell ref="B22:C22"/>
    <mergeCell ref="B14:C14"/>
    <mergeCell ref="B15:C15"/>
    <mergeCell ref="B16:C16"/>
    <mergeCell ref="B17:C17"/>
    <mergeCell ref="B9:C9"/>
    <mergeCell ref="B10:C10"/>
    <mergeCell ref="B11:C11"/>
    <mergeCell ref="B12:C12"/>
  </mergeCells>
  <printOptions horizontalCentered="1"/>
  <pageMargins left="0" right="0" top="0" bottom="0" header="0" footer="0"/>
  <pageSetup horizontalDpi="300" verticalDpi="300" orientation="portrait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J39"/>
  <sheetViews>
    <sheetView showGridLines="0" tabSelected="1" workbookViewId="0" topLeftCell="A1">
      <selection activeCell="B28" sqref="B28:C28"/>
    </sheetView>
  </sheetViews>
  <sheetFormatPr defaultColWidth="9.00390625" defaultRowHeight="15.75"/>
  <cols>
    <col min="1" max="1" width="4.25390625" style="146" customWidth="1"/>
    <col min="2" max="2" width="2.25390625" style="147" customWidth="1"/>
    <col min="3" max="3" width="16.625" style="148" customWidth="1"/>
    <col min="4" max="4" width="1.00390625" style="93" customWidth="1"/>
    <col min="5" max="5" width="12.50390625" style="2" customWidth="1"/>
    <col min="6" max="6" width="12.00390625" style="2" customWidth="1"/>
    <col min="7" max="7" width="11.375" style="2" customWidth="1"/>
    <col min="8" max="8" width="12.75390625" style="2" customWidth="1"/>
    <col min="9" max="9" width="13.75390625" style="2" customWidth="1"/>
    <col min="10" max="10" width="6.375" style="2" customWidth="1"/>
    <col min="11" max="16384" width="8.75390625" style="2" customWidth="1"/>
  </cols>
  <sheetData>
    <row r="1" spans="1:10" s="5" customFormat="1" ht="30" customHeight="1">
      <c r="A1" s="1" t="s">
        <v>45</v>
      </c>
      <c r="J1" s="94"/>
    </row>
    <row r="2" spans="1:10" s="96" customFormat="1" ht="36" customHeight="1">
      <c r="A2" s="7" t="str">
        <f>'[2]NAME'!B47</f>
        <v>國立成功大學附設醫院作業基金餘絀撥補決算表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100" customFormat="1" ht="18" customHeight="1">
      <c r="A3" s="97" t="str">
        <f>'[2]NAME'!B48</f>
        <v>──────────────────────</v>
      </c>
      <c r="B3" s="14"/>
      <c r="C3" s="98"/>
      <c r="D3" s="98"/>
      <c r="E3" s="98"/>
      <c r="F3" s="98"/>
      <c r="G3" s="98"/>
      <c r="H3" s="99"/>
      <c r="I3" s="98"/>
      <c r="J3" s="98"/>
    </row>
    <row r="4" spans="1:10" s="19" customFormat="1" ht="31.5" customHeight="1">
      <c r="A4" s="22"/>
      <c r="B4" s="22"/>
      <c r="C4" s="101" t="s">
        <v>46</v>
      </c>
      <c r="D4" s="102"/>
      <c r="E4" s="102"/>
      <c r="F4" s="102"/>
      <c r="G4" s="102"/>
      <c r="H4" s="102"/>
      <c r="I4" s="102"/>
      <c r="J4" s="26" t="s">
        <v>2</v>
      </c>
    </row>
    <row r="5" spans="1:10" s="112" customFormat="1" ht="33" customHeight="1">
      <c r="A5" s="103"/>
      <c r="B5" s="104" t="s">
        <v>47</v>
      </c>
      <c r="C5" s="105"/>
      <c r="D5" s="106"/>
      <c r="E5" s="107" t="s">
        <v>73</v>
      </c>
      <c r="F5" s="108" t="s">
        <v>48</v>
      </c>
      <c r="G5" s="109" t="s">
        <v>49</v>
      </c>
      <c r="H5" s="108" t="s">
        <v>50</v>
      </c>
      <c r="I5" s="110" t="s">
        <v>51</v>
      </c>
      <c r="J5" s="111" t="s">
        <v>5</v>
      </c>
    </row>
    <row r="6" spans="1:10" s="115" customFormat="1" ht="9.75" customHeight="1">
      <c r="A6" s="38"/>
      <c r="B6" s="38"/>
      <c r="C6" s="113"/>
      <c r="D6" s="114"/>
      <c r="E6" s="41"/>
      <c r="F6" s="42"/>
      <c r="G6" s="41"/>
      <c r="H6" s="42"/>
      <c r="I6" s="41"/>
      <c r="J6" s="44"/>
    </row>
    <row r="7" spans="1:10" s="47" customFormat="1" ht="21.75" customHeight="1">
      <c r="A7" s="378" t="s">
        <v>52</v>
      </c>
      <c r="B7" s="378"/>
      <c r="C7" s="378"/>
      <c r="D7" s="116"/>
      <c r="E7" s="117">
        <f>SUM(E9:E11)</f>
        <v>516599000</v>
      </c>
      <c r="F7" s="117">
        <f>SUM(F9:F11)</f>
        <v>557861568.54</v>
      </c>
      <c r="G7" s="118">
        <f>SUM(G9:G11)</f>
        <v>0</v>
      </c>
      <c r="H7" s="119">
        <f>SUM(H9:H11)</f>
        <v>557861568.54</v>
      </c>
      <c r="I7" s="118">
        <f>H7-E7</f>
        <v>41262568.53999996</v>
      </c>
      <c r="J7" s="120">
        <f>IF(E7&gt;0,((I7/E7)*100),0)</f>
        <v>7.9873496735378815</v>
      </c>
    </row>
    <row r="8" spans="1:10" ht="9.75" customHeight="1">
      <c r="A8" s="88"/>
      <c r="B8" s="57"/>
      <c r="C8" s="121"/>
      <c r="D8" s="122"/>
      <c r="E8" s="123"/>
      <c r="F8" s="123"/>
      <c r="G8" s="124"/>
      <c r="H8" s="123"/>
      <c r="I8" s="124"/>
      <c r="J8" s="125"/>
    </row>
    <row r="9" spans="1:10" ht="21.75" customHeight="1">
      <c r="A9" s="88"/>
      <c r="B9" s="379" t="s">
        <v>53</v>
      </c>
      <c r="C9" s="379"/>
      <c r="D9" s="122"/>
      <c r="E9" s="126">
        <v>35438000</v>
      </c>
      <c r="F9" s="126">
        <v>17782863</v>
      </c>
      <c r="G9" s="127">
        <v>0</v>
      </c>
      <c r="H9" s="123">
        <f>F9+G9</f>
        <v>17782863</v>
      </c>
      <c r="I9" s="124">
        <f>H9-E9</f>
        <v>-17655137</v>
      </c>
      <c r="J9" s="125">
        <f>IF(E9&gt;0,((I9/E9)*100),0)</f>
        <v>-49.81978949150629</v>
      </c>
    </row>
    <row r="10" spans="1:10" ht="21.75" customHeight="1">
      <c r="A10" s="88"/>
      <c r="B10" s="379" t="s">
        <v>54</v>
      </c>
      <c r="C10" s="379"/>
      <c r="D10" s="122"/>
      <c r="E10" s="126">
        <v>481161000</v>
      </c>
      <c r="F10" s="126">
        <v>540078705.54</v>
      </c>
      <c r="G10" s="127">
        <v>0</v>
      </c>
      <c r="H10" s="123">
        <f>F10+G10</f>
        <v>540078705.54</v>
      </c>
      <c r="I10" s="124">
        <f>H10-E10</f>
        <v>58917705.53999996</v>
      </c>
      <c r="J10" s="125">
        <f>IF(E10&gt;0,((I10/E10)*100),0)</f>
        <v>12.244904624439629</v>
      </c>
    </row>
    <row r="11" spans="1:10" ht="21.75" customHeight="1">
      <c r="A11" s="88"/>
      <c r="B11" s="379" t="s">
        <v>55</v>
      </c>
      <c r="C11" s="379"/>
      <c r="D11" s="122"/>
      <c r="E11" s="126">
        <v>0</v>
      </c>
      <c r="F11" s="126">
        <v>0</v>
      </c>
      <c r="G11" s="127">
        <v>0</v>
      </c>
      <c r="H11" s="123">
        <f>F11+G11</f>
        <v>0</v>
      </c>
      <c r="I11" s="124">
        <f>H11-E11</f>
        <v>0</v>
      </c>
      <c r="J11" s="125">
        <f>IF(E11&gt;0,((I11/E11)*100),0)</f>
        <v>0</v>
      </c>
    </row>
    <row r="12" spans="1:10" ht="21.75" customHeight="1">
      <c r="A12" s="88"/>
      <c r="B12" s="128"/>
      <c r="C12" s="128"/>
      <c r="D12" s="122"/>
      <c r="E12" s="123"/>
      <c r="F12" s="123"/>
      <c r="G12" s="124"/>
      <c r="H12" s="123"/>
      <c r="I12" s="124"/>
      <c r="J12" s="125"/>
    </row>
    <row r="13" spans="1:10" s="47" customFormat="1" ht="21.75" customHeight="1">
      <c r="A13" s="378" t="s">
        <v>56</v>
      </c>
      <c r="B13" s="378"/>
      <c r="C13" s="378"/>
      <c r="D13" s="116"/>
      <c r="E13" s="117">
        <f>SUM(E15:E19)</f>
        <v>0</v>
      </c>
      <c r="F13" s="117">
        <f>SUM(F15:F19)</f>
        <v>0</v>
      </c>
      <c r="G13" s="118">
        <f>SUM(G15:G19)</f>
        <v>0</v>
      </c>
      <c r="H13" s="117">
        <f>SUM(H15:H19)</f>
        <v>0</v>
      </c>
      <c r="I13" s="117">
        <f>H13-E13</f>
        <v>0</v>
      </c>
      <c r="J13" s="120">
        <f>IF(E13&gt;0,((I13/E13)*100),0)</f>
        <v>0</v>
      </c>
    </row>
    <row r="14" spans="1:10" ht="9.75" customHeight="1">
      <c r="A14" s="88"/>
      <c r="B14" s="57"/>
      <c r="C14" s="129"/>
      <c r="D14" s="122"/>
      <c r="E14" s="123"/>
      <c r="F14" s="123"/>
      <c r="G14" s="124"/>
      <c r="H14" s="123"/>
      <c r="I14" s="124"/>
      <c r="J14" s="125"/>
    </row>
    <row r="15" spans="1:10" ht="21.75" customHeight="1">
      <c r="A15" s="88"/>
      <c r="B15" s="379" t="s">
        <v>57</v>
      </c>
      <c r="C15" s="379"/>
      <c r="D15" s="122"/>
      <c r="E15" s="126">
        <v>0</v>
      </c>
      <c r="F15" s="126">
        <v>0</v>
      </c>
      <c r="G15" s="127">
        <v>0</v>
      </c>
      <c r="H15" s="123">
        <f>F15+G15</f>
        <v>0</v>
      </c>
      <c r="I15" s="124">
        <f>H15-E15</f>
        <v>0</v>
      </c>
      <c r="J15" s="125">
        <f>IF(E15&gt;0,((I15/E15)*100),0)</f>
        <v>0</v>
      </c>
    </row>
    <row r="16" spans="1:10" ht="21.75" customHeight="1">
      <c r="A16" s="88"/>
      <c r="B16" s="379" t="s">
        <v>58</v>
      </c>
      <c r="C16" s="379"/>
      <c r="D16" s="122"/>
      <c r="E16" s="126">
        <v>0</v>
      </c>
      <c r="F16" s="126">
        <v>0</v>
      </c>
      <c r="G16" s="127">
        <v>0</v>
      </c>
      <c r="H16" s="123">
        <f>F16+G16</f>
        <v>0</v>
      </c>
      <c r="I16" s="124">
        <f>H16-E16</f>
        <v>0</v>
      </c>
      <c r="J16" s="125">
        <f>IF(E16&gt;0,((I16/E16)*100),0)</f>
        <v>0</v>
      </c>
    </row>
    <row r="17" spans="1:10" ht="21.75" customHeight="1">
      <c r="A17" s="88"/>
      <c r="B17" s="379" t="s">
        <v>59</v>
      </c>
      <c r="C17" s="379"/>
      <c r="D17" s="122"/>
      <c r="E17" s="126">
        <v>0</v>
      </c>
      <c r="F17" s="126">
        <v>0</v>
      </c>
      <c r="G17" s="127">
        <v>0</v>
      </c>
      <c r="H17" s="123">
        <f>F17+G17</f>
        <v>0</v>
      </c>
      <c r="I17" s="124">
        <f>H17-E17</f>
        <v>0</v>
      </c>
      <c r="J17" s="125">
        <f>IF(E17&gt;0,((I17/E17)*100),0)</f>
        <v>0</v>
      </c>
    </row>
    <row r="18" spans="1:10" ht="21.75" customHeight="1">
      <c r="A18" s="88"/>
      <c r="B18" s="379" t="s">
        <v>60</v>
      </c>
      <c r="C18" s="379"/>
      <c r="D18" s="122"/>
      <c r="E18" s="126">
        <v>0</v>
      </c>
      <c r="F18" s="126">
        <v>0</v>
      </c>
      <c r="G18" s="127">
        <v>0</v>
      </c>
      <c r="H18" s="123">
        <f>F18+G18</f>
        <v>0</v>
      </c>
      <c r="I18" s="124">
        <f>H18-E18</f>
        <v>0</v>
      </c>
      <c r="J18" s="125">
        <f>IF(E18&gt;0,((I18/E18)*100),0)</f>
        <v>0</v>
      </c>
    </row>
    <row r="19" spans="1:10" ht="21.75" customHeight="1">
      <c r="A19" s="88"/>
      <c r="B19" s="379" t="s">
        <v>61</v>
      </c>
      <c r="C19" s="379"/>
      <c r="D19" s="122"/>
      <c r="E19" s="126">
        <v>0</v>
      </c>
      <c r="F19" s="126">
        <v>0</v>
      </c>
      <c r="G19" s="127">
        <v>0</v>
      </c>
      <c r="H19" s="123">
        <f>F19+G19</f>
        <v>0</v>
      </c>
      <c r="I19" s="124">
        <f>H19-E19</f>
        <v>0</v>
      </c>
      <c r="J19" s="125">
        <f>IF(E19&gt;0,((I19/E19)*100),0)</f>
        <v>0</v>
      </c>
    </row>
    <row r="20" spans="1:10" ht="21.75" customHeight="1">
      <c r="A20" s="88"/>
      <c r="B20" s="57"/>
      <c r="C20" s="129"/>
      <c r="D20" s="122"/>
      <c r="E20" s="123"/>
      <c r="F20" s="123"/>
      <c r="G20" s="124"/>
      <c r="H20" s="123"/>
      <c r="I20" s="124"/>
      <c r="J20" s="125"/>
    </row>
    <row r="21" spans="1:10" s="47" customFormat="1" ht="21.75" customHeight="1">
      <c r="A21" s="378" t="s">
        <v>62</v>
      </c>
      <c r="B21" s="378"/>
      <c r="C21" s="378"/>
      <c r="D21" s="116"/>
      <c r="E21" s="117">
        <f>E7-E13</f>
        <v>516599000</v>
      </c>
      <c r="F21" s="117">
        <f>F7-F13</f>
        <v>557861568.54</v>
      </c>
      <c r="G21" s="118">
        <f>G7-G13</f>
        <v>0</v>
      </c>
      <c r="H21" s="117">
        <f>H7-H13</f>
        <v>557861568.54</v>
      </c>
      <c r="I21" s="118">
        <f>H21-E21</f>
        <v>41262568.53999996</v>
      </c>
      <c r="J21" s="120">
        <f>IF(E21&gt;0,((I21/E21)*100),0)</f>
        <v>7.9873496735378815</v>
      </c>
    </row>
    <row r="22" spans="1:10" ht="21.75" customHeight="1">
      <c r="A22" s="88"/>
      <c r="B22" s="70"/>
      <c r="C22" s="130"/>
      <c r="D22" s="72"/>
      <c r="E22" s="123"/>
      <c r="F22" s="123"/>
      <c r="G22" s="124"/>
      <c r="H22" s="123"/>
      <c r="I22" s="124"/>
      <c r="J22" s="125"/>
    </row>
    <row r="23" spans="1:10" s="47" customFormat="1" ht="21.75" customHeight="1">
      <c r="A23" s="378" t="s">
        <v>63</v>
      </c>
      <c r="B23" s="378"/>
      <c r="C23" s="378"/>
      <c r="D23" s="116"/>
      <c r="E23" s="117">
        <f>SUM(E25:E26)</f>
        <v>0</v>
      </c>
      <c r="F23" s="117">
        <f>SUM(F25:F26)</f>
        <v>0</v>
      </c>
      <c r="G23" s="118">
        <f>SUM(G25:G26)</f>
        <v>0</v>
      </c>
      <c r="H23" s="117">
        <f>SUM(H25:H26)</f>
        <v>0</v>
      </c>
      <c r="I23" s="118">
        <f>H23-E23</f>
        <v>0</v>
      </c>
      <c r="J23" s="120">
        <f>IF(E23&gt;0,((I23/E23)*100),0)</f>
        <v>0</v>
      </c>
    </row>
    <row r="24" spans="1:10" ht="9.75" customHeight="1">
      <c r="A24" s="88"/>
      <c r="B24" s="57"/>
      <c r="C24" s="129"/>
      <c r="D24" s="122"/>
      <c r="E24" s="123"/>
      <c r="F24" s="123"/>
      <c r="G24" s="124"/>
      <c r="H24" s="123"/>
      <c r="I24" s="124"/>
      <c r="J24" s="125"/>
    </row>
    <row r="25" spans="1:10" ht="21.75" customHeight="1">
      <c r="A25" s="88"/>
      <c r="B25" s="379" t="s">
        <v>64</v>
      </c>
      <c r="C25" s="379"/>
      <c r="D25" s="122"/>
      <c r="E25" s="126">
        <v>0</v>
      </c>
      <c r="F25" s="126">
        <v>0</v>
      </c>
      <c r="G25" s="127">
        <v>0</v>
      </c>
      <c r="H25" s="123">
        <f>F25+G25</f>
        <v>0</v>
      </c>
      <c r="I25" s="124">
        <f>H25-E25</f>
        <v>0</v>
      </c>
      <c r="J25" s="125">
        <f>IF(E25&gt;0,((I25/E25)*100),0)</f>
        <v>0</v>
      </c>
    </row>
    <row r="26" spans="1:10" ht="21.75" customHeight="1">
      <c r="A26" s="88"/>
      <c r="B26" s="379" t="s">
        <v>65</v>
      </c>
      <c r="C26" s="379"/>
      <c r="D26" s="122"/>
      <c r="E26" s="126">
        <v>0</v>
      </c>
      <c r="F26" s="126">
        <v>0</v>
      </c>
      <c r="G26" s="127">
        <v>0</v>
      </c>
      <c r="H26" s="123">
        <f>F26+G26</f>
        <v>0</v>
      </c>
      <c r="I26" s="124">
        <f>H26-E26</f>
        <v>0</v>
      </c>
      <c r="J26" s="125">
        <f>IF(E26&gt;0,((I26/E26)*100),0)</f>
        <v>0</v>
      </c>
    </row>
    <row r="27" spans="1:10" ht="21.75" customHeight="1">
      <c r="A27" s="88"/>
      <c r="B27" s="379" t="s">
        <v>66</v>
      </c>
      <c r="C27" s="379"/>
      <c r="D27" s="122"/>
      <c r="E27" s="123"/>
      <c r="F27" s="123"/>
      <c r="G27" s="124"/>
      <c r="H27" s="123"/>
      <c r="I27" s="124"/>
      <c r="J27" s="125"/>
    </row>
    <row r="28" spans="1:10" ht="21.75" customHeight="1">
      <c r="A28" s="88"/>
      <c r="B28" s="57"/>
      <c r="C28" s="2"/>
      <c r="D28" s="122"/>
      <c r="E28" s="123"/>
      <c r="F28" s="123"/>
      <c r="G28" s="124"/>
      <c r="H28" s="123"/>
      <c r="I28" s="124"/>
      <c r="J28" s="125"/>
    </row>
    <row r="29" spans="1:10" s="47" customFormat="1" ht="21.75" customHeight="1">
      <c r="A29" s="378" t="s">
        <v>67</v>
      </c>
      <c r="B29" s="378"/>
      <c r="C29" s="378"/>
      <c r="D29" s="116"/>
      <c r="E29" s="117">
        <f>SUM(E31:E34)</f>
        <v>0</v>
      </c>
      <c r="F29" s="117">
        <f>SUM(F31:F34)</f>
        <v>0</v>
      </c>
      <c r="G29" s="118">
        <f>SUM(G31:G34)</f>
        <v>0</v>
      </c>
      <c r="H29" s="117">
        <f>SUM(H31:H34)</f>
        <v>0</v>
      </c>
      <c r="I29" s="118">
        <f>H29-E29</f>
        <v>0</v>
      </c>
      <c r="J29" s="120">
        <f>IF(E29&gt;0,((I29/E29)*100),0)</f>
        <v>0</v>
      </c>
    </row>
    <row r="30" spans="1:10" ht="9.75" customHeight="1">
      <c r="A30" s="88"/>
      <c r="B30" s="57"/>
      <c r="C30" s="129"/>
      <c r="D30" s="122"/>
      <c r="E30" s="123"/>
      <c r="F30" s="123"/>
      <c r="G30" s="124"/>
      <c r="H30" s="123"/>
      <c r="I30" s="124"/>
      <c r="J30" s="125"/>
    </row>
    <row r="31" spans="1:10" ht="21.75" customHeight="1">
      <c r="A31" s="88"/>
      <c r="B31" s="379" t="s">
        <v>68</v>
      </c>
      <c r="C31" s="379"/>
      <c r="D31" s="122"/>
      <c r="E31" s="126">
        <v>0</v>
      </c>
      <c r="F31" s="126">
        <v>0</v>
      </c>
      <c r="G31" s="127">
        <v>0</v>
      </c>
      <c r="H31" s="123">
        <f>F31+G31</f>
        <v>0</v>
      </c>
      <c r="I31" s="124">
        <f>H31-E31</f>
        <v>0</v>
      </c>
      <c r="J31" s="125">
        <f>IF(E31&gt;0,((I31/E31)*100),0)</f>
        <v>0</v>
      </c>
    </row>
    <row r="32" spans="1:10" ht="21.75" customHeight="1">
      <c r="A32" s="88"/>
      <c r="B32" s="379" t="s">
        <v>69</v>
      </c>
      <c r="C32" s="379"/>
      <c r="D32" s="122"/>
      <c r="E32" s="126">
        <v>0</v>
      </c>
      <c r="F32" s="126">
        <v>0</v>
      </c>
      <c r="G32" s="127">
        <v>0</v>
      </c>
      <c r="H32" s="123">
        <f>F32+G32</f>
        <v>0</v>
      </c>
      <c r="I32" s="124">
        <f>H32-E32</f>
        <v>0</v>
      </c>
      <c r="J32" s="125">
        <f>IF(E32&gt;0,((I32/E32)*100),0)</f>
        <v>0</v>
      </c>
    </row>
    <row r="33" spans="1:10" ht="21.75" customHeight="1">
      <c r="A33" s="88"/>
      <c r="B33" s="379" t="s">
        <v>70</v>
      </c>
      <c r="C33" s="379"/>
      <c r="D33" s="122"/>
      <c r="E33" s="126">
        <v>0</v>
      </c>
      <c r="F33" s="126">
        <v>0</v>
      </c>
      <c r="G33" s="127">
        <v>0</v>
      </c>
      <c r="H33" s="123">
        <f>F33+G33</f>
        <v>0</v>
      </c>
      <c r="I33" s="124">
        <f>H33-E33</f>
        <v>0</v>
      </c>
      <c r="J33" s="125">
        <f>IF(E33&gt;0,((I33/E33)*100),0)</f>
        <v>0</v>
      </c>
    </row>
    <row r="34" spans="1:10" ht="21.75" customHeight="1">
      <c r="A34" s="88"/>
      <c r="B34" s="379" t="s">
        <v>71</v>
      </c>
      <c r="C34" s="379"/>
      <c r="D34" s="122"/>
      <c r="E34" s="126">
        <v>0</v>
      </c>
      <c r="F34" s="126">
        <v>0</v>
      </c>
      <c r="G34" s="127">
        <v>0</v>
      </c>
      <c r="H34" s="123">
        <f>F34+G34</f>
        <v>0</v>
      </c>
      <c r="I34" s="124">
        <f>H34-E34</f>
        <v>0</v>
      </c>
      <c r="J34" s="125">
        <f>IF(E34&gt;0,((I34/E34)*100),0)</f>
        <v>0</v>
      </c>
    </row>
    <row r="35" spans="1:10" ht="21.75" customHeight="1">
      <c r="A35" s="88"/>
      <c r="B35" s="131"/>
      <c r="C35" s="129"/>
      <c r="D35" s="122"/>
      <c r="E35" s="132"/>
      <c r="F35" s="123"/>
      <c r="G35" s="133"/>
      <c r="H35" s="123"/>
      <c r="I35" s="124"/>
      <c r="J35" s="125"/>
    </row>
    <row r="36" spans="1:10" s="47" customFormat="1" ht="21.75" customHeight="1">
      <c r="A36" s="380" t="s">
        <v>72</v>
      </c>
      <c r="B36" s="377"/>
      <c r="C36" s="377"/>
      <c r="D36" s="116"/>
      <c r="E36" s="117">
        <f>E23-E29</f>
        <v>0</v>
      </c>
      <c r="F36" s="117">
        <f>F23-F29</f>
        <v>0</v>
      </c>
      <c r="G36" s="118">
        <f>G23-G29</f>
        <v>0</v>
      </c>
      <c r="H36" s="117">
        <f>H23-H29</f>
        <v>0</v>
      </c>
      <c r="I36" s="118">
        <f>H36-E36</f>
        <v>0</v>
      </c>
      <c r="J36" s="120">
        <f>IF(E36&gt;0,((I36/E36)*100),0)</f>
        <v>0</v>
      </c>
    </row>
    <row r="37" spans="1:10" ht="36" customHeight="1">
      <c r="A37" s="134"/>
      <c r="B37" s="135"/>
      <c r="C37" s="136"/>
      <c r="D37" s="137"/>
      <c r="E37" s="138"/>
      <c r="F37" s="138"/>
      <c r="G37" s="138"/>
      <c r="H37" s="138"/>
      <c r="I37" s="139"/>
      <c r="J37" s="140"/>
    </row>
    <row r="38" spans="1:4" s="145" customFormat="1" ht="16.5">
      <c r="A38" s="141"/>
      <c r="B38" s="142"/>
      <c r="C38" s="143"/>
      <c r="D38" s="144"/>
    </row>
    <row r="39" spans="1:4" s="145" customFormat="1" ht="16.5">
      <c r="A39" s="141"/>
      <c r="B39" s="142"/>
      <c r="C39" s="143"/>
      <c r="D39" s="144"/>
    </row>
  </sheetData>
  <mergeCells count="21">
    <mergeCell ref="A36:C36"/>
    <mergeCell ref="B32:C32"/>
    <mergeCell ref="B33:C33"/>
    <mergeCell ref="B34:C34"/>
    <mergeCell ref="B26:C26"/>
    <mergeCell ref="B27:C27"/>
    <mergeCell ref="A29:C29"/>
    <mergeCell ref="B31:C31"/>
    <mergeCell ref="B19:C19"/>
    <mergeCell ref="A21:C21"/>
    <mergeCell ref="A23:C23"/>
    <mergeCell ref="B25:C25"/>
    <mergeCell ref="B15:C15"/>
    <mergeCell ref="B16:C16"/>
    <mergeCell ref="B17:C17"/>
    <mergeCell ref="B18:C18"/>
    <mergeCell ref="A7:C7"/>
    <mergeCell ref="B9:C9"/>
    <mergeCell ref="B10:C10"/>
    <mergeCell ref="A13:C13"/>
    <mergeCell ref="B11:C1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J53"/>
  <sheetViews>
    <sheetView showGridLines="0" workbookViewId="0" topLeftCell="A1">
      <selection activeCell="B28" sqref="B28:C28"/>
    </sheetView>
  </sheetViews>
  <sheetFormatPr defaultColWidth="9.00390625" defaultRowHeight="15.75"/>
  <cols>
    <col min="1" max="1" width="3.875" style="146" customWidth="1"/>
    <col min="2" max="2" width="2.125" style="147" customWidth="1"/>
    <col min="3" max="3" width="26.00390625" style="224" customWidth="1"/>
    <col min="4" max="4" width="1.12109375" style="93" customWidth="1"/>
    <col min="5" max="5" width="17.25390625" style="2" customWidth="1"/>
    <col min="6" max="6" width="14.25390625" style="2" customWidth="1"/>
    <col min="7" max="7" width="14.75390625" style="2" customWidth="1"/>
    <col min="8" max="8" width="9.625" style="2" customWidth="1"/>
    <col min="9" max="9" width="24.625" style="224" hidden="1" customWidth="1"/>
    <col min="10" max="10" width="0.5" style="2" customWidth="1"/>
    <col min="11" max="16384" width="8.75390625" style="2" customWidth="1"/>
  </cols>
  <sheetData>
    <row r="1" spans="1:10" ht="20.25" customHeight="1">
      <c r="A1" s="1"/>
      <c r="B1" s="5"/>
      <c r="C1" s="149"/>
      <c r="D1" s="5"/>
      <c r="E1" s="5"/>
      <c r="F1" s="5"/>
      <c r="G1" s="5"/>
      <c r="H1" s="5"/>
      <c r="I1" s="149"/>
      <c r="J1" s="5"/>
    </row>
    <row r="2" spans="1:10" ht="36" customHeight="1">
      <c r="A2" s="386" t="str">
        <f>'[3]NAME'!B45</f>
        <v>國立成功大學附設醫院作業基金現金流量決算表</v>
      </c>
      <c r="B2" s="387"/>
      <c r="C2" s="387"/>
      <c r="D2" s="387"/>
      <c r="E2" s="387"/>
      <c r="F2" s="387"/>
      <c r="G2" s="387"/>
      <c r="H2" s="387"/>
      <c r="I2" s="20"/>
      <c r="J2" s="150"/>
    </row>
    <row r="3" spans="1:10" s="153" customFormat="1" ht="18" customHeight="1">
      <c r="A3" s="386" t="str">
        <f>'[3]NAME'!B46</f>
        <v>─────────────────────</v>
      </c>
      <c r="B3" s="387"/>
      <c r="C3" s="387"/>
      <c r="D3" s="387"/>
      <c r="E3" s="387"/>
      <c r="F3" s="387"/>
      <c r="G3" s="387"/>
      <c r="H3" s="387"/>
      <c r="I3" s="151"/>
      <c r="J3" s="152"/>
    </row>
    <row r="4" spans="1:9" ht="31.5" customHeight="1">
      <c r="A4" s="101" t="s">
        <v>46</v>
      </c>
      <c r="B4" s="154"/>
      <c r="C4" s="154"/>
      <c r="D4" s="154"/>
      <c r="E4" s="154"/>
      <c r="F4" s="154"/>
      <c r="G4" s="154"/>
      <c r="H4" s="26" t="s">
        <v>2</v>
      </c>
      <c r="I4" s="20"/>
    </row>
    <row r="5" spans="1:10" ht="33" customHeight="1">
      <c r="A5" s="155"/>
      <c r="B5" s="156" t="s">
        <v>74</v>
      </c>
      <c r="C5" s="156"/>
      <c r="D5" s="157"/>
      <c r="E5" s="158" t="s">
        <v>75</v>
      </c>
      <c r="F5" s="158" t="s">
        <v>76</v>
      </c>
      <c r="G5" s="159" t="s">
        <v>77</v>
      </c>
      <c r="H5" s="160"/>
      <c r="I5" s="156"/>
      <c r="J5" s="5"/>
    </row>
    <row r="6" spans="1:10" ht="21.75" customHeight="1">
      <c r="A6" s="161"/>
      <c r="B6" s="161"/>
      <c r="C6" s="162"/>
      <c r="D6" s="163"/>
      <c r="E6" s="164"/>
      <c r="F6" s="164"/>
      <c r="G6" s="165" t="s">
        <v>78</v>
      </c>
      <c r="H6" s="166" t="s">
        <v>5</v>
      </c>
      <c r="I6" s="162"/>
      <c r="J6" s="167"/>
    </row>
    <row r="7" spans="1:10" ht="25.5" customHeight="1">
      <c r="A7" s="394" t="s">
        <v>79</v>
      </c>
      <c r="B7" s="395"/>
      <c r="C7" s="395"/>
      <c r="D7" s="168"/>
      <c r="E7" s="53"/>
      <c r="F7" s="53"/>
      <c r="G7" s="169"/>
      <c r="H7" s="170"/>
      <c r="I7" s="171" t="s">
        <v>80</v>
      </c>
      <c r="J7" s="2">
        <v>31000</v>
      </c>
    </row>
    <row r="8" spans="1:9" ht="10.5" customHeight="1">
      <c r="A8" s="172"/>
      <c r="B8" s="173"/>
      <c r="C8" s="174"/>
      <c r="D8" s="59"/>
      <c r="E8" s="60"/>
      <c r="F8" s="60"/>
      <c r="G8" s="175"/>
      <c r="H8" s="176"/>
      <c r="I8" s="174"/>
    </row>
    <row r="9" spans="1:10" ht="15" customHeight="1">
      <c r="A9" s="177"/>
      <c r="B9" s="388" t="s">
        <v>81</v>
      </c>
      <c r="C9" s="396"/>
      <c r="D9" s="180"/>
      <c r="E9" s="67">
        <v>35438000</v>
      </c>
      <c r="F9" s="67">
        <v>17782863</v>
      </c>
      <c r="G9" s="175">
        <f>F9-E9</f>
        <v>-17655137</v>
      </c>
      <c r="H9" s="181">
        <f>IF(E9=0,0,((G9/E9)*100))</f>
        <v>-49.81978949150629</v>
      </c>
      <c r="I9" s="171" t="s">
        <v>82</v>
      </c>
      <c r="J9" s="182">
        <v>31100</v>
      </c>
    </row>
    <row r="10" spans="1:10" ht="15" customHeight="1">
      <c r="A10" s="177"/>
      <c r="B10" s="388" t="s">
        <v>83</v>
      </c>
      <c r="C10" s="396"/>
      <c r="D10" s="59"/>
      <c r="E10" s="67">
        <v>197173000</v>
      </c>
      <c r="F10" s="67">
        <v>306868729</v>
      </c>
      <c r="G10" s="175">
        <f>F10-E10</f>
        <v>109695729</v>
      </c>
      <c r="H10" s="181">
        <f>IF(E10=0,0,((G10/E10)*100))</f>
        <v>55.634254690043775</v>
      </c>
      <c r="I10" s="183" t="s">
        <v>84</v>
      </c>
      <c r="J10" s="2">
        <v>31110</v>
      </c>
    </row>
    <row r="11" spans="1:10" ht="10.5" customHeight="1">
      <c r="A11" s="177"/>
      <c r="B11" s="178"/>
      <c r="C11" s="179"/>
      <c r="D11" s="59"/>
      <c r="E11" s="67"/>
      <c r="F11" s="67"/>
      <c r="G11" s="175"/>
      <c r="H11" s="181"/>
      <c r="I11" s="183" t="s">
        <v>85</v>
      </c>
      <c r="J11" s="2">
        <v>31120</v>
      </c>
    </row>
    <row r="12" spans="1:10" ht="15" customHeight="1">
      <c r="A12" s="381" t="s">
        <v>86</v>
      </c>
      <c r="B12" s="382"/>
      <c r="C12" s="382"/>
      <c r="D12" s="59"/>
      <c r="E12" s="53">
        <f>SUM(E9:E10)</f>
        <v>232611000</v>
      </c>
      <c r="F12" s="53">
        <f>SUM(F9:F10)</f>
        <v>324651592</v>
      </c>
      <c r="G12" s="184">
        <f>F12-E12</f>
        <v>92040592</v>
      </c>
      <c r="H12" s="185">
        <f>IF(E12=0,0,((G12/E12)*100))</f>
        <v>39.56846064889451</v>
      </c>
      <c r="I12" s="186" t="s">
        <v>87</v>
      </c>
      <c r="J12" s="2">
        <v>31130</v>
      </c>
    </row>
    <row r="13" spans="1:10" ht="10.5" customHeight="1">
      <c r="A13" s="177"/>
      <c r="B13" s="178"/>
      <c r="C13" s="179"/>
      <c r="D13" s="180"/>
      <c r="E13" s="53"/>
      <c r="F13" s="53"/>
      <c r="G13" s="169"/>
      <c r="H13" s="170"/>
      <c r="I13" s="171" t="s">
        <v>88</v>
      </c>
      <c r="J13" s="182">
        <v>31200</v>
      </c>
    </row>
    <row r="14" spans="1:10" ht="15" customHeight="1">
      <c r="A14" s="391" t="s">
        <v>145</v>
      </c>
      <c r="B14" s="392" t="s">
        <v>146</v>
      </c>
      <c r="C14" s="393"/>
      <c r="D14" s="59"/>
      <c r="E14" s="67"/>
      <c r="F14" s="67"/>
      <c r="G14" s="175"/>
      <c r="H14" s="181"/>
      <c r="I14" s="183" t="s">
        <v>89</v>
      </c>
      <c r="J14" s="2">
        <v>31210</v>
      </c>
    </row>
    <row r="15" spans="1:10" ht="10.5" customHeight="1">
      <c r="A15" s="187"/>
      <c r="B15" s="188"/>
      <c r="C15" s="189"/>
      <c r="D15" s="59"/>
      <c r="E15" s="67"/>
      <c r="F15" s="67"/>
      <c r="G15" s="175"/>
      <c r="H15" s="181"/>
      <c r="I15" s="183" t="s">
        <v>90</v>
      </c>
      <c r="J15" s="2">
        <v>31220</v>
      </c>
    </row>
    <row r="16" spans="1:10" ht="15" customHeight="1">
      <c r="A16" s="187"/>
      <c r="B16" s="388" t="s">
        <v>91</v>
      </c>
      <c r="C16" s="396"/>
      <c r="D16" s="180"/>
      <c r="E16" s="67">
        <v>0</v>
      </c>
      <c r="F16" s="67">
        <v>1253546</v>
      </c>
      <c r="G16" s="175">
        <f aca="true" t="shared" si="0" ref="G16:G25">F16-E16</f>
        <v>1253546</v>
      </c>
      <c r="H16" s="181">
        <f aca="true" t="shared" si="1" ref="H16:H25">IF(E16=0,0,((G16/E16)*100))</f>
        <v>0</v>
      </c>
      <c r="I16" s="171" t="s">
        <v>92</v>
      </c>
      <c r="J16" s="182">
        <v>31300</v>
      </c>
    </row>
    <row r="17" spans="1:10" ht="15" customHeight="1">
      <c r="A17" s="187"/>
      <c r="B17" s="388" t="s">
        <v>93</v>
      </c>
      <c r="C17" s="396"/>
      <c r="D17" s="59"/>
      <c r="E17" s="67">
        <v>0</v>
      </c>
      <c r="F17" s="67">
        <v>0</v>
      </c>
      <c r="G17" s="175">
        <f t="shared" si="0"/>
        <v>0</v>
      </c>
      <c r="H17" s="181">
        <f t="shared" si="1"/>
        <v>0</v>
      </c>
      <c r="I17" s="183" t="s">
        <v>94</v>
      </c>
      <c r="J17" s="2">
        <v>31310</v>
      </c>
    </row>
    <row r="18" spans="1:10" ht="15" customHeight="1">
      <c r="A18" s="187"/>
      <c r="B18" s="388" t="s">
        <v>95</v>
      </c>
      <c r="C18" s="396"/>
      <c r="D18" s="59"/>
      <c r="E18" s="67">
        <v>0</v>
      </c>
      <c r="F18" s="67">
        <v>41180</v>
      </c>
      <c r="G18" s="175">
        <f t="shared" si="0"/>
        <v>41180</v>
      </c>
      <c r="H18" s="181">
        <f t="shared" si="1"/>
        <v>0</v>
      </c>
      <c r="I18" s="183" t="s">
        <v>96</v>
      </c>
      <c r="J18" s="2">
        <v>31320</v>
      </c>
    </row>
    <row r="19" spans="1:10" ht="15" customHeight="1">
      <c r="A19" s="187"/>
      <c r="B19" s="388" t="s">
        <v>97</v>
      </c>
      <c r="C19" s="396"/>
      <c r="D19" s="190"/>
      <c r="E19" s="67">
        <v>0</v>
      </c>
      <c r="F19" s="67">
        <v>42512335</v>
      </c>
      <c r="G19" s="175">
        <f t="shared" si="0"/>
        <v>42512335</v>
      </c>
      <c r="H19" s="181">
        <f t="shared" si="1"/>
        <v>0</v>
      </c>
      <c r="I19" s="183" t="s">
        <v>98</v>
      </c>
      <c r="J19" s="2">
        <v>31330</v>
      </c>
    </row>
    <row r="20" spans="1:10" ht="15" customHeight="1">
      <c r="A20" s="187"/>
      <c r="B20" s="388" t="s">
        <v>99</v>
      </c>
      <c r="C20" s="396"/>
      <c r="D20" s="190"/>
      <c r="E20" s="67">
        <v>0</v>
      </c>
      <c r="F20" s="67">
        <v>0</v>
      </c>
      <c r="G20" s="175">
        <f t="shared" si="0"/>
        <v>0</v>
      </c>
      <c r="H20" s="181">
        <f t="shared" si="1"/>
        <v>0</v>
      </c>
      <c r="I20" s="183" t="s">
        <v>98</v>
      </c>
      <c r="J20" s="2">
        <v>31330</v>
      </c>
    </row>
    <row r="21" spans="1:10" ht="15" customHeight="1">
      <c r="A21" s="187"/>
      <c r="B21" s="388" t="s">
        <v>100</v>
      </c>
      <c r="C21" s="396"/>
      <c r="D21" s="191"/>
      <c r="E21" s="67">
        <v>0</v>
      </c>
      <c r="F21" s="67">
        <v>-974358</v>
      </c>
      <c r="G21" s="175">
        <f t="shared" si="0"/>
        <v>-974358</v>
      </c>
      <c r="H21" s="181">
        <f t="shared" si="1"/>
        <v>0</v>
      </c>
      <c r="I21" s="171" t="s">
        <v>101</v>
      </c>
      <c r="J21" s="182">
        <v>31400</v>
      </c>
    </row>
    <row r="22" spans="1:10" ht="15" customHeight="1">
      <c r="A22" s="177"/>
      <c r="B22" s="388" t="s">
        <v>102</v>
      </c>
      <c r="C22" s="389" t="s">
        <v>70</v>
      </c>
      <c r="D22" s="190"/>
      <c r="E22" s="67">
        <v>0</v>
      </c>
      <c r="F22" s="67">
        <v>0</v>
      </c>
      <c r="G22" s="175">
        <f t="shared" si="0"/>
        <v>0</v>
      </c>
      <c r="H22" s="181">
        <f t="shared" si="1"/>
        <v>0</v>
      </c>
      <c r="I22" s="183" t="s">
        <v>103</v>
      </c>
      <c r="J22" s="2">
        <v>31410</v>
      </c>
    </row>
    <row r="23" spans="1:10" ht="15" customHeight="1">
      <c r="A23" s="177"/>
      <c r="B23" s="388" t="s">
        <v>104</v>
      </c>
      <c r="C23" s="389"/>
      <c r="D23" s="59"/>
      <c r="E23" s="67">
        <v>-227834000</v>
      </c>
      <c r="F23" s="67">
        <v>-179367099</v>
      </c>
      <c r="G23" s="175">
        <f t="shared" si="0"/>
        <v>48466901</v>
      </c>
      <c r="H23" s="181">
        <f t="shared" si="1"/>
        <v>-21.27290088397693</v>
      </c>
      <c r="I23" s="193" t="s">
        <v>105</v>
      </c>
      <c r="J23" s="2">
        <v>31420</v>
      </c>
    </row>
    <row r="24" spans="1:10" ht="15" customHeight="1">
      <c r="A24" s="177"/>
      <c r="B24" s="388" t="s">
        <v>106</v>
      </c>
      <c r="C24" s="389" t="s">
        <v>71</v>
      </c>
      <c r="D24" s="59"/>
      <c r="E24" s="67">
        <v>-5093000</v>
      </c>
      <c r="F24" s="67">
        <v>-50289483</v>
      </c>
      <c r="G24" s="175">
        <f t="shared" si="0"/>
        <v>-45196483</v>
      </c>
      <c r="H24" s="181">
        <f t="shared" si="1"/>
        <v>887.4235813862164</v>
      </c>
      <c r="I24" s="193" t="s">
        <v>107</v>
      </c>
      <c r="J24" s="2">
        <v>31430</v>
      </c>
    </row>
    <row r="25" spans="1:10" ht="15" customHeight="1">
      <c r="A25" s="177"/>
      <c r="B25" s="388" t="s">
        <v>108</v>
      </c>
      <c r="C25" s="389" t="s">
        <v>71</v>
      </c>
      <c r="D25" s="59"/>
      <c r="E25" s="67">
        <v>0</v>
      </c>
      <c r="F25" s="67">
        <v>0</v>
      </c>
      <c r="G25" s="175">
        <f t="shared" si="0"/>
        <v>0</v>
      </c>
      <c r="H25" s="181">
        <f t="shared" si="1"/>
        <v>0</v>
      </c>
      <c r="I25" s="193" t="s">
        <v>107</v>
      </c>
      <c r="J25" s="2">
        <v>31430</v>
      </c>
    </row>
    <row r="26" spans="1:10" ht="10.5" customHeight="1">
      <c r="A26" s="177"/>
      <c r="B26" s="178"/>
      <c r="C26" s="192"/>
      <c r="D26" s="180"/>
      <c r="E26" s="53"/>
      <c r="F26" s="53"/>
      <c r="G26" s="169"/>
      <c r="H26" s="170"/>
      <c r="I26" s="171" t="s">
        <v>109</v>
      </c>
      <c r="J26" s="182">
        <v>31500</v>
      </c>
    </row>
    <row r="27" spans="1:10" ht="15" customHeight="1">
      <c r="A27" s="381" t="s">
        <v>110</v>
      </c>
      <c r="B27" s="382"/>
      <c r="C27" s="382"/>
      <c r="D27" s="59"/>
      <c r="E27" s="53">
        <f>SUM(E16:E25)</f>
        <v>-232927000</v>
      </c>
      <c r="F27" s="53">
        <f>SUM(F16:F25)</f>
        <v>-186823879</v>
      </c>
      <c r="G27" s="184">
        <f>F27-E27</f>
        <v>46103121</v>
      </c>
      <c r="H27" s="185">
        <f>IF(E27=0,0,((G27/E27)*100))</f>
        <v>-19.792948434488057</v>
      </c>
      <c r="I27" s="183" t="s">
        <v>111</v>
      </c>
      <c r="J27" s="2">
        <v>31510</v>
      </c>
    </row>
    <row r="28" spans="1:10" ht="10.5" customHeight="1">
      <c r="A28" s="177"/>
      <c r="B28" s="178"/>
      <c r="C28" s="192"/>
      <c r="D28" s="59"/>
      <c r="E28" s="67"/>
      <c r="F28" s="67"/>
      <c r="G28" s="175"/>
      <c r="H28" s="181"/>
      <c r="I28" s="183" t="s">
        <v>112</v>
      </c>
      <c r="J28" s="2">
        <v>31520</v>
      </c>
    </row>
    <row r="29" spans="1:10" ht="15" customHeight="1">
      <c r="A29" s="391" t="s">
        <v>113</v>
      </c>
      <c r="B29" s="392" t="s">
        <v>147</v>
      </c>
      <c r="C29" s="393"/>
      <c r="D29" s="180"/>
      <c r="E29" s="53"/>
      <c r="F29" s="53"/>
      <c r="G29" s="169"/>
      <c r="H29" s="170"/>
      <c r="I29" s="171" t="s">
        <v>114</v>
      </c>
      <c r="J29" s="182">
        <v>31600</v>
      </c>
    </row>
    <row r="30" spans="1:10" ht="10.5" customHeight="1">
      <c r="A30" s="194"/>
      <c r="B30" s="188"/>
      <c r="C30" s="189"/>
      <c r="D30" s="59"/>
      <c r="E30" s="67"/>
      <c r="F30" s="67"/>
      <c r="G30" s="175"/>
      <c r="H30" s="181"/>
      <c r="I30" s="183" t="s">
        <v>115</v>
      </c>
      <c r="J30" s="2">
        <v>31610</v>
      </c>
    </row>
    <row r="31" spans="1:10" ht="15" customHeight="1">
      <c r="A31" s="177"/>
      <c r="B31" s="388" t="s">
        <v>116</v>
      </c>
      <c r="C31" s="389" t="s">
        <v>117</v>
      </c>
      <c r="D31" s="180"/>
      <c r="E31" s="67">
        <v>0</v>
      </c>
      <c r="F31" s="67">
        <v>4771609712</v>
      </c>
      <c r="G31" s="175">
        <f aca="true" t="shared" si="2" ref="G31:G39">F31-E31</f>
        <v>4771609712</v>
      </c>
      <c r="H31" s="181">
        <f aca="true" t="shared" si="3" ref="H31:H39">IF(E31=0,0,((G31/E31)*100))</f>
        <v>0</v>
      </c>
      <c r="I31" s="171" t="s">
        <v>118</v>
      </c>
      <c r="J31" s="182">
        <v>31700</v>
      </c>
    </row>
    <row r="32" spans="1:10" ht="15" customHeight="1">
      <c r="A32" s="177"/>
      <c r="B32" s="388" t="s">
        <v>119</v>
      </c>
      <c r="C32" s="389"/>
      <c r="D32" s="180"/>
      <c r="E32" s="67">
        <v>0</v>
      </c>
      <c r="F32" s="67">
        <v>0</v>
      </c>
      <c r="G32" s="175">
        <f t="shared" si="2"/>
        <v>0</v>
      </c>
      <c r="H32" s="181">
        <f t="shared" si="3"/>
        <v>0</v>
      </c>
      <c r="I32" s="195"/>
      <c r="J32" s="182"/>
    </row>
    <row r="33" spans="1:10" ht="15" customHeight="1">
      <c r="A33" s="177"/>
      <c r="B33" s="388" t="s">
        <v>120</v>
      </c>
      <c r="C33" s="389"/>
      <c r="D33" s="59"/>
      <c r="E33" s="67">
        <v>0</v>
      </c>
      <c r="F33" s="67">
        <v>0</v>
      </c>
      <c r="G33" s="175">
        <f t="shared" si="2"/>
        <v>0</v>
      </c>
      <c r="H33" s="181">
        <f t="shared" si="3"/>
        <v>0</v>
      </c>
      <c r="I33" s="183" t="s">
        <v>121</v>
      </c>
      <c r="J33" s="2">
        <v>31710</v>
      </c>
    </row>
    <row r="34" spans="1:10" ht="15" customHeight="1">
      <c r="A34" s="177"/>
      <c r="B34" s="388" t="s">
        <v>122</v>
      </c>
      <c r="C34" s="389"/>
      <c r="D34" s="59"/>
      <c r="E34" s="67">
        <v>0</v>
      </c>
      <c r="F34" s="67">
        <v>0</v>
      </c>
      <c r="G34" s="175">
        <f t="shared" si="2"/>
        <v>0</v>
      </c>
      <c r="H34" s="181">
        <f t="shared" si="3"/>
        <v>0</v>
      </c>
      <c r="I34" s="183" t="s">
        <v>121</v>
      </c>
      <c r="J34" s="2">
        <v>31710</v>
      </c>
    </row>
    <row r="35" spans="1:10" ht="15" customHeight="1">
      <c r="A35" s="177"/>
      <c r="B35" s="388" t="s">
        <v>123</v>
      </c>
      <c r="C35" s="389"/>
      <c r="D35" s="59"/>
      <c r="E35" s="67">
        <v>21368000</v>
      </c>
      <c r="F35" s="67">
        <v>-4774117732</v>
      </c>
      <c r="G35" s="175">
        <f t="shared" si="2"/>
        <v>-4795485732</v>
      </c>
      <c r="H35" s="181">
        <f t="shared" si="3"/>
        <v>-22442.370516660427</v>
      </c>
      <c r="I35" s="183" t="s">
        <v>124</v>
      </c>
      <c r="J35" s="2">
        <v>31720</v>
      </c>
    </row>
    <row r="36" spans="1:10" ht="15" customHeight="1">
      <c r="A36" s="177"/>
      <c r="B36" s="388" t="s">
        <v>125</v>
      </c>
      <c r="C36" s="389"/>
      <c r="D36" s="59"/>
      <c r="E36" s="67">
        <v>0</v>
      </c>
      <c r="F36" s="67">
        <v>0</v>
      </c>
      <c r="G36" s="175">
        <f t="shared" si="2"/>
        <v>0</v>
      </c>
      <c r="H36" s="181">
        <f t="shared" si="3"/>
        <v>0</v>
      </c>
      <c r="I36" s="183" t="s">
        <v>126</v>
      </c>
      <c r="J36" s="2">
        <v>31730</v>
      </c>
    </row>
    <row r="37" spans="1:10" ht="15" customHeight="1">
      <c r="A37" s="177"/>
      <c r="B37" s="388" t="s">
        <v>127</v>
      </c>
      <c r="C37" s="389" t="s">
        <v>128</v>
      </c>
      <c r="D37" s="59"/>
      <c r="E37" s="67">
        <v>0</v>
      </c>
      <c r="F37" s="67">
        <v>0</v>
      </c>
      <c r="G37" s="175">
        <f t="shared" si="2"/>
        <v>0</v>
      </c>
      <c r="H37" s="181">
        <f t="shared" si="3"/>
        <v>0</v>
      </c>
      <c r="I37" s="183" t="s">
        <v>129</v>
      </c>
      <c r="J37" s="2">
        <v>31740</v>
      </c>
    </row>
    <row r="38" spans="1:10" ht="15" customHeight="1">
      <c r="A38" s="177"/>
      <c r="B38" s="388" t="s">
        <v>130</v>
      </c>
      <c r="C38" s="389" t="s">
        <v>131</v>
      </c>
      <c r="D38" s="59"/>
      <c r="E38" s="67">
        <v>0</v>
      </c>
      <c r="F38" s="67">
        <v>0</v>
      </c>
      <c r="G38" s="175">
        <f t="shared" si="2"/>
        <v>0</v>
      </c>
      <c r="H38" s="181">
        <f t="shared" si="3"/>
        <v>0</v>
      </c>
      <c r="I38" s="183" t="s">
        <v>132</v>
      </c>
      <c r="J38" s="2">
        <v>31750</v>
      </c>
    </row>
    <row r="39" spans="1:10" ht="15" customHeight="1">
      <c r="A39" s="177"/>
      <c r="B39" s="388" t="s">
        <v>133</v>
      </c>
      <c r="C39" s="389" t="s">
        <v>131</v>
      </c>
      <c r="D39" s="59"/>
      <c r="E39" s="67">
        <v>0</v>
      </c>
      <c r="F39" s="67">
        <v>0</v>
      </c>
      <c r="G39" s="175">
        <f t="shared" si="2"/>
        <v>0</v>
      </c>
      <c r="H39" s="181">
        <f t="shared" si="3"/>
        <v>0</v>
      </c>
      <c r="I39" s="183" t="s">
        <v>132</v>
      </c>
      <c r="J39" s="2">
        <v>31750</v>
      </c>
    </row>
    <row r="40" spans="1:10" ht="10.5" customHeight="1">
      <c r="A40" s="177"/>
      <c r="B40" s="178"/>
      <c r="C40" s="192"/>
      <c r="D40" s="180"/>
      <c r="E40" s="53"/>
      <c r="F40" s="53"/>
      <c r="G40" s="169"/>
      <c r="H40" s="170"/>
      <c r="I40" s="171" t="s">
        <v>134</v>
      </c>
      <c r="J40" s="182">
        <v>31800</v>
      </c>
    </row>
    <row r="41" spans="1:10" ht="15" customHeight="1">
      <c r="A41" s="381" t="s">
        <v>135</v>
      </c>
      <c r="B41" s="382"/>
      <c r="C41" s="382"/>
      <c r="D41" s="59"/>
      <c r="E41" s="53">
        <f>SUM(E31:E39)</f>
        <v>21368000</v>
      </c>
      <c r="F41" s="53">
        <f>SUM(F31:F39)</f>
        <v>-2508020</v>
      </c>
      <c r="G41" s="184">
        <f>F41-E41</f>
        <v>-23876020</v>
      </c>
      <c r="H41" s="185">
        <f>IF(E41=0,0,((G41/E41)*100))</f>
        <v>-111.73727068513666</v>
      </c>
      <c r="I41" s="183" t="s">
        <v>136</v>
      </c>
      <c r="J41" s="2">
        <v>31810</v>
      </c>
    </row>
    <row r="42" spans="1:10" ht="10.5" customHeight="1">
      <c r="A42" s="194"/>
      <c r="B42" s="196"/>
      <c r="C42" s="196"/>
      <c r="D42" s="180"/>
      <c r="E42" s="53"/>
      <c r="F42" s="53"/>
      <c r="G42" s="169"/>
      <c r="H42" s="170"/>
      <c r="I42" s="171" t="s">
        <v>137</v>
      </c>
      <c r="J42" s="182">
        <v>31900</v>
      </c>
    </row>
    <row r="43" spans="1:10" ht="15" customHeight="1">
      <c r="A43" s="383" t="s">
        <v>148</v>
      </c>
      <c r="B43" s="384" t="s">
        <v>149</v>
      </c>
      <c r="C43" s="385"/>
      <c r="D43" s="59"/>
      <c r="E43" s="132">
        <v>0</v>
      </c>
      <c r="F43" s="132">
        <v>0</v>
      </c>
      <c r="G43" s="184">
        <f>F43-E43</f>
        <v>0</v>
      </c>
      <c r="H43" s="185">
        <f>IF(E43=0,0,((G43/E43)*100))</f>
        <v>0</v>
      </c>
      <c r="I43" s="183" t="s">
        <v>138</v>
      </c>
      <c r="J43" s="2">
        <v>31910</v>
      </c>
    </row>
    <row r="44" spans="1:9" ht="10.5" customHeight="1">
      <c r="A44" s="197"/>
      <c r="B44" s="198"/>
      <c r="C44" s="199"/>
      <c r="D44" s="59"/>
      <c r="E44" s="53"/>
      <c r="F44" s="53"/>
      <c r="G44" s="184"/>
      <c r="H44" s="185"/>
      <c r="I44" s="183"/>
    </row>
    <row r="45" spans="1:10" ht="15" customHeight="1">
      <c r="A45" s="383" t="s">
        <v>139</v>
      </c>
      <c r="B45" s="384" t="s">
        <v>149</v>
      </c>
      <c r="C45" s="385"/>
      <c r="D45" s="59"/>
      <c r="E45" s="53">
        <f>E12+E27+E41+E43</f>
        <v>21052000</v>
      </c>
      <c r="F45" s="53">
        <f>F12+F27+F41+F43</f>
        <v>135319693</v>
      </c>
      <c r="G45" s="184">
        <f>F45-E45</f>
        <v>114267693</v>
      </c>
      <c r="H45" s="185">
        <f>IF(E45=0,0,((G45/E45)*100))</f>
        <v>542.7878253847615</v>
      </c>
      <c r="I45" s="183" t="s">
        <v>138</v>
      </c>
      <c r="J45" s="2">
        <v>31910</v>
      </c>
    </row>
    <row r="46" spans="1:10" ht="10.5" customHeight="1">
      <c r="A46" s="177"/>
      <c r="B46" s="200"/>
      <c r="C46" s="193"/>
      <c r="D46" s="59"/>
      <c r="E46" s="67"/>
      <c r="F46" s="67"/>
      <c r="G46" s="175"/>
      <c r="H46" s="181"/>
      <c r="I46" s="183" t="s">
        <v>140</v>
      </c>
      <c r="J46" s="2">
        <v>31920</v>
      </c>
    </row>
    <row r="47" spans="1:10" ht="15" customHeight="1">
      <c r="A47" s="383" t="s">
        <v>150</v>
      </c>
      <c r="B47" s="384" t="s">
        <v>151</v>
      </c>
      <c r="C47" s="385"/>
      <c r="D47" s="59"/>
      <c r="E47" s="74">
        <v>1707482000</v>
      </c>
      <c r="F47" s="74">
        <v>1733700886</v>
      </c>
      <c r="G47" s="184">
        <f>F47-E47</f>
        <v>26218886</v>
      </c>
      <c r="H47" s="185">
        <f>IF(E47=0,0,((G47/E47)*100))</f>
        <v>1.5355292764433242</v>
      </c>
      <c r="I47" s="183" t="s">
        <v>141</v>
      </c>
      <c r="J47" s="2">
        <v>31930</v>
      </c>
    </row>
    <row r="48" spans="1:9" ht="10.5" customHeight="1">
      <c r="A48" s="177"/>
      <c r="B48" s="200"/>
      <c r="C48" s="193"/>
      <c r="D48" s="59"/>
      <c r="E48" s="60"/>
      <c r="F48" s="60"/>
      <c r="G48" s="175"/>
      <c r="H48" s="181"/>
      <c r="I48" s="201"/>
    </row>
    <row r="49" spans="1:10" s="66" customFormat="1" ht="18" customHeight="1">
      <c r="A49" s="383" t="s">
        <v>152</v>
      </c>
      <c r="B49" s="384" t="s">
        <v>153</v>
      </c>
      <c r="C49" s="385"/>
      <c r="D49" s="180"/>
      <c r="E49" s="202">
        <f>E45+E47</f>
        <v>1728534000</v>
      </c>
      <c r="F49" s="202">
        <f>F45+F47</f>
        <v>1869020579</v>
      </c>
      <c r="G49" s="203">
        <f>F49-E49</f>
        <v>140486579</v>
      </c>
      <c r="H49" s="170">
        <f>IF(E49=0,0,((G49/E49)*100))</f>
        <v>8.12749873592304</v>
      </c>
      <c r="I49" s="171" t="s">
        <v>142</v>
      </c>
      <c r="J49" s="204">
        <v>32000</v>
      </c>
    </row>
    <row r="50" spans="1:10" s="214" customFormat="1" ht="10.5" customHeight="1">
      <c r="A50" s="205"/>
      <c r="B50" s="206"/>
      <c r="C50" s="207"/>
      <c r="D50" s="208"/>
      <c r="E50" s="209"/>
      <c r="F50" s="209"/>
      <c r="G50" s="210"/>
      <c r="H50" s="211"/>
      <c r="I50" s="212" t="s">
        <v>143</v>
      </c>
      <c r="J50" s="213">
        <v>33000</v>
      </c>
    </row>
    <row r="51" spans="1:9" s="221" customFormat="1" ht="13.5" customHeight="1">
      <c r="A51" s="215" t="s">
        <v>144</v>
      </c>
      <c r="B51" s="216"/>
      <c r="C51" s="217"/>
      <c r="D51" s="218"/>
      <c r="E51" s="218"/>
      <c r="F51" s="219"/>
      <c r="G51" s="220"/>
      <c r="I51" s="222"/>
    </row>
    <row r="52" spans="1:9" s="221" customFormat="1" ht="40.5" customHeight="1">
      <c r="A52" s="390" t="s">
        <v>154</v>
      </c>
      <c r="B52" s="377"/>
      <c r="C52" s="377"/>
      <c r="D52" s="377"/>
      <c r="E52" s="377"/>
      <c r="F52" s="377"/>
      <c r="G52" s="377"/>
      <c r="H52" s="377"/>
      <c r="I52" s="222"/>
    </row>
    <row r="53" spans="1:10" ht="15" customHeight="1">
      <c r="A53" s="223"/>
      <c r="B53" s="223"/>
      <c r="C53" s="223"/>
      <c r="D53" s="223"/>
      <c r="E53" s="223"/>
      <c r="F53" s="223"/>
      <c r="G53" s="223"/>
      <c r="I53" s="149"/>
      <c r="J53" s="5"/>
    </row>
  </sheetData>
  <mergeCells count="34">
    <mergeCell ref="B38:C38"/>
    <mergeCell ref="B21:C21"/>
    <mergeCell ref="B20:C20"/>
    <mergeCell ref="B19:C19"/>
    <mergeCell ref="B24:C24"/>
    <mergeCell ref="B33:C33"/>
    <mergeCell ref="A14:C14"/>
    <mergeCell ref="B16:C16"/>
    <mergeCell ref="B17:C17"/>
    <mergeCell ref="B18:C18"/>
    <mergeCell ref="A7:C7"/>
    <mergeCell ref="B9:C9"/>
    <mergeCell ref="B10:C10"/>
    <mergeCell ref="A12:C12"/>
    <mergeCell ref="A52:H52"/>
    <mergeCell ref="A47:C47"/>
    <mergeCell ref="A49:C49"/>
    <mergeCell ref="A29:C29"/>
    <mergeCell ref="B31:C31"/>
    <mergeCell ref="B32:C32"/>
    <mergeCell ref="B34:C34"/>
    <mergeCell ref="B35:C35"/>
    <mergeCell ref="B36:C36"/>
    <mergeCell ref="B37:C37"/>
    <mergeCell ref="A41:C41"/>
    <mergeCell ref="A45:C45"/>
    <mergeCell ref="A2:H2"/>
    <mergeCell ref="A3:H3"/>
    <mergeCell ref="B39:C39"/>
    <mergeCell ref="B22:C22"/>
    <mergeCell ref="B23:C23"/>
    <mergeCell ref="B25:C25"/>
    <mergeCell ref="A27:C27"/>
    <mergeCell ref="A43:C43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O96"/>
  <sheetViews>
    <sheetView showGridLines="0" workbookViewId="0" topLeftCell="A89">
      <selection activeCell="B28" sqref="B28:C28"/>
    </sheetView>
  </sheetViews>
  <sheetFormatPr defaultColWidth="9.00390625" defaultRowHeight="15.75"/>
  <cols>
    <col min="1" max="1" width="4.125" style="147" customWidth="1"/>
    <col min="2" max="2" width="2.375" style="89" customWidth="1"/>
    <col min="3" max="3" width="17.625" style="128" customWidth="1"/>
    <col min="4" max="4" width="1.37890625" style="128" customWidth="1"/>
    <col min="5" max="5" width="15.50390625" style="370" customWidth="1"/>
    <col min="6" max="6" width="6.50390625" style="370" customWidth="1"/>
    <col min="7" max="7" width="15.50390625" style="371" customWidth="1"/>
    <col min="8" max="8" width="6.50390625" style="370" customWidth="1"/>
    <col min="9" max="9" width="15.50390625" style="372" customWidth="1"/>
    <col min="10" max="10" width="8.125" style="293" customWidth="1"/>
    <col min="11" max="11" width="4.125" style="373" hidden="1" customWidth="1"/>
    <col min="12" max="12" width="2.375" style="374" hidden="1" customWidth="1"/>
    <col min="13" max="13" width="17.625" style="375" hidden="1" customWidth="1"/>
    <col min="14" max="14" width="1.37890625" style="375" hidden="1" customWidth="1"/>
    <col min="15" max="15" width="9.00390625" style="248" hidden="1" customWidth="1"/>
    <col min="16" max="16384" width="9.00390625" style="293" customWidth="1"/>
  </cols>
  <sheetData>
    <row r="1" spans="1:15" s="5" customFormat="1" ht="30" customHeight="1">
      <c r="A1" s="1"/>
      <c r="C1" s="225"/>
      <c r="D1" s="226"/>
      <c r="E1" s="227"/>
      <c r="F1" s="227"/>
      <c r="G1" s="227"/>
      <c r="H1" s="227"/>
      <c r="I1" s="228"/>
      <c r="J1" s="94"/>
      <c r="K1" s="229">
        <f>'[4]NAME'!F5</f>
        <v>0</v>
      </c>
      <c r="L1" s="230"/>
      <c r="M1" s="231"/>
      <c r="N1" s="232"/>
      <c r="O1" s="233"/>
    </row>
    <row r="2" spans="1:15" s="10" customFormat="1" ht="36" customHeight="1">
      <c r="A2" s="21"/>
      <c r="B2" s="21"/>
      <c r="C2" s="7"/>
      <c r="D2" s="234"/>
      <c r="E2" s="235"/>
      <c r="F2" s="235"/>
      <c r="G2" s="235"/>
      <c r="H2" s="235"/>
      <c r="I2" s="236"/>
      <c r="J2" s="12" t="str">
        <f>'[4]NAME'!B45</f>
        <v>國立成功大學附設</v>
      </c>
      <c r="K2" s="12"/>
      <c r="L2" s="12"/>
      <c r="M2" s="12"/>
      <c r="N2" s="12"/>
      <c r="O2" s="237"/>
    </row>
    <row r="3" spans="3:15" s="238" customFormat="1" ht="18" customHeight="1">
      <c r="C3" s="239"/>
      <c r="D3" s="240"/>
      <c r="E3" s="241"/>
      <c r="F3" s="241"/>
      <c r="G3" s="241"/>
      <c r="H3" s="241"/>
      <c r="I3" s="242"/>
      <c r="J3" s="16" t="str">
        <f>'[4]NAME'!B46</f>
        <v>─────────</v>
      </c>
      <c r="K3" s="17"/>
      <c r="L3" s="17"/>
      <c r="M3" s="17"/>
      <c r="N3" s="17"/>
      <c r="O3" s="243"/>
    </row>
    <row r="4" spans="1:15" s="19" customFormat="1" ht="31.5" customHeight="1">
      <c r="A4" s="21"/>
      <c r="B4" s="21"/>
      <c r="D4" s="234"/>
      <c r="E4" s="244"/>
      <c r="F4" s="244"/>
      <c r="G4" s="244"/>
      <c r="H4" s="244"/>
      <c r="I4" s="245"/>
      <c r="J4" s="246" t="s">
        <v>155</v>
      </c>
      <c r="K4" s="247"/>
      <c r="L4" s="247"/>
      <c r="M4" s="247"/>
      <c r="N4" s="247"/>
      <c r="O4" s="248"/>
    </row>
    <row r="5" spans="1:15" s="22" customFormat="1" ht="21.75" customHeight="1">
      <c r="A5" s="249"/>
      <c r="B5" s="155"/>
      <c r="C5" s="155"/>
      <c r="D5" s="250"/>
      <c r="E5" s="251" t="s">
        <v>156</v>
      </c>
      <c r="F5" s="252"/>
      <c r="G5" s="251" t="s">
        <v>157</v>
      </c>
      <c r="H5" s="252"/>
      <c r="I5" s="253" t="s">
        <v>158</v>
      </c>
      <c r="J5" s="160"/>
      <c r="K5" s="254"/>
      <c r="L5" s="255"/>
      <c r="M5" s="255"/>
      <c r="N5" s="256"/>
      <c r="O5" s="257"/>
    </row>
    <row r="6" spans="1:15" s="112" customFormat="1" ht="33" customHeight="1">
      <c r="A6" s="258"/>
      <c r="B6" s="259" t="s">
        <v>159</v>
      </c>
      <c r="C6" s="259"/>
      <c r="D6" s="260"/>
      <c r="E6" s="261" t="s">
        <v>160</v>
      </c>
      <c r="F6" s="262" t="s">
        <v>5</v>
      </c>
      <c r="G6" s="261" t="s">
        <v>160</v>
      </c>
      <c r="H6" s="262" t="s">
        <v>5</v>
      </c>
      <c r="I6" s="261" t="s">
        <v>160</v>
      </c>
      <c r="J6" s="166" t="s">
        <v>5</v>
      </c>
      <c r="K6" s="263"/>
      <c r="L6" s="264" t="s">
        <v>159</v>
      </c>
      <c r="M6" s="264"/>
      <c r="N6" s="265"/>
      <c r="O6" s="266" t="s">
        <v>161</v>
      </c>
    </row>
    <row r="7" spans="1:15" s="112" customFormat="1" ht="6.75" customHeight="1">
      <c r="A7" s="267"/>
      <c r="B7" s="268"/>
      <c r="C7" s="268"/>
      <c r="D7" s="269"/>
      <c r="E7" s="270"/>
      <c r="F7" s="271"/>
      <c r="G7" s="270"/>
      <c r="H7" s="271"/>
      <c r="I7" s="270"/>
      <c r="J7" s="272"/>
      <c r="K7" s="273"/>
      <c r="L7" s="274"/>
      <c r="M7" s="274"/>
      <c r="N7" s="275"/>
      <c r="O7" s="276"/>
    </row>
    <row r="8" spans="1:15" s="286" customFormat="1" ht="15" customHeight="1">
      <c r="A8" s="56"/>
      <c r="B8" s="277" t="s">
        <v>162</v>
      </c>
      <c r="C8" s="278"/>
      <c r="D8" s="279"/>
      <c r="E8" s="50">
        <f>SUM(E10,E18,E26,E37,E42,E45,E48)</f>
        <v>6271128140.54</v>
      </c>
      <c r="F8" s="50">
        <f>IF(E$8&gt;0,(E8/E$8)*100,0)</f>
        <v>100</v>
      </c>
      <c r="G8" s="50">
        <f>SUM(G10,G18,G26,G37,G42,G45,G48)</f>
        <v>6265635346.54</v>
      </c>
      <c r="H8" s="50">
        <f>IF(G$8&gt;0,(G8/G$8)*100,0)</f>
        <v>100</v>
      </c>
      <c r="I8" s="184">
        <f>E8-G8</f>
        <v>5492794</v>
      </c>
      <c r="J8" s="280">
        <f>IF(G8=0,0,((I8/G8)*100))</f>
        <v>0.08766539538617137</v>
      </c>
      <c r="K8" s="281"/>
      <c r="L8" s="282" t="s">
        <v>162</v>
      </c>
      <c r="M8" s="283"/>
      <c r="N8" s="284"/>
      <c r="O8" s="285">
        <v>41000</v>
      </c>
    </row>
    <row r="9" spans="1:15" ht="8.25" customHeight="1">
      <c r="A9" s="56"/>
      <c r="B9" s="287"/>
      <c r="C9" s="288"/>
      <c r="D9" s="289"/>
      <c r="E9" s="60"/>
      <c r="F9" s="60"/>
      <c r="G9" s="60"/>
      <c r="H9" s="60"/>
      <c r="I9" s="175"/>
      <c r="J9" s="176"/>
      <c r="K9" s="281"/>
      <c r="L9" s="290"/>
      <c r="M9" s="291"/>
      <c r="N9" s="292"/>
      <c r="O9" s="285"/>
    </row>
    <row r="10" spans="1:15" s="294" customFormat="1" ht="13.5" customHeight="1">
      <c r="A10" s="287" t="s">
        <v>163</v>
      </c>
      <c r="C10" s="71"/>
      <c r="D10" s="295"/>
      <c r="E10" s="50">
        <f>SUM(E11:E16)</f>
        <v>2380495850.54</v>
      </c>
      <c r="F10" s="50">
        <f aca="true" t="shared" si="0" ref="F10:F16">IF(E$8&gt;0,(E10/E$8)*100,0)</f>
        <v>37.95961104910572</v>
      </c>
      <c r="G10" s="50">
        <f>SUM(G11:G16)</f>
        <v>2312954534.54</v>
      </c>
      <c r="H10" s="50">
        <f aca="true" t="shared" si="1" ref="H10:H16">IF(G$8&gt;0,(G10/G$8)*100,0)</f>
        <v>36.91492413163266</v>
      </c>
      <c r="I10" s="184">
        <f aca="true" t="shared" si="2" ref="I10:I16">E10-G10</f>
        <v>67541316</v>
      </c>
      <c r="J10" s="280">
        <f aca="true" t="shared" si="3" ref="J10:J16">IF(G10=0,0,((I10/G10)*100))</f>
        <v>2.920131588900108</v>
      </c>
      <c r="K10" s="290" t="s">
        <v>164</v>
      </c>
      <c r="L10" s="290" t="s">
        <v>163</v>
      </c>
      <c r="M10" s="296"/>
      <c r="N10" s="297"/>
      <c r="O10" s="298">
        <v>41100</v>
      </c>
    </row>
    <row r="11" spans="1:15" s="302" customFormat="1" ht="13.5" customHeight="1">
      <c r="A11" s="56"/>
      <c r="B11" s="397" t="s">
        <v>165</v>
      </c>
      <c r="C11" s="377"/>
      <c r="D11" s="299"/>
      <c r="E11" s="67">
        <v>1869020579</v>
      </c>
      <c r="F11" s="60">
        <f t="shared" si="0"/>
        <v>29.803578193812204</v>
      </c>
      <c r="G11" s="67">
        <v>1733700886</v>
      </c>
      <c r="H11" s="60">
        <f t="shared" si="1"/>
        <v>27.6699933863432</v>
      </c>
      <c r="I11" s="175">
        <f t="shared" si="2"/>
        <v>135319693</v>
      </c>
      <c r="J11" s="176">
        <f t="shared" si="3"/>
        <v>7.805250265067927</v>
      </c>
      <c r="K11" s="281"/>
      <c r="L11" s="300" t="s">
        <v>166</v>
      </c>
      <c r="M11" s="291" t="s">
        <v>165</v>
      </c>
      <c r="N11" s="301"/>
      <c r="O11" s="285">
        <v>41110</v>
      </c>
    </row>
    <row r="12" spans="1:15" s="302" customFormat="1" ht="13.5" customHeight="1">
      <c r="A12" s="56"/>
      <c r="B12" s="397" t="s">
        <v>167</v>
      </c>
      <c r="C12" s="377"/>
      <c r="D12" s="299"/>
      <c r="E12" s="67">
        <v>0</v>
      </c>
      <c r="F12" s="60">
        <f t="shared" si="0"/>
        <v>0</v>
      </c>
      <c r="G12" s="67">
        <v>0</v>
      </c>
      <c r="H12" s="60">
        <f t="shared" si="1"/>
        <v>0</v>
      </c>
      <c r="I12" s="175">
        <f t="shared" si="2"/>
        <v>0</v>
      </c>
      <c r="J12" s="176">
        <f t="shared" si="3"/>
        <v>0</v>
      </c>
      <c r="K12" s="281"/>
      <c r="L12" s="300" t="s">
        <v>168</v>
      </c>
      <c r="M12" s="291" t="s">
        <v>167</v>
      </c>
      <c r="N12" s="301"/>
      <c r="O12" s="285">
        <v>41120</v>
      </c>
    </row>
    <row r="13" spans="1:15" s="302" customFormat="1" ht="13.5" customHeight="1">
      <c r="A13" s="56"/>
      <c r="B13" s="397" t="s">
        <v>169</v>
      </c>
      <c r="C13" s="377"/>
      <c r="D13" s="299"/>
      <c r="E13" s="67">
        <v>262267360</v>
      </c>
      <c r="F13" s="60">
        <f t="shared" si="0"/>
        <v>4.1821400252461824</v>
      </c>
      <c r="G13" s="67">
        <v>326075249</v>
      </c>
      <c r="H13" s="60">
        <f t="shared" si="1"/>
        <v>5.2041849064846195</v>
      </c>
      <c r="I13" s="175">
        <f t="shared" si="2"/>
        <v>-63807889</v>
      </c>
      <c r="J13" s="176">
        <f t="shared" si="3"/>
        <v>-19.568455194218068</v>
      </c>
      <c r="K13" s="281"/>
      <c r="L13" s="300" t="s">
        <v>170</v>
      </c>
      <c r="M13" s="291" t="s">
        <v>171</v>
      </c>
      <c r="N13" s="301"/>
      <c r="O13" s="285">
        <v>41130</v>
      </c>
    </row>
    <row r="14" spans="1:15" s="302" customFormat="1" ht="13.5" customHeight="1">
      <c r="A14" s="56"/>
      <c r="B14" s="397" t="s">
        <v>172</v>
      </c>
      <c r="C14" s="377"/>
      <c r="D14" s="299"/>
      <c r="E14" s="67">
        <v>112300139.54</v>
      </c>
      <c r="F14" s="60">
        <f t="shared" si="0"/>
        <v>1.7907486025366077</v>
      </c>
      <c r="G14" s="67">
        <v>115025018.54</v>
      </c>
      <c r="H14" s="60">
        <f t="shared" si="1"/>
        <v>1.835807738213156</v>
      </c>
      <c r="I14" s="175">
        <f t="shared" si="2"/>
        <v>-2724879</v>
      </c>
      <c r="J14" s="176">
        <f t="shared" si="3"/>
        <v>-2.3689446301218564</v>
      </c>
      <c r="K14" s="281"/>
      <c r="L14" s="300" t="s">
        <v>173</v>
      </c>
      <c r="M14" s="291" t="s">
        <v>172</v>
      </c>
      <c r="N14" s="301"/>
      <c r="O14" s="285">
        <v>41140</v>
      </c>
    </row>
    <row r="15" spans="1:15" s="302" customFormat="1" ht="13.5" customHeight="1">
      <c r="A15" s="56"/>
      <c r="B15" s="397" t="s">
        <v>174</v>
      </c>
      <c r="C15" s="377"/>
      <c r="D15" s="299"/>
      <c r="E15" s="67">
        <v>136345350</v>
      </c>
      <c r="F15" s="60">
        <f t="shared" si="0"/>
        <v>2.1741757933247947</v>
      </c>
      <c r="G15" s="67">
        <v>137311771</v>
      </c>
      <c r="H15" s="60">
        <f t="shared" si="1"/>
        <v>2.1915059432213226</v>
      </c>
      <c r="I15" s="175">
        <f t="shared" si="2"/>
        <v>-966421</v>
      </c>
      <c r="J15" s="176">
        <f t="shared" si="3"/>
        <v>-0.7038151157485253</v>
      </c>
      <c r="K15" s="281"/>
      <c r="L15" s="300" t="s">
        <v>175</v>
      </c>
      <c r="M15" s="291" t="s">
        <v>174</v>
      </c>
      <c r="N15" s="301"/>
      <c r="O15" s="285">
        <v>41150</v>
      </c>
    </row>
    <row r="16" spans="1:15" s="302" customFormat="1" ht="13.5" customHeight="1">
      <c r="A16" s="56"/>
      <c r="B16" s="397" t="s">
        <v>176</v>
      </c>
      <c r="C16" s="377"/>
      <c r="D16" s="299"/>
      <c r="E16" s="67">
        <v>562422</v>
      </c>
      <c r="F16" s="60">
        <f t="shared" si="0"/>
        <v>0.00896843418593533</v>
      </c>
      <c r="G16" s="67">
        <v>841610</v>
      </c>
      <c r="H16" s="60">
        <f t="shared" si="1"/>
        <v>0.013432157370357543</v>
      </c>
      <c r="I16" s="175">
        <f t="shared" si="2"/>
        <v>-279188</v>
      </c>
      <c r="J16" s="176">
        <f t="shared" si="3"/>
        <v>-33.173084920568904</v>
      </c>
      <c r="K16" s="281"/>
      <c r="L16" s="300" t="s">
        <v>177</v>
      </c>
      <c r="M16" s="291" t="s">
        <v>178</v>
      </c>
      <c r="N16" s="301"/>
      <c r="O16" s="285">
        <v>41160</v>
      </c>
    </row>
    <row r="17" spans="1:15" s="302" customFormat="1" ht="8.25" customHeight="1">
      <c r="A17" s="56"/>
      <c r="B17" s="287"/>
      <c r="C17" s="288"/>
      <c r="D17" s="299"/>
      <c r="E17" s="60"/>
      <c r="F17" s="60"/>
      <c r="G17" s="60"/>
      <c r="H17" s="60"/>
      <c r="I17" s="175"/>
      <c r="J17" s="176"/>
      <c r="K17" s="281"/>
      <c r="L17" s="290"/>
      <c r="M17" s="291"/>
      <c r="N17" s="301"/>
      <c r="O17" s="285"/>
    </row>
    <row r="18" spans="1:15" s="294" customFormat="1" ht="13.5" customHeight="1">
      <c r="A18" s="287" t="s">
        <v>243</v>
      </c>
      <c r="C18" s="71"/>
      <c r="D18" s="295"/>
      <c r="E18" s="50">
        <f>SUM(E20:E24)</f>
        <v>39720530</v>
      </c>
      <c r="F18" s="50">
        <f>IF(E$8&gt;0,(E18/E$8)*100,0)</f>
        <v>0.6333873126148513</v>
      </c>
      <c r="G18" s="50">
        <f>SUM(G20:G24)</f>
        <v>30698950</v>
      </c>
      <c r="H18" s="50">
        <f>IF(G$8&gt;0,(G18/G$8)*100,0)</f>
        <v>0.4899574951637192</v>
      </c>
      <c r="I18" s="184">
        <f>E18-G18</f>
        <v>9021580</v>
      </c>
      <c r="J18" s="280">
        <f>IF(G18=0,0,((I18/G18)*100))</f>
        <v>29.387259173359347</v>
      </c>
      <c r="K18" s="290" t="s">
        <v>179</v>
      </c>
      <c r="L18" s="290" t="s">
        <v>244</v>
      </c>
      <c r="M18" s="296"/>
      <c r="N18" s="297"/>
      <c r="O18" s="298">
        <v>41200</v>
      </c>
    </row>
    <row r="19" spans="1:15" s="294" customFormat="1" ht="13.5" customHeight="1">
      <c r="A19" s="287" t="s">
        <v>245</v>
      </c>
      <c r="C19" s="71"/>
      <c r="D19" s="295"/>
      <c r="E19" s="50"/>
      <c r="F19" s="50"/>
      <c r="G19" s="50"/>
      <c r="H19" s="50"/>
      <c r="I19" s="184"/>
      <c r="J19" s="280"/>
      <c r="K19" s="290"/>
      <c r="L19" s="290" t="s">
        <v>180</v>
      </c>
      <c r="M19" s="296"/>
      <c r="N19" s="297"/>
      <c r="O19" s="298"/>
    </row>
    <row r="20" spans="1:15" s="302" customFormat="1" ht="13.5" customHeight="1">
      <c r="A20" s="56"/>
      <c r="B20" s="397" t="s">
        <v>181</v>
      </c>
      <c r="C20" s="377"/>
      <c r="D20" s="299"/>
      <c r="E20" s="67">
        <v>0</v>
      </c>
      <c r="F20" s="60">
        <f>IF(E$8&gt;0,(E20/E$8)*100,0)</f>
        <v>0</v>
      </c>
      <c r="G20" s="67">
        <v>0</v>
      </c>
      <c r="H20" s="60">
        <f>IF(G$8&gt;0,(G20/G$8)*100,0)</f>
        <v>0</v>
      </c>
      <c r="I20" s="175">
        <f>E20-G20</f>
        <v>0</v>
      </c>
      <c r="J20" s="176">
        <f>IF(G20=0,0,((I20/G20)*100))</f>
        <v>0</v>
      </c>
      <c r="K20" s="281"/>
      <c r="L20" s="300" t="s">
        <v>166</v>
      </c>
      <c r="M20" s="291" t="s">
        <v>181</v>
      </c>
      <c r="N20" s="301"/>
      <c r="O20" s="285">
        <v>41210</v>
      </c>
    </row>
    <row r="21" spans="1:15" s="302" customFormat="1" ht="13.5" customHeight="1">
      <c r="A21" s="56"/>
      <c r="B21" s="397" t="s">
        <v>182</v>
      </c>
      <c r="C21" s="377"/>
      <c r="D21" s="299"/>
      <c r="E21" s="67">
        <v>0</v>
      </c>
      <c r="F21" s="60">
        <f>IF(E$8&gt;0,(E21/E$8)*100,0)</f>
        <v>0</v>
      </c>
      <c r="G21" s="67">
        <v>0</v>
      </c>
      <c r="H21" s="60">
        <f>IF(G$8&gt;0,(G21/G$8)*100,0)</f>
        <v>0</v>
      </c>
      <c r="I21" s="175">
        <f>E21-G21</f>
        <v>0</v>
      </c>
      <c r="J21" s="176">
        <f>IF(G21=0,0,((I21/G21)*100))</f>
        <v>0</v>
      </c>
      <c r="K21" s="281"/>
      <c r="L21" s="300" t="s">
        <v>168</v>
      </c>
      <c r="M21" s="291" t="s">
        <v>182</v>
      </c>
      <c r="N21" s="301"/>
      <c r="O21" s="285">
        <v>41220</v>
      </c>
    </row>
    <row r="22" spans="1:15" s="302" customFormat="1" ht="13.5" customHeight="1">
      <c r="A22" s="56"/>
      <c r="B22" s="397" t="s">
        <v>183</v>
      </c>
      <c r="C22" s="377"/>
      <c r="D22" s="299"/>
      <c r="E22" s="67">
        <v>0</v>
      </c>
      <c r="F22" s="60">
        <f>IF(E$8&gt;0,(E22/E$8)*100,0)</f>
        <v>0</v>
      </c>
      <c r="G22" s="67">
        <v>0</v>
      </c>
      <c r="H22" s="60">
        <f>IF(G$8&gt;0,(G22/G$8)*100,0)</f>
        <v>0</v>
      </c>
      <c r="I22" s="175">
        <f>E22-G22</f>
        <v>0</v>
      </c>
      <c r="J22" s="176">
        <f>IF(G22=0,0,((I22/G22)*100))</f>
        <v>0</v>
      </c>
      <c r="K22" s="281"/>
      <c r="L22" s="300" t="s">
        <v>170</v>
      </c>
      <c r="M22" s="291" t="s">
        <v>183</v>
      </c>
      <c r="N22" s="301"/>
      <c r="O22" s="285">
        <v>41230</v>
      </c>
    </row>
    <row r="23" spans="1:15" s="302" customFormat="1" ht="13.5" customHeight="1">
      <c r="A23" s="56"/>
      <c r="B23" s="397" t="s">
        <v>184</v>
      </c>
      <c r="C23" s="377"/>
      <c r="D23" s="299"/>
      <c r="E23" s="67">
        <v>0</v>
      </c>
      <c r="F23" s="60">
        <f>IF(E$8&gt;0,(E23/E$8)*100,0)</f>
        <v>0</v>
      </c>
      <c r="G23" s="67">
        <v>0</v>
      </c>
      <c r="H23" s="60">
        <f>IF(G$8&gt;0,(G23/G$8)*100,0)</f>
        <v>0</v>
      </c>
      <c r="I23" s="175">
        <f>E23-G23</f>
        <v>0</v>
      </c>
      <c r="J23" s="176">
        <f>IF(G23=0,0,((I23/G23)*100))</f>
        <v>0</v>
      </c>
      <c r="K23" s="281"/>
      <c r="L23" s="300" t="s">
        <v>173</v>
      </c>
      <c r="M23" s="291" t="s">
        <v>184</v>
      </c>
      <c r="N23" s="301"/>
      <c r="O23" s="285">
        <v>41230</v>
      </c>
    </row>
    <row r="24" spans="1:15" s="302" customFormat="1" ht="13.5" customHeight="1">
      <c r="A24" s="56"/>
      <c r="B24" s="397" t="s">
        <v>185</v>
      </c>
      <c r="C24" s="377"/>
      <c r="D24" s="299"/>
      <c r="E24" s="67">
        <v>39720530</v>
      </c>
      <c r="F24" s="60">
        <f>IF(E$8&gt;0,(E24/E$8)*100,0)</f>
        <v>0.6333873126148513</v>
      </c>
      <c r="G24" s="67">
        <v>30698950</v>
      </c>
      <c r="H24" s="60">
        <f>IF(G$8&gt;0,(G24/G$8)*100,0)</f>
        <v>0.4899574951637192</v>
      </c>
      <c r="I24" s="175">
        <f>E24-G24</f>
        <v>9021580</v>
      </c>
      <c r="J24" s="176">
        <f>IF(G24=0,0,((I24/G24)*100))</f>
        <v>29.387259173359347</v>
      </c>
      <c r="K24" s="281"/>
      <c r="L24" s="300" t="s">
        <v>175</v>
      </c>
      <c r="M24" s="291" t="s">
        <v>185</v>
      </c>
      <c r="N24" s="301"/>
      <c r="O24" s="298">
        <v>41240</v>
      </c>
    </row>
    <row r="25" spans="1:15" s="294" customFormat="1" ht="8.25" customHeight="1">
      <c r="A25" s="56"/>
      <c r="B25" s="287"/>
      <c r="C25" s="288"/>
      <c r="D25" s="299"/>
      <c r="E25" s="60"/>
      <c r="F25" s="60"/>
      <c r="G25" s="60"/>
      <c r="H25" s="60"/>
      <c r="I25" s="175"/>
      <c r="J25" s="176"/>
      <c r="K25" s="281"/>
      <c r="L25" s="290"/>
      <c r="M25" s="291"/>
      <c r="N25" s="301"/>
      <c r="O25" s="298"/>
    </row>
    <row r="26" spans="1:15" s="302" customFormat="1" ht="13.5" customHeight="1">
      <c r="A26" s="287" t="s">
        <v>186</v>
      </c>
      <c r="C26" s="71"/>
      <c r="D26" s="295"/>
      <c r="E26" s="50">
        <f>SUM(E27:E35)</f>
        <v>3731143672</v>
      </c>
      <c r="F26" s="50">
        <f aca="true" t="shared" si="4" ref="F26:F35">IF(E$8&gt;0,(E26/E$8)*100,0)</f>
        <v>59.49716842620146</v>
      </c>
      <c r="G26" s="50">
        <f>SUM(G27:G35)</f>
        <v>3804906466</v>
      </c>
      <c r="H26" s="50">
        <f aca="true" t="shared" si="5" ref="H26:H35">IF(G$8&gt;0,(G26/G$8)*100,0)</f>
        <v>60.72658646024046</v>
      </c>
      <c r="I26" s="184">
        <f aca="true" t="shared" si="6" ref="I26:I35">E26-G26</f>
        <v>-73762794</v>
      </c>
      <c r="J26" s="280">
        <f aca="true" t="shared" si="7" ref="J26:J35">IF(G26=0,0,((I26/G26)*100))</f>
        <v>-1.938623055760551</v>
      </c>
      <c r="K26" s="290" t="s">
        <v>187</v>
      </c>
      <c r="L26" s="290" t="s">
        <v>186</v>
      </c>
      <c r="M26" s="296"/>
      <c r="N26" s="297"/>
      <c r="O26" s="285">
        <v>41300</v>
      </c>
    </row>
    <row r="27" spans="1:15" s="302" customFormat="1" ht="13.5" customHeight="1">
      <c r="A27" s="56"/>
      <c r="B27" s="397" t="s">
        <v>188</v>
      </c>
      <c r="C27" s="377"/>
      <c r="D27" s="299"/>
      <c r="E27" s="67">
        <v>0</v>
      </c>
      <c r="F27" s="60">
        <f t="shared" si="4"/>
        <v>0</v>
      </c>
      <c r="G27" s="67">
        <v>0</v>
      </c>
      <c r="H27" s="60">
        <f t="shared" si="5"/>
        <v>0</v>
      </c>
      <c r="I27" s="175">
        <f t="shared" si="6"/>
        <v>0</v>
      </c>
      <c r="J27" s="176">
        <f t="shared" si="7"/>
        <v>0</v>
      </c>
      <c r="K27" s="281"/>
      <c r="L27" s="300" t="s">
        <v>166</v>
      </c>
      <c r="M27" s="291" t="s">
        <v>188</v>
      </c>
      <c r="N27" s="301"/>
      <c r="O27" s="285">
        <v>41310</v>
      </c>
    </row>
    <row r="28" spans="1:15" s="302" customFormat="1" ht="13.5" customHeight="1">
      <c r="A28" s="56"/>
      <c r="B28" s="397" t="s">
        <v>189</v>
      </c>
      <c r="C28" s="377"/>
      <c r="D28" s="299"/>
      <c r="E28" s="67">
        <v>0</v>
      </c>
      <c r="F28" s="60">
        <v>0</v>
      </c>
      <c r="G28" s="67">
        <v>0</v>
      </c>
      <c r="H28" s="60">
        <f t="shared" si="5"/>
        <v>0</v>
      </c>
      <c r="I28" s="175">
        <f t="shared" si="6"/>
        <v>0</v>
      </c>
      <c r="J28" s="176">
        <f t="shared" si="7"/>
        <v>0</v>
      </c>
      <c r="K28" s="281"/>
      <c r="L28" s="300" t="s">
        <v>168</v>
      </c>
      <c r="M28" s="291" t="s">
        <v>189</v>
      </c>
      <c r="N28" s="301"/>
      <c r="O28" s="298">
        <v>41320</v>
      </c>
    </row>
    <row r="29" spans="1:15" s="302" customFormat="1" ht="13.5" customHeight="1">
      <c r="A29" s="56"/>
      <c r="B29" s="397" t="s">
        <v>190</v>
      </c>
      <c r="C29" s="377"/>
      <c r="D29" s="299"/>
      <c r="E29" s="67">
        <v>2528109316</v>
      </c>
      <c r="F29" s="60">
        <f t="shared" si="4"/>
        <v>40.313469272887595</v>
      </c>
      <c r="G29" s="67">
        <v>2558286411</v>
      </c>
      <c r="H29" s="60">
        <f t="shared" si="5"/>
        <v>40.83043888618148</v>
      </c>
      <c r="I29" s="175">
        <f t="shared" si="6"/>
        <v>-30177095</v>
      </c>
      <c r="J29" s="176">
        <f t="shared" si="7"/>
        <v>-1.1795823513053871</v>
      </c>
      <c r="K29" s="281"/>
      <c r="L29" s="300" t="s">
        <v>170</v>
      </c>
      <c r="M29" s="291" t="s">
        <v>191</v>
      </c>
      <c r="N29" s="301"/>
      <c r="O29" s="298">
        <v>41330</v>
      </c>
    </row>
    <row r="30" spans="1:15" s="302" customFormat="1" ht="13.5" customHeight="1">
      <c r="A30" s="56"/>
      <c r="B30" s="397" t="s">
        <v>192</v>
      </c>
      <c r="C30" s="377"/>
      <c r="D30" s="299"/>
      <c r="E30" s="67">
        <v>1121150027</v>
      </c>
      <c r="F30" s="60">
        <f t="shared" si="4"/>
        <v>17.87796393048124</v>
      </c>
      <c r="G30" s="67">
        <v>1162306329</v>
      </c>
      <c r="H30" s="60">
        <f t="shared" si="5"/>
        <v>18.55049431885383</v>
      </c>
      <c r="I30" s="175">
        <f t="shared" si="6"/>
        <v>-41156302</v>
      </c>
      <c r="J30" s="176">
        <f t="shared" si="7"/>
        <v>-3.5409169659610447</v>
      </c>
      <c r="K30" s="281"/>
      <c r="L30" s="300" t="s">
        <v>173</v>
      </c>
      <c r="M30" s="291" t="s">
        <v>192</v>
      </c>
      <c r="N30" s="301"/>
      <c r="O30" s="298">
        <v>41340</v>
      </c>
    </row>
    <row r="31" spans="1:15" s="302" customFormat="1" ht="13.5" customHeight="1">
      <c r="A31" s="56"/>
      <c r="B31" s="397" t="s">
        <v>193</v>
      </c>
      <c r="C31" s="377"/>
      <c r="D31" s="299"/>
      <c r="E31" s="67">
        <v>15589515</v>
      </c>
      <c r="F31" s="60">
        <f t="shared" si="4"/>
        <v>0.24859187454998494</v>
      </c>
      <c r="G31" s="67">
        <v>16640211</v>
      </c>
      <c r="H31" s="60">
        <f t="shared" si="5"/>
        <v>0.2655789888760289</v>
      </c>
      <c r="I31" s="175">
        <f t="shared" si="6"/>
        <v>-1050696</v>
      </c>
      <c r="J31" s="176">
        <f t="shared" si="7"/>
        <v>-6.314198780291909</v>
      </c>
      <c r="K31" s="281"/>
      <c r="L31" s="300" t="s">
        <v>175</v>
      </c>
      <c r="M31" s="291" t="s">
        <v>193</v>
      </c>
      <c r="N31" s="301"/>
      <c r="O31" s="298">
        <v>41350</v>
      </c>
    </row>
    <row r="32" spans="1:15" s="302" customFormat="1" ht="13.5" customHeight="1">
      <c r="A32" s="56"/>
      <c r="B32" s="397" t="s">
        <v>194</v>
      </c>
      <c r="C32" s="377"/>
      <c r="D32" s="299"/>
      <c r="E32" s="67">
        <v>65788838</v>
      </c>
      <c r="F32" s="60">
        <f t="shared" si="4"/>
        <v>1.0490750073293031</v>
      </c>
      <c r="G32" s="67">
        <v>67673515</v>
      </c>
      <c r="H32" s="60">
        <f t="shared" si="5"/>
        <v>1.0800742663291212</v>
      </c>
      <c r="I32" s="175">
        <f t="shared" si="6"/>
        <v>-1884677</v>
      </c>
      <c r="J32" s="176">
        <f t="shared" si="7"/>
        <v>-2.784955089151199</v>
      </c>
      <c r="K32" s="281"/>
      <c r="L32" s="300" t="s">
        <v>177</v>
      </c>
      <c r="M32" s="291" t="s">
        <v>194</v>
      </c>
      <c r="N32" s="301"/>
      <c r="O32" s="298">
        <v>41360</v>
      </c>
    </row>
    <row r="33" spans="1:15" s="302" customFormat="1" ht="13.5" customHeight="1">
      <c r="A33" s="56"/>
      <c r="B33" s="397" t="s">
        <v>195</v>
      </c>
      <c r="C33" s="377"/>
      <c r="D33" s="299"/>
      <c r="E33" s="67">
        <v>0</v>
      </c>
      <c r="F33" s="60">
        <f t="shared" si="4"/>
        <v>0</v>
      </c>
      <c r="G33" s="67">
        <v>0</v>
      </c>
      <c r="H33" s="60">
        <f t="shared" si="5"/>
        <v>0</v>
      </c>
      <c r="I33" s="175">
        <f t="shared" si="6"/>
        <v>0</v>
      </c>
      <c r="J33" s="176">
        <f t="shared" si="7"/>
        <v>0</v>
      </c>
      <c r="K33" s="281"/>
      <c r="L33" s="300" t="s">
        <v>196</v>
      </c>
      <c r="M33" s="291" t="s">
        <v>195</v>
      </c>
      <c r="N33" s="301"/>
      <c r="O33" s="298">
        <v>41370</v>
      </c>
    </row>
    <row r="34" spans="1:15" s="302" customFormat="1" ht="13.5" customHeight="1">
      <c r="A34" s="56"/>
      <c r="B34" s="397" t="s">
        <v>197</v>
      </c>
      <c r="C34" s="377"/>
      <c r="D34" s="299"/>
      <c r="E34" s="67">
        <v>0</v>
      </c>
      <c r="F34" s="60">
        <f t="shared" si="4"/>
        <v>0</v>
      </c>
      <c r="G34" s="67">
        <v>0</v>
      </c>
      <c r="H34" s="60">
        <f t="shared" si="5"/>
        <v>0</v>
      </c>
      <c r="I34" s="175">
        <f t="shared" si="6"/>
        <v>0</v>
      </c>
      <c r="J34" s="176">
        <f t="shared" si="7"/>
        <v>0</v>
      </c>
      <c r="K34" s="281"/>
      <c r="L34" s="300" t="s">
        <v>198</v>
      </c>
      <c r="M34" s="291" t="s">
        <v>197</v>
      </c>
      <c r="N34" s="301"/>
      <c r="O34" s="298">
        <v>41380</v>
      </c>
    </row>
    <row r="35" spans="1:15" s="302" customFormat="1" ht="13.5" customHeight="1">
      <c r="A35" s="56"/>
      <c r="B35" s="397" t="s">
        <v>199</v>
      </c>
      <c r="C35" s="377"/>
      <c r="D35" s="299"/>
      <c r="E35" s="67">
        <v>505976</v>
      </c>
      <c r="F35" s="60">
        <f t="shared" si="4"/>
        <v>0.008068340953346092</v>
      </c>
      <c r="G35" s="67">
        <v>0</v>
      </c>
      <c r="H35" s="60">
        <f t="shared" si="5"/>
        <v>0</v>
      </c>
      <c r="I35" s="175">
        <f t="shared" si="6"/>
        <v>505976</v>
      </c>
      <c r="J35" s="176">
        <f t="shared" si="7"/>
        <v>0</v>
      </c>
      <c r="K35" s="281"/>
      <c r="L35" s="300" t="s">
        <v>200</v>
      </c>
      <c r="M35" s="291" t="s">
        <v>199</v>
      </c>
      <c r="N35" s="301"/>
      <c r="O35" s="298">
        <v>41390</v>
      </c>
    </row>
    <row r="36" spans="1:15" s="302" customFormat="1" ht="8.25" customHeight="1">
      <c r="A36" s="56"/>
      <c r="B36" s="287"/>
      <c r="D36" s="299"/>
      <c r="E36" s="67"/>
      <c r="F36" s="60"/>
      <c r="G36" s="67"/>
      <c r="H36" s="60"/>
      <c r="I36" s="175"/>
      <c r="J36" s="176"/>
      <c r="K36" s="281"/>
      <c r="L36" s="290"/>
      <c r="M36" s="291"/>
      <c r="N36" s="301"/>
      <c r="O36" s="285"/>
    </row>
    <row r="37" spans="1:15" s="294" customFormat="1" ht="13.5" customHeight="1">
      <c r="A37" s="287" t="s">
        <v>201</v>
      </c>
      <c r="C37" s="71"/>
      <c r="D37" s="295"/>
      <c r="E37" s="50">
        <f>SUM(E38:E40)</f>
        <v>0</v>
      </c>
      <c r="F37" s="50">
        <f>IF(E$8&gt;0,(E37/E$8)*100,0)</f>
        <v>0</v>
      </c>
      <c r="G37" s="50">
        <f>SUM(G38:G40)</f>
        <v>0</v>
      </c>
      <c r="H37" s="50">
        <f>IF(G$8&gt;0,(G37/G$8)*100,0)</f>
        <v>0</v>
      </c>
      <c r="I37" s="184">
        <f>E37-G37</f>
        <v>0</v>
      </c>
      <c r="J37" s="280">
        <f>IF(G37=0,0,((I37/G37)*100))</f>
        <v>0</v>
      </c>
      <c r="K37" s="290" t="s">
        <v>202</v>
      </c>
      <c r="L37" s="290" t="s">
        <v>201</v>
      </c>
      <c r="M37" s="296"/>
      <c r="N37" s="297"/>
      <c r="O37" s="298">
        <v>41400</v>
      </c>
    </row>
    <row r="38" spans="1:15" s="302" customFormat="1" ht="13.5" customHeight="1">
      <c r="A38" s="56"/>
      <c r="B38" s="397" t="s">
        <v>203</v>
      </c>
      <c r="C38" s="377"/>
      <c r="D38" s="299"/>
      <c r="E38" s="67">
        <v>0</v>
      </c>
      <c r="F38" s="60">
        <f>IF(E$8&gt;0,(E38/E$8)*100,0)</f>
        <v>0</v>
      </c>
      <c r="G38" s="67">
        <v>0</v>
      </c>
      <c r="H38" s="60">
        <f>IF(G$8&gt;0,(G38/G$8)*100,0)</f>
        <v>0</v>
      </c>
      <c r="I38" s="175">
        <f>E38-G38</f>
        <v>0</v>
      </c>
      <c r="J38" s="176">
        <f>IF(G38=0,0,((I38/G38)*100))</f>
        <v>0</v>
      </c>
      <c r="K38" s="281"/>
      <c r="L38" s="300" t="s">
        <v>166</v>
      </c>
      <c r="M38" s="291" t="s">
        <v>203</v>
      </c>
      <c r="N38" s="301"/>
      <c r="O38" s="298">
        <v>41410</v>
      </c>
    </row>
    <row r="39" spans="1:15" s="302" customFormat="1" ht="13.5" customHeight="1">
      <c r="A39" s="56"/>
      <c r="B39" s="397" t="s">
        <v>204</v>
      </c>
      <c r="C39" s="377"/>
      <c r="D39" s="299"/>
      <c r="E39" s="67">
        <v>0</v>
      </c>
      <c r="F39" s="60">
        <f>IF(E$8&gt;0,(E39/E$8)*100,0)</f>
        <v>0</v>
      </c>
      <c r="G39" s="67">
        <v>0</v>
      </c>
      <c r="H39" s="60">
        <f>IF(G$8&gt;0,(G39/G$8)*100,0)</f>
        <v>0</v>
      </c>
      <c r="I39" s="175">
        <f>E39-G39</f>
        <v>0</v>
      </c>
      <c r="J39" s="176">
        <f>IF(G39=0,0,((I39/G39)*100))</f>
        <v>0</v>
      </c>
      <c r="K39" s="281"/>
      <c r="L39" s="300" t="s">
        <v>168</v>
      </c>
      <c r="M39" s="291" t="s">
        <v>204</v>
      </c>
      <c r="N39" s="301"/>
      <c r="O39" s="298">
        <v>41420</v>
      </c>
    </row>
    <row r="40" spans="1:15" s="302" customFormat="1" ht="13.5" customHeight="1">
      <c r="A40" s="56"/>
      <c r="B40" s="397" t="s">
        <v>205</v>
      </c>
      <c r="C40" s="377"/>
      <c r="D40" s="299"/>
      <c r="E40" s="67">
        <v>0</v>
      </c>
      <c r="F40" s="60">
        <f>IF(E$8&gt;0,(E40/E$8)*100,0)</f>
        <v>0</v>
      </c>
      <c r="G40" s="67">
        <v>0</v>
      </c>
      <c r="H40" s="60">
        <f>IF(G$8&gt;0,(G40/G$8)*100,0)</f>
        <v>0</v>
      </c>
      <c r="I40" s="175">
        <f>E40-G40</f>
        <v>0</v>
      </c>
      <c r="J40" s="176">
        <f>IF(G40=0,0,((I40/G40)*100))</f>
        <v>0</v>
      </c>
      <c r="K40" s="281"/>
      <c r="L40" s="300" t="s">
        <v>170</v>
      </c>
      <c r="M40" s="291" t="s">
        <v>205</v>
      </c>
      <c r="N40" s="301"/>
      <c r="O40" s="298">
        <v>41430</v>
      </c>
    </row>
    <row r="41" spans="1:15" s="294" customFormat="1" ht="8.25" customHeight="1">
      <c r="A41" s="56"/>
      <c r="B41" s="287"/>
      <c r="C41" s="288"/>
      <c r="D41" s="289"/>
      <c r="E41" s="60"/>
      <c r="F41" s="60"/>
      <c r="G41" s="60"/>
      <c r="H41" s="60"/>
      <c r="I41" s="175"/>
      <c r="J41" s="176"/>
      <c r="K41" s="281"/>
      <c r="L41" s="290"/>
      <c r="M41" s="291"/>
      <c r="N41" s="292"/>
      <c r="O41" s="298"/>
    </row>
    <row r="42" spans="1:15" s="294" customFormat="1" ht="13.5" customHeight="1">
      <c r="A42" s="287" t="s">
        <v>206</v>
      </c>
      <c r="C42" s="71"/>
      <c r="D42" s="303"/>
      <c r="E42" s="50">
        <f>SUM(E43:E43)</f>
        <v>23335304</v>
      </c>
      <c r="F42" s="50">
        <f>IF(E$8&gt;0,(E42/E$8)*100,0)</f>
        <v>0.372106955511686</v>
      </c>
      <c r="G42" s="50">
        <f>SUM(G43:G43)</f>
        <v>13675427</v>
      </c>
      <c r="H42" s="50">
        <f>IF(G$8&gt;0,(G42/G$8)*100,0)</f>
        <v>0.21826081863432772</v>
      </c>
      <c r="I42" s="184">
        <f>E42-G42</f>
        <v>9659877</v>
      </c>
      <c r="J42" s="280">
        <f>IF(G42=0,0,((I42/G42)*100))</f>
        <v>70.63674867336867</v>
      </c>
      <c r="K42" s="290" t="s">
        <v>207</v>
      </c>
      <c r="L42" s="290" t="s">
        <v>206</v>
      </c>
      <c r="M42" s="296"/>
      <c r="N42" s="304"/>
      <c r="O42" s="305">
        <v>41500</v>
      </c>
    </row>
    <row r="43" spans="1:15" s="306" customFormat="1" ht="13.5" customHeight="1">
      <c r="A43" s="56"/>
      <c r="B43" s="397" t="s">
        <v>208</v>
      </c>
      <c r="C43" s="377"/>
      <c r="D43" s="299"/>
      <c r="E43" s="67">
        <v>23335304</v>
      </c>
      <c r="F43" s="60">
        <f>IF(E$8&gt;0,(E43/E$8)*100,0)</f>
        <v>0.372106955511686</v>
      </c>
      <c r="G43" s="67">
        <v>13675427</v>
      </c>
      <c r="H43" s="60">
        <f>IF(G$8&gt;0,(G43/G$8)*100,0)</f>
        <v>0.21826081863432772</v>
      </c>
      <c r="I43" s="175">
        <f>E43-G43</f>
        <v>9659877</v>
      </c>
      <c r="J43" s="176">
        <f>IF(G43=0,0,((I43/G43)*100))</f>
        <v>70.63674867336867</v>
      </c>
      <c r="K43" s="281"/>
      <c r="L43" s="300" t="s">
        <v>166</v>
      </c>
      <c r="M43" s="291" t="s">
        <v>208</v>
      </c>
      <c r="N43" s="301"/>
      <c r="O43" s="298">
        <v>41510</v>
      </c>
    </row>
    <row r="44" spans="1:15" s="2" customFormat="1" ht="8.25" customHeight="1">
      <c r="A44" s="56"/>
      <c r="B44" s="287"/>
      <c r="C44" s="288"/>
      <c r="D44" s="299"/>
      <c r="E44" s="60"/>
      <c r="F44" s="60"/>
      <c r="G44" s="60"/>
      <c r="H44" s="60"/>
      <c r="I44" s="175"/>
      <c r="J44" s="176"/>
      <c r="K44" s="281"/>
      <c r="L44" s="290"/>
      <c r="M44" s="291"/>
      <c r="N44" s="301"/>
      <c r="O44" s="298"/>
    </row>
    <row r="45" spans="1:15" s="307" customFormat="1" ht="15" customHeight="1">
      <c r="A45" s="287" t="s">
        <v>209</v>
      </c>
      <c r="C45" s="71"/>
      <c r="D45" s="295"/>
      <c r="E45" s="50">
        <f>SUM(E46:E46)</f>
        <v>0</v>
      </c>
      <c r="F45" s="50">
        <f>IF(E$8&gt;0,(E45/E$8)*100,0)</f>
        <v>0</v>
      </c>
      <c r="G45" s="50">
        <f>SUM(G46:G46)</f>
        <v>0</v>
      </c>
      <c r="H45" s="50">
        <f>IF(G$8&gt;0,(G45/G$8)*100,0)</f>
        <v>0</v>
      </c>
      <c r="I45" s="184">
        <f>E45-G45</f>
        <v>0</v>
      </c>
      <c r="J45" s="280">
        <f>IF(G45=0,0,((I45/G45)*100))</f>
        <v>0</v>
      </c>
      <c r="K45" s="290" t="s">
        <v>210</v>
      </c>
      <c r="L45" s="290" t="s">
        <v>209</v>
      </c>
      <c r="M45" s="296"/>
      <c r="N45" s="297"/>
      <c r="O45" s="305">
        <v>41600</v>
      </c>
    </row>
    <row r="46" spans="1:15" s="308" customFormat="1" ht="16.5" customHeight="1">
      <c r="A46" s="56"/>
      <c r="B46" s="397" t="s">
        <v>211</v>
      </c>
      <c r="C46" s="377"/>
      <c r="D46" s="299"/>
      <c r="E46" s="67">
        <v>0</v>
      </c>
      <c r="F46" s="60">
        <f>IF(E$8&gt;0,(E46/E$8)*100,0)</f>
        <v>0</v>
      </c>
      <c r="G46" s="67">
        <v>0</v>
      </c>
      <c r="H46" s="60">
        <f>IF(G$8&gt;0,(G46/G$8)*100,0)</f>
        <v>0</v>
      </c>
      <c r="I46" s="175">
        <f>E46-G46</f>
        <v>0</v>
      </c>
      <c r="J46" s="176">
        <f>IF(G46=0,0,((I46/G46)*100))</f>
        <v>0</v>
      </c>
      <c r="K46" s="281"/>
      <c r="L46" s="300" t="s">
        <v>166</v>
      </c>
      <c r="M46" s="291" t="s">
        <v>211</v>
      </c>
      <c r="N46" s="301"/>
      <c r="O46" s="298">
        <v>41610</v>
      </c>
    </row>
    <row r="47" spans="1:15" s="89" customFormat="1" ht="8.25" customHeight="1">
      <c r="A47" s="56"/>
      <c r="B47" s="309"/>
      <c r="C47" s="288"/>
      <c r="D47" s="299"/>
      <c r="E47" s="60"/>
      <c r="F47" s="60"/>
      <c r="G47" s="60"/>
      <c r="H47" s="60"/>
      <c r="I47" s="175"/>
      <c r="J47" s="176"/>
      <c r="K47" s="281"/>
      <c r="L47" s="310"/>
      <c r="M47" s="291"/>
      <c r="N47" s="301"/>
      <c r="O47" s="298"/>
    </row>
    <row r="48" spans="1:15" s="311" customFormat="1" ht="13.5" customHeight="1">
      <c r="A48" s="287" t="s">
        <v>212</v>
      </c>
      <c r="C48" s="71"/>
      <c r="D48" s="295"/>
      <c r="E48" s="50">
        <f>SUM(E49:E52)</f>
        <v>96432784</v>
      </c>
      <c r="F48" s="50">
        <f>IF(E$8&gt;0,(E48/E$8)*100,0)</f>
        <v>1.5377262565662753</v>
      </c>
      <c r="G48" s="50">
        <f>SUM(G49:G52)</f>
        <v>103399969</v>
      </c>
      <c r="H48" s="50">
        <f>IF(G$8&gt;0,(G48/G$8)*100,0)</f>
        <v>1.6502710943288357</v>
      </c>
      <c r="I48" s="184">
        <f>E48-G48</f>
        <v>-6967185</v>
      </c>
      <c r="J48" s="280">
        <f>IF(G48=0,0,((I48/G48)*100))</f>
        <v>-6.7380919620972035</v>
      </c>
      <c r="K48" s="290" t="s">
        <v>213</v>
      </c>
      <c r="L48" s="290" t="s">
        <v>212</v>
      </c>
      <c r="M48" s="296"/>
      <c r="N48" s="297"/>
      <c r="O48" s="312">
        <v>41700</v>
      </c>
    </row>
    <row r="49" spans="1:15" s="115" customFormat="1" ht="13.5" customHeight="1">
      <c r="A49" s="56"/>
      <c r="B49" s="397" t="s">
        <v>214</v>
      </c>
      <c r="C49" s="377"/>
      <c r="D49" s="289"/>
      <c r="E49" s="67">
        <v>0</v>
      </c>
      <c r="F49" s="60">
        <f>IF(E$8&gt;0,(E49/E$8)*100,0)</f>
        <v>0</v>
      </c>
      <c r="G49" s="67">
        <v>0</v>
      </c>
      <c r="H49" s="60">
        <f>IF(G$8&gt;0,(G49/G$8)*100,0)</f>
        <v>0</v>
      </c>
      <c r="I49" s="175">
        <f>E49-G49</f>
        <v>0</v>
      </c>
      <c r="J49" s="176">
        <f>IF(G49=0,0,((I49/G49)*100))</f>
        <v>0</v>
      </c>
      <c r="K49" s="281"/>
      <c r="L49" s="300" t="s">
        <v>166</v>
      </c>
      <c r="M49" s="288" t="s">
        <v>215</v>
      </c>
      <c r="N49" s="292"/>
      <c r="O49" s="276">
        <v>41710</v>
      </c>
    </row>
    <row r="50" spans="1:15" s="115" customFormat="1" ht="13.5" customHeight="1">
      <c r="A50" s="56"/>
      <c r="B50" s="397" t="s">
        <v>216</v>
      </c>
      <c r="C50" s="377"/>
      <c r="D50" s="289"/>
      <c r="E50" s="67">
        <v>96432784</v>
      </c>
      <c r="F50" s="60">
        <f>IF(E$8&gt;0,(E50/E$8)*100,0)</f>
        <v>1.5377262565662753</v>
      </c>
      <c r="G50" s="67">
        <v>103399969</v>
      </c>
      <c r="H50" s="60">
        <f>IF(G$8&gt;0,(G50/G$8)*100,0)</f>
        <v>1.6502710943288357</v>
      </c>
      <c r="I50" s="175">
        <f>E50-G50</f>
        <v>-6967185</v>
      </c>
      <c r="J50" s="176">
        <f>IF(G50=0,0,((I50/G50)*100))</f>
        <v>-6.7380919620972035</v>
      </c>
      <c r="K50" s="281"/>
      <c r="L50" s="300" t="s">
        <v>168</v>
      </c>
      <c r="M50" s="291" t="s">
        <v>216</v>
      </c>
      <c r="N50" s="292"/>
      <c r="O50" s="276">
        <v>41720</v>
      </c>
    </row>
    <row r="51" spans="1:15" s="115" customFormat="1" ht="13.5" customHeight="1">
      <c r="A51" s="56"/>
      <c r="B51" s="397" t="s">
        <v>217</v>
      </c>
      <c r="C51" s="377"/>
      <c r="D51" s="289"/>
      <c r="E51" s="67">
        <v>0</v>
      </c>
      <c r="F51" s="60">
        <f>IF(E$8&gt;0,(E51/E$8)*100,0)</f>
        <v>0</v>
      </c>
      <c r="G51" s="67">
        <v>0</v>
      </c>
      <c r="H51" s="60">
        <f>IF(G$8&gt;0,(G51/G$8)*100,0)</f>
        <v>0</v>
      </c>
      <c r="I51" s="175">
        <f>E51-G51</f>
        <v>0</v>
      </c>
      <c r="J51" s="176">
        <f>IF(G51=0,0,((I51/G51)*100))</f>
        <v>0</v>
      </c>
      <c r="K51" s="281"/>
      <c r="L51" s="313" t="s">
        <v>170</v>
      </c>
      <c r="M51" s="288" t="s">
        <v>217</v>
      </c>
      <c r="N51" s="292"/>
      <c r="O51" s="276">
        <v>41730</v>
      </c>
    </row>
    <row r="52" spans="1:15" s="115" customFormat="1" ht="13.5" customHeight="1">
      <c r="A52" s="56"/>
      <c r="B52" s="397" t="s">
        <v>218</v>
      </c>
      <c r="C52" s="377"/>
      <c r="D52" s="289"/>
      <c r="E52" s="67">
        <v>0</v>
      </c>
      <c r="F52" s="60">
        <f>IF(E$8&gt;0,(E52/E$8)*100,0)</f>
        <v>0</v>
      </c>
      <c r="G52" s="67">
        <v>0</v>
      </c>
      <c r="H52" s="60">
        <f>IF(G$8&gt;0,(G52/G$8)*100,0)</f>
        <v>0</v>
      </c>
      <c r="I52" s="175">
        <f>E52-G52</f>
        <v>0</v>
      </c>
      <c r="J52" s="176">
        <f>IF(G52=0,0,((I52/G52)*100))</f>
        <v>0</v>
      </c>
      <c r="K52" s="281"/>
      <c r="L52" s="313" t="s">
        <v>173</v>
      </c>
      <c r="M52" s="288" t="s">
        <v>219</v>
      </c>
      <c r="N52" s="292"/>
      <c r="O52" s="276">
        <v>41740</v>
      </c>
    </row>
    <row r="53" spans="1:15" s="286" customFormat="1" ht="8.25" customHeight="1">
      <c r="A53" s="56"/>
      <c r="B53" s="314"/>
      <c r="C53" s="288"/>
      <c r="D53" s="289"/>
      <c r="E53" s="60"/>
      <c r="F53" s="60"/>
      <c r="G53" s="60"/>
      <c r="H53" s="60"/>
      <c r="I53" s="175"/>
      <c r="J53" s="176"/>
      <c r="K53" s="281"/>
      <c r="L53" s="315"/>
      <c r="M53" s="291"/>
      <c r="N53" s="292"/>
      <c r="O53" s="285"/>
    </row>
    <row r="54" spans="1:15" s="328" customFormat="1" ht="25.5" customHeight="1">
      <c r="A54" s="316"/>
      <c r="B54" s="317" t="s">
        <v>220</v>
      </c>
      <c r="C54" s="318"/>
      <c r="D54" s="319"/>
      <c r="E54" s="320">
        <f>E8</f>
        <v>6271128140.54</v>
      </c>
      <c r="F54" s="320">
        <f>IF(E$8&gt;0,(E54/E$8)*100,0)</f>
        <v>100</v>
      </c>
      <c r="G54" s="320">
        <f>G8</f>
        <v>6265635346.54</v>
      </c>
      <c r="H54" s="320">
        <f>IF(G$8&gt;0,(G54/G$8)*100,0)</f>
        <v>100</v>
      </c>
      <c r="I54" s="321">
        <f>E54-G54</f>
        <v>5492794</v>
      </c>
      <c r="J54" s="322">
        <f>IF(G54=0,0,((I54/G54)*100))</f>
        <v>0.08766539538617137</v>
      </c>
      <c r="K54" s="323"/>
      <c r="L54" s="324" t="s">
        <v>220</v>
      </c>
      <c r="M54" s="325"/>
      <c r="N54" s="326"/>
      <c r="O54" s="327">
        <v>42000</v>
      </c>
    </row>
    <row r="55" spans="1:15" s="330" customFormat="1" ht="12.75" customHeight="1">
      <c r="A55" s="329" t="s">
        <v>246</v>
      </c>
      <c r="E55" s="331"/>
      <c r="F55" s="331"/>
      <c r="G55" s="332"/>
      <c r="H55" s="331"/>
      <c r="I55" s="333"/>
      <c r="K55" s="334"/>
      <c r="L55" s="335"/>
      <c r="M55" s="335"/>
      <c r="N55" s="335"/>
      <c r="O55" s="336"/>
    </row>
    <row r="56" spans="1:15" s="330" customFormat="1" ht="12.75" customHeight="1">
      <c r="A56" s="337"/>
      <c r="E56" s="331"/>
      <c r="F56" s="331"/>
      <c r="G56" s="332"/>
      <c r="H56" s="331"/>
      <c r="I56" s="333"/>
      <c r="K56" s="334"/>
      <c r="L56" s="335"/>
      <c r="M56" s="335"/>
      <c r="N56" s="335"/>
      <c r="O56" s="336"/>
    </row>
    <row r="57" spans="1:15" s="330" customFormat="1" ht="12.75" customHeight="1">
      <c r="A57" s="337"/>
      <c r="E57" s="331"/>
      <c r="F57" s="331"/>
      <c r="G57" s="332"/>
      <c r="H57" s="331"/>
      <c r="I57" s="333"/>
      <c r="K57" s="334"/>
      <c r="L57" s="335"/>
      <c r="M57" s="335"/>
      <c r="N57" s="335"/>
      <c r="O57" s="336"/>
    </row>
    <row r="58" spans="1:15" s="330" customFormat="1" ht="12.75" customHeight="1">
      <c r="A58" s="337"/>
      <c r="E58" s="331"/>
      <c r="F58" s="331"/>
      <c r="G58" s="332"/>
      <c r="H58" s="331"/>
      <c r="I58" s="333"/>
      <c r="K58" s="334"/>
      <c r="L58" s="335"/>
      <c r="M58" s="335"/>
      <c r="N58" s="335"/>
      <c r="O58" s="336"/>
    </row>
    <row r="59" spans="1:15" s="5" customFormat="1" ht="30" customHeight="1">
      <c r="A59" s="1" t="s">
        <v>45</v>
      </c>
      <c r="C59" s="225"/>
      <c r="D59" s="226"/>
      <c r="E59" s="227"/>
      <c r="F59" s="227"/>
      <c r="G59" s="227"/>
      <c r="H59" s="227"/>
      <c r="I59" s="228"/>
      <c r="J59" s="94"/>
      <c r="K59" s="229" t="s">
        <v>45</v>
      </c>
      <c r="L59" s="230"/>
      <c r="M59" s="231"/>
      <c r="N59" s="232"/>
      <c r="O59" s="338"/>
    </row>
    <row r="60" spans="1:15" s="10" customFormat="1" ht="36" customHeight="1">
      <c r="A60" s="13" t="str">
        <f>'[4]NAME'!C45</f>
        <v>醫院作業基金平衡表</v>
      </c>
      <c r="B60" s="21"/>
      <c r="C60" s="7"/>
      <c r="D60" s="234"/>
      <c r="E60" s="235"/>
      <c r="F60" s="235"/>
      <c r="G60" s="235"/>
      <c r="H60" s="235"/>
      <c r="I60" s="236"/>
      <c r="J60" s="12"/>
      <c r="K60" s="339"/>
      <c r="L60" s="340"/>
      <c r="M60" s="341"/>
      <c r="N60" s="342"/>
      <c r="O60" s="343"/>
    </row>
    <row r="61" spans="1:15" s="238" customFormat="1" ht="18" customHeight="1">
      <c r="A61" s="344" t="str">
        <f>'[4]NAME'!C46</f>
        <v>──────────</v>
      </c>
      <c r="C61" s="239"/>
      <c r="D61" s="239"/>
      <c r="E61" s="241"/>
      <c r="F61" s="241"/>
      <c r="G61" s="241"/>
      <c r="H61" s="241"/>
      <c r="I61" s="242"/>
      <c r="J61" s="17"/>
      <c r="K61" s="345"/>
      <c r="L61" s="346"/>
      <c r="M61" s="347"/>
      <c r="N61" s="347"/>
      <c r="O61" s="348"/>
    </row>
    <row r="62" spans="1:15" s="19" customFormat="1" ht="31.5" customHeight="1">
      <c r="A62" s="25" t="s">
        <v>221</v>
      </c>
      <c r="B62" s="21"/>
      <c r="D62" s="234"/>
      <c r="E62" s="244"/>
      <c r="F62" s="244"/>
      <c r="G62" s="244"/>
      <c r="H62" s="244"/>
      <c r="I62" s="245"/>
      <c r="J62" s="26" t="s">
        <v>2</v>
      </c>
      <c r="K62" s="349"/>
      <c r="L62" s="340"/>
      <c r="M62" s="350"/>
      <c r="N62" s="342"/>
      <c r="O62" s="351"/>
    </row>
    <row r="63" spans="1:15" s="22" customFormat="1" ht="21.75" customHeight="1">
      <c r="A63" s="249"/>
      <c r="B63" s="155"/>
      <c r="C63" s="155"/>
      <c r="D63" s="250"/>
      <c r="E63" s="251" t="s">
        <v>156</v>
      </c>
      <c r="F63" s="252"/>
      <c r="G63" s="251" t="s">
        <v>157</v>
      </c>
      <c r="H63" s="252"/>
      <c r="I63" s="253" t="s">
        <v>158</v>
      </c>
      <c r="J63" s="160"/>
      <c r="K63" s="254"/>
      <c r="L63" s="255"/>
      <c r="M63" s="255"/>
      <c r="N63" s="256"/>
      <c r="O63" s="257"/>
    </row>
    <row r="64" spans="1:15" s="112" customFormat="1" ht="33" customHeight="1">
      <c r="A64" s="258"/>
      <c r="B64" s="259" t="s">
        <v>159</v>
      </c>
      <c r="C64" s="259"/>
      <c r="D64" s="260"/>
      <c r="E64" s="261" t="s">
        <v>160</v>
      </c>
      <c r="F64" s="262" t="s">
        <v>5</v>
      </c>
      <c r="G64" s="261" t="s">
        <v>160</v>
      </c>
      <c r="H64" s="262" t="s">
        <v>5</v>
      </c>
      <c r="I64" s="261" t="s">
        <v>160</v>
      </c>
      <c r="J64" s="166" t="s">
        <v>5</v>
      </c>
      <c r="K64" s="263"/>
      <c r="L64" s="264" t="s">
        <v>159</v>
      </c>
      <c r="M64" s="264"/>
      <c r="N64" s="265"/>
      <c r="O64" s="352"/>
    </row>
    <row r="65" spans="1:15" s="112" customFormat="1" ht="6.75" customHeight="1">
      <c r="A65" s="267"/>
      <c r="B65" s="268"/>
      <c r="C65" s="268"/>
      <c r="D65" s="269"/>
      <c r="E65" s="270"/>
      <c r="F65" s="271"/>
      <c r="G65" s="270"/>
      <c r="H65" s="271"/>
      <c r="I65" s="270"/>
      <c r="J65" s="272"/>
      <c r="K65" s="273"/>
      <c r="L65" s="274"/>
      <c r="M65" s="274"/>
      <c r="N65" s="275"/>
      <c r="O65" s="276"/>
    </row>
    <row r="66" spans="1:15" s="286" customFormat="1" ht="15" customHeight="1">
      <c r="A66" s="56"/>
      <c r="B66" s="277" t="s">
        <v>222</v>
      </c>
      <c r="C66" s="278"/>
      <c r="D66" s="279"/>
      <c r="E66" s="50">
        <f>E68+E73+E76</f>
        <v>711697334</v>
      </c>
      <c r="F66" s="50">
        <f>IF(E$96&gt;0,(E66/E$96)*100,0)</f>
        <v>11.34879272198569</v>
      </c>
      <c r="G66" s="50">
        <f>G68+G73+G76</f>
        <v>739559878</v>
      </c>
      <c r="H66" s="50">
        <f>IF(G$96&gt;0,(G66/G$96)*100,0)</f>
        <v>11.803429933221356</v>
      </c>
      <c r="I66" s="184">
        <f>E66-G66</f>
        <v>-27862544</v>
      </c>
      <c r="J66" s="280">
        <f>IF(G66=0,0,((I66/G66)*100))</f>
        <v>-3.7674493748023474</v>
      </c>
      <c r="K66" s="281"/>
      <c r="L66" s="282" t="s">
        <v>222</v>
      </c>
      <c r="M66" s="283"/>
      <c r="N66" s="284"/>
      <c r="O66" s="285">
        <v>43000</v>
      </c>
    </row>
    <row r="67" spans="1:15" ht="7.5" customHeight="1">
      <c r="A67" s="56"/>
      <c r="B67" s="287"/>
      <c r="C67" s="288"/>
      <c r="D67" s="289"/>
      <c r="E67" s="60"/>
      <c r="F67" s="60"/>
      <c r="G67" s="60"/>
      <c r="H67" s="60"/>
      <c r="I67" s="175"/>
      <c r="J67" s="176"/>
      <c r="K67" s="281"/>
      <c r="L67" s="290"/>
      <c r="M67" s="291"/>
      <c r="N67" s="292"/>
      <c r="O67" s="285"/>
    </row>
    <row r="68" spans="1:15" ht="19.5" customHeight="1">
      <c r="A68" s="287" t="s">
        <v>223</v>
      </c>
      <c r="C68" s="353"/>
      <c r="D68" s="354"/>
      <c r="E68" s="50">
        <f>SUM(E69:E71)</f>
        <v>457475072</v>
      </c>
      <c r="F68" s="50">
        <f>IF(E$96&gt;0,(E68/E$96)*100,0)</f>
        <v>7.294940587206806</v>
      </c>
      <c r="G68" s="50">
        <f>SUM(G69:G71)</f>
        <v>491915382</v>
      </c>
      <c r="H68" s="50">
        <f>IF(G$96&gt;0,(G68/G$96)*100,0)</f>
        <v>7.851005601078345</v>
      </c>
      <c r="I68" s="184">
        <f>E68-G68</f>
        <v>-34440310</v>
      </c>
      <c r="J68" s="280">
        <f>IF(G68=0,0,((I68/G68)*100))</f>
        <v>-7.001267140696974</v>
      </c>
      <c r="K68" s="290" t="s">
        <v>164</v>
      </c>
      <c r="L68" s="290" t="s">
        <v>223</v>
      </c>
      <c r="M68" s="355"/>
      <c r="N68" s="356"/>
      <c r="O68" s="285">
        <v>43100</v>
      </c>
    </row>
    <row r="69" spans="1:15" ht="19.5" customHeight="1">
      <c r="A69" s="56"/>
      <c r="B69" s="397" t="s">
        <v>224</v>
      </c>
      <c r="C69" s="377"/>
      <c r="D69" s="357"/>
      <c r="E69" s="67">
        <v>0</v>
      </c>
      <c r="F69" s="60">
        <f>IF(E$96&gt;0,(E69/E$96)*100,0)</f>
        <v>0</v>
      </c>
      <c r="G69" s="67">
        <v>0</v>
      </c>
      <c r="H69" s="60">
        <f>IF(G$96&gt;0,(G69/G$96)*100,0)</f>
        <v>0</v>
      </c>
      <c r="I69" s="175">
        <f>E69-G69</f>
        <v>0</v>
      </c>
      <c r="J69" s="176">
        <f>IF(G69=0,0,((I69/G69)*100))</f>
        <v>0</v>
      </c>
      <c r="K69" s="281"/>
      <c r="L69" s="300" t="s">
        <v>166</v>
      </c>
      <c r="M69" s="358" t="s">
        <v>224</v>
      </c>
      <c r="N69" s="359"/>
      <c r="O69" s="285">
        <v>43110</v>
      </c>
    </row>
    <row r="70" spans="1:15" ht="19.5" customHeight="1">
      <c r="A70" s="56"/>
      <c r="B70" s="397" t="s">
        <v>225</v>
      </c>
      <c r="C70" s="377"/>
      <c r="D70" s="357"/>
      <c r="E70" s="67">
        <v>457157072</v>
      </c>
      <c r="F70" s="60">
        <f>IF(E$96&gt;0,(E70/E$96)*100,0)</f>
        <v>7.289869729254722</v>
      </c>
      <c r="G70" s="67">
        <v>491525382</v>
      </c>
      <c r="H70" s="60">
        <f>IF(G$96&gt;0,(G70/G$96)*100,0)</f>
        <v>7.844781172454114</v>
      </c>
      <c r="I70" s="175">
        <f>E70-G70</f>
        <v>-34368310</v>
      </c>
      <c r="J70" s="176">
        <f>IF(G70=0,0,((I70/G70)*100))</f>
        <v>-6.992174007404565</v>
      </c>
      <c r="K70" s="281"/>
      <c r="L70" s="300" t="s">
        <v>168</v>
      </c>
      <c r="M70" s="360" t="s">
        <v>225</v>
      </c>
      <c r="N70" s="359"/>
      <c r="O70" s="285">
        <v>43120</v>
      </c>
    </row>
    <row r="71" spans="1:15" ht="19.5" customHeight="1">
      <c r="A71" s="56"/>
      <c r="B71" s="397" t="s">
        <v>226</v>
      </c>
      <c r="C71" s="377"/>
      <c r="D71" s="357"/>
      <c r="E71" s="67">
        <v>318000</v>
      </c>
      <c r="F71" s="60">
        <f>IF(E$96&gt;0,(E71/E$96)*100,0)</f>
        <v>0.005070857952084796</v>
      </c>
      <c r="G71" s="67">
        <v>390000</v>
      </c>
      <c r="H71" s="60">
        <f>IF(G$96&gt;0,(G71/G$96)*100,0)</f>
        <v>0.006224428624231464</v>
      </c>
      <c r="I71" s="175">
        <f>E71-G71</f>
        <v>-72000</v>
      </c>
      <c r="J71" s="176">
        <f>IF(G71=0,0,((I71/G71)*100))</f>
        <v>-18.461538461538463</v>
      </c>
      <c r="K71" s="281"/>
      <c r="L71" s="300" t="s">
        <v>170</v>
      </c>
      <c r="M71" s="291" t="s">
        <v>226</v>
      </c>
      <c r="N71" s="359"/>
      <c r="O71" s="285">
        <v>43130</v>
      </c>
    </row>
    <row r="72" spans="1:15" ht="19.5" customHeight="1">
      <c r="A72" s="56"/>
      <c r="B72" s="287"/>
      <c r="C72" s="358"/>
      <c r="D72" s="357"/>
      <c r="E72" s="67"/>
      <c r="F72" s="50"/>
      <c r="G72" s="67"/>
      <c r="H72" s="50"/>
      <c r="I72" s="184"/>
      <c r="J72" s="280"/>
      <c r="K72" s="281"/>
      <c r="L72" s="290"/>
      <c r="M72" s="360"/>
      <c r="N72" s="359"/>
      <c r="O72" s="285"/>
    </row>
    <row r="73" spans="1:15" ht="19.5" customHeight="1">
      <c r="A73" s="287" t="s">
        <v>227</v>
      </c>
      <c r="C73" s="353"/>
      <c r="D73" s="354"/>
      <c r="E73" s="50">
        <f>SUM(E74)</f>
        <v>0</v>
      </c>
      <c r="F73" s="50">
        <f>IF(E$96&gt;0,(E73/E$96)*100,0)</f>
        <v>0</v>
      </c>
      <c r="G73" s="50">
        <f>SUM(G74)</f>
        <v>0</v>
      </c>
      <c r="H73" s="50">
        <f>IF(G$96&gt;0,(G73/G$96)*100,0)</f>
        <v>0</v>
      </c>
      <c r="I73" s="184">
        <f>E73-G73</f>
        <v>0</v>
      </c>
      <c r="J73" s="280">
        <f>IF(G73=0,0,((I73/G73)*100))</f>
        <v>0</v>
      </c>
      <c r="K73" s="290" t="s">
        <v>179</v>
      </c>
      <c r="L73" s="290" t="s">
        <v>227</v>
      </c>
      <c r="M73" s="355"/>
      <c r="N73" s="356"/>
      <c r="O73" s="285">
        <v>43200</v>
      </c>
    </row>
    <row r="74" spans="1:15" ht="19.5" customHeight="1">
      <c r="A74" s="56"/>
      <c r="B74" s="397" t="s">
        <v>228</v>
      </c>
      <c r="C74" s="377"/>
      <c r="D74" s="357"/>
      <c r="E74" s="67">
        <v>0</v>
      </c>
      <c r="F74" s="60">
        <f>IF(E$96&gt;0,(E74/E$96)*100,0)</f>
        <v>0</v>
      </c>
      <c r="G74" s="67">
        <v>0</v>
      </c>
      <c r="H74" s="60">
        <f>IF(G$96&gt;0,(G74/G$96)*100,0)</f>
        <v>0</v>
      </c>
      <c r="I74" s="175">
        <f>E74-G74</f>
        <v>0</v>
      </c>
      <c r="J74" s="176">
        <f>IF(G74=0,0,((I74/G74)*100))</f>
        <v>0</v>
      </c>
      <c r="K74" s="281"/>
      <c r="L74" s="300" t="s">
        <v>166</v>
      </c>
      <c r="M74" s="360" t="s">
        <v>228</v>
      </c>
      <c r="N74" s="359"/>
      <c r="O74" s="285">
        <v>43210</v>
      </c>
    </row>
    <row r="75" spans="1:15" ht="19.5" customHeight="1">
      <c r="A75" s="56"/>
      <c r="B75" s="287"/>
      <c r="C75" s="358"/>
      <c r="D75" s="357"/>
      <c r="E75" s="60"/>
      <c r="F75" s="50"/>
      <c r="G75" s="60"/>
      <c r="H75" s="50"/>
      <c r="I75" s="184"/>
      <c r="J75" s="280"/>
      <c r="K75" s="281"/>
      <c r="L75" s="290"/>
      <c r="M75" s="360"/>
      <c r="N75" s="359"/>
      <c r="O75" s="285"/>
    </row>
    <row r="76" spans="1:15" ht="19.5" customHeight="1">
      <c r="A76" s="287" t="s">
        <v>229</v>
      </c>
      <c r="C76" s="353"/>
      <c r="D76" s="354"/>
      <c r="E76" s="50">
        <f>SUM(E77)</f>
        <v>254222262</v>
      </c>
      <c r="F76" s="50">
        <f>IF(E$96&gt;0,(E76/E$96)*100,0)</f>
        <v>4.053852134778882</v>
      </c>
      <c r="G76" s="50">
        <f>SUM(G77)</f>
        <v>247644496</v>
      </c>
      <c r="H76" s="50">
        <f>IF(G$96&gt;0,(G76/G$96)*100,0)</f>
        <v>3.9524243321430106</v>
      </c>
      <c r="I76" s="184">
        <f>E76-G76</f>
        <v>6577766</v>
      </c>
      <c r="J76" s="280">
        <f>IF(G76=0,0,((I76/G76)*100))</f>
        <v>2.6561325231310615</v>
      </c>
      <c r="K76" s="290" t="s">
        <v>187</v>
      </c>
      <c r="L76" s="290" t="s">
        <v>229</v>
      </c>
      <c r="M76" s="355"/>
      <c r="N76" s="356"/>
      <c r="O76" s="285">
        <v>43300</v>
      </c>
    </row>
    <row r="77" spans="1:15" ht="19.5" customHeight="1">
      <c r="A77" s="56"/>
      <c r="B77" s="397" t="s">
        <v>230</v>
      </c>
      <c r="C77" s="377"/>
      <c r="D77" s="357"/>
      <c r="E77" s="67">
        <v>254222262</v>
      </c>
      <c r="F77" s="60">
        <f>IF(E$96&gt;0,(E77/E$96)*100,0)</f>
        <v>4.053852134778882</v>
      </c>
      <c r="G77" s="67">
        <v>247644496</v>
      </c>
      <c r="H77" s="60">
        <f>IF(G$96&gt;0,(G77/G$96)*100,0)</f>
        <v>3.9524243321430106</v>
      </c>
      <c r="I77" s="175">
        <f>E77-G77</f>
        <v>6577766</v>
      </c>
      <c r="J77" s="176">
        <f>IF(G77=0,0,((I77/G77)*100))</f>
        <v>2.6561325231310615</v>
      </c>
      <c r="K77" s="281"/>
      <c r="L77" s="300" t="s">
        <v>166</v>
      </c>
      <c r="M77" s="360" t="s">
        <v>230</v>
      </c>
      <c r="N77" s="359"/>
      <c r="O77" s="285">
        <v>43310</v>
      </c>
    </row>
    <row r="78" spans="1:15" ht="19.5" customHeight="1">
      <c r="A78" s="56"/>
      <c r="B78" s="287"/>
      <c r="C78" s="358"/>
      <c r="D78" s="357"/>
      <c r="E78" s="60"/>
      <c r="F78" s="50"/>
      <c r="G78" s="60"/>
      <c r="H78" s="50"/>
      <c r="I78" s="184"/>
      <c r="J78" s="280"/>
      <c r="K78" s="281"/>
      <c r="L78" s="290"/>
      <c r="M78" s="360"/>
      <c r="N78" s="359"/>
      <c r="O78" s="285"/>
    </row>
    <row r="79" spans="1:15" ht="19.5" customHeight="1">
      <c r="A79" s="56"/>
      <c r="B79" s="277" t="s">
        <v>231</v>
      </c>
      <c r="C79" s="361"/>
      <c r="D79" s="362"/>
      <c r="E79" s="50">
        <f>SUM(E81,E84,E88,E92)</f>
        <v>5559430806.54</v>
      </c>
      <c r="F79" s="50">
        <f>IF(E$96&gt;0,(E79/E$96)*100,0)</f>
        <v>88.65120727801431</v>
      </c>
      <c r="G79" s="50">
        <f>SUM(G81,G84,G88,G92)</f>
        <v>5526075468.54</v>
      </c>
      <c r="H79" s="50">
        <f>IF(G$96&gt;0,(G79/G$96)*100,0)</f>
        <v>88.19657006677865</v>
      </c>
      <c r="I79" s="184">
        <f>E79-G79</f>
        <v>33355338</v>
      </c>
      <c r="J79" s="280">
        <f>IF(G79=0,0,((I79/G79)*100))</f>
        <v>0.6035990313540279</v>
      </c>
      <c r="K79" s="281"/>
      <c r="L79" s="282" t="s">
        <v>231</v>
      </c>
      <c r="M79" s="363"/>
      <c r="N79" s="364"/>
      <c r="O79" s="285">
        <v>44000</v>
      </c>
    </row>
    <row r="80" spans="1:15" ht="19.5" customHeight="1">
      <c r="A80" s="56"/>
      <c r="B80" s="277"/>
      <c r="C80" s="288"/>
      <c r="D80" s="365"/>
      <c r="E80" s="67"/>
      <c r="F80" s="50"/>
      <c r="G80" s="67"/>
      <c r="H80" s="50"/>
      <c r="I80" s="184"/>
      <c r="J80" s="280"/>
      <c r="K80" s="281"/>
      <c r="L80" s="282"/>
      <c r="M80" s="291"/>
      <c r="N80" s="366"/>
      <c r="O80" s="285"/>
    </row>
    <row r="81" spans="1:15" ht="19.5" customHeight="1">
      <c r="A81" s="287" t="s">
        <v>232</v>
      </c>
      <c r="C81" s="71"/>
      <c r="D81" s="362"/>
      <c r="E81" s="50">
        <f>SUM(E82)</f>
        <v>4916843000</v>
      </c>
      <c r="F81" s="50">
        <f>IF(E$96&gt;0,(E81/E$96)*100,0)</f>
        <v>78.40444159025932</v>
      </c>
      <c r="G81" s="50">
        <f>SUM(G82)</f>
        <v>4916843000</v>
      </c>
      <c r="H81" s="50">
        <f>IF(G$96&gt;0,(G81/G$96)*100,0)</f>
        <v>78.47317515397975</v>
      </c>
      <c r="I81" s="184">
        <f>E81-G81</f>
        <v>0</v>
      </c>
      <c r="J81" s="280">
        <f>IF(G81=0,0,((I81/G81)*100))</f>
        <v>0</v>
      </c>
      <c r="K81" s="290" t="s">
        <v>164</v>
      </c>
      <c r="L81" s="290" t="s">
        <v>232</v>
      </c>
      <c r="M81" s="296"/>
      <c r="N81" s="364"/>
      <c r="O81" s="285">
        <v>44100</v>
      </c>
    </row>
    <row r="82" spans="1:15" ht="19.5" customHeight="1">
      <c r="A82" s="56"/>
      <c r="B82" s="397" t="s">
        <v>233</v>
      </c>
      <c r="C82" s="377"/>
      <c r="D82" s="365"/>
      <c r="E82" s="67">
        <v>4916843000</v>
      </c>
      <c r="F82" s="60">
        <f>IF(E$96&gt;0,(E82/E$96)*100,0)</f>
        <v>78.40444159025932</v>
      </c>
      <c r="G82" s="67">
        <v>4916843000</v>
      </c>
      <c r="H82" s="60">
        <f>IF(G$96&gt;0,(G82/G$96)*100,0)</f>
        <v>78.47317515397975</v>
      </c>
      <c r="I82" s="175">
        <f>E82-G82</f>
        <v>0</v>
      </c>
      <c r="J82" s="176">
        <f>IF(G82=0,0,((I82/G82)*100))</f>
        <v>0</v>
      </c>
      <c r="K82" s="281"/>
      <c r="L82" s="300" t="s">
        <v>166</v>
      </c>
      <c r="M82" s="291" t="s">
        <v>233</v>
      </c>
      <c r="N82" s="366"/>
      <c r="O82" s="285">
        <v>44110</v>
      </c>
    </row>
    <row r="83" spans="1:15" ht="19.5" customHeight="1">
      <c r="A83" s="56"/>
      <c r="B83" s="313"/>
      <c r="C83" s="288"/>
      <c r="D83" s="365"/>
      <c r="E83" s="67"/>
      <c r="F83" s="60"/>
      <c r="G83" s="67"/>
      <c r="H83" s="60"/>
      <c r="I83" s="175"/>
      <c r="J83" s="176"/>
      <c r="K83" s="281"/>
      <c r="L83" s="300"/>
      <c r="M83" s="291"/>
      <c r="N83" s="366"/>
      <c r="O83" s="285"/>
    </row>
    <row r="84" spans="1:15" ht="19.5" customHeight="1">
      <c r="A84" s="287" t="s">
        <v>234</v>
      </c>
      <c r="C84" s="358"/>
      <c r="D84" s="357"/>
      <c r="E84" s="50">
        <f>SUM(E85:E86)</f>
        <v>84726238</v>
      </c>
      <c r="F84" s="50">
        <f>IF(E$96&gt;0,(E84/E$96)*100,0)</f>
        <v>1.3510525714230472</v>
      </c>
      <c r="G84" s="50">
        <f>SUM(G85:G86)</f>
        <v>69153763</v>
      </c>
      <c r="H84" s="50">
        <f>IF(G$96&gt;0,(G84/G$96)*100,0)</f>
        <v>1.103699133052612</v>
      </c>
      <c r="I84" s="184">
        <f>E84-G84</f>
        <v>15572475</v>
      </c>
      <c r="J84" s="280">
        <f>IF(G84=0,0,((I84/G84)*100))</f>
        <v>22.518622739300532</v>
      </c>
      <c r="K84" s="290" t="s">
        <v>179</v>
      </c>
      <c r="L84" s="290" t="s">
        <v>234</v>
      </c>
      <c r="M84" s="360"/>
      <c r="N84" s="359"/>
      <c r="O84" s="285">
        <v>44200</v>
      </c>
    </row>
    <row r="85" spans="1:15" ht="19.5" customHeight="1">
      <c r="A85" s="56"/>
      <c r="B85" s="397" t="s">
        <v>235</v>
      </c>
      <c r="C85" s="377"/>
      <c r="D85" s="357"/>
      <c r="E85" s="67">
        <v>84726238</v>
      </c>
      <c r="F85" s="60">
        <f>IF(E$96&gt;0,(E85/E$96)*100,0)</f>
        <v>1.3510525714230472</v>
      </c>
      <c r="G85" s="67">
        <v>69153763</v>
      </c>
      <c r="H85" s="60">
        <f>IF(G$96&gt;0,(G85/G$96)*100,0)</f>
        <v>1.103699133052612</v>
      </c>
      <c r="I85" s="175">
        <f>E85-G85</f>
        <v>15572475</v>
      </c>
      <c r="J85" s="176">
        <f>IF(G85=0,0,((I85/G85)*100))</f>
        <v>22.518622739300532</v>
      </c>
      <c r="K85" s="281"/>
      <c r="L85" s="300" t="s">
        <v>166</v>
      </c>
      <c r="M85" s="291" t="s">
        <v>235</v>
      </c>
      <c r="N85" s="359"/>
      <c r="O85" s="285">
        <v>44210</v>
      </c>
    </row>
    <row r="86" spans="1:15" ht="19.5" customHeight="1">
      <c r="A86" s="56"/>
      <c r="B86" s="397" t="s">
        <v>236</v>
      </c>
      <c r="C86" s="377"/>
      <c r="D86" s="357"/>
      <c r="E86" s="67">
        <v>0</v>
      </c>
      <c r="F86" s="60">
        <f>IF(E$96&gt;0,(E86/E$96)*100,0)</f>
        <v>0</v>
      </c>
      <c r="G86" s="67">
        <v>0</v>
      </c>
      <c r="H86" s="60">
        <f>IF(G$96&gt;0,(G86/G$96)*100,0)</f>
        <v>0</v>
      </c>
      <c r="I86" s="175">
        <f>E86-G86</f>
        <v>0</v>
      </c>
      <c r="J86" s="176">
        <f>IF(G86=0,0,((I86/G86)*100))</f>
        <v>0</v>
      </c>
      <c r="K86" s="281"/>
      <c r="L86" s="300" t="s">
        <v>168</v>
      </c>
      <c r="M86" s="291" t="s">
        <v>236</v>
      </c>
      <c r="N86" s="359"/>
      <c r="O86" s="285">
        <v>44220</v>
      </c>
    </row>
    <row r="87" spans="1:15" ht="19.5" customHeight="1">
      <c r="A87" s="56"/>
      <c r="B87" s="313"/>
      <c r="C87" s="288"/>
      <c r="D87" s="357"/>
      <c r="E87" s="67"/>
      <c r="F87" s="60"/>
      <c r="G87" s="67"/>
      <c r="H87" s="60"/>
      <c r="I87" s="175"/>
      <c r="J87" s="176"/>
      <c r="K87" s="281"/>
      <c r="L87" s="300"/>
      <c r="M87" s="291"/>
      <c r="N87" s="359"/>
      <c r="O87" s="285"/>
    </row>
    <row r="88" spans="1:15" ht="19.5" customHeight="1">
      <c r="A88" s="287" t="s">
        <v>237</v>
      </c>
      <c r="C88" s="358"/>
      <c r="D88" s="357"/>
      <c r="E88" s="50">
        <f>E89-E90</f>
        <v>557861568.54</v>
      </c>
      <c r="F88" s="50">
        <f>IF(E$96&gt;0,(E88/E$96)*100,0)</f>
        <v>8.895713116331939</v>
      </c>
      <c r="G88" s="50">
        <f>G89-G90</f>
        <v>540078705.54</v>
      </c>
      <c r="H88" s="50">
        <f>IF(G$96&gt;0,(G88/G$96)*100,0)</f>
        <v>8.619695779746287</v>
      </c>
      <c r="I88" s="184">
        <f>E88-G88</f>
        <v>17782863</v>
      </c>
      <c r="J88" s="280">
        <f>IF(G88=0,0,((I88/G88)*100))</f>
        <v>3.2926428717865726</v>
      </c>
      <c r="K88" s="290" t="s">
        <v>187</v>
      </c>
      <c r="L88" s="290" t="s">
        <v>247</v>
      </c>
      <c r="M88" s="360"/>
      <c r="N88" s="359"/>
      <c r="O88" s="285">
        <v>44300</v>
      </c>
    </row>
    <row r="89" spans="1:15" ht="19.5" customHeight="1">
      <c r="A89" s="287"/>
      <c r="B89" s="397" t="s">
        <v>238</v>
      </c>
      <c r="C89" s="377"/>
      <c r="D89" s="357"/>
      <c r="E89" s="67">
        <v>557861568.54</v>
      </c>
      <c r="F89" s="60">
        <f>IF(E$96&gt;0,(E89/E$96)*100,0)</f>
        <v>8.895713116331939</v>
      </c>
      <c r="G89" s="67">
        <v>540078705.54</v>
      </c>
      <c r="H89" s="60">
        <f>IF(G$96&gt;0,(G89/G$96)*100,0)</f>
        <v>8.619695779746287</v>
      </c>
      <c r="I89" s="175">
        <f>E89-G89</f>
        <v>17782863</v>
      </c>
      <c r="J89" s="176">
        <f>IF(G89=0,0,((I89/G89)*100))</f>
        <v>3.2926428717865726</v>
      </c>
      <c r="K89" s="290"/>
      <c r="L89" s="300" t="s">
        <v>166</v>
      </c>
      <c r="M89" s="291" t="s">
        <v>238</v>
      </c>
      <c r="N89" s="359"/>
      <c r="O89" s="285">
        <v>44310</v>
      </c>
    </row>
    <row r="90" spans="1:15" ht="19.5" customHeight="1">
      <c r="A90" s="287"/>
      <c r="B90" s="397" t="s">
        <v>239</v>
      </c>
      <c r="C90" s="377"/>
      <c r="D90" s="357"/>
      <c r="E90" s="67">
        <v>0</v>
      </c>
      <c r="F90" s="60">
        <f>IF(E$96&gt;0,(E90/E$96)*100,0)</f>
        <v>0</v>
      </c>
      <c r="G90" s="67">
        <v>0</v>
      </c>
      <c r="H90" s="60">
        <f>IF(G$96&gt;0,(G90/G$96)*100,0)</f>
        <v>0</v>
      </c>
      <c r="I90" s="175">
        <f>E90-G90</f>
        <v>0</v>
      </c>
      <c r="J90" s="176">
        <f>IF(G90=0,0,((I90/G90)*100))</f>
        <v>0</v>
      </c>
      <c r="K90" s="290"/>
      <c r="L90" s="300" t="s">
        <v>168</v>
      </c>
      <c r="M90" s="291" t="s">
        <v>239</v>
      </c>
      <c r="N90" s="359"/>
      <c r="O90" s="285">
        <v>44320</v>
      </c>
    </row>
    <row r="91" spans="1:15" ht="15" customHeight="1">
      <c r="A91" s="287"/>
      <c r="B91" s="288"/>
      <c r="C91" s="66"/>
      <c r="D91" s="357"/>
      <c r="E91" s="67"/>
      <c r="F91" s="60"/>
      <c r="G91" s="67"/>
      <c r="H91" s="60"/>
      <c r="I91" s="175"/>
      <c r="J91" s="176"/>
      <c r="K91" s="290"/>
      <c r="L91" s="300"/>
      <c r="M91" s="291"/>
      <c r="N91" s="359"/>
      <c r="O91" s="285"/>
    </row>
    <row r="92" spans="1:15" ht="13.5" customHeight="1">
      <c r="A92" s="287" t="s">
        <v>240</v>
      </c>
      <c r="B92" s="367"/>
      <c r="C92" s="358"/>
      <c r="D92" s="357"/>
      <c r="E92" s="50">
        <f>SUM(E94:E95)</f>
        <v>0</v>
      </c>
      <c r="F92" s="50">
        <f>IF(E$96&gt;0,(E92/E$96)*100,0)</f>
        <v>0</v>
      </c>
      <c r="G92" s="50">
        <f>SUM(G94:G95)</f>
        <v>0</v>
      </c>
      <c r="H92" s="50">
        <f>IF(G$96&gt;0,(G92/G$96)*100,0)</f>
        <v>0</v>
      </c>
      <c r="I92" s="184">
        <f>E92-G92</f>
        <v>0</v>
      </c>
      <c r="J92" s="280">
        <f>IF(G92=0,0,((I92/G92)*100))</f>
        <v>0</v>
      </c>
      <c r="K92" s="290"/>
      <c r="L92" s="300"/>
      <c r="M92" s="291"/>
      <c r="N92" s="359"/>
      <c r="O92" s="285"/>
    </row>
    <row r="93" spans="1:15" ht="13.5" customHeight="1">
      <c r="A93" s="287"/>
      <c r="B93" s="367"/>
      <c r="C93" s="358"/>
      <c r="D93" s="357"/>
      <c r="E93" s="67"/>
      <c r="F93" s="60"/>
      <c r="G93" s="67"/>
      <c r="H93" s="60"/>
      <c r="I93" s="175"/>
      <c r="J93" s="176"/>
      <c r="K93" s="290"/>
      <c r="L93" s="290"/>
      <c r="M93" s="360"/>
      <c r="N93" s="359"/>
      <c r="O93" s="285"/>
    </row>
    <row r="94" spans="1:15" ht="19.5" customHeight="1">
      <c r="A94" s="287"/>
      <c r="B94" s="397" t="s">
        <v>241</v>
      </c>
      <c r="C94" s="377"/>
      <c r="D94" s="357"/>
      <c r="E94" s="67">
        <v>0</v>
      </c>
      <c r="F94" s="60">
        <f>IF(E$96&gt;0,(E94/E$96)*100,0)</f>
        <v>0</v>
      </c>
      <c r="G94" s="67">
        <v>0</v>
      </c>
      <c r="H94" s="60">
        <f>IF(G$96&gt;0,(G94/G$96)*100,0)</f>
        <v>0</v>
      </c>
      <c r="I94" s="175">
        <f>E94-G94</f>
        <v>0</v>
      </c>
      <c r="J94" s="176">
        <f>IF(G94=0,0,((I94/G94)*100))</f>
        <v>0</v>
      </c>
      <c r="K94" s="368"/>
      <c r="L94" s="369"/>
      <c r="M94" s="360"/>
      <c r="N94" s="359"/>
      <c r="O94" s="285"/>
    </row>
    <row r="95" spans="1:15" ht="21.75" customHeight="1">
      <c r="A95" s="287"/>
      <c r="B95" s="397" t="s">
        <v>242</v>
      </c>
      <c r="C95" s="377"/>
      <c r="D95" s="357"/>
      <c r="E95" s="67">
        <v>0</v>
      </c>
      <c r="F95" s="60">
        <f>IF(E$96&gt;0,(E95/E$96)*100,0)</f>
        <v>0</v>
      </c>
      <c r="G95" s="67">
        <v>0</v>
      </c>
      <c r="H95" s="60">
        <f>IF(G$96&gt;0,(G95/G$96)*100,0)</f>
        <v>0</v>
      </c>
      <c r="I95" s="175">
        <f>E95-G95</f>
        <v>0</v>
      </c>
      <c r="J95" s="176">
        <f>IF(G95=0,0,((I95/G95)*100))</f>
        <v>0</v>
      </c>
      <c r="K95" s="368"/>
      <c r="L95" s="369"/>
      <c r="M95" s="360"/>
      <c r="N95" s="359"/>
      <c r="O95" s="285"/>
    </row>
    <row r="96" spans="1:15" s="328" customFormat="1" ht="45" customHeight="1">
      <c r="A96" s="316"/>
      <c r="B96" s="317" t="s">
        <v>220</v>
      </c>
      <c r="C96" s="318"/>
      <c r="D96" s="319"/>
      <c r="E96" s="320">
        <f>E66+E79</f>
        <v>6271128140.54</v>
      </c>
      <c r="F96" s="320">
        <f>IF(E$96&gt;0,(E96/E$96)*100,0)</f>
        <v>100</v>
      </c>
      <c r="G96" s="320">
        <f>G66+G79</f>
        <v>6265635346.54</v>
      </c>
      <c r="H96" s="320">
        <f>IF(G$96&gt;0,(G96/G$96)*100,0)</f>
        <v>100</v>
      </c>
      <c r="I96" s="321">
        <f>E96-G96</f>
        <v>5492794</v>
      </c>
      <c r="J96" s="322">
        <f>IF(G96=0,0,((I96/G96)*100))</f>
        <v>0.08766539538617137</v>
      </c>
      <c r="K96" s="323"/>
      <c r="L96" s="324" t="s">
        <v>220</v>
      </c>
      <c r="M96" s="325"/>
      <c r="N96" s="326"/>
      <c r="O96" s="327">
        <v>45000</v>
      </c>
    </row>
  </sheetData>
  <mergeCells count="41">
    <mergeCell ref="B94:C94"/>
    <mergeCell ref="B95:C95"/>
    <mergeCell ref="B86:C86"/>
    <mergeCell ref="B89:C89"/>
    <mergeCell ref="B90:C90"/>
    <mergeCell ref="B74:C74"/>
    <mergeCell ref="B77:C77"/>
    <mergeCell ref="B82:C82"/>
    <mergeCell ref="B85:C85"/>
    <mergeCell ref="B52:C52"/>
    <mergeCell ref="B69:C69"/>
    <mergeCell ref="B70:C70"/>
    <mergeCell ref="B71:C71"/>
    <mergeCell ref="B46:C46"/>
    <mergeCell ref="B49:C49"/>
    <mergeCell ref="B50:C50"/>
    <mergeCell ref="B51:C51"/>
    <mergeCell ref="B38:C38"/>
    <mergeCell ref="B39:C39"/>
    <mergeCell ref="B40:C40"/>
    <mergeCell ref="B43:C43"/>
    <mergeCell ref="B32:C32"/>
    <mergeCell ref="B33:C33"/>
    <mergeCell ref="B34:C34"/>
    <mergeCell ref="B35:C35"/>
    <mergeCell ref="B28:C28"/>
    <mergeCell ref="B29:C29"/>
    <mergeCell ref="B30:C30"/>
    <mergeCell ref="B31:C31"/>
    <mergeCell ref="B22:C22"/>
    <mergeCell ref="B23:C23"/>
    <mergeCell ref="B24:C24"/>
    <mergeCell ref="B27:C27"/>
    <mergeCell ref="B15:C15"/>
    <mergeCell ref="B16:C16"/>
    <mergeCell ref="B20:C20"/>
    <mergeCell ref="B21:C21"/>
    <mergeCell ref="B11:C11"/>
    <mergeCell ref="B12:C12"/>
    <mergeCell ref="B13:C13"/>
    <mergeCell ref="B14:C14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丙-2-21</dc:title>
  <dc:subject>丙-2-21</dc:subject>
  <dc:creator>行政院主計處</dc:creator>
  <cp:keywords/>
  <dc:description> </dc:description>
  <cp:lastModifiedBy>Administrator</cp:lastModifiedBy>
  <dcterms:created xsi:type="dcterms:W3CDTF">2003-07-03T07:41:30Z</dcterms:created>
  <dcterms:modified xsi:type="dcterms:W3CDTF">2008-11-14T05:31:27Z</dcterms:modified>
  <cp:category>I14</cp:category>
  <cp:version/>
  <cp:contentType/>
  <cp:contentStatus/>
</cp:coreProperties>
</file>