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45" windowHeight="6375" activeTab="3"/>
  </bookViews>
  <sheets>
    <sheet name="收支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">'[5]MONTH1-1'!#REF!</definedName>
  </definedNames>
  <calcPr fullCalcOnLoad="1"/>
</workbook>
</file>

<file path=xl/sharedStrings.xml><?xml version="1.0" encoding="utf-8"?>
<sst xmlns="http://schemas.openxmlformats.org/spreadsheetml/2006/main" count="373" uniqueCount="248">
  <si>
    <t>中華民國</t>
  </si>
  <si>
    <t>九十一年度</t>
  </si>
  <si>
    <t>單位:新臺幣元</t>
  </si>
  <si>
    <t>科                目</t>
  </si>
  <si>
    <t>預     算     數</t>
  </si>
  <si>
    <t>％</t>
  </si>
  <si>
    <t>原  列  決  算  數</t>
  </si>
  <si>
    <t>修 正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</si>
  <si>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</si>
  <si>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</si>
  <si>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</si>
  <si>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</si>
  <si>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</si>
  <si>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</si>
  <si>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</si>
  <si>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</si>
  <si>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</si>
  <si>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</si>
  <si>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</si>
  <si>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</si>
  <si>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</si>
  <si>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</si>
  <si>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</si>
  <si>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</si>
  <si>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</si>
  <si>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</si>
  <si>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</si>
  <si>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</si>
  <si>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</si>
  <si>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</si>
  <si>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</si>
  <si>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</si>
  <si>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</si>
  <si>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</si>
  <si>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</si>
  <si>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</si>
  <si>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</si>
  <si>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</si>
  <si>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</si>
  <si>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</si>
  <si>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</si>
  <si>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</si>
  <si>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</si>
  <si>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</si>
  <si>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</si>
  <si>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 xml:space="preserve"> </t>
  </si>
  <si>
    <t xml:space="preserve">  中華民國九十一年度</t>
  </si>
  <si>
    <t>項             目</t>
  </si>
  <si>
    <t>原列決算數</t>
  </si>
  <si>
    <t>修正數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</si>
  <si>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</si>
  <si>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</si>
  <si>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</si>
  <si>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</si>
  <si>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</si>
  <si>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</si>
  <si>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</si>
  <si>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</si>
  <si>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</si>
  <si>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</si>
  <si>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</si>
  <si>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</si>
  <si>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</si>
  <si>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</si>
  <si>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</si>
  <si>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</si>
  <si>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</si>
  <si>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</si>
  <si>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</si>
  <si>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</si>
  <si>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</si>
  <si>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</si>
  <si>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</si>
  <si>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r>
      <t xml:space="preserve"> </t>
    </r>
    <r>
      <rPr>
        <b/>
        <sz val="11"/>
        <rFont val="華康粗明體"/>
        <family val="3"/>
      </rPr>
      <t>預 算 數</t>
    </r>
  </si>
  <si>
    <t>項                 目</t>
  </si>
  <si>
    <t>預    算    數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</si>
  <si>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</si>
  <si>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</si>
  <si>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</si>
  <si>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</si>
  <si>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</si>
  <si>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</si>
  <si>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</si>
  <si>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</si>
  <si>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</si>
  <si>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</si>
  <si>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</si>
  <si>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</si>
  <si>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</si>
  <si>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</si>
  <si>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</si>
  <si>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</si>
  <si>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</si>
  <si>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減少長期投資、應收款、貸墊款及準備金</t>
  </si>
  <si>
    <t xml:space="preserve">  未分配賸餘之增加</t>
  </si>
  <si>
    <t>減少固定資產及遞耗資產</t>
  </si>
  <si>
    <t xml:space="preserve">  公積之增加</t>
  </si>
  <si>
    <t>減少無形資產、遞延借項及其他資產</t>
  </si>
  <si>
    <t xml:space="preserve">  待填補短絀之減少</t>
  </si>
  <si>
    <t>其他投資活動之現金流入</t>
  </si>
  <si>
    <t>增加短期投資及短期貸墊款</t>
  </si>
  <si>
    <t>四、固定資產之減少</t>
  </si>
  <si>
    <t>增加長期投資、應收款、貸墊款及準備金</t>
  </si>
  <si>
    <t xml:space="preserve">  固定資產折舊</t>
  </si>
  <si>
    <t>增加固定資產及遞耗資產</t>
  </si>
  <si>
    <t xml:space="preserve">  固定資產之變賣及收回</t>
  </si>
  <si>
    <t>增加無形資產、遞延借項及其他資產</t>
  </si>
  <si>
    <t xml:space="preserve">  固定資產報廢及整理</t>
  </si>
  <si>
    <t>其他投資活動之現金流出</t>
  </si>
  <si>
    <t>五、遞耗資產之減少</t>
  </si>
  <si>
    <t xml:space="preserve"> 投資活動之淨現金流入（流出－）</t>
  </si>
  <si>
    <t xml:space="preserve">  經濟動物及作物之減少</t>
  </si>
  <si>
    <t xml:space="preserve">  礦源之減少</t>
  </si>
  <si>
    <t>融 資 活 動 之 現 金 流 量</t>
  </si>
  <si>
    <t>六、長期債務之舉借</t>
  </si>
  <si>
    <t xml:space="preserve">  長期借款之借入</t>
  </si>
  <si>
    <t>增加短期債務及其他負債</t>
  </si>
  <si>
    <t>未分配賸餘之增加</t>
  </si>
  <si>
    <t>七、長期投資、應收款、貸款及準備金之減少</t>
  </si>
  <si>
    <t>增加長期負債</t>
  </si>
  <si>
    <t>增加基金、公積及填補短絀</t>
  </si>
  <si>
    <t xml:space="preserve">  長期投資之收回</t>
  </si>
  <si>
    <t>其他融資活動之現金流入</t>
  </si>
  <si>
    <t>減少短期債務及其他負債</t>
  </si>
  <si>
    <t xml:space="preserve">  長期應收款之收回</t>
  </si>
  <si>
    <t>減少長期負債</t>
  </si>
  <si>
    <t xml:space="preserve">  長期貸款之收回</t>
  </si>
  <si>
    <t>減少基金及公積</t>
  </si>
  <si>
    <t>公積之增加</t>
  </si>
  <si>
    <t xml:space="preserve">  長期墊款之收回</t>
  </si>
  <si>
    <t>賸餘分配款</t>
  </si>
  <si>
    <t>待填補短絀之減少</t>
  </si>
  <si>
    <t xml:space="preserve">  準備金之收回</t>
  </si>
  <si>
    <t>其他融資活動之現金流出</t>
  </si>
  <si>
    <t>八、其他貸項之增加</t>
  </si>
  <si>
    <t xml:space="preserve"> 融資活動之淨現金流入（流出－）</t>
  </si>
  <si>
    <t xml:space="preserve">  其他負債之增加</t>
  </si>
  <si>
    <t>九、其他借項之減少</t>
  </si>
  <si>
    <t xml:space="preserve">  無形資產之減少</t>
  </si>
  <si>
    <t>現金及約當現金之淨增（淨減－）</t>
  </si>
  <si>
    <t xml:space="preserve">  遞延借項之減少</t>
  </si>
  <si>
    <t xml:space="preserve">  其他資產之減少</t>
  </si>
  <si>
    <t>營運資金之淨減</t>
  </si>
  <si>
    <t>合          計</t>
  </si>
  <si>
    <t>註：1.本表係採現金及約當現金基礎，包括現金及自投資日起三個月內到期或清償之債權證券。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</si>
  <si>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</si>
  <si>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</si>
  <si>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</si>
  <si>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</si>
  <si>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</si>
  <si>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</si>
  <si>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</si>
  <si>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</si>
  <si>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</si>
  <si>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 xml:space="preserve">        2.</t>
    </r>
    <r>
      <rPr>
        <b/>
        <sz val="10"/>
        <rFont val="華康粗明體"/>
        <family val="3"/>
      </rPr>
      <t>本表「調整非現金項目」欄所列，包括提存呆帳、醫療折讓及短絀、折舊及折耗、攤銷、兌換短絀（賸餘－）、
     處理資產短絀（賸餘－）、債務整理短絀（賸餘－）、其他、流動資產淨減（淨增－）、流動負債淨增（淨
     減－）。</t>
    </r>
  </si>
  <si>
    <t>中華民國九十一年</t>
  </si>
  <si>
    <t>本年度決算核定數</t>
  </si>
  <si>
    <t>上年度決算審定數</t>
  </si>
  <si>
    <t>比 較 增(+) 減(-)</t>
  </si>
  <si>
    <t>科              目</t>
  </si>
  <si>
    <t>金     額</t>
  </si>
  <si>
    <t>代碼</t>
  </si>
  <si>
    <t>資              產</t>
  </si>
  <si>
    <t>流     動     資     產</t>
  </si>
  <si>
    <t>一、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</si>
  <si>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</si>
  <si>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</si>
  <si>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</si>
  <si>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</si>
  <si>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</si>
  <si>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</si>
  <si>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</si>
  <si>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</si>
  <si>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</si>
  <si>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</si>
  <si>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</si>
  <si>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</si>
  <si>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</si>
  <si>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</si>
  <si>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</si>
  <si>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</si>
  <si>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</si>
  <si>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</si>
  <si>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</si>
  <si>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</si>
  <si>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</si>
  <si>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   定     資     產</t>
  </si>
  <si>
    <t>三、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</si>
  <si>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</si>
  <si>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</si>
  <si>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</si>
  <si>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</si>
  <si>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</si>
  <si>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</si>
  <si>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</si>
  <si>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</si>
  <si>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</si>
  <si>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</si>
  <si>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</si>
  <si>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</si>
  <si>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</si>
  <si>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   耗     資     產</t>
  </si>
  <si>
    <t>四、</t>
  </si>
  <si>
    <t>農作物</t>
  </si>
  <si>
    <t>經濟動物</t>
  </si>
  <si>
    <t>礦源</t>
  </si>
  <si>
    <t>無     形     資     產</t>
  </si>
  <si>
    <t>五、</t>
  </si>
  <si>
    <t>無形資產</t>
  </si>
  <si>
    <t>遞     延     借     項</t>
  </si>
  <si>
    <t>六、</t>
  </si>
  <si>
    <t>遞延費用</t>
  </si>
  <si>
    <t>其     他     資     產</t>
  </si>
  <si>
    <t>七、</t>
  </si>
  <si>
    <t>非業務資產</t>
  </si>
  <si>
    <t>非作業資產</t>
  </si>
  <si>
    <t>什項資產</t>
  </si>
  <si>
    <t>待整理資產</t>
  </si>
  <si>
    <t>附設業務組織權益</t>
  </si>
  <si>
    <t>附設作業組織權益</t>
  </si>
  <si>
    <t>合              計</t>
  </si>
  <si>
    <t>十二月三十一日</t>
  </si>
  <si>
    <t>負              債</t>
  </si>
  <si>
    <t>流     動     負     債</t>
  </si>
  <si>
    <t>短期債務</t>
  </si>
  <si>
    <t>應付款項</t>
  </si>
  <si>
    <t>預收款項</t>
  </si>
  <si>
    <t>長     期     負     債</t>
  </si>
  <si>
    <t>長期債務</t>
  </si>
  <si>
    <t>其     他     負     債</t>
  </si>
  <si>
    <t>什項負債</t>
  </si>
  <si>
    <t>淨              值</t>
  </si>
  <si>
    <t>基                   金</t>
  </si>
  <si>
    <t>基金</t>
  </si>
  <si>
    <t>公                   積</t>
  </si>
  <si>
    <t>資本公積</t>
  </si>
  <si>
    <t>特別公積</t>
  </si>
  <si>
    <t>累　積　餘　(+)　絀　(-)</t>
  </si>
  <si>
    <t>累積賸餘</t>
  </si>
  <si>
    <t>累積短絀</t>
  </si>
  <si>
    <t>權　 　益　 　調　 　整</t>
  </si>
  <si>
    <t>權益調整</t>
  </si>
  <si>
    <t>累積換算調整數</t>
  </si>
  <si>
    <r>
      <t>長 期 投 資、應 收 款、</t>
    </r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</si>
  <si>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</si>
  <si>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r>
      <t>貸</t>
    </r>
    <r>
      <rPr>
        <b/>
        <sz val="8"/>
        <rFont val="華康粗明體"/>
        <family val="3"/>
      </rPr>
      <t>　</t>
    </r>
    <r>
      <rPr>
        <b/>
        <sz val="10"/>
        <rFont val="華康粗明體"/>
        <family val="3"/>
      </rPr>
      <t>墊</t>
    </r>
    <r>
      <rPr>
        <b/>
        <sz val="8"/>
        <rFont val="華康粗明體"/>
        <family val="3"/>
      </rPr>
      <t>　</t>
    </r>
    <r>
      <rPr>
        <b/>
        <sz val="10"/>
        <rFont val="華康粗明體"/>
        <family val="3"/>
      </rPr>
      <t>款</t>
    </r>
    <r>
      <rPr>
        <b/>
        <sz val="8"/>
        <rFont val="華康粗明體"/>
        <family val="3"/>
      </rPr>
      <t>　</t>
    </r>
    <r>
      <rPr>
        <b/>
        <sz val="10"/>
        <rFont val="華康粗明體"/>
        <family val="3"/>
      </rPr>
      <t>及</t>
    </r>
    <r>
      <rPr>
        <b/>
        <sz val="7"/>
        <rFont val="華康粗明體"/>
        <family val="3"/>
      </rPr>
      <t>　</t>
    </r>
    <r>
      <rPr>
        <b/>
        <sz val="10"/>
        <rFont val="華康粗明體"/>
        <family val="3"/>
      </rPr>
      <t>準</t>
    </r>
    <r>
      <rPr>
        <b/>
        <sz val="7"/>
        <rFont val="華康粗明體"/>
        <family val="3"/>
      </rPr>
      <t>　</t>
    </r>
    <r>
      <rPr>
        <b/>
        <sz val="10"/>
        <rFont val="華康粗明體"/>
        <family val="3"/>
      </rPr>
      <t>備</t>
    </r>
    <r>
      <rPr>
        <b/>
        <sz val="7"/>
        <rFont val="華康粗明體"/>
        <family val="3"/>
      </rPr>
      <t>　</t>
    </r>
    <r>
      <rPr>
        <b/>
        <sz val="10"/>
        <rFont val="華康粗明體"/>
        <family val="3"/>
      </rPr>
      <t>金</t>
    </r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</si>
  <si>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性質之科目，本年度決算為</t>
    </r>
    <r>
      <rPr>
        <b/>
        <sz val="10"/>
        <rFont val="Times New Roman"/>
        <family val="1"/>
      </rPr>
      <t>986,000.00</t>
    </r>
    <r>
      <rPr>
        <b/>
        <sz val="10"/>
        <rFont val="華康中明體"/>
        <family val="3"/>
      </rPr>
      <t>元，上年度決算無列數。</t>
    </r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</si>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</sst>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0.0"/>
    <numFmt numFmtId="201" formatCode="_(* #,##0.000_);_(&quot;–&quot;* #,##0.000_);_(* &quot;…&quot;_);_(@_)"/>
    <numFmt numFmtId="202" formatCode="_(* #,##0.0_);_(&quot;–&quot;* #,##0.0_);_(* &quot;…&quot;_);_(@_)"/>
    <numFmt numFmtId="203" formatCode="_(* #,##0_);_(&quot;–&quot;* #,##0_);_(* &quot;…&quot;_);_(@_)"/>
    <numFmt numFmtId="204" formatCode="_(&quot; +&quot;* #,##0.000_);_(&quot; –&quot;* #,##0.000_);_(* &quot;…&quot;_);_(@_)"/>
    <numFmt numFmtId="205" formatCode="_(&quot; +&quot;* #,##0.0_);_(&quot; –&quot;* #,##0.0_);_(* &quot;…&quot;_);_(@_)"/>
    <numFmt numFmtId="206" formatCode="_(&quot; +&quot;* #,##0_);_(&quot; –&quot;* #,##0_);_(* &quot;…&quot;_);_(@_)"/>
    <numFmt numFmtId="207" formatCode="#,##0.00_ "/>
    <numFmt numFmtId="208" formatCode="_(* #,##0.00_);_(&quot; –&quot;* #,##0.00_);_(* &quot;…&quot;_);_(@_)"/>
    <numFmt numFmtId="209" formatCode="0.00_);[Red]\(0.00\)"/>
    <numFmt numFmtId="210" formatCode="#,##0.0_ ;[Red]\-#,##0.0\ "/>
    <numFmt numFmtId="211" formatCode="#,##0.00_ ;[Red]\-#,##0.00\ "/>
    <numFmt numFmtId="212" formatCode="_(* #,##0.0_);_(* \(#,##0.0\);_(* &quot;-&quot;_);_(@_)"/>
    <numFmt numFmtId="213" formatCode="#,##0_ "/>
    <numFmt numFmtId="214" formatCode="0.00_)"/>
    <numFmt numFmtId="215" formatCode="#,##0.00_);[Red]\(#,##0.00\)"/>
  </numFmts>
  <fonts count="7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22"/>
      <name val="華康粗明體"/>
      <family val="3"/>
    </font>
    <font>
      <sz val="24"/>
      <name val="新細明體"/>
      <family val="1"/>
    </font>
    <font>
      <sz val="23"/>
      <name val="新細明體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1"/>
    </font>
    <font>
      <b/>
      <sz val="10"/>
      <name val="華康特粗明體"/>
      <family val="3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細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24"/>
      <name val="華康粗明體"/>
      <family val="3"/>
    </font>
    <font>
      <sz val="20"/>
      <name val="新細明體"/>
      <family val="1"/>
    </font>
    <font>
      <b/>
      <sz val="8"/>
      <name val="華康粗明體"/>
      <family val="3"/>
    </font>
    <font>
      <sz val="9"/>
      <name val="Times New Roman"/>
      <family val="1"/>
    </font>
    <font>
      <sz val="12"/>
      <name val="華康中明體"/>
      <family val="3"/>
    </font>
    <font>
      <b/>
      <sz val="10"/>
      <name val="華康中明體"/>
      <family val="3"/>
    </font>
    <font>
      <sz val="12"/>
      <name val="新細明體"/>
      <family val="1"/>
    </font>
    <font>
      <sz val="10"/>
      <name val="華康特粗明體"/>
      <family val="3"/>
    </font>
    <font>
      <b/>
      <sz val="10"/>
      <name val="華康中黑體"/>
      <family val="3"/>
    </font>
    <font>
      <sz val="22"/>
      <name val="新細明體"/>
      <family val="1"/>
    </font>
    <font>
      <sz val="20"/>
      <name val="Times New Roman"/>
      <family val="1"/>
    </font>
    <font>
      <sz val="9"/>
      <name val="新細明體"/>
      <family val="1"/>
    </font>
    <font>
      <sz val="10"/>
      <name val="華康粗明體"/>
      <family val="3"/>
    </font>
    <font>
      <sz val="9"/>
      <name val="華康粗明體"/>
      <family val="3"/>
    </font>
    <font>
      <b/>
      <sz val="11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b/>
      <sz val="9"/>
      <name val="全真粗明體"/>
      <family val="3"/>
    </font>
    <font>
      <sz val="11"/>
      <name val="細明體"/>
      <family val="3"/>
    </font>
    <font>
      <b/>
      <sz val="10"/>
      <name val="全真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1"/>
      <name val="華康中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2"/>
      <color indexed="18"/>
      <name val="華康粗明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b/>
      <sz val="24"/>
      <name val="華康中黑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Border="0" applyAlignment="0">
      <protection/>
    </xf>
    <xf numFmtId="187" fontId="54" fillId="2" borderId="1" applyNumberFormat="0" applyFont="0" applyFill="0" applyBorder="0">
      <alignment horizontal="center" vertical="center"/>
      <protection/>
    </xf>
    <xf numFmtId="214" fontId="55" fillId="0" borderId="0">
      <alignment/>
      <protection/>
    </xf>
    <xf numFmtId="0" fontId="56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 quotePrefix="1">
      <alignment horizontal="righ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 quotePrefix="1">
      <alignment horizontal="left" vertical="center"/>
    </xf>
    <xf numFmtId="0" fontId="15" fillId="0" borderId="2" xfId="0" applyFont="1" applyBorder="1" applyAlignment="1">
      <alignment vertical="top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 quotePrefix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 quotePrefix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0" fontId="21" fillId="0" borderId="5" xfId="0" applyFont="1" applyBorder="1" applyAlignment="1">
      <alignment horizontal="left" vertical="center"/>
    </xf>
    <xf numFmtId="0" fontId="19" fillId="0" borderId="5" xfId="0" applyFont="1" applyBorder="1" applyAlignment="1" quotePrefix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6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49" fontId="10" fillId="0" borderId="0" xfId="0" applyNumberFormat="1" applyFont="1" applyBorder="1" applyAlignment="1" quotePrefix="1">
      <alignment horizontal="distributed"/>
    </xf>
    <xf numFmtId="49" fontId="11" fillId="0" borderId="5" xfId="0" applyNumberFormat="1" applyFont="1" applyBorder="1" applyAlignment="1" quotePrefix="1">
      <alignment horizontal="distributed"/>
    </xf>
    <xf numFmtId="190" fontId="22" fillId="0" borderId="5" xfId="0" applyNumberFormat="1" applyFont="1" applyBorder="1" applyAlignment="1">
      <alignment/>
    </xf>
    <xf numFmtId="190" fontId="22" fillId="0" borderId="6" xfId="0" applyNumberFormat="1" applyFont="1" applyBorder="1" applyAlignment="1">
      <alignment/>
    </xf>
    <xf numFmtId="186" fontId="22" fillId="0" borderId="5" xfId="0" applyNumberFormat="1" applyFont="1" applyBorder="1" applyAlignment="1">
      <alignment/>
    </xf>
    <xf numFmtId="190" fontId="22" fillId="0" borderId="5" xfId="0" applyNumberFormat="1" applyFont="1" applyBorder="1" applyAlignment="1" applyProtection="1">
      <alignment/>
      <protection/>
    </xf>
    <xf numFmtId="199" fontId="22" fillId="0" borderId="5" xfId="0" applyNumberFormat="1" applyFont="1" applyBorder="1" applyAlignment="1" applyProtection="1">
      <alignment/>
      <protection/>
    </xf>
    <xf numFmtId="188" fontId="22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49" fontId="23" fillId="0" borderId="0" xfId="0" applyNumberFormat="1" applyFont="1" applyBorder="1" applyAlignment="1" quotePrefix="1">
      <alignment horizontal="left"/>
    </xf>
    <xf numFmtId="49" fontId="24" fillId="0" borderId="0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190" fontId="8" fillId="0" borderId="5" xfId="0" applyNumberFormat="1" applyFont="1" applyBorder="1" applyAlignment="1">
      <alignment/>
    </xf>
    <xf numFmtId="190" fontId="8" fillId="0" borderId="6" xfId="0" applyNumberFormat="1" applyFont="1" applyBorder="1" applyAlignment="1">
      <alignment/>
    </xf>
    <xf numFmtId="186" fontId="8" fillId="0" borderId="5" xfId="0" applyNumberFormat="1" applyFont="1" applyBorder="1" applyAlignment="1">
      <alignment/>
    </xf>
    <xf numFmtId="190" fontId="8" fillId="0" borderId="5" xfId="0" applyNumberFormat="1" applyFont="1" applyBorder="1" applyAlignment="1" applyProtection="1">
      <alignment/>
      <protection/>
    </xf>
    <xf numFmtId="199" fontId="8" fillId="0" borderId="5" xfId="0" applyNumberFormat="1" applyFont="1" applyBorder="1" applyAlignment="1" applyProtection="1">
      <alignment/>
      <protection/>
    </xf>
    <xf numFmtId="188" fontId="8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90" fontId="8" fillId="0" borderId="5" xfId="0" applyNumberFormat="1" applyFont="1" applyBorder="1" applyAlignment="1" applyProtection="1">
      <alignment/>
      <protection locked="0"/>
    </xf>
    <xf numFmtId="186" fontId="8" fillId="0" borderId="5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quotePrefix="1">
      <alignment horizontal="left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distributed"/>
    </xf>
    <xf numFmtId="0" fontId="23" fillId="0" borderId="5" xfId="0" applyFont="1" applyBorder="1" applyAlignment="1">
      <alignment horizontal="distributed"/>
    </xf>
    <xf numFmtId="49" fontId="16" fillId="0" borderId="0" xfId="0" applyNumberFormat="1" applyFont="1" applyBorder="1" applyAlignment="1">
      <alignment horizontal="left"/>
    </xf>
    <xf numFmtId="190" fontId="22" fillId="0" borderId="5" xfId="0" applyNumberFormat="1" applyFont="1" applyBorder="1" applyAlignment="1" applyProtection="1">
      <alignment/>
      <protection locked="0"/>
    </xf>
    <xf numFmtId="186" fontId="22" fillId="0" borderId="5" xfId="0" applyNumberFormat="1" applyFont="1" applyBorder="1" applyAlignment="1" applyProtection="1">
      <alignment/>
      <protection locked="0"/>
    </xf>
    <xf numFmtId="49" fontId="25" fillId="0" borderId="0" xfId="0" applyNumberFormat="1" applyFont="1" applyBorder="1" applyAlignment="1" quotePrefix="1">
      <alignment horizontal="left"/>
    </xf>
    <xf numFmtId="49" fontId="30" fillId="0" borderId="0" xfId="0" applyNumberFormat="1" applyFont="1" applyBorder="1" applyAlignment="1" quotePrefix="1">
      <alignment horizontal="distributed"/>
    </xf>
    <xf numFmtId="49" fontId="16" fillId="0" borderId="7" xfId="0" applyNumberFormat="1" applyFont="1" applyBorder="1" applyAlignment="1" quotePrefix="1">
      <alignment horizontal="left"/>
    </xf>
    <xf numFmtId="0" fontId="1" fillId="0" borderId="7" xfId="0" applyFont="1" applyBorder="1" applyAlignment="1">
      <alignment/>
    </xf>
    <xf numFmtId="49" fontId="10" fillId="0" borderId="7" xfId="0" applyNumberFormat="1" applyFont="1" applyBorder="1" applyAlignment="1" quotePrefix="1">
      <alignment horizontal="distributed"/>
    </xf>
    <xf numFmtId="49" fontId="11" fillId="0" borderId="8" xfId="0" applyNumberFormat="1" applyFont="1" applyBorder="1" applyAlignment="1" quotePrefix="1">
      <alignment horizontal="distributed"/>
    </xf>
    <xf numFmtId="190" fontId="22" fillId="0" borderId="8" xfId="0" applyNumberFormat="1" applyFont="1" applyBorder="1" applyAlignment="1">
      <alignment/>
    </xf>
    <xf numFmtId="190" fontId="22" fillId="0" borderId="9" xfId="0" applyNumberFormat="1" applyFont="1" applyBorder="1" applyAlignment="1">
      <alignment/>
    </xf>
    <xf numFmtId="186" fontId="22" fillId="0" borderId="8" xfId="0" applyNumberFormat="1" applyFont="1" applyBorder="1" applyAlignment="1">
      <alignment/>
    </xf>
    <xf numFmtId="190" fontId="22" fillId="0" borderId="8" xfId="0" applyNumberFormat="1" applyFont="1" applyBorder="1" applyAlignment="1" applyProtection="1">
      <alignment/>
      <protection/>
    </xf>
    <xf numFmtId="199" fontId="22" fillId="0" borderId="8" xfId="0" applyNumberFormat="1" applyFont="1" applyBorder="1" applyAlignment="1" applyProtection="1">
      <alignment/>
      <protection/>
    </xf>
    <xf numFmtId="188" fontId="22" fillId="0" borderId="7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distributed"/>
    </xf>
    <xf numFmtId="0" fontId="23" fillId="0" borderId="0" xfId="0" applyFont="1" applyAlignment="1">
      <alignment horizontal="distributed"/>
    </xf>
    <xf numFmtId="0" fontId="33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34" fillId="0" borderId="0" xfId="0" applyFont="1" applyAlignment="1">
      <alignment horizontal="centerContinuous"/>
    </xf>
    <xf numFmtId="0" fontId="34" fillId="0" borderId="0" xfId="0" applyFont="1" applyAlignment="1">
      <alignment/>
    </xf>
    <xf numFmtId="181" fontId="35" fillId="0" borderId="0" xfId="20" applyFont="1" applyAlignment="1">
      <alignment horizontal="centerContinuous"/>
    </xf>
    <xf numFmtId="181" fontId="13" fillId="0" borderId="0" xfId="20" applyFont="1" applyAlignment="1">
      <alignment horizontal="centerContinuous"/>
    </xf>
    <xf numFmtId="181" fontId="13" fillId="0" borderId="0" xfId="20" applyFont="1" applyAlignment="1" quotePrefix="1">
      <alignment horizontal="centerContinuous"/>
    </xf>
    <xf numFmtId="181" fontId="13" fillId="0" borderId="0" xfId="20" applyFont="1" applyAlignment="1">
      <alignment/>
    </xf>
    <xf numFmtId="0" fontId="17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 quotePrefix="1">
      <alignment horizontal="left" vertical="center"/>
    </xf>
    <xf numFmtId="0" fontId="16" fillId="0" borderId="2" xfId="0" applyFont="1" applyBorder="1" applyAlignment="1" quotePrefix="1">
      <alignment horizontal="left" vertical="top"/>
    </xf>
    <xf numFmtId="0" fontId="16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36" fillId="0" borderId="3" xfId="0" applyFont="1" applyBorder="1" applyAlignment="1" quotePrefix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 quotePrefix="1">
      <alignment horizontal="left" vertical="top"/>
    </xf>
    <xf numFmtId="0" fontId="19" fillId="0" borderId="5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49" fontId="16" fillId="0" borderId="5" xfId="0" applyNumberFormat="1" applyFont="1" applyBorder="1" applyAlignment="1" quotePrefix="1">
      <alignment horizontal="distributed"/>
    </xf>
    <xf numFmtId="190" fontId="7" fillId="0" borderId="5" xfId="0" applyNumberFormat="1" applyFont="1" applyBorder="1" applyAlignment="1">
      <alignment/>
    </xf>
    <xf numFmtId="197" fontId="7" fillId="0" borderId="5" xfId="0" applyNumberFormat="1" applyFont="1" applyBorder="1" applyAlignment="1">
      <alignment/>
    </xf>
    <xf numFmtId="185" fontId="7" fillId="0" borderId="5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distributed"/>
    </xf>
    <xf numFmtId="49" fontId="23" fillId="0" borderId="5" xfId="0" applyNumberFormat="1" applyFont="1" applyBorder="1" applyAlignment="1" quotePrefix="1">
      <alignment horizontal="distributed"/>
    </xf>
    <xf numFmtId="190" fontId="37" fillId="0" borderId="5" xfId="0" applyNumberFormat="1" applyFont="1" applyBorder="1" applyAlignment="1">
      <alignment/>
    </xf>
    <xf numFmtId="197" fontId="37" fillId="0" borderId="5" xfId="0" applyNumberFormat="1" applyFont="1" applyBorder="1" applyAlignment="1">
      <alignment/>
    </xf>
    <xf numFmtId="188" fontId="37" fillId="0" borderId="0" xfId="0" applyNumberFormat="1" applyFont="1" applyBorder="1" applyAlignment="1">
      <alignment/>
    </xf>
    <xf numFmtId="190" fontId="37" fillId="0" borderId="5" xfId="0" applyNumberFormat="1" applyFont="1" applyBorder="1" applyAlignment="1" applyProtection="1">
      <alignment/>
      <protection locked="0"/>
    </xf>
    <xf numFmtId="197" fontId="37" fillId="0" borderId="5" xfId="0" applyNumberFormat="1" applyFont="1" applyBorder="1" applyAlignment="1" applyProtection="1">
      <alignment/>
      <protection locked="0"/>
    </xf>
    <xf numFmtId="0" fontId="38" fillId="0" borderId="0" xfId="0" applyFont="1" applyAlignment="1">
      <alignment/>
    </xf>
    <xf numFmtId="49" fontId="23" fillId="0" borderId="0" xfId="0" applyNumberFormat="1" applyFont="1" applyBorder="1" applyAlignment="1" quotePrefix="1">
      <alignment horizontal="distributed"/>
    </xf>
    <xf numFmtId="0" fontId="39" fillId="0" borderId="0" xfId="0" applyFont="1" applyBorder="1" applyAlignment="1">
      <alignment horizontal="distributed"/>
    </xf>
    <xf numFmtId="49" fontId="23" fillId="0" borderId="0" xfId="0" applyNumberFormat="1" applyFont="1" applyBorder="1" applyAlignment="1">
      <alignment horizontal="left"/>
    </xf>
    <xf numFmtId="190" fontId="40" fillId="0" borderId="5" xfId="0" applyNumberFormat="1" applyFont="1" applyBorder="1" applyAlignment="1" applyProtection="1">
      <alignment/>
      <protection locked="0"/>
    </xf>
    <xf numFmtId="197" fontId="40" fillId="0" borderId="5" xfId="0" applyNumberFormat="1" applyFont="1" applyBorder="1" applyAlignment="1" applyProtection="1">
      <alignment/>
      <protection locked="0"/>
    </xf>
    <xf numFmtId="0" fontId="21" fillId="0" borderId="7" xfId="0" applyFont="1" applyBorder="1" applyAlignment="1">
      <alignment horizontal="distributed"/>
    </xf>
    <xf numFmtId="0" fontId="41" fillId="0" borderId="7" xfId="0" applyFont="1" applyBorder="1" applyAlignment="1">
      <alignment horizontal="distributed"/>
    </xf>
    <xf numFmtId="0" fontId="42" fillId="0" borderId="7" xfId="0" applyFont="1" applyBorder="1" applyAlignment="1">
      <alignment horizontal="distributed"/>
    </xf>
    <xf numFmtId="0" fontId="23" fillId="0" borderId="8" xfId="0" applyFont="1" applyBorder="1" applyAlignment="1">
      <alignment horizontal="distributed"/>
    </xf>
    <xf numFmtId="0" fontId="37" fillId="0" borderId="8" xfId="0" applyFont="1" applyBorder="1" applyAlignment="1">
      <alignment/>
    </xf>
    <xf numFmtId="186" fontId="37" fillId="0" borderId="8" xfId="0" applyNumberFormat="1" applyFont="1" applyBorder="1" applyAlignment="1">
      <alignment/>
    </xf>
    <xf numFmtId="188" fontId="37" fillId="0" borderId="7" xfId="0" applyNumberFormat="1" applyFont="1" applyBorder="1" applyAlignment="1">
      <alignment/>
    </xf>
    <xf numFmtId="0" fontId="3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distributed"/>
      <protection locked="0"/>
    </xf>
    <xf numFmtId="0" fontId="23" fillId="0" borderId="0" xfId="0" applyFont="1" applyAlignment="1" applyProtection="1">
      <alignment horizontal="distributed"/>
      <protection locked="0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7" fillId="0" borderId="0" xfId="0" applyFont="1" applyAlignment="1">
      <alignment/>
    </xf>
    <xf numFmtId="0" fontId="44" fillId="0" borderId="0" xfId="0" applyFont="1" applyAlignment="1">
      <alignment/>
    </xf>
    <xf numFmtId="181" fontId="45" fillId="0" borderId="0" xfId="20" applyFont="1" applyAlignment="1">
      <alignment/>
    </xf>
    <xf numFmtId="181" fontId="35" fillId="0" borderId="0" xfId="20" applyFont="1" applyAlignment="1">
      <alignment/>
    </xf>
    <xf numFmtId="0" fontId="40" fillId="0" borderId="0" xfId="0" applyFont="1" applyAlignment="1">
      <alignment/>
    </xf>
    <xf numFmtId="0" fontId="16" fillId="0" borderId="0" xfId="0" applyFont="1" applyAlignment="1">
      <alignment horizontal="centerContinuous" vertical="top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left"/>
    </xf>
    <xf numFmtId="0" fontId="16" fillId="0" borderId="11" xfId="0" applyFont="1" applyBorder="1" applyAlignment="1">
      <alignment/>
    </xf>
    <xf numFmtId="0" fontId="16" fillId="0" borderId="11" xfId="0" applyFont="1" applyBorder="1" applyAlignment="1" quotePrefix="1">
      <alignment horizontal="center"/>
    </xf>
    <xf numFmtId="0" fontId="16" fillId="0" borderId="3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6" fillId="0" borderId="8" xfId="0" applyFont="1" applyBorder="1" applyAlignment="1" quotePrefix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16" fillId="0" borderId="5" xfId="0" applyNumberFormat="1" applyFont="1" applyBorder="1" applyAlignment="1" applyProtection="1" quotePrefix="1">
      <alignment horizontal="distributed"/>
      <protection/>
    </xf>
    <xf numFmtId="197" fontId="22" fillId="0" borderId="5" xfId="0" applyNumberFormat="1" applyFont="1" applyBorder="1" applyAlignment="1" applyProtection="1">
      <alignment/>
      <protection/>
    </xf>
    <xf numFmtId="188" fontId="22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 vertical="top"/>
    </xf>
    <xf numFmtId="49" fontId="46" fillId="0" borderId="0" xfId="0" applyNumberFormat="1" applyFont="1" applyBorder="1" applyAlignment="1" quotePrefix="1">
      <alignment horizontal="left" vertical="top"/>
    </xf>
    <xf numFmtId="49" fontId="24" fillId="0" borderId="0" xfId="0" applyNumberFormat="1" applyFont="1" applyBorder="1" applyAlignment="1" quotePrefix="1">
      <alignment horizontal="left" vertical="top"/>
    </xf>
    <xf numFmtId="197" fontId="8" fillId="0" borderId="5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7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49" fontId="11" fillId="0" borderId="5" xfId="0" applyNumberFormat="1" applyFont="1" applyBorder="1" applyAlignment="1" applyProtection="1" quotePrefix="1">
      <alignment horizontal="distributed"/>
      <protection/>
    </xf>
    <xf numFmtId="188" fontId="8" fillId="0" borderId="0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quotePrefix="1">
      <alignment horizontal="left"/>
    </xf>
    <xf numFmtId="197" fontId="22" fillId="0" borderId="5" xfId="0" applyNumberFormat="1" applyFont="1" applyBorder="1" applyAlignment="1">
      <alignment/>
    </xf>
    <xf numFmtId="188" fontId="22" fillId="0" borderId="0" xfId="0" applyNumberFormat="1" applyFont="1" applyBorder="1" applyAlignment="1">
      <alignment/>
    </xf>
    <xf numFmtId="0" fontId="24" fillId="0" borderId="0" xfId="0" applyFont="1" applyAlignment="1">
      <alignment horizontal="distributed"/>
    </xf>
    <xf numFmtId="0" fontId="11" fillId="0" borderId="0" xfId="0" applyFont="1" applyBorder="1" applyAlignment="1" applyProtection="1">
      <alignment horizontal="distributed"/>
      <protection/>
    </xf>
    <xf numFmtId="0" fontId="49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49" fontId="50" fillId="0" borderId="5" xfId="0" applyNumberFormat="1" applyFont="1" applyBorder="1" applyAlignment="1" quotePrefix="1">
      <alignment horizontal="distributed"/>
    </xf>
    <xf numFmtId="0" fontId="11" fillId="0" borderId="5" xfId="0" applyFont="1" applyBorder="1" applyAlignment="1" applyProtection="1">
      <alignment horizontal="distributed"/>
      <protection/>
    </xf>
    <xf numFmtId="0" fontId="49" fillId="0" borderId="0" xfId="0" applyFont="1" applyAlignment="1">
      <alignment horizontal="distributed"/>
    </xf>
    <xf numFmtId="0" fontId="24" fillId="0" borderId="0" xfId="0" applyFont="1" applyAlignment="1" quotePrefix="1">
      <alignment horizontal="distributed"/>
    </xf>
    <xf numFmtId="0" fontId="11" fillId="0" borderId="0" xfId="0" applyFont="1" applyBorder="1" applyAlignment="1" applyProtection="1" quotePrefix="1">
      <alignment horizontal="distributed"/>
      <protection/>
    </xf>
    <xf numFmtId="0" fontId="51" fillId="0" borderId="0" xfId="0" applyFont="1" applyAlignment="1" applyProtection="1">
      <alignment/>
      <protection/>
    </xf>
    <xf numFmtId="0" fontId="8" fillId="0" borderId="0" xfId="0" applyFont="1" applyBorder="1" applyAlignment="1">
      <alignment horizontal="distributed"/>
    </xf>
    <xf numFmtId="0" fontId="16" fillId="0" borderId="0" xfId="0" applyFont="1" applyBorder="1" applyAlignment="1" applyProtection="1">
      <alignment horizontal="justify"/>
      <protection/>
    </xf>
    <xf numFmtId="0" fontId="52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49" fontId="47" fillId="0" borderId="0" xfId="0" applyNumberFormat="1" applyFont="1" applyBorder="1" applyAlignment="1">
      <alignment horizontal="left"/>
    </xf>
    <xf numFmtId="0" fontId="26" fillId="0" borderId="0" xfId="0" applyFont="1" applyAlignment="1">
      <alignment/>
    </xf>
    <xf numFmtId="190" fontId="22" fillId="0" borderId="5" xfId="0" applyNumberFormat="1" applyFont="1" applyBorder="1" applyAlignment="1" applyProtection="1">
      <alignment/>
      <protection/>
    </xf>
    <xf numFmtId="197" fontId="22" fillId="0" borderId="5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3" fillId="0" borderId="7" xfId="0" applyFont="1" applyBorder="1" applyAlignment="1" applyProtection="1">
      <alignment/>
      <protection locked="0"/>
    </xf>
    <xf numFmtId="0" fontId="11" fillId="0" borderId="7" xfId="0" applyFont="1" applyBorder="1" applyAlignment="1" applyProtection="1" quotePrefix="1">
      <alignment horizontal="left" vertical="center"/>
      <protection/>
    </xf>
    <xf numFmtId="0" fontId="11" fillId="0" borderId="7" xfId="0" applyFont="1" applyBorder="1" applyAlignment="1" applyProtection="1" quotePrefix="1">
      <alignment horizontal="right" vertical="center"/>
      <protection/>
    </xf>
    <xf numFmtId="0" fontId="24" fillId="0" borderId="0" xfId="0" applyFont="1" applyBorder="1" applyAlignment="1">
      <alignment horizontal="distributed"/>
    </xf>
    <xf numFmtId="49" fontId="11" fillId="0" borderId="8" xfId="0" applyNumberFormat="1" applyFont="1" applyBorder="1" applyAlignment="1" applyProtection="1" quotePrefix="1">
      <alignment horizontal="distributed" vertical="center"/>
      <protection/>
    </xf>
    <xf numFmtId="190" fontId="22" fillId="0" borderId="8" xfId="0" applyNumberFormat="1" applyFont="1" applyBorder="1" applyAlignment="1" applyProtection="1">
      <alignment vertical="center"/>
      <protection/>
    </xf>
    <xf numFmtId="197" fontId="22" fillId="0" borderId="8" xfId="0" applyNumberFormat="1" applyFont="1" applyBorder="1" applyAlignment="1" applyProtection="1">
      <alignment vertical="center"/>
      <protection/>
    </xf>
    <xf numFmtId="188" fontId="22" fillId="0" borderId="7" xfId="0" applyNumberFormat="1" applyFont="1" applyBorder="1" applyAlignment="1" applyProtection="1">
      <alignment vertical="center"/>
      <protection/>
    </xf>
    <xf numFmtId="0" fontId="53" fillId="0" borderId="7" xfId="0" applyFont="1" applyBorder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 quotePrefix="1">
      <alignment horizontal="right" vertical="center"/>
      <protection/>
    </xf>
    <xf numFmtId="49" fontId="11" fillId="0" borderId="0" xfId="0" applyNumberFormat="1" applyFont="1" applyBorder="1" applyAlignment="1" applyProtection="1" quotePrefix="1">
      <alignment horizontal="distributed" vertical="center"/>
      <protection/>
    </xf>
    <xf numFmtId="190" fontId="22" fillId="0" borderId="0" xfId="0" applyNumberFormat="1" applyFont="1" applyBorder="1" applyAlignment="1" applyProtection="1">
      <alignment vertical="center"/>
      <protection/>
    </xf>
    <xf numFmtId="191" fontId="22" fillId="0" borderId="0" xfId="0" applyNumberFormat="1" applyFont="1" applyBorder="1" applyAlignment="1" applyProtection="1">
      <alignment vertical="center"/>
      <protection/>
    </xf>
    <xf numFmtId="188" fontId="22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53" fillId="0" borderId="0" xfId="0" applyFont="1" applyBorder="1" applyAlignment="1" applyProtection="1" quotePrefix="1">
      <alignment vertical="center"/>
      <protection locked="0"/>
    </xf>
    <xf numFmtId="0" fontId="0" fillId="0" borderId="0" xfId="0" applyFont="1" applyAlignment="1">
      <alignment wrapText="1"/>
    </xf>
    <xf numFmtId="0" fontId="26" fillId="0" borderId="0" xfId="0" applyFont="1" applyAlignment="1">
      <alignment/>
    </xf>
    <xf numFmtId="0" fontId="48" fillId="0" borderId="0" xfId="0" applyFont="1" applyAlignment="1">
      <alignment/>
    </xf>
    <xf numFmtId="0" fontId="58" fillId="0" borderId="0" xfId="0" applyFont="1" applyAlignment="1">
      <alignment/>
    </xf>
    <xf numFmtId="190" fontId="6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/>
    </xf>
    <xf numFmtId="0" fontId="48" fillId="3" borderId="0" xfId="0" applyFont="1" applyFill="1" applyAlignment="1">
      <alignment/>
    </xf>
    <xf numFmtId="0" fontId="58" fillId="3" borderId="0" xfId="0" applyFont="1" applyFill="1" applyAlignment="1">
      <alignment/>
    </xf>
    <xf numFmtId="0" fontId="6" fillId="0" borderId="0" xfId="0" applyFont="1" applyAlignment="1">
      <alignment horizontal="center"/>
    </xf>
    <xf numFmtId="0" fontId="39" fillId="0" borderId="0" xfId="0" applyFont="1" applyAlignment="1">
      <alignment horizontal="centerContinuous"/>
    </xf>
    <xf numFmtId="190" fontId="9" fillId="0" borderId="0" xfId="0" applyNumberFormat="1" applyFont="1" applyAlignment="1">
      <alignment horizontal="centerContinuous"/>
    </xf>
    <xf numFmtId="191" fontId="9" fillId="0" borderId="0" xfId="0" applyNumberFormat="1" applyFont="1" applyAlignment="1">
      <alignment horizontal="centerContinuous"/>
    </xf>
    <xf numFmtId="0" fontId="34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181" fontId="14" fillId="0" borderId="0" xfId="20" applyFont="1" applyAlignment="1">
      <alignment/>
    </xf>
    <xf numFmtId="181" fontId="14" fillId="0" borderId="0" xfId="20" applyFont="1" applyAlignment="1">
      <alignment horizontal="centerContinuous"/>
    </xf>
    <xf numFmtId="181" fontId="60" fillId="0" borderId="0" xfId="20" applyFont="1" applyAlignment="1">
      <alignment horizontal="centerContinuous"/>
    </xf>
    <xf numFmtId="190" fontId="14" fillId="0" borderId="0" xfId="20" applyNumberFormat="1" applyFont="1" applyAlignment="1">
      <alignment horizontal="centerContinuous"/>
    </xf>
    <xf numFmtId="191" fontId="14" fillId="0" borderId="0" xfId="20" applyNumberFormat="1" applyFont="1" applyAlignment="1" quotePrefix="1">
      <alignment horizontal="centerContinuous"/>
    </xf>
    <xf numFmtId="0" fontId="61" fillId="0" borderId="0" xfId="0" applyFont="1" applyAlignment="1">
      <alignment horizontal="right"/>
    </xf>
    <xf numFmtId="190" fontId="15" fillId="0" borderId="0" xfId="0" applyNumberFormat="1" applyFont="1" applyAlignment="1">
      <alignment horizontal="centerContinuous"/>
    </xf>
    <xf numFmtId="191" fontId="15" fillId="0" borderId="0" xfId="0" applyNumberFormat="1" applyFont="1" applyAlignment="1">
      <alignment horizontal="centerContinuous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62" fillId="0" borderId="11" xfId="0" applyFont="1" applyBorder="1" applyAlignment="1">
      <alignment/>
    </xf>
    <xf numFmtId="190" fontId="16" fillId="0" borderId="2" xfId="0" applyNumberFormat="1" applyFont="1" applyBorder="1" applyAlignment="1">
      <alignment horizontal="centerContinuous" vertical="center"/>
    </xf>
    <xf numFmtId="190" fontId="16" fillId="0" borderId="3" xfId="0" applyNumberFormat="1" applyFont="1" applyBorder="1" applyAlignment="1">
      <alignment horizontal="centerContinuous" vertical="center"/>
    </xf>
    <xf numFmtId="191" fontId="16" fillId="0" borderId="2" xfId="0" applyNumberFormat="1" applyFont="1" applyBorder="1" applyAlignment="1">
      <alignment horizontal="centerContinuous" vertical="center"/>
    </xf>
    <xf numFmtId="0" fontId="11" fillId="3" borderId="10" xfId="0" applyFont="1" applyFill="1" applyBorder="1" applyAlignment="1">
      <alignment/>
    </xf>
    <xf numFmtId="0" fontId="16" fillId="3" borderId="10" xfId="0" applyFont="1" applyFill="1" applyBorder="1" applyAlignment="1">
      <alignment/>
    </xf>
    <xf numFmtId="0" fontId="62" fillId="3" borderId="11" xfId="0" applyFont="1" applyFill="1" applyBorder="1" applyAlignment="1">
      <alignment/>
    </xf>
    <xf numFmtId="0" fontId="0" fillId="4" borderId="12" xfId="0" applyFont="1" applyFill="1" applyBorder="1" applyAlignment="1" quotePrefix="1">
      <alignment horizontal="center"/>
    </xf>
    <xf numFmtId="0" fontId="11" fillId="0" borderId="7" xfId="0" applyFont="1" applyBorder="1" applyAlignment="1">
      <alignment vertical="center"/>
    </xf>
    <xf numFmtId="0" fontId="16" fillId="0" borderId="7" xfId="0" applyFont="1" applyBorder="1" applyAlignment="1" quotePrefix="1">
      <alignment horizontal="left" vertical="top"/>
    </xf>
    <xf numFmtId="0" fontId="62" fillId="0" borderId="8" xfId="0" applyFont="1" applyBorder="1" applyAlignment="1">
      <alignment horizontal="left" vertical="center"/>
    </xf>
    <xf numFmtId="190" fontId="16" fillId="0" borderId="8" xfId="0" applyNumberFormat="1" applyFont="1" applyBorder="1" applyAlignment="1" quotePrefix="1">
      <alignment horizontal="center" vertical="center"/>
    </xf>
    <xf numFmtId="190" fontId="16" fillId="0" borderId="8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16" fillId="3" borderId="7" xfId="0" applyFont="1" applyFill="1" applyBorder="1" applyAlignment="1" quotePrefix="1">
      <alignment horizontal="left" vertical="top"/>
    </xf>
    <xf numFmtId="0" fontId="62" fillId="3" borderId="8" xfId="0" applyFont="1" applyFill="1" applyBorder="1" applyAlignment="1">
      <alignment horizontal="left" vertical="center"/>
    </xf>
    <xf numFmtId="0" fontId="40" fillId="4" borderId="13" xfId="0" applyFont="1" applyFill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 quotePrefix="1">
      <alignment horizontal="left" vertical="top"/>
    </xf>
    <xf numFmtId="0" fontId="62" fillId="0" borderId="5" xfId="0" applyFont="1" applyBorder="1" applyAlignment="1">
      <alignment horizontal="left" vertical="center"/>
    </xf>
    <xf numFmtId="190" fontId="16" fillId="0" borderId="5" xfId="0" applyNumberFormat="1" applyFont="1" applyBorder="1" applyAlignment="1" quotePrefix="1">
      <alignment horizontal="center" vertical="center"/>
    </xf>
    <xf numFmtId="190" fontId="16" fillId="0" borderId="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6" fillId="3" borderId="0" xfId="0" applyFont="1" applyFill="1" applyBorder="1" applyAlignment="1" quotePrefix="1">
      <alignment horizontal="left" vertical="top"/>
    </xf>
    <xf numFmtId="0" fontId="62" fillId="3" borderId="5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center" vertical="top"/>
    </xf>
    <xf numFmtId="0" fontId="16" fillId="0" borderId="0" xfId="0" applyFont="1" applyBorder="1" applyAlignment="1" quotePrefix="1">
      <alignment horizontal="left"/>
    </xf>
    <xf numFmtId="0" fontId="63" fillId="0" borderId="0" xfId="0" applyFont="1" applyBorder="1" applyAlignment="1">
      <alignment/>
    </xf>
    <xf numFmtId="0" fontId="63" fillId="0" borderId="5" xfId="0" applyFont="1" applyBorder="1" applyAlignment="1">
      <alignment/>
    </xf>
    <xf numFmtId="188" fontId="22" fillId="0" borderId="0" xfId="0" applyNumberFormat="1" applyFont="1" applyBorder="1" applyAlignment="1">
      <alignment/>
    </xf>
    <xf numFmtId="0" fontId="11" fillId="3" borderId="0" xfId="0" applyFont="1" applyFill="1" applyBorder="1" applyAlignment="1">
      <alignment/>
    </xf>
    <xf numFmtId="0" fontId="16" fillId="3" borderId="0" xfId="0" applyFont="1" applyFill="1" applyBorder="1" applyAlignment="1" quotePrefix="1">
      <alignment horizontal="left"/>
    </xf>
    <xf numFmtId="0" fontId="63" fillId="3" borderId="0" xfId="0" applyFont="1" applyFill="1" applyBorder="1" applyAlignment="1">
      <alignment/>
    </xf>
    <xf numFmtId="0" fontId="63" fillId="3" borderId="5" xfId="0" applyFont="1" applyFill="1" applyBorder="1" applyAlignment="1">
      <alignment/>
    </xf>
    <xf numFmtId="0" fontId="0" fillId="4" borderId="14" xfId="0" applyFont="1" applyFill="1" applyBorder="1" applyAlignment="1" quotePrefix="1">
      <alignment horizontal="center"/>
    </xf>
    <xf numFmtId="0" fontId="64" fillId="0" borderId="0" xfId="0" applyFont="1" applyAlignment="1">
      <alignment/>
    </xf>
    <xf numFmtId="0" fontId="11" fillId="0" borderId="0" xfId="0" applyFont="1" applyBorder="1" applyAlignment="1" quotePrefix="1">
      <alignment horizontal="left"/>
    </xf>
    <xf numFmtId="0" fontId="24" fillId="0" borderId="5" xfId="0" applyFont="1" applyBorder="1" applyAlignment="1">
      <alignment/>
    </xf>
    <xf numFmtId="0" fontId="11" fillId="3" borderId="0" xfId="0" applyFont="1" applyFill="1" applyBorder="1" applyAlignment="1" quotePrefix="1">
      <alignment horizontal="left"/>
    </xf>
    <xf numFmtId="0" fontId="24" fillId="3" borderId="0" xfId="0" applyFont="1" applyFill="1" applyBorder="1" applyAlignment="1">
      <alignment horizontal="distributed"/>
    </xf>
    <xf numFmtId="0" fontId="24" fillId="3" borderId="5" xfId="0" applyFont="1" applyFill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Border="1" applyAlignment="1">
      <alignment/>
    </xf>
    <xf numFmtId="0" fontId="26" fillId="0" borderId="5" xfId="0" applyFont="1" applyBorder="1" applyAlignment="1" quotePrefix="1">
      <alignment horizontal="distributed"/>
    </xf>
    <xf numFmtId="0" fontId="26" fillId="3" borderId="0" xfId="0" applyFont="1" applyFill="1" applyBorder="1" applyAlignment="1">
      <alignment horizontal="distributed"/>
    </xf>
    <xf numFmtId="0" fontId="26" fillId="3" borderId="5" xfId="0" applyFont="1" applyFill="1" applyBorder="1" applyAlignment="1" quotePrefix="1">
      <alignment horizontal="distributed"/>
    </xf>
    <xf numFmtId="0" fontId="0" fillId="4" borderId="14" xfId="0" applyFont="1" applyFill="1" applyBorder="1" applyAlignment="1">
      <alignment horizontal="center"/>
    </xf>
    <xf numFmtId="0" fontId="24" fillId="0" borderId="5" xfId="0" applyFont="1" applyBorder="1" applyAlignment="1" quotePrefix="1">
      <alignment horizontal="distributed"/>
    </xf>
    <xf numFmtId="192" fontId="46" fillId="3" borderId="0" xfId="0" applyNumberFormat="1" applyFont="1" applyFill="1" applyBorder="1" applyAlignment="1">
      <alignment horizontal="center"/>
    </xf>
    <xf numFmtId="0" fontId="24" fillId="3" borderId="5" xfId="0" applyFont="1" applyFill="1" applyBorder="1" applyAlignment="1" quotePrefix="1">
      <alignment horizontal="distributed"/>
    </xf>
    <xf numFmtId="0" fontId="65" fillId="0" borderId="0" xfId="0" applyFont="1" applyBorder="1" applyAlignment="1">
      <alignment/>
    </xf>
    <xf numFmtId="0" fontId="26" fillId="0" borderId="5" xfId="0" applyFont="1" applyBorder="1" applyAlignment="1">
      <alignment/>
    </xf>
    <xf numFmtId="0" fontId="26" fillId="3" borderId="5" xfId="0" applyFont="1" applyFill="1" applyBorder="1" applyAlignment="1">
      <alignment/>
    </xf>
    <xf numFmtId="0" fontId="1" fillId="4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69" fillId="0" borderId="0" xfId="0" applyFont="1" applyAlignment="1">
      <alignment/>
    </xf>
    <xf numFmtId="181" fontId="70" fillId="0" borderId="0" xfId="20" applyFont="1" applyAlignment="1">
      <alignment/>
    </xf>
    <xf numFmtId="192" fontId="11" fillId="0" borderId="0" xfId="0" applyNumberFormat="1" applyFont="1" applyBorder="1" applyAlignment="1" quotePrefix="1">
      <alignment horizontal="center"/>
    </xf>
    <xf numFmtId="192" fontId="11" fillId="3" borderId="0" xfId="0" applyNumberFormat="1" applyFont="1" applyFill="1" applyBorder="1" applyAlignment="1" quotePrefix="1">
      <alignment horizontal="center"/>
    </xf>
    <xf numFmtId="0" fontId="18" fillId="0" borderId="0" xfId="0" applyFont="1" applyAlignment="1">
      <alignment/>
    </xf>
    <xf numFmtId="0" fontId="1" fillId="4" borderId="14" xfId="0" applyFont="1" applyFill="1" applyBorder="1" applyAlignment="1" quotePrefix="1">
      <alignment horizontal="center"/>
    </xf>
    <xf numFmtId="192" fontId="46" fillId="0" borderId="0" xfId="0" applyNumberFormat="1" applyFont="1" applyBorder="1" applyAlignment="1">
      <alignment horizontal="center"/>
    </xf>
    <xf numFmtId="192" fontId="46" fillId="0" borderId="0" xfId="0" applyNumberFormat="1" applyFont="1" applyBorder="1" applyAlignment="1" quotePrefix="1">
      <alignment horizontal="center"/>
    </xf>
    <xf numFmtId="192" fontId="46" fillId="3" borderId="0" xfId="0" applyNumberFormat="1" applyFont="1" applyFill="1" applyBorder="1" applyAlignment="1" quotePrefix="1">
      <alignment horizontal="center"/>
    </xf>
    <xf numFmtId="0" fontId="11" fillId="0" borderId="7" xfId="0" applyFont="1" applyBorder="1" applyAlignment="1" quotePrefix="1">
      <alignment horizontal="right"/>
    </xf>
    <xf numFmtId="0" fontId="16" fillId="0" borderId="7" xfId="0" applyFont="1" applyBorder="1" applyAlignment="1" quotePrefix="1">
      <alignment horizontal="left"/>
    </xf>
    <xf numFmtId="0" fontId="63" fillId="0" borderId="7" xfId="0" applyFont="1" applyBorder="1" applyAlignment="1">
      <alignment/>
    </xf>
    <xf numFmtId="0" fontId="63" fillId="0" borderId="8" xfId="0" applyFont="1" applyBorder="1" applyAlignment="1">
      <alignment/>
    </xf>
    <xf numFmtId="190" fontId="22" fillId="0" borderId="8" xfId="0" applyNumberFormat="1" applyFont="1" applyBorder="1" applyAlignment="1">
      <alignment/>
    </xf>
    <xf numFmtId="197" fontId="22" fillId="0" borderId="8" xfId="0" applyNumberFormat="1" applyFont="1" applyBorder="1" applyAlignment="1">
      <alignment/>
    </xf>
    <xf numFmtId="188" fontId="22" fillId="0" borderId="7" xfId="0" applyNumberFormat="1" applyFont="1" applyBorder="1" applyAlignment="1">
      <alignment/>
    </xf>
    <xf numFmtId="0" fontId="11" fillId="3" borderId="0" xfId="0" applyFont="1" applyFill="1" applyBorder="1" applyAlignment="1" quotePrefix="1">
      <alignment horizontal="right" vertical="center"/>
    </xf>
    <xf numFmtId="0" fontId="16" fillId="3" borderId="0" xfId="0" applyFont="1" applyFill="1" applyBorder="1" applyAlignment="1" quotePrefix="1">
      <alignment horizontal="left" vertical="center"/>
    </xf>
    <xf numFmtId="0" fontId="63" fillId="3" borderId="0" xfId="0" applyFont="1" applyFill="1" applyBorder="1" applyAlignment="1">
      <alignment vertical="center"/>
    </xf>
    <xf numFmtId="0" fontId="63" fillId="3" borderId="5" xfId="0" applyFont="1" applyFill="1" applyBorder="1" applyAlignment="1">
      <alignment vertical="center"/>
    </xf>
    <xf numFmtId="0" fontId="0" fillId="4" borderId="14" xfId="0" applyFont="1" applyFill="1" applyBorder="1" applyAlignment="1" quotePrefix="1">
      <alignment horizontal="center" vertical="center"/>
    </xf>
    <xf numFmtId="0" fontId="65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190" fontId="38" fillId="0" borderId="0" xfId="0" applyNumberFormat="1" applyFont="1" applyAlignment="1" applyProtection="1">
      <alignment/>
      <protection locked="0"/>
    </xf>
    <xf numFmtId="190" fontId="23" fillId="0" borderId="0" xfId="0" applyNumberFormat="1" applyFont="1" applyAlignment="1" applyProtection="1">
      <alignment/>
      <protection locked="0"/>
    </xf>
    <xf numFmtId="191" fontId="38" fillId="0" borderId="0" xfId="0" applyNumberFormat="1" applyFont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38" fillId="3" borderId="0" xfId="0" applyFont="1" applyFill="1" applyAlignment="1" applyProtection="1">
      <alignment/>
      <protection locked="0"/>
    </xf>
    <xf numFmtId="0" fontId="38" fillId="0" borderId="14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4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9" fillId="3" borderId="0" xfId="0" applyFont="1" applyFill="1" applyAlignment="1">
      <alignment horizontal="centerContinuous"/>
    </xf>
    <xf numFmtId="0" fontId="39" fillId="3" borderId="0" xfId="0" applyFont="1" applyFill="1" applyAlignment="1">
      <alignment horizontal="centerContinuous"/>
    </xf>
    <xf numFmtId="0" fontId="59" fillId="0" borderId="14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3" fillId="3" borderId="0" xfId="0" applyFont="1" applyFill="1" applyAlignment="1">
      <alignment horizontal="left"/>
    </xf>
    <xf numFmtId="181" fontId="14" fillId="3" borderId="0" xfId="20" applyFont="1" applyFill="1" applyAlignment="1">
      <alignment/>
    </xf>
    <xf numFmtId="181" fontId="14" fillId="3" borderId="0" xfId="20" applyFont="1" applyFill="1" applyAlignment="1">
      <alignment horizontal="centerContinuous"/>
    </xf>
    <xf numFmtId="0" fontId="14" fillId="0" borderId="14" xfId="0" applyFont="1" applyBorder="1" applyAlignment="1">
      <alignment horizontal="right"/>
    </xf>
    <xf numFmtId="0" fontId="17" fillId="3" borderId="0" xfId="0" applyFont="1" applyFill="1" applyAlignment="1">
      <alignment horizontal="left" vertical="center"/>
    </xf>
    <xf numFmtId="0" fontId="15" fillId="3" borderId="0" xfId="0" applyFont="1" applyFill="1" applyAlignment="1">
      <alignment/>
    </xf>
    <xf numFmtId="0" fontId="0" fillId="0" borderId="14" xfId="0" applyFont="1" applyBorder="1" applyAlignment="1">
      <alignment horizontal="center"/>
    </xf>
    <xf numFmtId="0" fontId="0" fillId="4" borderId="13" xfId="0" applyFont="1" applyFill="1" applyBorder="1" applyAlignment="1">
      <alignment horizontal="center" vertical="top"/>
    </xf>
    <xf numFmtId="0" fontId="26" fillId="0" borderId="0" xfId="0" applyFont="1" applyBorder="1" applyAlignment="1" quotePrefix="1">
      <alignment horizontal="distributed"/>
    </xf>
    <xf numFmtId="0" fontId="71" fillId="0" borderId="5" xfId="0" applyFont="1" applyBorder="1" applyAlignment="1" quotePrefix="1">
      <alignment horizontal="distributed"/>
    </xf>
    <xf numFmtId="0" fontId="26" fillId="3" borderId="0" xfId="0" applyFont="1" applyFill="1" applyBorder="1" applyAlignment="1" quotePrefix="1">
      <alignment horizontal="distributed"/>
    </xf>
    <xf numFmtId="0" fontId="71" fillId="3" borderId="5" xfId="0" applyFont="1" applyFill="1" applyBorder="1" applyAlignment="1" quotePrefix="1">
      <alignment horizontal="distributed"/>
    </xf>
    <xf numFmtId="0" fontId="72" fillId="0" borderId="5" xfId="0" applyFont="1" applyBorder="1" applyAlignment="1" quotePrefix="1">
      <alignment horizontal="distributed"/>
    </xf>
    <xf numFmtId="0" fontId="24" fillId="0" borderId="0" xfId="0" applyFont="1" applyBorder="1" applyAlignment="1" quotePrefix="1">
      <alignment horizontal="distributed"/>
    </xf>
    <xf numFmtId="0" fontId="72" fillId="3" borderId="5" xfId="0" applyFont="1" applyFill="1" applyBorder="1" applyAlignment="1" quotePrefix="1">
      <alignment horizontal="distributed"/>
    </xf>
    <xf numFmtId="0" fontId="24" fillId="3" borderId="0" xfId="0" applyFont="1" applyFill="1" applyBorder="1" applyAlignment="1" quotePrefix="1">
      <alignment horizontal="distributed"/>
    </xf>
    <xf numFmtId="0" fontId="26" fillId="0" borderId="0" xfId="0" applyFont="1" applyBorder="1" applyAlignment="1">
      <alignment/>
    </xf>
    <xf numFmtId="0" fontId="71" fillId="0" borderId="5" xfId="0" applyFont="1" applyBorder="1" applyAlignment="1">
      <alignment/>
    </xf>
    <xf numFmtId="0" fontId="26" fillId="3" borderId="0" xfId="0" applyFont="1" applyFill="1" applyBorder="1" applyAlignment="1">
      <alignment/>
    </xf>
    <xf numFmtId="0" fontId="71" fillId="3" borderId="5" xfId="0" applyFont="1" applyFill="1" applyBorder="1" applyAlignment="1">
      <alignment/>
    </xf>
    <xf numFmtId="0" fontId="72" fillId="0" borderId="5" xfId="0" applyFont="1" applyBorder="1" applyAlignment="1">
      <alignment/>
    </xf>
    <xf numFmtId="0" fontId="72" fillId="3" borderId="5" xfId="0" applyFont="1" applyFill="1" applyBorder="1" applyAlignment="1">
      <alignment/>
    </xf>
    <xf numFmtId="49" fontId="10" fillId="0" borderId="0" xfId="0" applyNumberFormat="1" applyFont="1" applyBorder="1" applyAlignment="1">
      <alignment horizontal="left"/>
    </xf>
    <xf numFmtId="0" fontId="15" fillId="3" borderId="0" xfId="0" applyFont="1" applyFill="1" applyBorder="1" applyAlignment="1">
      <alignment/>
    </xf>
    <xf numFmtId="49" fontId="10" fillId="3" borderId="0" xfId="0" applyNumberFormat="1" applyFont="1" applyFill="1" applyBorder="1" applyAlignment="1">
      <alignment horizontal="left"/>
    </xf>
    <xf numFmtId="190" fontId="65" fillId="0" borderId="0" xfId="0" applyNumberFormat="1" applyFont="1" applyAlignment="1">
      <alignment/>
    </xf>
    <xf numFmtId="190" fontId="73" fillId="0" borderId="0" xfId="0" applyNumberFormat="1" applyFont="1" applyAlignment="1">
      <alignment/>
    </xf>
    <xf numFmtId="191" fontId="65" fillId="0" borderId="0" xfId="0" applyNumberFormat="1" applyFont="1" applyAlignment="1">
      <alignment/>
    </xf>
    <xf numFmtId="0" fontId="41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8" fillId="3" borderId="0" xfId="0" applyFont="1" applyFill="1" applyAlignment="1">
      <alignment/>
    </xf>
    <xf numFmtId="49" fontId="24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0" fontId="16" fillId="0" borderId="0" xfId="0" applyFont="1" applyAlignment="1" quotePrefix="1">
      <alignment horizontal="distributed"/>
    </xf>
    <xf numFmtId="0" fontId="23" fillId="0" borderId="0" xfId="0" applyFont="1" applyAlignment="1" quotePrefix="1">
      <alignment horizontal="distributed"/>
    </xf>
    <xf numFmtId="49" fontId="16" fillId="0" borderId="0" xfId="0" applyNumberFormat="1" applyFont="1" applyBorder="1" applyAlignment="1" quotePrefix="1">
      <alignment horizontal="distributed"/>
    </xf>
    <xf numFmtId="0" fontId="16" fillId="0" borderId="0" xfId="0" applyFont="1" applyBorder="1" applyAlignment="1" applyProtection="1">
      <alignment horizontal="justify"/>
      <protection/>
    </xf>
    <xf numFmtId="0" fontId="52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16" fillId="0" borderId="0" xfId="0" applyFont="1" applyBorder="1" applyAlignment="1" applyProtection="1" quotePrefix="1">
      <alignment horizontal="justify"/>
      <protection/>
    </xf>
    <xf numFmtId="0" fontId="49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47" fillId="0" borderId="0" xfId="0" applyFont="1" applyAlignment="1">
      <alignment horizontal="distributed"/>
    </xf>
    <xf numFmtId="0" fontId="49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11" fillId="0" borderId="0" xfId="0" applyFont="1" applyBorder="1" applyAlignment="1" applyProtection="1" quotePrefix="1">
      <alignment horizontal="justify"/>
      <protection/>
    </xf>
    <xf numFmtId="0" fontId="8" fillId="0" borderId="0" xfId="0" applyFont="1" applyBorder="1" applyAlignment="1">
      <alignment horizontal="justify"/>
    </xf>
    <xf numFmtId="0" fontId="22" fillId="0" borderId="0" xfId="0" applyFont="1" applyBorder="1" applyAlignment="1" applyProtection="1">
      <alignment horizontal="justify" vertical="top" wrapText="1"/>
      <protection/>
    </xf>
    <xf numFmtId="0" fontId="1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6" fillId="0" borderId="10" xfId="0" applyFont="1" applyBorder="1" applyAlignment="1" applyProtection="1" quotePrefix="1">
      <alignment horizontal="justify"/>
      <protection/>
    </xf>
    <xf numFmtId="0" fontId="0" fillId="0" borderId="10" xfId="0" applyFont="1" applyBorder="1" applyAlignment="1">
      <alignment horizontal="justify"/>
    </xf>
    <xf numFmtId="0" fontId="24" fillId="0" borderId="0" xfId="0" applyFont="1" applyBorder="1" applyAlignment="1">
      <alignment horizontal="distributed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_B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36039;&#26009;\Ic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36039;&#26009;\Re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36039;&#26009;\FI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36039;&#26009;\B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綜計"/>
      <sheetName val="TOTAL1"/>
      <sheetName val="TOTAL2"/>
      <sheetName val="TOTAL各家明細"/>
      <sheetName val="INC01"/>
      <sheetName val="INC02"/>
      <sheetName val="INC03"/>
      <sheetName val="INC04"/>
      <sheetName val="INC05"/>
      <sheetName val="INC06"/>
      <sheetName val="INC07"/>
      <sheetName val="INC08"/>
      <sheetName val="INC09"/>
      <sheetName val="INC10"/>
      <sheetName val="INC11"/>
      <sheetName val="INC12"/>
      <sheetName val="INC13"/>
      <sheetName val="INC14"/>
      <sheetName val="INC15"/>
      <sheetName val="INC16"/>
      <sheetName val="INC17"/>
      <sheetName val="INC18"/>
      <sheetName val="INC19"/>
      <sheetName val="INC71"/>
      <sheetName val="INC72"/>
      <sheetName val="INC73"/>
      <sheetName val="INC74"/>
      <sheetName val="INC75"/>
      <sheetName val="INC76"/>
      <sheetName val="INC77"/>
      <sheetName val="INC78"/>
      <sheetName val="INC79"/>
      <sheetName val="INC80"/>
      <sheetName val="INC81"/>
      <sheetName val="INC82"/>
      <sheetName val="INC83"/>
      <sheetName val="INC84"/>
      <sheetName val="INC85"/>
      <sheetName val="INC86"/>
      <sheetName val="INC87"/>
      <sheetName val="INC88"/>
      <sheetName val="INC89"/>
      <sheetName val="INC90"/>
      <sheetName val="INC91"/>
      <sheetName val="INC92"/>
      <sheetName val="INC93"/>
      <sheetName val="INC94"/>
      <sheetName val="INC95"/>
      <sheetName val="INC96"/>
      <sheetName val="INC97"/>
      <sheetName val="NAME"/>
      <sheetName val="Module1"/>
    </sheetNames>
    <sheetDataSet>
      <sheetData sheetId="50">
        <row r="45">
          <cell r="B45" t="str">
            <v>國 立 臺 北 護 理 學 院 附 設</v>
          </cell>
          <cell r="C45" t="str">
            <v>醫 院 作 業 基 金 收 支 餘 絀 決 算 表</v>
          </cell>
        </row>
        <row r="46">
          <cell r="B46" t="str">
            <v>────────────────</v>
          </cell>
          <cell r="C46" t="str">
            <v>────────────────────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綜計"/>
      <sheetName val="TOTAL1"/>
      <sheetName val="TOTAL2"/>
      <sheetName val="TOTAL各家明細"/>
      <sheetName val="REM01"/>
      <sheetName val="REM02"/>
      <sheetName val="REM03"/>
      <sheetName val="REM04"/>
      <sheetName val="REM05"/>
      <sheetName val="REM06"/>
      <sheetName val="REM07"/>
      <sheetName val="REM08"/>
      <sheetName val="REM09"/>
      <sheetName val="REM10"/>
      <sheetName val="REM11"/>
      <sheetName val="REM12"/>
      <sheetName val="REM13"/>
      <sheetName val="REM14"/>
      <sheetName val="REM15"/>
      <sheetName val="REM16"/>
      <sheetName val="REM17"/>
      <sheetName val="REM18"/>
      <sheetName val="REM19"/>
      <sheetName val="REM71"/>
      <sheetName val="REM72"/>
      <sheetName val="REM73"/>
      <sheetName val="REM74"/>
      <sheetName val="REM75"/>
      <sheetName val="REM76"/>
      <sheetName val="REM77"/>
      <sheetName val="REM78"/>
      <sheetName val="REM79"/>
      <sheetName val="REM80"/>
      <sheetName val="REM81"/>
      <sheetName val="REM82"/>
      <sheetName val="REM83"/>
      <sheetName val="REM84"/>
      <sheetName val="REM85"/>
      <sheetName val="REM86"/>
      <sheetName val="REM87"/>
      <sheetName val="REM88"/>
      <sheetName val="REM89"/>
      <sheetName val="REM90"/>
      <sheetName val="REM91"/>
      <sheetName val="REM92"/>
      <sheetName val="REM93"/>
      <sheetName val="REM94"/>
      <sheetName val="REM95"/>
      <sheetName val="REM96"/>
      <sheetName val="REM97"/>
      <sheetName val="解繳國庫款"/>
      <sheetName val="NAME"/>
      <sheetName val="餘絀繳庫"/>
      <sheetName val="賸餘超餘統計表"/>
      <sheetName val="賸餘統計表 "/>
      <sheetName val="短絀統計表"/>
      <sheetName val="賸餘短絀統計表"/>
      <sheetName val="未分配賸餘(各家)"/>
      <sheetName val="餘絀撥補(各家明細)"/>
      <sheetName val="Module1"/>
    </sheetNames>
    <sheetDataSet>
      <sheetData sheetId="51">
        <row r="49">
          <cell r="B49" t="str">
            <v>國立臺北護理學院附設醫院作業基金餘絀撥補決算表</v>
          </cell>
        </row>
        <row r="50">
          <cell r="B50" t="str">
            <v>────────────────────────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TOTAL2"/>
      <sheetName val="TOTAL各家明細"/>
      <sheetName val="FP01"/>
      <sheetName val="FP02"/>
      <sheetName val="FP03"/>
      <sheetName val="FP04"/>
      <sheetName val="FP05"/>
      <sheetName val="FP06"/>
      <sheetName val="FP07"/>
      <sheetName val="FP08"/>
      <sheetName val="FP09"/>
      <sheetName val="FP10"/>
      <sheetName val="FP11"/>
      <sheetName val="FP12"/>
      <sheetName val="FP13"/>
      <sheetName val="FP14"/>
      <sheetName val="FP15"/>
      <sheetName val="FP16"/>
      <sheetName val="FP17"/>
      <sheetName val="FP18"/>
      <sheetName val="FP19"/>
      <sheetName val="FP71"/>
      <sheetName val="FP72"/>
      <sheetName val="FP73"/>
      <sheetName val="FP74"/>
      <sheetName val="FP75"/>
      <sheetName val="FP76"/>
      <sheetName val="FP77"/>
      <sheetName val="FP78"/>
      <sheetName val="FP79"/>
      <sheetName val="FP80"/>
      <sheetName val="FP81"/>
      <sheetName val="FP82"/>
      <sheetName val="FP83"/>
      <sheetName val="FP84"/>
      <sheetName val="FP85"/>
      <sheetName val="FP86"/>
      <sheetName val="FP87"/>
      <sheetName val="FP88"/>
      <sheetName val="FP89"/>
      <sheetName val="FP90"/>
      <sheetName val="FP91"/>
      <sheetName val="FP92"/>
      <sheetName val="FP93"/>
      <sheetName val="FP94"/>
      <sheetName val="FP95"/>
      <sheetName val="FP96"/>
      <sheetName val="FP97"/>
      <sheetName val="國庫撥補"/>
      <sheetName val="國庫撥補 (全)"/>
      <sheetName val="NAME"/>
      <sheetName val="Module1"/>
    </sheetNames>
    <sheetDataSet>
      <sheetData sheetId="51">
        <row r="47">
          <cell r="B47" t="str">
            <v>國立臺北護理學院附設醫院作業基金現金流量決算表</v>
          </cell>
        </row>
        <row r="48">
          <cell r="B48" t="str">
            <v>───────────────────────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TOTAL2"/>
      <sheetName val="TOTAL各家明細"/>
      <sheetName val="BL01"/>
      <sheetName val="BL02"/>
      <sheetName val="BL03"/>
      <sheetName val="BL04"/>
      <sheetName val="BL05"/>
      <sheetName val="BL06"/>
      <sheetName val="BL07"/>
      <sheetName val="BL08"/>
      <sheetName val="BL09"/>
      <sheetName val="BL10"/>
      <sheetName val="BL11"/>
      <sheetName val="BL12"/>
      <sheetName val="BL13"/>
      <sheetName val="BL14"/>
      <sheetName val="BL15"/>
      <sheetName val="BL16"/>
      <sheetName val="BL17"/>
      <sheetName val="BL18"/>
      <sheetName val="BL19"/>
      <sheetName val="BL71"/>
      <sheetName val="BL72"/>
      <sheetName val="BL73"/>
      <sheetName val="BL74"/>
      <sheetName val="BL75"/>
      <sheetName val="BL76"/>
      <sheetName val="BL77"/>
      <sheetName val="BL78"/>
      <sheetName val="BL79"/>
      <sheetName val="BL80"/>
      <sheetName val="BL81"/>
      <sheetName val="BL82"/>
      <sheetName val="BL83"/>
      <sheetName val="BL84"/>
      <sheetName val="BL85"/>
      <sheetName val="BL86"/>
      <sheetName val="BL87"/>
      <sheetName val="BL88"/>
      <sheetName val="BL89"/>
      <sheetName val="BL90"/>
      <sheetName val="BL91"/>
      <sheetName val="BL92"/>
      <sheetName val="BL93"/>
      <sheetName val="BL94"/>
      <sheetName val="BL95"/>
      <sheetName val="BL96"/>
      <sheetName val="BL97"/>
      <sheetName val="基金數額表 "/>
      <sheetName val="NAME"/>
      <sheetName val="信託資產"/>
      <sheetName val="Module1"/>
    </sheetNames>
    <sheetDataSet>
      <sheetData sheetId="50">
        <row r="47">
          <cell r="B47" t="str">
            <v>國立臺北護理學院附設</v>
          </cell>
          <cell r="C47" t="str">
            <v>醫院作業基金平衡表</v>
          </cell>
        </row>
        <row r="48">
          <cell r="B48" t="str">
            <v>───────────</v>
          </cell>
          <cell r="C48" t="str">
            <v>───────────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M54"/>
  <sheetViews>
    <sheetView showGridLines="0" workbookViewId="0" topLeftCell="C1">
      <selection activeCell="F28" sqref="F28"/>
    </sheetView>
  </sheetViews>
  <sheetFormatPr defaultColWidth="9.00390625" defaultRowHeight="15.75"/>
  <cols>
    <col min="1" max="1" width="4.125" style="88" customWidth="1"/>
    <col min="2" max="2" width="2.875" style="89" customWidth="1"/>
    <col min="3" max="3" width="19.50390625" style="92" customWidth="1"/>
    <col min="4" max="4" width="1.75390625" style="93" customWidth="1"/>
    <col min="5" max="5" width="20.625" style="2" customWidth="1"/>
    <col min="6" max="6" width="11.625" style="2" customWidth="1"/>
    <col min="7" max="7" width="20.625" style="2" customWidth="1"/>
    <col min="8" max="8" width="11.625" style="2" customWidth="1"/>
    <col min="9" max="9" width="19.625" style="2" customWidth="1"/>
    <col min="10" max="10" width="22.50390625" style="2" customWidth="1"/>
    <col min="11" max="11" width="11.125" style="2" customWidth="1"/>
    <col min="12" max="12" width="21.75390625" style="2" customWidth="1"/>
    <col min="13" max="13" width="11.125" style="2" customWidth="1"/>
    <col min="14" max="16384" width="8.75390625" style="2" customWidth="1"/>
  </cols>
  <sheetData>
    <row r="1" spans="1:4" s="5" customFormat="1" ht="30" customHeight="1">
      <c r="A1" s="1"/>
      <c r="B1" s="2"/>
      <c r="C1" s="3"/>
      <c r="D1" s="4"/>
    </row>
    <row r="2" spans="1:9" s="10" customFormat="1" ht="28.5" customHeight="1">
      <c r="A2" s="6"/>
      <c r="B2" s="7"/>
      <c r="C2" s="8"/>
      <c r="D2" s="9"/>
      <c r="G2" s="11"/>
      <c r="H2" s="12" t="str">
        <f>'[1]NAME'!B45</f>
        <v>國 立 臺 北 護 理 學 院 附 設</v>
      </c>
      <c r="I2" s="13" t="str">
        <f>'[1]NAME'!C45</f>
        <v>醫 院 作 業 基 金 收 支 餘 絀 決 算 表</v>
      </c>
    </row>
    <row r="3" spans="1:9" s="15" customFormat="1" ht="18" customHeight="1">
      <c r="A3" s="14"/>
      <c r="B3" s="14"/>
      <c r="C3" s="14"/>
      <c r="D3" s="14"/>
      <c r="G3" s="16"/>
      <c r="H3" s="17" t="str">
        <f>'[1]NAME'!B46</f>
        <v>────────────────</v>
      </c>
      <c r="I3" s="18" t="str">
        <f>'[1]NAME'!C46</f>
        <v>────────────────────</v>
      </c>
    </row>
    <row r="4" spans="3:13" s="19" customFormat="1" ht="20.25" customHeight="1">
      <c r="C4" s="20"/>
      <c r="D4" s="21"/>
      <c r="F4" s="22"/>
      <c r="G4" s="23"/>
      <c r="H4" s="24" t="s">
        <v>0</v>
      </c>
      <c r="I4" s="25" t="s">
        <v>1</v>
      </c>
      <c r="J4" s="22"/>
      <c r="M4" s="26" t="s">
        <v>2</v>
      </c>
    </row>
    <row r="5" spans="1:13" s="36" customFormat="1" ht="33" customHeight="1">
      <c r="A5" s="27"/>
      <c r="B5" s="28" t="s">
        <v>3</v>
      </c>
      <c r="C5" s="29"/>
      <c r="D5" s="30"/>
      <c r="E5" s="31" t="s">
        <v>4</v>
      </c>
      <c r="F5" s="32" t="s">
        <v>5</v>
      </c>
      <c r="G5" s="31" t="s">
        <v>6</v>
      </c>
      <c r="H5" s="33" t="s">
        <v>5</v>
      </c>
      <c r="I5" s="31" t="s">
        <v>7</v>
      </c>
      <c r="J5" s="31" t="s">
        <v>8</v>
      </c>
      <c r="K5" s="32" t="s">
        <v>5</v>
      </c>
      <c r="L5" s="34" t="s">
        <v>9</v>
      </c>
      <c r="M5" s="35" t="s">
        <v>5</v>
      </c>
    </row>
    <row r="6" spans="1:13" s="45" customFormat="1" ht="6" customHeight="1">
      <c r="A6" s="37"/>
      <c r="B6" s="38"/>
      <c r="C6" s="39"/>
      <c r="D6" s="40"/>
      <c r="E6" s="41"/>
      <c r="F6" s="42"/>
      <c r="G6" s="41"/>
      <c r="H6" s="43"/>
      <c r="I6" s="41"/>
      <c r="J6" s="41"/>
      <c r="K6" s="42"/>
      <c r="L6" s="41"/>
      <c r="M6" s="44"/>
    </row>
    <row r="7" spans="1:13" s="47" customFormat="1" ht="16.5" customHeight="1">
      <c r="A7" s="46" t="s">
        <v>10</v>
      </c>
      <c r="C7" s="48"/>
      <c r="D7" s="49"/>
      <c r="E7" s="50">
        <f aca="true" t="shared" si="0" ref="E7:L7">SUM(E9:E18)</f>
        <v>237640000</v>
      </c>
      <c r="F7" s="50">
        <f t="shared" si="0"/>
        <v>100</v>
      </c>
      <c r="G7" s="50">
        <f t="shared" si="0"/>
        <v>184856842</v>
      </c>
      <c r="H7" s="51">
        <f t="shared" si="0"/>
        <v>99.99999999999999</v>
      </c>
      <c r="I7" s="52">
        <f t="shared" si="0"/>
        <v>0</v>
      </c>
      <c r="J7" s="53">
        <f t="shared" si="0"/>
        <v>184856842</v>
      </c>
      <c r="K7" s="53">
        <f t="shared" si="0"/>
        <v>99.99999999999999</v>
      </c>
      <c r="L7" s="54">
        <f t="shared" si="0"/>
        <v>-52783158</v>
      </c>
      <c r="M7" s="55">
        <f>IF(E7=0,0,(L7/E7)*100)</f>
        <v>-22.211394546372667</v>
      </c>
    </row>
    <row r="8" spans="1:13" ht="6" customHeight="1">
      <c r="A8" s="56"/>
      <c r="B8" s="57"/>
      <c r="C8" s="58"/>
      <c r="D8" s="59"/>
      <c r="E8" s="60"/>
      <c r="F8" s="60"/>
      <c r="G8" s="60"/>
      <c r="H8" s="61"/>
      <c r="I8" s="62"/>
      <c r="J8" s="63"/>
      <c r="K8" s="63"/>
      <c r="L8" s="64"/>
      <c r="M8" s="65"/>
    </row>
    <row r="9" spans="1:13" ht="16.5" customHeight="1">
      <c r="A9" s="56"/>
      <c r="B9" s="378" t="s">
        <v>11</v>
      </c>
      <c r="C9" s="379"/>
      <c r="D9" s="59"/>
      <c r="E9" s="67">
        <v>0</v>
      </c>
      <c r="F9" s="60">
        <f aca="true" t="shared" si="1" ref="F9:F18">IF(E$7=0,0,E9/E$7*100)</f>
        <v>0</v>
      </c>
      <c r="G9" s="67">
        <v>0</v>
      </c>
      <c r="H9" s="61">
        <f aca="true" t="shared" si="2" ref="H9:H18">IF(G$7=0,0,G9/G$7*100)</f>
        <v>0</v>
      </c>
      <c r="I9" s="68">
        <v>0</v>
      </c>
      <c r="J9" s="63">
        <f aca="true" t="shared" si="3" ref="J9:J18">G9+I9</f>
        <v>0</v>
      </c>
      <c r="K9" s="63">
        <f aca="true" t="shared" si="4" ref="K9:K18">IF(J$7=0,0,J9/J$7*100)</f>
        <v>0</v>
      </c>
      <c r="L9" s="64">
        <f aca="true" t="shared" si="5" ref="L9:L18">J9-E9</f>
        <v>0</v>
      </c>
      <c r="M9" s="65">
        <f aca="true" t="shared" si="6" ref="M9:M18">IF(E9=0,0,(L9/E9)*100)</f>
        <v>0</v>
      </c>
    </row>
    <row r="10" spans="1:13" ht="16.5" customHeight="1">
      <c r="A10" s="56"/>
      <c r="B10" s="378" t="s">
        <v>12</v>
      </c>
      <c r="C10" s="379"/>
      <c r="D10" s="59"/>
      <c r="E10" s="67">
        <v>0</v>
      </c>
      <c r="F10" s="60">
        <f t="shared" si="1"/>
        <v>0</v>
      </c>
      <c r="G10" s="67">
        <v>0</v>
      </c>
      <c r="H10" s="61">
        <f t="shared" si="2"/>
        <v>0</v>
      </c>
      <c r="I10" s="68">
        <v>0</v>
      </c>
      <c r="J10" s="63">
        <f t="shared" si="3"/>
        <v>0</v>
      </c>
      <c r="K10" s="63">
        <f t="shared" si="4"/>
        <v>0</v>
      </c>
      <c r="L10" s="64">
        <f t="shared" si="5"/>
        <v>0</v>
      </c>
      <c r="M10" s="65">
        <f t="shared" si="6"/>
        <v>0</v>
      </c>
    </row>
    <row r="11" spans="1:13" ht="16.5" customHeight="1">
      <c r="A11" s="56"/>
      <c r="B11" s="378" t="s">
        <v>13</v>
      </c>
      <c r="C11" s="379"/>
      <c r="D11" s="59"/>
      <c r="E11" s="67">
        <v>0</v>
      </c>
      <c r="F11" s="60">
        <f t="shared" si="1"/>
        <v>0</v>
      </c>
      <c r="G11" s="67">
        <v>0</v>
      </c>
      <c r="H11" s="61">
        <f t="shared" si="2"/>
        <v>0</v>
      </c>
      <c r="I11" s="68">
        <v>0</v>
      </c>
      <c r="J11" s="63">
        <f t="shared" si="3"/>
        <v>0</v>
      </c>
      <c r="K11" s="63">
        <f t="shared" si="4"/>
        <v>0</v>
      </c>
      <c r="L11" s="64">
        <f t="shared" si="5"/>
        <v>0</v>
      </c>
      <c r="M11" s="65">
        <f t="shared" si="6"/>
        <v>0</v>
      </c>
    </row>
    <row r="12" spans="1:13" ht="16.5" customHeight="1">
      <c r="A12" s="56"/>
      <c r="B12" s="378" t="s">
        <v>14</v>
      </c>
      <c r="C12" s="379"/>
      <c r="D12" s="59"/>
      <c r="E12" s="67">
        <v>0</v>
      </c>
      <c r="F12" s="60">
        <f t="shared" si="1"/>
        <v>0</v>
      </c>
      <c r="G12" s="67">
        <v>0</v>
      </c>
      <c r="H12" s="61">
        <f t="shared" si="2"/>
        <v>0</v>
      </c>
      <c r="I12" s="68">
        <v>0</v>
      </c>
      <c r="J12" s="63">
        <f t="shared" si="3"/>
        <v>0</v>
      </c>
      <c r="K12" s="63">
        <f t="shared" si="4"/>
        <v>0</v>
      </c>
      <c r="L12" s="64">
        <f t="shared" si="5"/>
        <v>0</v>
      </c>
      <c r="M12" s="65">
        <f t="shared" si="6"/>
        <v>0</v>
      </c>
    </row>
    <row r="13" spans="1:13" ht="16.5" customHeight="1">
      <c r="A13" s="56"/>
      <c r="B13" s="378" t="s">
        <v>15</v>
      </c>
      <c r="C13" s="379"/>
      <c r="D13" s="59"/>
      <c r="E13" s="67">
        <v>0</v>
      </c>
      <c r="F13" s="60">
        <f t="shared" si="1"/>
        <v>0</v>
      </c>
      <c r="G13" s="67">
        <v>0</v>
      </c>
      <c r="H13" s="61">
        <f t="shared" si="2"/>
        <v>0</v>
      </c>
      <c r="I13" s="68">
        <v>0</v>
      </c>
      <c r="J13" s="63">
        <f t="shared" si="3"/>
        <v>0</v>
      </c>
      <c r="K13" s="63">
        <f t="shared" si="4"/>
        <v>0</v>
      </c>
      <c r="L13" s="64">
        <f t="shared" si="5"/>
        <v>0</v>
      </c>
      <c r="M13" s="65">
        <f t="shared" si="6"/>
        <v>0</v>
      </c>
    </row>
    <row r="14" spans="1:13" ht="16.5" customHeight="1">
      <c r="A14" s="56"/>
      <c r="B14" s="378" t="s">
        <v>16</v>
      </c>
      <c r="C14" s="379"/>
      <c r="D14" s="59"/>
      <c r="E14" s="67">
        <v>179364000</v>
      </c>
      <c r="F14" s="60">
        <f t="shared" si="1"/>
        <v>75.47719239185322</v>
      </c>
      <c r="G14" s="67">
        <v>125221562</v>
      </c>
      <c r="H14" s="61">
        <f t="shared" si="2"/>
        <v>67.73974965990168</v>
      </c>
      <c r="I14" s="68">
        <v>0</v>
      </c>
      <c r="J14" s="63">
        <f t="shared" si="3"/>
        <v>125221562</v>
      </c>
      <c r="K14" s="63">
        <f t="shared" si="4"/>
        <v>67.73974965990168</v>
      </c>
      <c r="L14" s="64">
        <f t="shared" si="5"/>
        <v>-54142438</v>
      </c>
      <c r="M14" s="65">
        <f t="shared" si="6"/>
        <v>-30.185788675542476</v>
      </c>
    </row>
    <row r="15" spans="1:13" ht="16.5" customHeight="1">
      <c r="A15" s="56"/>
      <c r="B15" s="378" t="s">
        <v>17</v>
      </c>
      <c r="C15" s="379"/>
      <c r="D15" s="59"/>
      <c r="E15" s="67">
        <v>0</v>
      </c>
      <c r="F15" s="60">
        <f t="shared" si="1"/>
        <v>0</v>
      </c>
      <c r="G15" s="67">
        <v>0</v>
      </c>
      <c r="H15" s="61">
        <f t="shared" si="2"/>
        <v>0</v>
      </c>
      <c r="I15" s="68">
        <v>0</v>
      </c>
      <c r="J15" s="63">
        <f t="shared" si="3"/>
        <v>0</v>
      </c>
      <c r="K15" s="63">
        <f t="shared" si="4"/>
        <v>0</v>
      </c>
      <c r="L15" s="64">
        <f t="shared" si="5"/>
        <v>0</v>
      </c>
      <c r="M15" s="65">
        <f t="shared" si="6"/>
        <v>0</v>
      </c>
    </row>
    <row r="16" spans="1:13" ht="16.5" customHeight="1">
      <c r="A16" s="56"/>
      <c r="B16" s="378" t="s">
        <v>18</v>
      </c>
      <c r="C16" s="379"/>
      <c r="D16" s="59"/>
      <c r="E16" s="67">
        <v>0</v>
      </c>
      <c r="F16" s="60">
        <f t="shared" si="1"/>
        <v>0</v>
      </c>
      <c r="G16" s="67">
        <v>0</v>
      </c>
      <c r="H16" s="61">
        <f t="shared" si="2"/>
        <v>0</v>
      </c>
      <c r="I16" s="68">
        <v>0</v>
      </c>
      <c r="J16" s="63">
        <f t="shared" si="3"/>
        <v>0</v>
      </c>
      <c r="K16" s="63">
        <f t="shared" si="4"/>
        <v>0</v>
      </c>
      <c r="L16" s="64">
        <f t="shared" si="5"/>
        <v>0</v>
      </c>
      <c r="M16" s="65">
        <f t="shared" si="6"/>
        <v>0</v>
      </c>
    </row>
    <row r="17" spans="1:13" ht="16.5" customHeight="1">
      <c r="A17" s="56"/>
      <c r="B17" s="378" t="s">
        <v>19</v>
      </c>
      <c r="C17" s="379"/>
      <c r="D17" s="59"/>
      <c r="E17" s="67">
        <v>0</v>
      </c>
      <c r="F17" s="60">
        <f t="shared" si="1"/>
        <v>0</v>
      </c>
      <c r="G17" s="67">
        <v>0</v>
      </c>
      <c r="H17" s="61">
        <f t="shared" si="2"/>
        <v>0</v>
      </c>
      <c r="I17" s="68">
        <v>0</v>
      </c>
      <c r="J17" s="63">
        <f t="shared" si="3"/>
        <v>0</v>
      </c>
      <c r="K17" s="63">
        <f t="shared" si="4"/>
        <v>0</v>
      </c>
      <c r="L17" s="64">
        <f t="shared" si="5"/>
        <v>0</v>
      </c>
      <c r="M17" s="65">
        <f t="shared" si="6"/>
        <v>0</v>
      </c>
    </row>
    <row r="18" spans="1:13" ht="16.5" customHeight="1">
      <c r="A18" s="56"/>
      <c r="B18" s="378" t="s">
        <v>20</v>
      </c>
      <c r="C18" s="379"/>
      <c r="D18" s="59"/>
      <c r="E18" s="67">
        <v>58276000</v>
      </c>
      <c r="F18" s="60">
        <f t="shared" si="1"/>
        <v>24.522807608146778</v>
      </c>
      <c r="G18" s="67">
        <v>59635280</v>
      </c>
      <c r="H18" s="61">
        <f t="shared" si="2"/>
        <v>32.26025034009831</v>
      </c>
      <c r="I18" s="68">
        <v>0</v>
      </c>
      <c r="J18" s="63">
        <f t="shared" si="3"/>
        <v>59635280</v>
      </c>
      <c r="K18" s="63">
        <f t="shared" si="4"/>
        <v>32.26025034009831</v>
      </c>
      <c r="L18" s="64">
        <f t="shared" si="5"/>
        <v>1359280</v>
      </c>
      <c r="M18" s="65">
        <f t="shared" si="6"/>
        <v>2.332486787013522</v>
      </c>
    </row>
    <row r="19" spans="1:13" ht="6" customHeight="1">
      <c r="A19" s="56"/>
      <c r="B19" s="378"/>
      <c r="C19" s="379"/>
      <c r="D19" s="59"/>
      <c r="E19" s="60"/>
      <c r="F19" s="60"/>
      <c r="G19" s="60"/>
      <c r="H19" s="61"/>
      <c r="I19" s="62"/>
      <c r="J19" s="63"/>
      <c r="K19" s="63"/>
      <c r="L19" s="64"/>
      <c r="M19" s="65"/>
    </row>
    <row r="20" spans="1:13" s="47" customFormat="1" ht="16.5" customHeight="1">
      <c r="A20" s="69" t="s">
        <v>21</v>
      </c>
      <c r="C20" s="48"/>
      <c r="D20" s="49"/>
      <c r="E20" s="50">
        <f>SUM(E22:E34)</f>
        <v>290346000</v>
      </c>
      <c r="F20" s="50">
        <f>IF(E$7=0,0,E20/E$7*100)</f>
        <v>122.17892610671603</v>
      </c>
      <c r="G20" s="50">
        <f>SUM(G22:G34)</f>
        <v>235982564</v>
      </c>
      <c r="H20" s="51">
        <f>IF(G$7=0,0,G20/G$7*100)</f>
        <v>127.65692708306679</v>
      </c>
      <c r="I20" s="52">
        <f>SUM(I22:I34)</f>
        <v>0</v>
      </c>
      <c r="J20" s="53">
        <f>SUM(J22:J34)</f>
        <v>235982564</v>
      </c>
      <c r="K20" s="53">
        <f>IF(J$7=0,0,J20/J$7*100)</f>
        <v>127.65692708306679</v>
      </c>
      <c r="L20" s="54">
        <f>SUM(L22:L34)</f>
        <v>-54363436</v>
      </c>
      <c r="M20" s="55">
        <f>IF(E20=0,0,(L20/E20)*100)</f>
        <v>-18.72367313481157</v>
      </c>
    </row>
    <row r="21" spans="1:13" ht="6" customHeight="1">
      <c r="A21" s="56"/>
      <c r="B21" s="57"/>
      <c r="C21" s="58"/>
      <c r="D21" s="59"/>
      <c r="E21" s="60"/>
      <c r="F21" s="60"/>
      <c r="G21" s="60"/>
      <c r="H21" s="61"/>
      <c r="I21" s="62"/>
      <c r="J21" s="63"/>
      <c r="K21" s="63"/>
      <c r="L21" s="64"/>
      <c r="M21" s="65"/>
    </row>
    <row r="22" spans="1:13" ht="16.5" customHeight="1">
      <c r="A22" s="56"/>
      <c r="B22" s="378" t="s">
        <v>22</v>
      </c>
      <c r="C22" s="379"/>
      <c r="D22" s="59"/>
      <c r="E22" s="67">
        <v>0</v>
      </c>
      <c r="F22" s="60">
        <f aca="true" t="shared" si="7" ref="F22:F34">IF(E$7=0,0,E22/E$7*100)</f>
        <v>0</v>
      </c>
      <c r="G22" s="67">
        <v>0</v>
      </c>
      <c r="H22" s="61">
        <f aca="true" t="shared" si="8" ref="H22:H34">IF(G$7=0,0,G22/G$7*100)</f>
        <v>0</v>
      </c>
      <c r="I22" s="68">
        <v>0</v>
      </c>
      <c r="J22" s="63">
        <f aca="true" t="shared" si="9" ref="J22:J34">G22+I22</f>
        <v>0</v>
      </c>
      <c r="K22" s="63">
        <f aca="true" t="shared" si="10" ref="K22:K34">IF(J$7=0,0,J22/J$7*100)</f>
        <v>0</v>
      </c>
      <c r="L22" s="64">
        <f aca="true" t="shared" si="11" ref="L22:L34">J22-E22</f>
        <v>0</v>
      </c>
      <c r="M22" s="65">
        <f aca="true" t="shared" si="12" ref="M22:M34">IF(E22=0,0,(L22/E22)*100)</f>
        <v>0</v>
      </c>
    </row>
    <row r="23" spans="1:13" ht="16.5" customHeight="1">
      <c r="A23" s="56"/>
      <c r="B23" s="378" t="s">
        <v>23</v>
      </c>
      <c r="C23" s="379"/>
      <c r="D23" s="59"/>
      <c r="E23" s="67">
        <v>0</v>
      </c>
      <c r="F23" s="60">
        <f t="shared" si="7"/>
        <v>0</v>
      </c>
      <c r="G23" s="67">
        <v>0</v>
      </c>
      <c r="H23" s="61">
        <f t="shared" si="8"/>
        <v>0</v>
      </c>
      <c r="I23" s="68">
        <v>0</v>
      </c>
      <c r="J23" s="63">
        <f t="shared" si="9"/>
        <v>0</v>
      </c>
      <c r="K23" s="63">
        <f t="shared" si="10"/>
        <v>0</v>
      </c>
      <c r="L23" s="64">
        <f t="shared" si="11"/>
        <v>0</v>
      </c>
      <c r="M23" s="65">
        <f t="shared" si="12"/>
        <v>0</v>
      </c>
    </row>
    <row r="24" spans="1:13" ht="16.5" customHeight="1">
      <c r="A24" s="56"/>
      <c r="B24" s="378" t="s">
        <v>24</v>
      </c>
      <c r="C24" s="379"/>
      <c r="D24" s="59"/>
      <c r="E24" s="67">
        <v>74179000</v>
      </c>
      <c r="F24" s="60">
        <f t="shared" si="7"/>
        <v>31.214862817707456</v>
      </c>
      <c r="G24" s="67">
        <v>61376444</v>
      </c>
      <c r="H24" s="61">
        <f t="shared" si="8"/>
        <v>33.202148936418595</v>
      </c>
      <c r="I24" s="68">
        <v>0</v>
      </c>
      <c r="J24" s="63">
        <f t="shared" si="9"/>
        <v>61376444</v>
      </c>
      <c r="K24" s="63">
        <f t="shared" si="10"/>
        <v>33.202148936418595</v>
      </c>
      <c r="L24" s="64">
        <f t="shared" si="11"/>
        <v>-12802556</v>
      </c>
      <c r="M24" s="65">
        <f t="shared" si="12"/>
        <v>-17.25900322193613</v>
      </c>
    </row>
    <row r="25" spans="1:13" ht="16.5" customHeight="1">
      <c r="A25" s="56"/>
      <c r="B25" s="378" t="s">
        <v>25</v>
      </c>
      <c r="C25" s="379"/>
      <c r="D25" s="59"/>
      <c r="E25" s="67">
        <v>0</v>
      </c>
      <c r="F25" s="60">
        <f t="shared" si="7"/>
        <v>0</v>
      </c>
      <c r="G25" s="67">
        <v>0</v>
      </c>
      <c r="H25" s="61">
        <f t="shared" si="8"/>
        <v>0</v>
      </c>
      <c r="I25" s="68">
        <v>0</v>
      </c>
      <c r="J25" s="63">
        <f t="shared" si="9"/>
        <v>0</v>
      </c>
      <c r="K25" s="63">
        <f t="shared" si="10"/>
        <v>0</v>
      </c>
      <c r="L25" s="64">
        <f t="shared" si="11"/>
        <v>0</v>
      </c>
      <c r="M25" s="65">
        <f t="shared" si="12"/>
        <v>0</v>
      </c>
    </row>
    <row r="26" spans="1:13" ht="16.5" customHeight="1">
      <c r="A26" s="56"/>
      <c r="B26" s="378" t="s">
        <v>26</v>
      </c>
      <c r="C26" s="379"/>
      <c r="D26" s="59"/>
      <c r="E26" s="67">
        <v>0</v>
      </c>
      <c r="F26" s="60">
        <f t="shared" si="7"/>
        <v>0</v>
      </c>
      <c r="G26" s="67">
        <v>0</v>
      </c>
      <c r="H26" s="61">
        <f t="shared" si="8"/>
        <v>0</v>
      </c>
      <c r="I26" s="68">
        <v>0</v>
      </c>
      <c r="J26" s="63">
        <f t="shared" si="9"/>
        <v>0</v>
      </c>
      <c r="K26" s="63">
        <f t="shared" si="10"/>
        <v>0</v>
      </c>
      <c r="L26" s="64">
        <f t="shared" si="11"/>
        <v>0</v>
      </c>
      <c r="M26" s="65">
        <f t="shared" si="12"/>
        <v>0</v>
      </c>
    </row>
    <row r="27" spans="1:13" ht="16.5" customHeight="1">
      <c r="A27" s="56"/>
      <c r="B27" s="378" t="s">
        <v>27</v>
      </c>
      <c r="C27" s="379"/>
      <c r="D27" s="59"/>
      <c r="E27" s="67">
        <v>180344000</v>
      </c>
      <c r="F27" s="60">
        <f t="shared" si="7"/>
        <v>75.88958087863996</v>
      </c>
      <c r="G27" s="67">
        <v>144685137</v>
      </c>
      <c r="H27" s="61">
        <f t="shared" si="8"/>
        <v>78.26874863522768</v>
      </c>
      <c r="I27" s="68">
        <v>0</v>
      </c>
      <c r="J27" s="63">
        <f t="shared" si="9"/>
        <v>144685137</v>
      </c>
      <c r="K27" s="63">
        <f t="shared" si="10"/>
        <v>78.26874863522768</v>
      </c>
      <c r="L27" s="64">
        <f t="shared" si="11"/>
        <v>-35658863</v>
      </c>
      <c r="M27" s="65">
        <f t="shared" si="12"/>
        <v>-19.772691633766577</v>
      </c>
    </row>
    <row r="28" spans="1:13" ht="16.5" customHeight="1">
      <c r="A28" s="56"/>
      <c r="B28" s="378" t="s">
        <v>28</v>
      </c>
      <c r="C28" s="379"/>
      <c r="D28" s="59"/>
      <c r="E28" s="67">
        <v>0</v>
      </c>
      <c r="F28" s="60">
        <f t="shared" si="7"/>
        <v>0</v>
      </c>
      <c r="G28" s="67">
        <v>0</v>
      </c>
      <c r="H28" s="61">
        <f t="shared" si="8"/>
        <v>0</v>
      </c>
      <c r="I28" s="68">
        <v>0</v>
      </c>
      <c r="J28" s="63">
        <f t="shared" si="9"/>
        <v>0</v>
      </c>
      <c r="K28" s="63">
        <f t="shared" si="10"/>
        <v>0</v>
      </c>
      <c r="L28" s="64">
        <f t="shared" si="11"/>
        <v>0</v>
      </c>
      <c r="M28" s="65">
        <f t="shared" si="12"/>
        <v>0</v>
      </c>
    </row>
    <row r="29" spans="1:13" ht="16.5" customHeight="1">
      <c r="A29" s="56"/>
      <c r="B29" s="378" t="s">
        <v>29</v>
      </c>
      <c r="C29" s="379"/>
      <c r="D29" s="59"/>
      <c r="E29" s="67">
        <v>0</v>
      </c>
      <c r="F29" s="60">
        <f t="shared" si="7"/>
        <v>0</v>
      </c>
      <c r="G29" s="67">
        <v>0</v>
      </c>
      <c r="H29" s="61">
        <f t="shared" si="8"/>
        <v>0</v>
      </c>
      <c r="I29" s="68">
        <v>0</v>
      </c>
      <c r="J29" s="63">
        <f t="shared" si="9"/>
        <v>0</v>
      </c>
      <c r="K29" s="63">
        <f t="shared" si="10"/>
        <v>0</v>
      </c>
      <c r="L29" s="64">
        <f t="shared" si="11"/>
        <v>0</v>
      </c>
      <c r="M29" s="65">
        <f t="shared" si="12"/>
        <v>0</v>
      </c>
    </row>
    <row r="30" spans="1:13" ht="16.5" customHeight="1">
      <c r="A30" s="56"/>
      <c r="B30" s="378" t="s">
        <v>30</v>
      </c>
      <c r="C30" s="379"/>
      <c r="D30" s="59"/>
      <c r="E30" s="67">
        <v>0</v>
      </c>
      <c r="F30" s="60">
        <f t="shared" si="7"/>
        <v>0</v>
      </c>
      <c r="G30" s="67">
        <v>0</v>
      </c>
      <c r="H30" s="61">
        <f t="shared" si="8"/>
        <v>0</v>
      </c>
      <c r="I30" s="68">
        <v>0</v>
      </c>
      <c r="J30" s="63">
        <f t="shared" si="9"/>
        <v>0</v>
      </c>
      <c r="K30" s="63">
        <f t="shared" si="10"/>
        <v>0</v>
      </c>
      <c r="L30" s="64">
        <f t="shared" si="11"/>
        <v>0</v>
      </c>
      <c r="M30" s="65">
        <f t="shared" si="12"/>
        <v>0</v>
      </c>
    </row>
    <row r="31" spans="1:13" ht="16.5" customHeight="1">
      <c r="A31" s="56"/>
      <c r="B31" s="378" t="s">
        <v>31</v>
      </c>
      <c r="C31" s="379"/>
      <c r="D31" s="59"/>
      <c r="E31" s="67">
        <v>35823000</v>
      </c>
      <c r="F31" s="60">
        <f t="shared" si="7"/>
        <v>15.074482410368626</v>
      </c>
      <c r="G31" s="67">
        <v>29920983</v>
      </c>
      <c r="H31" s="61">
        <f t="shared" si="8"/>
        <v>16.186029511420518</v>
      </c>
      <c r="I31" s="68">
        <v>0</v>
      </c>
      <c r="J31" s="63">
        <f t="shared" si="9"/>
        <v>29920983</v>
      </c>
      <c r="K31" s="63">
        <f t="shared" si="10"/>
        <v>16.186029511420518</v>
      </c>
      <c r="L31" s="64">
        <f t="shared" si="11"/>
        <v>-5902017</v>
      </c>
      <c r="M31" s="65">
        <f t="shared" si="12"/>
        <v>-16.47549618959886</v>
      </c>
    </row>
    <row r="32" spans="1:13" ht="16.5" customHeight="1">
      <c r="A32" s="56"/>
      <c r="B32" s="378" t="s">
        <v>32</v>
      </c>
      <c r="C32" s="379"/>
      <c r="D32" s="59"/>
      <c r="E32" s="67">
        <v>0</v>
      </c>
      <c r="F32" s="60">
        <f t="shared" si="7"/>
        <v>0</v>
      </c>
      <c r="G32" s="67">
        <v>0</v>
      </c>
      <c r="H32" s="61">
        <f t="shared" si="8"/>
        <v>0</v>
      </c>
      <c r="I32" s="68">
        <v>0</v>
      </c>
      <c r="J32" s="63">
        <f t="shared" si="9"/>
        <v>0</v>
      </c>
      <c r="K32" s="63">
        <f t="shared" si="10"/>
        <v>0</v>
      </c>
      <c r="L32" s="64">
        <f t="shared" si="11"/>
        <v>0</v>
      </c>
      <c r="M32" s="65">
        <f t="shared" si="12"/>
        <v>0</v>
      </c>
    </row>
    <row r="33" spans="1:13" ht="16.5" customHeight="1">
      <c r="A33" s="56"/>
      <c r="B33" s="378" t="s">
        <v>33</v>
      </c>
      <c r="C33" s="379"/>
      <c r="D33" s="59"/>
      <c r="E33" s="67">
        <v>0</v>
      </c>
      <c r="F33" s="60">
        <f t="shared" si="7"/>
        <v>0</v>
      </c>
      <c r="G33" s="67">
        <v>0</v>
      </c>
      <c r="H33" s="61">
        <f t="shared" si="8"/>
        <v>0</v>
      </c>
      <c r="I33" s="68">
        <v>0</v>
      </c>
      <c r="J33" s="63">
        <f t="shared" si="9"/>
        <v>0</v>
      </c>
      <c r="K33" s="63">
        <f t="shared" si="10"/>
        <v>0</v>
      </c>
      <c r="L33" s="64">
        <f t="shared" si="11"/>
        <v>0</v>
      </c>
      <c r="M33" s="65">
        <f t="shared" si="12"/>
        <v>0</v>
      </c>
    </row>
    <row r="34" spans="1:13" ht="16.5" customHeight="1">
      <c r="A34" s="56"/>
      <c r="B34" s="378" t="s">
        <v>34</v>
      </c>
      <c r="C34" s="379"/>
      <c r="D34" s="59"/>
      <c r="E34" s="67">
        <v>0</v>
      </c>
      <c r="F34" s="60">
        <f t="shared" si="7"/>
        <v>0</v>
      </c>
      <c r="G34" s="67">
        <v>0</v>
      </c>
      <c r="H34" s="61">
        <f t="shared" si="8"/>
        <v>0</v>
      </c>
      <c r="I34" s="68">
        <v>0</v>
      </c>
      <c r="J34" s="63">
        <f t="shared" si="9"/>
        <v>0</v>
      </c>
      <c r="K34" s="63">
        <f t="shared" si="10"/>
        <v>0</v>
      </c>
      <c r="L34" s="64">
        <f t="shared" si="11"/>
        <v>0</v>
      </c>
      <c r="M34" s="65">
        <f t="shared" si="12"/>
        <v>0</v>
      </c>
    </row>
    <row r="35" spans="1:13" ht="6" customHeight="1">
      <c r="A35" s="56"/>
      <c r="B35" s="378"/>
      <c r="C35" s="379"/>
      <c r="D35" s="59"/>
      <c r="E35" s="60"/>
      <c r="F35" s="60"/>
      <c r="G35" s="60"/>
      <c r="H35" s="61"/>
      <c r="I35" s="62"/>
      <c r="J35" s="63"/>
      <c r="K35" s="63"/>
      <c r="L35" s="64"/>
      <c r="M35" s="65"/>
    </row>
    <row r="36" spans="1:13" s="47" customFormat="1" ht="16.5" customHeight="1">
      <c r="A36" s="46" t="s">
        <v>35</v>
      </c>
      <c r="C36" s="48"/>
      <c r="D36" s="49"/>
      <c r="E36" s="50">
        <f>E7-E20</f>
        <v>-52706000</v>
      </c>
      <c r="F36" s="50">
        <f>IF(E$7=0,0,E36/E$7*100)</f>
        <v>-22.17892610671604</v>
      </c>
      <c r="G36" s="50">
        <f>G7-G20</f>
        <v>-51125722</v>
      </c>
      <c r="H36" s="51">
        <f>IF(G$7=0,0,G36/G$7*100)</f>
        <v>-27.656927083066797</v>
      </c>
      <c r="I36" s="52">
        <f>I7-I20</f>
        <v>0</v>
      </c>
      <c r="J36" s="53">
        <f>J7-J20</f>
        <v>-51125722</v>
      </c>
      <c r="K36" s="53">
        <f>IF(J$7=0,0,J36/J$7*100)</f>
        <v>-27.656927083066797</v>
      </c>
      <c r="L36" s="54">
        <f>L7-L20</f>
        <v>1580278</v>
      </c>
      <c r="M36" s="55">
        <f>IF(E36=0,0,(L36/E36)*100)</f>
        <v>-2.9982886198914738</v>
      </c>
    </row>
    <row r="37" spans="1:13" ht="6" customHeight="1">
      <c r="A37" s="56"/>
      <c r="B37" s="70"/>
      <c r="C37" s="71"/>
      <c r="D37" s="72"/>
      <c r="E37" s="60"/>
      <c r="F37" s="60"/>
      <c r="G37" s="60"/>
      <c r="H37" s="61"/>
      <c r="I37" s="62"/>
      <c r="J37" s="63"/>
      <c r="K37" s="63"/>
      <c r="L37" s="64"/>
      <c r="M37" s="65"/>
    </row>
    <row r="38" spans="1:13" s="47" customFormat="1" ht="16.5" customHeight="1">
      <c r="A38" s="46" t="s">
        <v>43</v>
      </c>
      <c r="C38" s="48"/>
      <c r="D38" s="49"/>
      <c r="E38" s="50">
        <f>SUM(E40:E41)</f>
        <v>2100000</v>
      </c>
      <c r="F38" s="50">
        <f>IF(E$7=0,0,E38/E$7*100)</f>
        <v>0.8836896145430062</v>
      </c>
      <c r="G38" s="50">
        <f>SUM(G40:G41)</f>
        <v>1323204</v>
      </c>
      <c r="H38" s="51">
        <f>IF(G$7=0,0,G38/G$7*100)</f>
        <v>0.7157993102576101</v>
      </c>
      <c r="I38" s="52">
        <f>SUM(I40:I41)</f>
        <v>0</v>
      </c>
      <c r="J38" s="53">
        <f>SUM(J40:J41)</f>
        <v>1323204</v>
      </c>
      <c r="K38" s="53">
        <f>IF(J$7=0,0,J38/J$7*100)</f>
        <v>0.7157993102576101</v>
      </c>
      <c r="L38" s="54">
        <f>SUM(L40:L41)</f>
        <v>-776796</v>
      </c>
      <c r="M38" s="55">
        <f>IF(E38=0,0,(L38/E38)*100)</f>
        <v>-36.99028571428571</v>
      </c>
    </row>
    <row r="39" spans="1:13" ht="6" customHeight="1">
      <c r="A39" s="56"/>
      <c r="B39" s="57"/>
      <c r="C39" s="58"/>
      <c r="D39" s="59"/>
      <c r="E39" s="60"/>
      <c r="F39" s="60"/>
      <c r="G39" s="60"/>
      <c r="H39" s="61"/>
      <c r="I39" s="62"/>
      <c r="J39" s="63"/>
      <c r="K39" s="63"/>
      <c r="L39" s="64"/>
      <c r="M39" s="65"/>
    </row>
    <row r="40" spans="1:13" ht="16.5" customHeight="1">
      <c r="A40" s="56"/>
      <c r="B40" s="378" t="s">
        <v>36</v>
      </c>
      <c r="C40" s="379"/>
      <c r="D40" s="59"/>
      <c r="E40" s="67">
        <v>50000</v>
      </c>
      <c r="F40" s="60">
        <f>IF(E$7=0,0,E40/E$7*100)</f>
        <v>0.021040228917690623</v>
      </c>
      <c r="G40" s="67">
        <v>7285</v>
      </c>
      <c r="H40" s="61">
        <f>IF(G$7=0,0,G40/G$7*100)</f>
        <v>0.003940887403020766</v>
      </c>
      <c r="I40" s="68">
        <v>0</v>
      </c>
      <c r="J40" s="63">
        <f>G40+I40</f>
        <v>7285</v>
      </c>
      <c r="K40" s="63">
        <f>IF(J$7=0,0,J40/J$7*100)</f>
        <v>0.003940887403020766</v>
      </c>
      <c r="L40" s="64">
        <f>J40-E40</f>
        <v>-42715</v>
      </c>
      <c r="M40" s="65">
        <f>IF(E40=0,0,(L40/E40)*100)</f>
        <v>-85.42999999999999</v>
      </c>
    </row>
    <row r="41" spans="1:13" ht="16.5" customHeight="1">
      <c r="A41" s="56"/>
      <c r="B41" s="378" t="s">
        <v>37</v>
      </c>
      <c r="C41" s="379"/>
      <c r="D41" s="59"/>
      <c r="E41" s="67">
        <v>2050000</v>
      </c>
      <c r="F41" s="60">
        <f>IF(E$7=0,0,E41/E$7*100)</f>
        <v>0.8626493856253156</v>
      </c>
      <c r="G41" s="67">
        <v>1315919</v>
      </c>
      <c r="H41" s="61">
        <f>IF(G$7=0,0,G41/G$7*100)</f>
        <v>0.7118584228545893</v>
      </c>
      <c r="I41" s="68">
        <v>0</v>
      </c>
      <c r="J41" s="63">
        <f>G41+I41</f>
        <v>1315919</v>
      </c>
      <c r="K41" s="63">
        <f>IF(J$7=0,0,J41/J$7*100)</f>
        <v>0.7118584228545893</v>
      </c>
      <c r="L41" s="64">
        <f>J41-E41</f>
        <v>-734081</v>
      </c>
      <c r="M41" s="65">
        <f>IF(E41=0,0,(L41/E41)*100)</f>
        <v>-35.80882926829268</v>
      </c>
    </row>
    <row r="42" spans="1:13" ht="6" customHeight="1">
      <c r="A42" s="56"/>
      <c r="B42" s="378"/>
      <c r="C42" s="379"/>
      <c r="D42" s="59"/>
      <c r="E42" s="60"/>
      <c r="F42" s="60"/>
      <c r="G42" s="60"/>
      <c r="H42" s="61"/>
      <c r="I42" s="62"/>
      <c r="J42" s="63"/>
      <c r="K42" s="63"/>
      <c r="L42" s="64"/>
      <c r="M42" s="65"/>
    </row>
    <row r="43" spans="1:13" s="47" customFormat="1" ht="16.5" customHeight="1">
      <c r="A43" s="46" t="s">
        <v>44</v>
      </c>
      <c r="C43" s="48"/>
      <c r="D43" s="49"/>
      <c r="E43" s="50">
        <f>SUM(E45:E46)</f>
        <v>7000000</v>
      </c>
      <c r="F43" s="50">
        <f>IF(E$7=0,0,E43/E$7*100)</f>
        <v>2.9456320484766874</v>
      </c>
      <c r="G43" s="50">
        <f>SUM(G45:G46)</f>
        <v>4443770</v>
      </c>
      <c r="H43" s="51">
        <f>IF(G$7=0,0,G43/G$7*100)</f>
        <v>2.403898039110719</v>
      </c>
      <c r="I43" s="52">
        <f>SUM(I45:I46)</f>
        <v>0</v>
      </c>
      <c r="J43" s="53">
        <f>SUM(J45:J46)</f>
        <v>4443770</v>
      </c>
      <c r="K43" s="53">
        <f>IF(J$7=0,0,J43/J$7*100)</f>
        <v>2.403898039110719</v>
      </c>
      <c r="L43" s="54">
        <f>SUM(L45:L46)</f>
        <v>-2556230</v>
      </c>
      <c r="M43" s="55">
        <f>IF(E43=0,0,(L43/E43)*100)</f>
        <v>-36.51757142857143</v>
      </c>
    </row>
    <row r="44" spans="1:13" ht="6" customHeight="1">
      <c r="A44" s="56"/>
      <c r="B44" s="57"/>
      <c r="C44" s="58"/>
      <c r="D44" s="59"/>
      <c r="E44" s="60"/>
      <c r="F44" s="60"/>
      <c r="G44" s="60"/>
      <c r="H44" s="61"/>
      <c r="I44" s="62"/>
      <c r="J44" s="63"/>
      <c r="K44" s="63"/>
      <c r="L44" s="64"/>
      <c r="M44" s="65"/>
    </row>
    <row r="45" spans="1:13" ht="16.5" customHeight="1">
      <c r="A45" s="56"/>
      <c r="B45" s="378" t="s">
        <v>38</v>
      </c>
      <c r="C45" s="379"/>
      <c r="D45" s="59"/>
      <c r="E45" s="67">
        <v>6290000</v>
      </c>
      <c r="F45" s="60">
        <f>IF(E$7=0,0,E45/E$7*100)</f>
        <v>2.6468607978454806</v>
      </c>
      <c r="G45" s="67">
        <v>4007475</v>
      </c>
      <c r="H45" s="61">
        <f>IF(G$7=0,0,G45/G$7*100)</f>
        <v>2.1678802670447004</v>
      </c>
      <c r="I45" s="68">
        <v>0</v>
      </c>
      <c r="J45" s="63">
        <f>G45+I45</f>
        <v>4007475</v>
      </c>
      <c r="K45" s="63">
        <f>IF(J$7=0,0,J45/J$7*100)</f>
        <v>2.1678802670447004</v>
      </c>
      <c r="L45" s="64">
        <f>J45-E45</f>
        <v>-2282525</v>
      </c>
      <c r="M45" s="65">
        <f>IF(E45=0,0,(L45/E45)*100)</f>
        <v>-36.28815580286169</v>
      </c>
    </row>
    <row r="46" spans="1:13" ht="16.5" customHeight="1">
      <c r="A46" s="56"/>
      <c r="B46" s="378" t="s">
        <v>39</v>
      </c>
      <c r="C46" s="379"/>
      <c r="D46" s="59"/>
      <c r="E46" s="67">
        <v>710000</v>
      </c>
      <c r="F46" s="60">
        <f>IF(E$7=0,0,E46/E$7*100)</f>
        <v>0.29877125063120685</v>
      </c>
      <c r="G46" s="67">
        <v>436295</v>
      </c>
      <c r="H46" s="61">
        <f>IF(G$7=0,0,G46/G$7*100)</f>
        <v>0.23601777206601854</v>
      </c>
      <c r="I46" s="68">
        <v>0</v>
      </c>
      <c r="J46" s="63">
        <f>G46+I46</f>
        <v>436295</v>
      </c>
      <c r="K46" s="63">
        <f>IF(J$7=0,0,J46/J$7*100)</f>
        <v>0.23601777206601854</v>
      </c>
      <c r="L46" s="64">
        <f>J46-E46</f>
        <v>-273705</v>
      </c>
      <c r="M46" s="65">
        <f>IF(E46=0,0,(L46/E46)*100)</f>
        <v>-38.550000000000004</v>
      </c>
    </row>
    <row r="47" spans="1:13" ht="6" customHeight="1">
      <c r="A47" s="56"/>
      <c r="B47" s="57"/>
      <c r="C47" s="58"/>
      <c r="D47" s="59"/>
      <c r="E47" s="60"/>
      <c r="F47" s="60"/>
      <c r="G47" s="60"/>
      <c r="H47" s="61"/>
      <c r="I47" s="62"/>
      <c r="J47" s="63"/>
      <c r="K47" s="63"/>
      <c r="L47" s="64"/>
      <c r="M47" s="65"/>
    </row>
    <row r="48" spans="1:13" s="47" customFormat="1" ht="16.5" customHeight="1">
      <c r="A48" s="46" t="s">
        <v>40</v>
      </c>
      <c r="C48" s="48"/>
      <c r="D48" s="49"/>
      <c r="E48" s="50">
        <f>E38-E43</f>
        <v>-4900000</v>
      </c>
      <c r="F48" s="50">
        <f>IF(E$7=0,0,E48/E$7*100)</f>
        <v>-2.061942433933681</v>
      </c>
      <c r="G48" s="50">
        <f>G38-G43</f>
        <v>-3120566</v>
      </c>
      <c r="H48" s="51">
        <f>IF(G$7=0,0,G48/G$7*100)</f>
        <v>-1.6880987288531089</v>
      </c>
      <c r="I48" s="52">
        <f>I38-I43</f>
        <v>0</v>
      </c>
      <c r="J48" s="53">
        <f>J38-J43</f>
        <v>-3120566</v>
      </c>
      <c r="K48" s="53">
        <f>IF(J$7=0,0,J48/J$7*100)</f>
        <v>-1.6880987288531089</v>
      </c>
      <c r="L48" s="54">
        <f>L38-L43</f>
        <v>1779434</v>
      </c>
      <c r="M48" s="55">
        <f>IF(E48=0,0,(L48/E48)*100)</f>
        <v>-36.31497959183673</v>
      </c>
    </row>
    <row r="49" spans="1:13" s="47" customFormat="1" ht="6" customHeight="1">
      <c r="A49" s="73"/>
      <c r="B49" s="46"/>
      <c r="C49" s="48"/>
      <c r="D49" s="49"/>
      <c r="E49" s="50"/>
      <c r="F49" s="50"/>
      <c r="G49" s="50"/>
      <c r="H49" s="51"/>
      <c r="I49" s="52"/>
      <c r="J49" s="53"/>
      <c r="K49" s="53"/>
      <c r="L49" s="54"/>
      <c r="M49" s="55"/>
    </row>
    <row r="50" spans="1:13" s="47" customFormat="1" ht="16.5" customHeight="1">
      <c r="A50" s="46" t="s">
        <v>41</v>
      </c>
      <c r="B50" s="46"/>
      <c r="C50" s="48"/>
      <c r="D50" s="49"/>
      <c r="E50" s="74">
        <v>0</v>
      </c>
      <c r="F50" s="50">
        <f>IF(E$7=0,0,E50/E$7*100)</f>
        <v>0</v>
      </c>
      <c r="G50" s="74">
        <v>0</v>
      </c>
      <c r="H50" s="51">
        <f>IF(G$7=0,0,G50/G$7*100)</f>
        <v>0</v>
      </c>
      <c r="I50" s="75">
        <v>0</v>
      </c>
      <c r="J50" s="53">
        <f>G50+I50</f>
        <v>0</v>
      </c>
      <c r="K50" s="53">
        <f>IF(J$7=0,0,J50/J$7*100)</f>
        <v>0</v>
      </c>
      <c r="L50" s="54">
        <f>J50-E50</f>
        <v>0</v>
      </c>
      <c r="M50" s="55">
        <f>IF(E50=0,0,(L50/E50)*100)</f>
        <v>0</v>
      </c>
    </row>
    <row r="51" spans="1:13" ht="6" customHeight="1">
      <c r="A51" s="56"/>
      <c r="B51" s="76"/>
      <c r="C51" s="77"/>
      <c r="D51" s="59"/>
      <c r="E51" s="60"/>
      <c r="F51" s="60"/>
      <c r="G51" s="60"/>
      <c r="H51" s="61"/>
      <c r="I51" s="62"/>
      <c r="J51" s="63"/>
      <c r="K51" s="63"/>
      <c r="L51" s="64"/>
      <c r="M51" s="65"/>
    </row>
    <row r="52" spans="1:13" s="47" customFormat="1" ht="16.5" customHeight="1">
      <c r="A52" s="78" t="s">
        <v>42</v>
      </c>
      <c r="B52" s="79"/>
      <c r="C52" s="80"/>
      <c r="D52" s="81"/>
      <c r="E52" s="82">
        <f>E36+E48+E50</f>
        <v>-57606000</v>
      </c>
      <c r="F52" s="82">
        <f>IF(E$7=0,0,E52/E$7*100)</f>
        <v>-24.24086854064972</v>
      </c>
      <c r="G52" s="82">
        <f>G36+G48+G50</f>
        <v>-54246288</v>
      </c>
      <c r="H52" s="83">
        <f>IF(G$7=0,0,G52/G$7*100)</f>
        <v>-29.345025811919907</v>
      </c>
      <c r="I52" s="84">
        <f>I36+I48+I50</f>
        <v>0</v>
      </c>
      <c r="J52" s="85">
        <f>J36+J48+J50</f>
        <v>-54246288</v>
      </c>
      <c r="K52" s="85">
        <f>IF(J$7=0,0,J52/J$7*100)</f>
        <v>-29.345025811919907</v>
      </c>
      <c r="L52" s="86">
        <f>L36+L48+L50</f>
        <v>3359712</v>
      </c>
      <c r="M52" s="87">
        <f>IF(E52=0,0,(L52/E52)*100)</f>
        <v>-5.8322258098114785</v>
      </c>
    </row>
    <row r="53" spans="3:4" ht="16.5">
      <c r="C53" s="90"/>
      <c r="D53" s="91"/>
    </row>
    <row r="54" spans="3:4" ht="16.5">
      <c r="C54" s="90"/>
      <c r="D54" s="91"/>
    </row>
  </sheetData>
  <mergeCells count="30">
    <mergeCell ref="B9:C9"/>
    <mergeCell ref="B10:C10"/>
    <mergeCell ref="B11:C11"/>
    <mergeCell ref="B12:C12"/>
    <mergeCell ref="B13:C13"/>
    <mergeCell ref="B18:C18"/>
    <mergeCell ref="B19:C19"/>
    <mergeCell ref="B22:C22"/>
    <mergeCell ref="B14:C14"/>
    <mergeCell ref="B15:C15"/>
    <mergeCell ref="B16:C16"/>
    <mergeCell ref="B17:C17"/>
    <mergeCell ref="B23:C23"/>
    <mergeCell ref="B24:C24"/>
    <mergeCell ref="B25:C25"/>
    <mergeCell ref="B26:C26"/>
    <mergeCell ref="B27:C27"/>
    <mergeCell ref="B31:C31"/>
    <mergeCell ref="B32:C32"/>
    <mergeCell ref="B34:C34"/>
    <mergeCell ref="B28:C28"/>
    <mergeCell ref="B29:C29"/>
    <mergeCell ref="B30:C30"/>
    <mergeCell ref="B33:C33"/>
    <mergeCell ref="B42:C42"/>
    <mergeCell ref="B45:C45"/>
    <mergeCell ref="B46:C46"/>
    <mergeCell ref="B35:C35"/>
    <mergeCell ref="B40:C40"/>
    <mergeCell ref="B41:C41"/>
  </mergeCells>
  <printOptions horizontalCentered="1"/>
  <pageMargins left="0" right="0" top="0" bottom="0" header="0" footer="0"/>
  <pageSetup horizontalDpi="300" verticalDpi="300" orientation="portrait" paperSize="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"/>
  <dimension ref="A1:J39"/>
  <sheetViews>
    <sheetView showGridLines="0" workbookViewId="0" topLeftCell="A14">
      <selection activeCell="E35" sqref="E35"/>
    </sheetView>
  </sheetViews>
  <sheetFormatPr defaultColWidth="9.00390625" defaultRowHeight="15.75"/>
  <cols>
    <col min="1" max="1" width="4.25390625" style="146" customWidth="1"/>
    <col min="2" max="2" width="2.25390625" style="147" customWidth="1"/>
    <col min="3" max="3" width="16.625" style="148" customWidth="1"/>
    <col min="4" max="4" width="1.00390625" style="93" customWidth="1"/>
    <col min="5" max="5" width="12.50390625" style="2" customWidth="1"/>
    <col min="6" max="6" width="12.00390625" style="2" customWidth="1"/>
    <col min="7" max="7" width="11.375" style="2" customWidth="1"/>
    <col min="8" max="8" width="12.75390625" style="2" customWidth="1"/>
    <col min="9" max="9" width="13.75390625" style="2" customWidth="1"/>
    <col min="10" max="10" width="6.375" style="2" customWidth="1"/>
    <col min="11" max="16384" width="8.75390625" style="2" customWidth="1"/>
  </cols>
  <sheetData>
    <row r="1" spans="1:10" s="5" customFormat="1" ht="30" customHeight="1">
      <c r="A1" s="1" t="s">
        <v>45</v>
      </c>
      <c r="J1" s="94"/>
    </row>
    <row r="2" spans="1:10" s="96" customFormat="1" ht="36" customHeight="1">
      <c r="A2" s="7" t="str">
        <f>'[2]NAME'!B49</f>
        <v>國立臺北護理學院附設醫院作業基金餘絀撥補決算表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100" customFormat="1" ht="18" customHeight="1">
      <c r="A3" s="97" t="str">
        <f>'[2]NAME'!B50</f>
        <v>────────────────────────</v>
      </c>
      <c r="B3" s="14"/>
      <c r="C3" s="98"/>
      <c r="D3" s="98"/>
      <c r="E3" s="98"/>
      <c r="F3" s="98"/>
      <c r="G3" s="98"/>
      <c r="H3" s="99"/>
      <c r="I3" s="98"/>
      <c r="J3" s="98"/>
    </row>
    <row r="4" spans="1:10" s="19" customFormat="1" ht="31.5" customHeight="1">
      <c r="A4" s="22"/>
      <c r="B4" s="22"/>
      <c r="C4" s="101" t="s">
        <v>46</v>
      </c>
      <c r="D4" s="102"/>
      <c r="E4" s="102"/>
      <c r="F4" s="102"/>
      <c r="G4" s="102"/>
      <c r="H4" s="102"/>
      <c r="I4" s="102"/>
      <c r="J4" s="26" t="s">
        <v>2</v>
      </c>
    </row>
    <row r="5" spans="1:10" s="112" customFormat="1" ht="33" customHeight="1">
      <c r="A5" s="103"/>
      <c r="B5" s="104" t="s">
        <v>47</v>
      </c>
      <c r="C5" s="105"/>
      <c r="D5" s="106"/>
      <c r="E5" s="107" t="s">
        <v>73</v>
      </c>
      <c r="F5" s="108" t="s">
        <v>48</v>
      </c>
      <c r="G5" s="109" t="s">
        <v>49</v>
      </c>
      <c r="H5" s="108" t="s">
        <v>50</v>
      </c>
      <c r="I5" s="110" t="s">
        <v>51</v>
      </c>
      <c r="J5" s="111" t="s">
        <v>5</v>
      </c>
    </row>
    <row r="6" spans="1:10" s="115" customFormat="1" ht="9.75" customHeight="1">
      <c r="A6" s="38"/>
      <c r="B6" s="38"/>
      <c r="C6" s="113"/>
      <c r="D6" s="114"/>
      <c r="E6" s="41"/>
      <c r="F6" s="42"/>
      <c r="G6" s="41"/>
      <c r="H6" s="42"/>
      <c r="I6" s="41"/>
      <c r="J6" s="44"/>
    </row>
    <row r="7" spans="1:10" s="47" customFormat="1" ht="21.75" customHeight="1">
      <c r="A7" s="380" t="s">
        <v>52</v>
      </c>
      <c r="B7" s="380"/>
      <c r="C7" s="380"/>
      <c r="D7" s="116"/>
      <c r="E7" s="117">
        <f>SUM(E9:E11)</f>
        <v>0</v>
      </c>
      <c r="F7" s="117">
        <f>SUM(F9:F11)</f>
        <v>0</v>
      </c>
      <c r="G7" s="118">
        <f>SUM(G9:G11)</f>
        <v>0</v>
      </c>
      <c r="H7" s="119">
        <f>SUM(H9:H11)</f>
        <v>0</v>
      </c>
      <c r="I7" s="118">
        <f>H7-E7</f>
        <v>0</v>
      </c>
      <c r="J7" s="120">
        <f>IF(E7&gt;0,((I7/E7)*100),0)</f>
        <v>0</v>
      </c>
    </row>
    <row r="8" spans="1:10" ht="9.75" customHeight="1">
      <c r="A8" s="88"/>
      <c r="B8" s="57"/>
      <c r="C8" s="121"/>
      <c r="D8" s="122"/>
      <c r="E8" s="123"/>
      <c r="F8" s="123"/>
      <c r="G8" s="124"/>
      <c r="H8" s="123"/>
      <c r="I8" s="124"/>
      <c r="J8" s="125"/>
    </row>
    <row r="9" spans="1:10" ht="21.75" customHeight="1">
      <c r="A9" s="88"/>
      <c r="B9" s="381" t="s">
        <v>53</v>
      </c>
      <c r="C9" s="381"/>
      <c r="D9" s="122"/>
      <c r="E9" s="126">
        <v>0</v>
      </c>
      <c r="F9" s="126">
        <v>0</v>
      </c>
      <c r="G9" s="127">
        <v>0</v>
      </c>
      <c r="H9" s="123">
        <f>F9+G9</f>
        <v>0</v>
      </c>
      <c r="I9" s="124">
        <f>H9-E9</f>
        <v>0</v>
      </c>
      <c r="J9" s="125">
        <f>IF(E9&gt;0,((I9/E9)*100),0)</f>
        <v>0</v>
      </c>
    </row>
    <row r="10" spans="1:10" ht="21.75" customHeight="1">
      <c r="A10" s="88"/>
      <c r="B10" s="381" t="s">
        <v>54</v>
      </c>
      <c r="C10" s="381"/>
      <c r="D10" s="122"/>
      <c r="E10" s="126">
        <v>0</v>
      </c>
      <c r="F10" s="126">
        <v>0</v>
      </c>
      <c r="G10" s="127">
        <v>0</v>
      </c>
      <c r="H10" s="123">
        <f>F10+G10</f>
        <v>0</v>
      </c>
      <c r="I10" s="124">
        <f>H10-E10</f>
        <v>0</v>
      </c>
      <c r="J10" s="125">
        <f>IF(E10&gt;0,((I10/E10)*100),0)</f>
        <v>0</v>
      </c>
    </row>
    <row r="11" spans="1:10" ht="21.75" customHeight="1">
      <c r="A11" s="88"/>
      <c r="B11" s="381" t="s">
        <v>55</v>
      </c>
      <c r="C11" s="381"/>
      <c r="D11" s="122"/>
      <c r="E11" s="126">
        <v>0</v>
      </c>
      <c r="F11" s="126">
        <v>0</v>
      </c>
      <c r="G11" s="127">
        <v>0</v>
      </c>
      <c r="H11" s="123">
        <f>F11+G11</f>
        <v>0</v>
      </c>
      <c r="I11" s="124">
        <f>H11-E11</f>
        <v>0</v>
      </c>
      <c r="J11" s="125">
        <f>IF(E11&gt;0,((I11/E11)*100),0)</f>
        <v>0</v>
      </c>
    </row>
    <row r="12" spans="1:10" ht="21.75" customHeight="1">
      <c r="A12" s="88"/>
      <c r="B12" s="128"/>
      <c r="C12" s="128"/>
      <c r="D12" s="122"/>
      <c r="E12" s="123"/>
      <c r="F12" s="123"/>
      <c r="G12" s="124"/>
      <c r="H12" s="123"/>
      <c r="I12" s="124"/>
      <c r="J12" s="125"/>
    </row>
    <row r="13" spans="1:10" s="47" customFormat="1" ht="21.75" customHeight="1">
      <c r="A13" s="380" t="s">
        <v>56</v>
      </c>
      <c r="B13" s="380"/>
      <c r="C13" s="380"/>
      <c r="D13" s="116"/>
      <c r="E13" s="117">
        <f>SUM(E15:E19)</f>
        <v>0</v>
      </c>
      <c r="F13" s="117">
        <f>SUM(F15:F19)</f>
        <v>0</v>
      </c>
      <c r="G13" s="118">
        <f>SUM(G15:G19)</f>
        <v>0</v>
      </c>
      <c r="H13" s="117">
        <f>SUM(H15:H19)</f>
        <v>0</v>
      </c>
      <c r="I13" s="117">
        <f>H13-E13</f>
        <v>0</v>
      </c>
      <c r="J13" s="120">
        <f>IF(E13&gt;0,((I13/E13)*100),0)</f>
        <v>0</v>
      </c>
    </row>
    <row r="14" spans="1:10" ht="9.75" customHeight="1">
      <c r="A14" s="88"/>
      <c r="B14" s="57"/>
      <c r="C14" s="129"/>
      <c r="D14" s="122"/>
      <c r="E14" s="123"/>
      <c r="F14" s="123"/>
      <c r="G14" s="124"/>
      <c r="H14" s="123"/>
      <c r="I14" s="124"/>
      <c r="J14" s="125"/>
    </row>
    <row r="15" spans="1:10" ht="21.75" customHeight="1">
      <c r="A15" s="88"/>
      <c r="B15" s="381" t="s">
        <v>57</v>
      </c>
      <c r="C15" s="381"/>
      <c r="D15" s="122"/>
      <c r="E15" s="126">
        <v>0</v>
      </c>
      <c r="F15" s="126">
        <v>0</v>
      </c>
      <c r="G15" s="127">
        <v>0</v>
      </c>
      <c r="H15" s="123">
        <f>F15+G15</f>
        <v>0</v>
      </c>
      <c r="I15" s="124">
        <f>H15-E15</f>
        <v>0</v>
      </c>
      <c r="J15" s="125">
        <f>IF(E15&gt;0,((I15/E15)*100),0)</f>
        <v>0</v>
      </c>
    </row>
    <row r="16" spans="1:10" ht="21.75" customHeight="1">
      <c r="A16" s="88"/>
      <c r="B16" s="381" t="s">
        <v>58</v>
      </c>
      <c r="C16" s="381"/>
      <c r="D16" s="122"/>
      <c r="E16" s="126">
        <v>0</v>
      </c>
      <c r="F16" s="126">
        <v>0</v>
      </c>
      <c r="G16" s="127">
        <v>0</v>
      </c>
      <c r="H16" s="123">
        <f>F16+G16</f>
        <v>0</v>
      </c>
      <c r="I16" s="124">
        <f>H16-E16</f>
        <v>0</v>
      </c>
      <c r="J16" s="125">
        <f>IF(E16&gt;0,((I16/E16)*100),0)</f>
        <v>0</v>
      </c>
    </row>
    <row r="17" spans="1:10" ht="21.75" customHeight="1">
      <c r="A17" s="88"/>
      <c r="B17" s="381" t="s">
        <v>59</v>
      </c>
      <c r="C17" s="381"/>
      <c r="D17" s="122"/>
      <c r="E17" s="126">
        <v>0</v>
      </c>
      <c r="F17" s="126">
        <v>0</v>
      </c>
      <c r="G17" s="127">
        <v>0</v>
      </c>
      <c r="H17" s="123">
        <f>F17+G17</f>
        <v>0</v>
      </c>
      <c r="I17" s="124">
        <f>H17-E17</f>
        <v>0</v>
      </c>
      <c r="J17" s="125">
        <f>IF(E17&gt;0,((I17/E17)*100),0)</f>
        <v>0</v>
      </c>
    </row>
    <row r="18" spans="1:10" ht="21.75" customHeight="1">
      <c r="A18" s="88"/>
      <c r="B18" s="381" t="s">
        <v>60</v>
      </c>
      <c r="C18" s="381"/>
      <c r="D18" s="122"/>
      <c r="E18" s="126">
        <v>0</v>
      </c>
      <c r="F18" s="126">
        <v>0</v>
      </c>
      <c r="G18" s="127">
        <v>0</v>
      </c>
      <c r="H18" s="123">
        <f>F18+G18</f>
        <v>0</v>
      </c>
      <c r="I18" s="124">
        <f>H18-E18</f>
        <v>0</v>
      </c>
      <c r="J18" s="125">
        <f>IF(E18&gt;0,((I18/E18)*100),0)</f>
        <v>0</v>
      </c>
    </row>
    <row r="19" spans="1:10" ht="21.75" customHeight="1">
      <c r="A19" s="88"/>
      <c r="B19" s="381" t="s">
        <v>61</v>
      </c>
      <c r="C19" s="381"/>
      <c r="D19" s="122"/>
      <c r="E19" s="126">
        <v>0</v>
      </c>
      <c r="F19" s="126">
        <v>0</v>
      </c>
      <c r="G19" s="127">
        <v>0</v>
      </c>
      <c r="H19" s="123">
        <f>F19+G19</f>
        <v>0</v>
      </c>
      <c r="I19" s="124">
        <f>H19-E19</f>
        <v>0</v>
      </c>
      <c r="J19" s="125">
        <f>IF(E19&gt;0,((I19/E19)*100),0)</f>
        <v>0</v>
      </c>
    </row>
    <row r="20" spans="1:10" ht="21.75" customHeight="1">
      <c r="A20" s="88"/>
      <c r="B20" s="57"/>
      <c r="C20" s="129"/>
      <c r="D20" s="122"/>
      <c r="E20" s="123"/>
      <c r="F20" s="123"/>
      <c r="G20" s="124"/>
      <c r="H20" s="123"/>
      <c r="I20" s="124"/>
      <c r="J20" s="125"/>
    </row>
    <row r="21" spans="1:10" s="47" customFormat="1" ht="21.75" customHeight="1">
      <c r="A21" s="380" t="s">
        <v>62</v>
      </c>
      <c r="B21" s="380"/>
      <c r="C21" s="380"/>
      <c r="D21" s="116"/>
      <c r="E21" s="117">
        <f>E7-E13</f>
        <v>0</v>
      </c>
      <c r="F21" s="117">
        <f>F7-F13</f>
        <v>0</v>
      </c>
      <c r="G21" s="118">
        <f>G7-G13</f>
        <v>0</v>
      </c>
      <c r="H21" s="117">
        <f>H7-H13</f>
        <v>0</v>
      </c>
      <c r="I21" s="118">
        <f>H21-E21</f>
        <v>0</v>
      </c>
      <c r="J21" s="120">
        <f>IF(E21&gt;0,((I21/E21)*100),0)</f>
        <v>0</v>
      </c>
    </row>
    <row r="22" spans="1:10" ht="21.75" customHeight="1">
      <c r="A22" s="88"/>
      <c r="B22" s="70"/>
      <c r="C22" s="130"/>
      <c r="D22" s="72"/>
      <c r="E22" s="123"/>
      <c r="F22" s="123"/>
      <c r="G22" s="124"/>
      <c r="H22" s="123"/>
      <c r="I22" s="124"/>
      <c r="J22" s="125"/>
    </row>
    <row r="23" spans="1:10" s="47" customFormat="1" ht="21.75" customHeight="1">
      <c r="A23" s="380" t="s">
        <v>63</v>
      </c>
      <c r="B23" s="380"/>
      <c r="C23" s="380"/>
      <c r="D23" s="116"/>
      <c r="E23" s="117">
        <f>SUM(E25:E26)</f>
        <v>187476000</v>
      </c>
      <c r="F23" s="117">
        <f>SUM(F25:F26)</f>
        <v>239270526.31</v>
      </c>
      <c r="G23" s="118">
        <f>SUM(G25:G26)</f>
        <v>0</v>
      </c>
      <c r="H23" s="117">
        <f>SUM(H25:H26)</f>
        <v>239270526.31</v>
      </c>
      <c r="I23" s="118">
        <f>H23-E23</f>
        <v>51794526.31</v>
      </c>
      <c r="J23" s="120">
        <f>IF(E23&gt;0,((I23/E23)*100),0)</f>
        <v>27.62728365764151</v>
      </c>
    </row>
    <row r="24" spans="1:10" ht="9.75" customHeight="1">
      <c r="A24" s="88"/>
      <c r="B24" s="57"/>
      <c r="C24" s="129"/>
      <c r="D24" s="122"/>
      <c r="E24" s="123"/>
      <c r="F24" s="123"/>
      <c r="G24" s="124"/>
      <c r="H24" s="123"/>
      <c r="I24" s="124"/>
      <c r="J24" s="125"/>
    </row>
    <row r="25" spans="1:10" ht="21.75" customHeight="1">
      <c r="A25" s="88"/>
      <c r="B25" s="381" t="s">
        <v>64</v>
      </c>
      <c r="C25" s="381"/>
      <c r="D25" s="122"/>
      <c r="E25" s="126">
        <v>57606000</v>
      </c>
      <c r="F25" s="126">
        <v>54246288</v>
      </c>
      <c r="G25" s="127">
        <v>0</v>
      </c>
      <c r="H25" s="123">
        <f>F25+G25</f>
        <v>54246288</v>
      </c>
      <c r="I25" s="124">
        <f>H25-E25</f>
        <v>-3359712</v>
      </c>
      <c r="J25" s="125">
        <f>IF(E25&gt;0,((I25/E25)*100),0)</f>
        <v>-5.8322258098114785</v>
      </c>
    </row>
    <row r="26" spans="1:10" ht="21.75" customHeight="1">
      <c r="A26" s="88"/>
      <c r="B26" s="381" t="s">
        <v>65</v>
      </c>
      <c r="C26" s="381"/>
      <c r="D26" s="122"/>
      <c r="E26" s="126">
        <v>129870000</v>
      </c>
      <c r="F26" s="126">
        <v>185024238.31</v>
      </c>
      <c r="G26" s="127">
        <v>0</v>
      </c>
      <c r="H26" s="123">
        <f>F26+G26</f>
        <v>185024238.31</v>
      </c>
      <c r="I26" s="124">
        <f>H26-E26</f>
        <v>55154238.31</v>
      </c>
      <c r="J26" s="125">
        <f>IF(E26&gt;0,((I26/E26)*100),0)</f>
        <v>42.468805967505965</v>
      </c>
    </row>
    <row r="27" spans="1:10" ht="21.75" customHeight="1">
      <c r="A27" s="88"/>
      <c r="B27" s="381" t="s">
        <v>66</v>
      </c>
      <c r="C27" s="381"/>
      <c r="D27" s="122"/>
      <c r="E27" s="123"/>
      <c r="F27" s="123"/>
      <c r="G27" s="124"/>
      <c r="H27" s="123"/>
      <c r="I27" s="124"/>
      <c r="J27" s="125"/>
    </row>
    <row r="28" spans="1:10" ht="21.75" customHeight="1">
      <c r="A28" s="88"/>
      <c r="B28" s="57"/>
      <c r="C28" s="2"/>
      <c r="D28" s="122"/>
      <c r="E28" s="123"/>
      <c r="F28" s="123"/>
      <c r="G28" s="124"/>
      <c r="H28" s="123"/>
      <c r="I28" s="124"/>
      <c r="J28" s="125"/>
    </row>
    <row r="29" spans="1:10" s="47" customFormat="1" ht="21.75" customHeight="1">
      <c r="A29" s="380" t="s">
        <v>67</v>
      </c>
      <c r="B29" s="380"/>
      <c r="C29" s="380"/>
      <c r="D29" s="116"/>
      <c r="E29" s="117">
        <f>SUM(E31:E34)</f>
        <v>0</v>
      </c>
      <c r="F29" s="117">
        <f>SUM(F31:F34)</f>
        <v>0</v>
      </c>
      <c r="G29" s="118">
        <f>SUM(G31:G34)</f>
        <v>0</v>
      </c>
      <c r="H29" s="117">
        <f>SUM(H31:H34)</f>
        <v>0</v>
      </c>
      <c r="I29" s="118">
        <f>H29-E29</f>
        <v>0</v>
      </c>
      <c r="J29" s="120">
        <f>IF(E29&gt;0,((I29/E29)*100),0)</f>
        <v>0</v>
      </c>
    </row>
    <row r="30" spans="1:10" ht="9.75" customHeight="1">
      <c r="A30" s="88"/>
      <c r="B30" s="57"/>
      <c r="C30" s="129"/>
      <c r="D30" s="122"/>
      <c r="E30" s="123"/>
      <c r="F30" s="123"/>
      <c r="G30" s="124"/>
      <c r="H30" s="123"/>
      <c r="I30" s="124"/>
      <c r="J30" s="125"/>
    </row>
    <row r="31" spans="1:10" ht="21.75" customHeight="1">
      <c r="A31" s="88"/>
      <c r="B31" s="381" t="s">
        <v>68</v>
      </c>
      <c r="C31" s="381"/>
      <c r="D31" s="122"/>
      <c r="E31" s="126">
        <v>0</v>
      </c>
      <c r="F31" s="126">
        <v>0</v>
      </c>
      <c r="G31" s="127">
        <v>0</v>
      </c>
      <c r="H31" s="123">
        <f>F31+G31</f>
        <v>0</v>
      </c>
      <c r="I31" s="124">
        <f>H31-E31</f>
        <v>0</v>
      </c>
      <c r="J31" s="125">
        <f>IF(E31&gt;0,((I31/E31)*100),0)</f>
        <v>0</v>
      </c>
    </row>
    <row r="32" spans="1:10" ht="21.75" customHeight="1">
      <c r="A32" s="88"/>
      <c r="B32" s="381" t="s">
        <v>69</v>
      </c>
      <c r="C32" s="381"/>
      <c r="D32" s="122"/>
      <c r="E32" s="126">
        <v>0</v>
      </c>
      <c r="F32" s="126">
        <v>0</v>
      </c>
      <c r="G32" s="127">
        <v>0</v>
      </c>
      <c r="H32" s="123">
        <f>F32+G32</f>
        <v>0</v>
      </c>
      <c r="I32" s="124">
        <f>H32-E32</f>
        <v>0</v>
      </c>
      <c r="J32" s="125">
        <f>IF(E32&gt;0,((I32/E32)*100),0)</f>
        <v>0</v>
      </c>
    </row>
    <row r="33" spans="1:10" ht="21.75" customHeight="1">
      <c r="A33" s="88"/>
      <c r="B33" s="381" t="s">
        <v>70</v>
      </c>
      <c r="C33" s="381"/>
      <c r="D33" s="122"/>
      <c r="E33" s="126">
        <v>0</v>
      </c>
      <c r="F33" s="126">
        <v>0</v>
      </c>
      <c r="G33" s="127">
        <v>0</v>
      </c>
      <c r="H33" s="123">
        <f>F33+G33</f>
        <v>0</v>
      </c>
      <c r="I33" s="124">
        <f>H33-E33</f>
        <v>0</v>
      </c>
      <c r="J33" s="125">
        <f>IF(E33&gt;0,((I33/E33)*100),0)</f>
        <v>0</v>
      </c>
    </row>
    <row r="34" spans="1:10" ht="21.75" customHeight="1">
      <c r="A34" s="88"/>
      <c r="B34" s="381" t="s">
        <v>71</v>
      </c>
      <c r="C34" s="381"/>
      <c r="D34" s="122"/>
      <c r="E34" s="126">
        <v>0</v>
      </c>
      <c r="F34" s="126">
        <v>0</v>
      </c>
      <c r="G34" s="127">
        <v>0</v>
      </c>
      <c r="H34" s="123">
        <f>F34+G34</f>
        <v>0</v>
      </c>
      <c r="I34" s="124">
        <f>H34-E34</f>
        <v>0</v>
      </c>
      <c r="J34" s="125">
        <f>IF(E34&gt;0,((I34/E34)*100),0)</f>
        <v>0</v>
      </c>
    </row>
    <row r="35" spans="1:10" ht="21.75" customHeight="1">
      <c r="A35" s="88"/>
      <c r="B35" s="131"/>
      <c r="C35" s="129"/>
      <c r="D35" s="122"/>
      <c r="E35" s="132"/>
      <c r="F35" s="123"/>
      <c r="G35" s="133"/>
      <c r="H35" s="123"/>
      <c r="I35" s="124"/>
      <c r="J35" s="125"/>
    </row>
    <row r="36" spans="1:10" s="47" customFormat="1" ht="21.75" customHeight="1">
      <c r="A36" s="382" t="s">
        <v>72</v>
      </c>
      <c r="B36" s="379"/>
      <c r="C36" s="379"/>
      <c r="D36" s="116"/>
      <c r="E36" s="117">
        <f>E23-E29</f>
        <v>187476000</v>
      </c>
      <c r="F36" s="117">
        <f>F23-F29</f>
        <v>239270526.31</v>
      </c>
      <c r="G36" s="118">
        <f>G23-G29</f>
        <v>0</v>
      </c>
      <c r="H36" s="117">
        <f>H23-H29</f>
        <v>239270526.31</v>
      </c>
      <c r="I36" s="118">
        <f>H36-E36</f>
        <v>51794526.31</v>
      </c>
      <c r="J36" s="120">
        <f>IF(E36&gt;0,((I36/E36)*100),0)</f>
        <v>27.62728365764151</v>
      </c>
    </row>
    <row r="37" spans="1:10" ht="36" customHeight="1">
      <c r="A37" s="134"/>
      <c r="B37" s="135"/>
      <c r="C37" s="136"/>
      <c r="D37" s="137"/>
      <c r="E37" s="138"/>
      <c r="F37" s="138"/>
      <c r="G37" s="138"/>
      <c r="H37" s="138"/>
      <c r="I37" s="139"/>
      <c r="J37" s="140"/>
    </row>
    <row r="38" spans="1:4" s="145" customFormat="1" ht="16.5">
      <c r="A38" s="141"/>
      <c r="B38" s="142"/>
      <c r="C38" s="143"/>
      <c r="D38" s="144"/>
    </row>
    <row r="39" spans="1:4" s="145" customFormat="1" ht="16.5">
      <c r="A39" s="141"/>
      <c r="B39" s="142"/>
      <c r="C39" s="143"/>
      <c r="D39" s="144"/>
    </row>
  </sheetData>
  <mergeCells count="21">
    <mergeCell ref="A36:C36"/>
    <mergeCell ref="B32:C32"/>
    <mergeCell ref="B33:C33"/>
    <mergeCell ref="B34:C34"/>
    <mergeCell ref="B26:C26"/>
    <mergeCell ref="B27:C27"/>
    <mergeCell ref="A29:C29"/>
    <mergeCell ref="B31:C31"/>
    <mergeCell ref="B19:C19"/>
    <mergeCell ref="A21:C21"/>
    <mergeCell ref="A23:C23"/>
    <mergeCell ref="B25:C25"/>
    <mergeCell ref="B15:C15"/>
    <mergeCell ref="B16:C16"/>
    <mergeCell ref="B17:C17"/>
    <mergeCell ref="B18:C18"/>
    <mergeCell ref="A7:C7"/>
    <mergeCell ref="B9:C9"/>
    <mergeCell ref="B10:C10"/>
    <mergeCell ref="A13:C13"/>
    <mergeCell ref="B11:C1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J53"/>
  <sheetViews>
    <sheetView showGridLines="0" workbookViewId="0" topLeftCell="A1">
      <selection activeCell="B39" sqref="B39:C39"/>
    </sheetView>
  </sheetViews>
  <sheetFormatPr defaultColWidth="9.00390625" defaultRowHeight="15.75"/>
  <cols>
    <col min="1" max="1" width="3.875" style="146" customWidth="1"/>
    <col min="2" max="2" width="2.125" style="147" customWidth="1"/>
    <col min="3" max="3" width="26.00390625" style="225" customWidth="1"/>
    <col min="4" max="4" width="1.12109375" style="93" customWidth="1"/>
    <col min="5" max="5" width="17.25390625" style="2" customWidth="1"/>
    <col min="6" max="6" width="17.75390625" style="2" customWidth="1"/>
    <col min="7" max="7" width="14.375" style="2" customWidth="1"/>
    <col min="8" max="8" width="8.25390625" style="2" customWidth="1"/>
    <col min="9" max="9" width="24.625" style="225" hidden="1" customWidth="1"/>
    <col min="10" max="10" width="9.00390625" style="2" hidden="1" customWidth="1"/>
    <col min="11" max="16384" width="8.75390625" style="2" customWidth="1"/>
  </cols>
  <sheetData>
    <row r="1" spans="1:10" ht="20.25" customHeight="1">
      <c r="A1" s="1"/>
      <c r="B1" s="5"/>
      <c r="C1" s="149"/>
      <c r="D1" s="5"/>
      <c r="E1" s="5"/>
      <c r="F1" s="5"/>
      <c r="G1" s="5"/>
      <c r="H1" s="5"/>
      <c r="I1" s="149"/>
      <c r="J1" s="5"/>
    </row>
    <row r="2" spans="1:10" ht="36" customHeight="1">
      <c r="A2" s="395" t="str">
        <f>'[3]NAME'!B47</f>
        <v>國立臺北護理學院附設醫院作業基金現金流量決算表</v>
      </c>
      <c r="B2" s="396"/>
      <c r="C2" s="396"/>
      <c r="D2" s="396"/>
      <c r="E2" s="396"/>
      <c r="F2" s="396"/>
      <c r="G2" s="396"/>
      <c r="H2" s="396"/>
      <c r="I2" s="20"/>
      <c r="J2" s="150"/>
    </row>
    <row r="3" spans="1:10" s="153" customFormat="1" ht="18" customHeight="1">
      <c r="A3" s="395" t="str">
        <f>'[3]NAME'!B48</f>
        <v>───────────────────────</v>
      </c>
      <c r="B3" s="396"/>
      <c r="C3" s="396"/>
      <c r="D3" s="396"/>
      <c r="E3" s="396"/>
      <c r="F3" s="396"/>
      <c r="G3" s="396"/>
      <c r="H3" s="396"/>
      <c r="I3" s="151"/>
      <c r="J3" s="152"/>
    </row>
    <row r="4" spans="1:9" ht="31.5" customHeight="1">
      <c r="A4" s="101" t="s">
        <v>46</v>
      </c>
      <c r="B4" s="154"/>
      <c r="C4" s="154"/>
      <c r="D4" s="154"/>
      <c r="E4" s="154"/>
      <c r="F4" s="154"/>
      <c r="G4" s="154"/>
      <c r="H4" s="26" t="s">
        <v>2</v>
      </c>
      <c r="I4" s="20"/>
    </row>
    <row r="5" spans="1:10" ht="33" customHeight="1">
      <c r="A5" s="155"/>
      <c r="B5" s="156" t="s">
        <v>74</v>
      </c>
      <c r="C5" s="156"/>
      <c r="D5" s="157"/>
      <c r="E5" s="158" t="s">
        <v>75</v>
      </c>
      <c r="F5" s="158" t="s">
        <v>76</v>
      </c>
      <c r="G5" s="159" t="s">
        <v>77</v>
      </c>
      <c r="H5" s="160"/>
      <c r="I5" s="156"/>
      <c r="J5" s="5"/>
    </row>
    <row r="6" spans="1:10" ht="21.75" customHeight="1">
      <c r="A6" s="161"/>
      <c r="B6" s="161"/>
      <c r="C6" s="162"/>
      <c r="D6" s="163"/>
      <c r="E6" s="164"/>
      <c r="F6" s="164"/>
      <c r="G6" s="165" t="s">
        <v>78</v>
      </c>
      <c r="H6" s="166" t="s">
        <v>5</v>
      </c>
      <c r="I6" s="162"/>
      <c r="J6" s="167"/>
    </row>
    <row r="7" spans="1:10" ht="25.5" customHeight="1">
      <c r="A7" s="397" t="s">
        <v>79</v>
      </c>
      <c r="B7" s="398"/>
      <c r="C7" s="398"/>
      <c r="D7" s="168"/>
      <c r="E7" s="53"/>
      <c r="F7" s="53"/>
      <c r="G7" s="169"/>
      <c r="H7" s="170"/>
      <c r="I7" s="171" t="s">
        <v>80</v>
      </c>
      <c r="J7" s="2">
        <v>31000</v>
      </c>
    </row>
    <row r="8" spans="1:9" ht="10.5" customHeight="1">
      <c r="A8" s="172"/>
      <c r="B8" s="173"/>
      <c r="C8" s="174"/>
      <c r="D8" s="59"/>
      <c r="E8" s="60"/>
      <c r="F8" s="60"/>
      <c r="G8" s="175"/>
      <c r="H8" s="176"/>
      <c r="I8" s="174"/>
    </row>
    <row r="9" spans="1:10" ht="15" customHeight="1">
      <c r="A9" s="177"/>
      <c r="B9" s="389" t="s">
        <v>81</v>
      </c>
      <c r="C9" s="391"/>
      <c r="D9" s="180"/>
      <c r="E9" s="67">
        <v>-57606000</v>
      </c>
      <c r="F9" s="67">
        <v>-54246288</v>
      </c>
      <c r="G9" s="175">
        <f>F9-E9</f>
        <v>3359712</v>
      </c>
      <c r="H9" s="181">
        <f>IF(E9=0,0,((G9/E9)*100))</f>
        <v>-5.8322258098114785</v>
      </c>
      <c r="I9" s="171" t="s">
        <v>82</v>
      </c>
      <c r="J9" s="182">
        <v>31100</v>
      </c>
    </row>
    <row r="10" spans="1:10" ht="15" customHeight="1">
      <c r="A10" s="177"/>
      <c r="B10" s="389" t="s">
        <v>83</v>
      </c>
      <c r="C10" s="391"/>
      <c r="D10" s="59"/>
      <c r="E10" s="67">
        <v>8886000</v>
      </c>
      <c r="F10" s="67">
        <v>8853832</v>
      </c>
      <c r="G10" s="175">
        <f>F10-E10</f>
        <v>-32168</v>
      </c>
      <c r="H10" s="181">
        <f>IF(E10=0,0,((G10/E10)*100))</f>
        <v>-0.3620076524870583</v>
      </c>
      <c r="I10" s="183" t="s">
        <v>84</v>
      </c>
      <c r="J10" s="2">
        <v>31110</v>
      </c>
    </row>
    <row r="11" spans="1:10" ht="10.5" customHeight="1">
      <c r="A11" s="177"/>
      <c r="B11" s="178"/>
      <c r="C11" s="179"/>
      <c r="D11" s="59"/>
      <c r="E11" s="67"/>
      <c r="F11" s="67"/>
      <c r="G11" s="175"/>
      <c r="H11" s="181"/>
      <c r="I11" s="183" t="s">
        <v>85</v>
      </c>
      <c r="J11" s="2">
        <v>31120</v>
      </c>
    </row>
    <row r="12" spans="1:10" ht="15" customHeight="1">
      <c r="A12" s="392" t="s">
        <v>86</v>
      </c>
      <c r="B12" s="393"/>
      <c r="C12" s="393"/>
      <c r="D12" s="59"/>
      <c r="E12" s="53">
        <f>SUM(E9:E10)</f>
        <v>-48720000</v>
      </c>
      <c r="F12" s="53">
        <f>SUM(F9:F10)</f>
        <v>-45392456</v>
      </c>
      <c r="G12" s="184">
        <f>F12-E12</f>
        <v>3327544</v>
      </c>
      <c r="H12" s="185">
        <f>IF(E12=0,0,((G12/E12)*100))</f>
        <v>-6.829934318555009</v>
      </c>
      <c r="I12" s="186" t="s">
        <v>87</v>
      </c>
      <c r="J12" s="2">
        <v>31130</v>
      </c>
    </row>
    <row r="13" spans="1:10" ht="10.5" customHeight="1">
      <c r="A13" s="177"/>
      <c r="B13" s="178"/>
      <c r="C13" s="179"/>
      <c r="D13" s="180"/>
      <c r="E13" s="53"/>
      <c r="F13" s="53"/>
      <c r="G13" s="169"/>
      <c r="H13" s="170"/>
      <c r="I13" s="171" t="s">
        <v>88</v>
      </c>
      <c r="J13" s="182">
        <v>31200</v>
      </c>
    </row>
    <row r="14" spans="1:10" ht="15" customHeight="1">
      <c r="A14" s="386" t="s">
        <v>145</v>
      </c>
      <c r="B14" s="387" t="s">
        <v>146</v>
      </c>
      <c r="C14" s="388"/>
      <c r="D14" s="59"/>
      <c r="E14" s="67"/>
      <c r="F14" s="67"/>
      <c r="G14" s="175"/>
      <c r="H14" s="181"/>
      <c r="I14" s="183" t="s">
        <v>89</v>
      </c>
      <c r="J14" s="2">
        <v>31210</v>
      </c>
    </row>
    <row r="15" spans="1:10" ht="10.5" customHeight="1">
      <c r="A15" s="187"/>
      <c r="B15" s="188"/>
      <c r="C15" s="189"/>
      <c r="D15" s="59"/>
      <c r="E15" s="67"/>
      <c r="F15" s="67"/>
      <c r="G15" s="175"/>
      <c r="H15" s="181"/>
      <c r="I15" s="183" t="s">
        <v>90</v>
      </c>
      <c r="J15" s="2">
        <v>31220</v>
      </c>
    </row>
    <row r="16" spans="1:10" ht="15" customHeight="1">
      <c r="A16" s="187"/>
      <c r="B16" s="389" t="s">
        <v>91</v>
      </c>
      <c r="C16" s="391"/>
      <c r="D16" s="180"/>
      <c r="E16" s="67">
        <v>0</v>
      </c>
      <c r="F16" s="67">
        <v>0</v>
      </c>
      <c r="G16" s="175">
        <f aca="true" t="shared" si="0" ref="G16:G25">F16-E16</f>
        <v>0</v>
      </c>
      <c r="H16" s="181">
        <f aca="true" t="shared" si="1" ref="H16:H25">IF(E16=0,0,((G16/E16)*100))</f>
        <v>0</v>
      </c>
      <c r="I16" s="171" t="s">
        <v>92</v>
      </c>
      <c r="J16" s="182">
        <v>31300</v>
      </c>
    </row>
    <row r="17" spans="1:10" ht="15" customHeight="1">
      <c r="A17" s="187"/>
      <c r="B17" s="389" t="s">
        <v>93</v>
      </c>
      <c r="C17" s="391"/>
      <c r="D17" s="59"/>
      <c r="E17" s="67">
        <v>0</v>
      </c>
      <c r="F17" s="67">
        <v>0</v>
      </c>
      <c r="G17" s="175">
        <f t="shared" si="0"/>
        <v>0</v>
      </c>
      <c r="H17" s="181">
        <f t="shared" si="1"/>
        <v>0</v>
      </c>
      <c r="I17" s="183" t="s">
        <v>94</v>
      </c>
      <c r="J17" s="2">
        <v>31310</v>
      </c>
    </row>
    <row r="18" spans="1:10" ht="15" customHeight="1">
      <c r="A18" s="187"/>
      <c r="B18" s="389" t="s">
        <v>95</v>
      </c>
      <c r="C18" s="391"/>
      <c r="D18" s="59"/>
      <c r="E18" s="67">
        <v>0</v>
      </c>
      <c r="F18" s="67">
        <v>0</v>
      </c>
      <c r="G18" s="175">
        <f t="shared" si="0"/>
        <v>0</v>
      </c>
      <c r="H18" s="181">
        <f t="shared" si="1"/>
        <v>0</v>
      </c>
      <c r="I18" s="183" t="s">
        <v>96</v>
      </c>
      <c r="J18" s="2">
        <v>31320</v>
      </c>
    </row>
    <row r="19" spans="1:10" ht="15" customHeight="1">
      <c r="A19" s="187"/>
      <c r="B19" s="389" t="s">
        <v>97</v>
      </c>
      <c r="C19" s="391"/>
      <c r="D19" s="190"/>
      <c r="E19" s="67">
        <v>60000</v>
      </c>
      <c r="F19" s="67">
        <v>0</v>
      </c>
      <c r="G19" s="175">
        <f t="shared" si="0"/>
        <v>-60000</v>
      </c>
      <c r="H19" s="181">
        <f t="shared" si="1"/>
        <v>-100</v>
      </c>
      <c r="I19" s="183" t="s">
        <v>98</v>
      </c>
      <c r="J19" s="2">
        <v>31330</v>
      </c>
    </row>
    <row r="20" spans="1:10" ht="15" customHeight="1">
      <c r="A20" s="187"/>
      <c r="B20" s="389" t="s">
        <v>99</v>
      </c>
      <c r="C20" s="391"/>
      <c r="D20" s="190"/>
      <c r="E20" s="67">
        <v>0</v>
      </c>
      <c r="F20" s="67">
        <v>0</v>
      </c>
      <c r="G20" s="175">
        <f t="shared" si="0"/>
        <v>0</v>
      </c>
      <c r="H20" s="181">
        <f t="shared" si="1"/>
        <v>0</v>
      </c>
      <c r="I20" s="183" t="s">
        <v>98</v>
      </c>
      <c r="J20" s="2">
        <v>31330</v>
      </c>
    </row>
    <row r="21" spans="1:10" ht="15" customHeight="1">
      <c r="A21" s="187"/>
      <c r="B21" s="389" t="s">
        <v>100</v>
      </c>
      <c r="C21" s="391"/>
      <c r="D21" s="191"/>
      <c r="E21" s="67">
        <v>0</v>
      </c>
      <c r="F21" s="67">
        <v>0</v>
      </c>
      <c r="G21" s="175">
        <f t="shared" si="0"/>
        <v>0</v>
      </c>
      <c r="H21" s="181">
        <f t="shared" si="1"/>
        <v>0</v>
      </c>
      <c r="I21" s="171" t="s">
        <v>101</v>
      </c>
      <c r="J21" s="182">
        <v>31400</v>
      </c>
    </row>
    <row r="22" spans="1:10" ht="15" customHeight="1">
      <c r="A22" s="177"/>
      <c r="B22" s="389" t="s">
        <v>102</v>
      </c>
      <c r="C22" s="390" t="s">
        <v>70</v>
      </c>
      <c r="D22" s="190"/>
      <c r="E22" s="67">
        <v>0</v>
      </c>
      <c r="F22" s="67">
        <v>0</v>
      </c>
      <c r="G22" s="175">
        <f t="shared" si="0"/>
        <v>0</v>
      </c>
      <c r="H22" s="181">
        <f t="shared" si="1"/>
        <v>0</v>
      </c>
      <c r="I22" s="183" t="s">
        <v>103</v>
      </c>
      <c r="J22" s="2">
        <v>31410</v>
      </c>
    </row>
    <row r="23" spans="1:10" ht="15" customHeight="1">
      <c r="A23" s="177"/>
      <c r="B23" s="389" t="s">
        <v>104</v>
      </c>
      <c r="C23" s="390"/>
      <c r="D23" s="59"/>
      <c r="E23" s="67">
        <v>-1048000</v>
      </c>
      <c r="F23" s="67">
        <v>-3192515</v>
      </c>
      <c r="G23" s="175">
        <f t="shared" si="0"/>
        <v>-2144515</v>
      </c>
      <c r="H23" s="181">
        <f t="shared" si="1"/>
        <v>204.62929389312978</v>
      </c>
      <c r="I23" s="193" t="s">
        <v>105</v>
      </c>
      <c r="J23" s="2">
        <v>31420</v>
      </c>
    </row>
    <row r="24" spans="1:10" ht="15" customHeight="1">
      <c r="A24" s="177"/>
      <c r="B24" s="389" t="s">
        <v>106</v>
      </c>
      <c r="C24" s="390" t="s">
        <v>71</v>
      </c>
      <c r="D24" s="59"/>
      <c r="E24" s="67">
        <v>0</v>
      </c>
      <c r="F24" s="67">
        <v>-152300</v>
      </c>
      <c r="G24" s="175">
        <f t="shared" si="0"/>
        <v>-152300</v>
      </c>
      <c r="H24" s="181">
        <f t="shared" si="1"/>
        <v>0</v>
      </c>
      <c r="I24" s="193" t="s">
        <v>107</v>
      </c>
      <c r="J24" s="2">
        <v>31430</v>
      </c>
    </row>
    <row r="25" spans="1:10" ht="15" customHeight="1">
      <c r="A25" s="177"/>
      <c r="B25" s="389" t="s">
        <v>108</v>
      </c>
      <c r="C25" s="390" t="s">
        <v>71</v>
      </c>
      <c r="D25" s="59"/>
      <c r="E25" s="67">
        <v>0</v>
      </c>
      <c r="F25" s="67">
        <v>0</v>
      </c>
      <c r="G25" s="175">
        <f t="shared" si="0"/>
        <v>0</v>
      </c>
      <c r="H25" s="181">
        <f t="shared" si="1"/>
        <v>0</v>
      </c>
      <c r="I25" s="193" t="s">
        <v>107</v>
      </c>
      <c r="J25" s="2">
        <v>31430</v>
      </c>
    </row>
    <row r="26" spans="1:10" ht="10.5" customHeight="1">
      <c r="A26" s="177"/>
      <c r="B26" s="178"/>
      <c r="C26" s="192"/>
      <c r="D26" s="180"/>
      <c r="E26" s="53"/>
      <c r="F26" s="53"/>
      <c r="G26" s="169"/>
      <c r="H26" s="170"/>
      <c r="I26" s="171" t="s">
        <v>109</v>
      </c>
      <c r="J26" s="182">
        <v>31500</v>
      </c>
    </row>
    <row r="27" spans="1:10" ht="15" customHeight="1">
      <c r="A27" s="392" t="s">
        <v>110</v>
      </c>
      <c r="B27" s="393"/>
      <c r="C27" s="393"/>
      <c r="D27" s="59"/>
      <c r="E27" s="53">
        <f>SUM(E16:E25)</f>
        <v>-988000</v>
      </c>
      <c r="F27" s="53">
        <f>SUM(F16:F25)</f>
        <v>-3344815</v>
      </c>
      <c r="G27" s="184">
        <f>F27-E27</f>
        <v>-2356815</v>
      </c>
      <c r="H27" s="185">
        <f>IF(E27=0,0,((G27/E27)*100))</f>
        <v>238.54402834008098</v>
      </c>
      <c r="I27" s="183" t="s">
        <v>111</v>
      </c>
      <c r="J27" s="2">
        <v>31510</v>
      </c>
    </row>
    <row r="28" spans="1:10" ht="10.5" customHeight="1">
      <c r="A28" s="177"/>
      <c r="B28" s="178"/>
      <c r="C28" s="192"/>
      <c r="D28" s="59"/>
      <c r="E28" s="67"/>
      <c r="F28" s="67"/>
      <c r="G28" s="175"/>
      <c r="H28" s="181"/>
      <c r="I28" s="183" t="s">
        <v>112</v>
      </c>
      <c r="J28" s="2">
        <v>31520</v>
      </c>
    </row>
    <row r="29" spans="1:10" ht="15" customHeight="1">
      <c r="A29" s="386" t="s">
        <v>113</v>
      </c>
      <c r="B29" s="387" t="s">
        <v>147</v>
      </c>
      <c r="C29" s="388"/>
      <c r="D29" s="180"/>
      <c r="E29" s="53"/>
      <c r="F29" s="53"/>
      <c r="G29" s="169"/>
      <c r="H29" s="170"/>
      <c r="I29" s="171" t="s">
        <v>114</v>
      </c>
      <c r="J29" s="182">
        <v>31600</v>
      </c>
    </row>
    <row r="30" spans="1:10" ht="10.5" customHeight="1">
      <c r="A30" s="194"/>
      <c r="B30" s="188"/>
      <c r="C30" s="189"/>
      <c r="D30" s="59"/>
      <c r="E30" s="67"/>
      <c r="F30" s="67"/>
      <c r="G30" s="175"/>
      <c r="H30" s="181"/>
      <c r="I30" s="183" t="s">
        <v>115</v>
      </c>
      <c r="J30" s="2">
        <v>31610</v>
      </c>
    </row>
    <row r="31" spans="1:10" ht="15" customHeight="1">
      <c r="A31" s="177"/>
      <c r="B31" s="389" t="s">
        <v>116</v>
      </c>
      <c r="C31" s="390" t="s">
        <v>117</v>
      </c>
      <c r="D31" s="180"/>
      <c r="E31" s="67">
        <v>89954000</v>
      </c>
      <c r="F31" s="67">
        <v>54379726</v>
      </c>
      <c r="G31" s="175">
        <f aca="true" t="shared" si="2" ref="G31:G39">F31-E31</f>
        <v>-35574274</v>
      </c>
      <c r="H31" s="181">
        <f aca="true" t="shared" si="3" ref="H31:H39">IF(E31=0,0,((G31/E31)*100))</f>
        <v>-39.54718411632612</v>
      </c>
      <c r="I31" s="171" t="s">
        <v>118</v>
      </c>
      <c r="J31" s="182">
        <v>31700</v>
      </c>
    </row>
    <row r="32" spans="1:10" ht="15" customHeight="1">
      <c r="A32" s="177"/>
      <c r="B32" s="389" t="s">
        <v>119</v>
      </c>
      <c r="C32" s="390"/>
      <c r="D32" s="180"/>
      <c r="E32" s="67">
        <v>0</v>
      </c>
      <c r="F32" s="67">
        <v>0</v>
      </c>
      <c r="G32" s="175">
        <f t="shared" si="2"/>
        <v>0</v>
      </c>
      <c r="H32" s="181">
        <f t="shared" si="3"/>
        <v>0</v>
      </c>
      <c r="I32" s="195"/>
      <c r="J32" s="182"/>
    </row>
    <row r="33" spans="1:10" ht="15" customHeight="1">
      <c r="A33" s="177"/>
      <c r="B33" s="389" t="s">
        <v>120</v>
      </c>
      <c r="C33" s="390"/>
      <c r="D33" s="59"/>
      <c r="E33" s="67">
        <v>0</v>
      </c>
      <c r="F33" s="67">
        <v>0</v>
      </c>
      <c r="G33" s="175">
        <f t="shared" si="2"/>
        <v>0</v>
      </c>
      <c r="H33" s="181">
        <f t="shared" si="3"/>
        <v>0</v>
      </c>
      <c r="I33" s="183" t="s">
        <v>121</v>
      </c>
      <c r="J33" s="2">
        <v>31710</v>
      </c>
    </row>
    <row r="34" spans="1:10" ht="15" customHeight="1">
      <c r="A34" s="177"/>
      <c r="B34" s="389" t="s">
        <v>122</v>
      </c>
      <c r="C34" s="390"/>
      <c r="D34" s="59"/>
      <c r="E34" s="67">
        <v>0</v>
      </c>
      <c r="F34" s="67">
        <v>0</v>
      </c>
      <c r="G34" s="175">
        <f t="shared" si="2"/>
        <v>0</v>
      </c>
      <c r="H34" s="181">
        <f t="shared" si="3"/>
        <v>0</v>
      </c>
      <c r="I34" s="183" t="s">
        <v>121</v>
      </c>
      <c r="J34" s="2">
        <v>31710</v>
      </c>
    </row>
    <row r="35" spans="1:10" ht="15" customHeight="1">
      <c r="A35" s="177"/>
      <c r="B35" s="389" t="s">
        <v>123</v>
      </c>
      <c r="C35" s="390"/>
      <c r="D35" s="59"/>
      <c r="E35" s="67">
        <v>-22000000</v>
      </c>
      <c r="F35" s="67">
        <v>-4974703</v>
      </c>
      <c r="G35" s="175">
        <f t="shared" si="2"/>
        <v>17025297</v>
      </c>
      <c r="H35" s="181">
        <f t="shared" si="3"/>
        <v>-77.38771363636363</v>
      </c>
      <c r="I35" s="183" t="s">
        <v>124</v>
      </c>
      <c r="J35" s="2">
        <v>31720</v>
      </c>
    </row>
    <row r="36" spans="1:10" ht="15" customHeight="1">
      <c r="A36" s="177"/>
      <c r="B36" s="389" t="s">
        <v>125</v>
      </c>
      <c r="C36" s="390"/>
      <c r="D36" s="59"/>
      <c r="E36" s="67">
        <v>0</v>
      </c>
      <c r="F36" s="67">
        <v>0</v>
      </c>
      <c r="G36" s="175">
        <f t="shared" si="2"/>
        <v>0</v>
      </c>
      <c r="H36" s="181">
        <f t="shared" si="3"/>
        <v>0</v>
      </c>
      <c r="I36" s="183" t="s">
        <v>126</v>
      </c>
      <c r="J36" s="2">
        <v>31730</v>
      </c>
    </row>
    <row r="37" spans="1:10" ht="15" customHeight="1">
      <c r="A37" s="177"/>
      <c r="B37" s="389" t="s">
        <v>127</v>
      </c>
      <c r="C37" s="390" t="s">
        <v>128</v>
      </c>
      <c r="D37" s="59"/>
      <c r="E37" s="67">
        <v>0</v>
      </c>
      <c r="F37" s="67">
        <v>0</v>
      </c>
      <c r="G37" s="175">
        <f t="shared" si="2"/>
        <v>0</v>
      </c>
      <c r="H37" s="181">
        <f t="shared" si="3"/>
        <v>0</v>
      </c>
      <c r="I37" s="183" t="s">
        <v>129</v>
      </c>
      <c r="J37" s="2">
        <v>31740</v>
      </c>
    </row>
    <row r="38" spans="1:10" ht="15" customHeight="1">
      <c r="A38" s="177"/>
      <c r="B38" s="389" t="s">
        <v>130</v>
      </c>
      <c r="C38" s="390" t="s">
        <v>131</v>
      </c>
      <c r="D38" s="59"/>
      <c r="E38" s="67">
        <v>0</v>
      </c>
      <c r="F38" s="67">
        <v>0</v>
      </c>
      <c r="G38" s="175">
        <f t="shared" si="2"/>
        <v>0</v>
      </c>
      <c r="H38" s="181">
        <f t="shared" si="3"/>
        <v>0</v>
      </c>
      <c r="I38" s="183" t="s">
        <v>132</v>
      </c>
      <c r="J38" s="2">
        <v>31750</v>
      </c>
    </row>
    <row r="39" spans="1:10" ht="15" customHeight="1">
      <c r="A39" s="177"/>
      <c r="B39" s="389" t="s">
        <v>133</v>
      </c>
      <c r="C39" s="390" t="s">
        <v>131</v>
      </c>
      <c r="D39" s="59"/>
      <c r="E39" s="67">
        <v>0</v>
      </c>
      <c r="F39" s="67">
        <v>0</v>
      </c>
      <c r="G39" s="175">
        <f t="shared" si="2"/>
        <v>0</v>
      </c>
      <c r="H39" s="181">
        <f t="shared" si="3"/>
        <v>0</v>
      </c>
      <c r="I39" s="183" t="s">
        <v>132</v>
      </c>
      <c r="J39" s="2">
        <v>31750</v>
      </c>
    </row>
    <row r="40" spans="1:10" ht="10.5" customHeight="1">
      <c r="A40" s="177"/>
      <c r="B40" s="178"/>
      <c r="C40" s="192"/>
      <c r="D40" s="180"/>
      <c r="E40" s="53"/>
      <c r="F40" s="53"/>
      <c r="G40" s="169"/>
      <c r="H40" s="170"/>
      <c r="I40" s="171" t="s">
        <v>134</v>
      </c>
      <c r="J40" s="182">
        <v>31800</v>
      </c>
    </row>
    <row r="41" spans="1:10" ht="15" customHeight="1">
      <c r="A41" s="392" t="s">
        <v>135</v>
      </c>
      <c r="B41" s="393"/>
      <c r="C41" s="393"/>
      <c r="D41" s="59"/>
      <c r="E41" s="53">
        <f>SUM(E31:E39)</f>
        <v>67954000</v>
      </c>
      <c r="F41" s="53">
        <f>SUM(F31:F39)</f>
        <v>49405023</v>
      </c>
      <c r="G41" s="184">
        <f>F41-E41</f>
        <v>-18548977</v>
      </c>
      <c r="H41" s="185">
        <f>IF(E41=0,0,((G41/E41)*100))</f>
        <v>-27.29637254613415</v>
      </c>
      <c r="I41" s="183" t="s">
        <v>136</v>
      </c>
      <c r="J41" s="2">
        <v>31810</v>
      </c>
    </row>
    <row r="42" spans="1:10" ht="10.5" customHeight="1">
      <c r="A42" s="194"/>
      <c r="B42" s="196"/>
      <c r="C42" s="196"/>
      <c r="D42" s="180"/>
      <c r="E42" s="53"/>
      <c r="F42" s="53"/>
      <c r="G42" s="169"/>
      <c r="H42" s="170"/>
      <c r="I42" s="171" t="s">
        <v>137</v>
      </c>
      <c r="J42" s="182">
        <v>31900</v>
      </c>
    </row>
    <row r="43" spans="1:10" ht="15" customHeight="1">
      <c r="A43" s="383" t="s">
        <v>148</v>
      </c>
      <c r="B43" s="384" t="s">
        <v>149</v>
      </c>
      <c r="C43" s="385"/>
      <c r="D43" s="59"/>
      <c r="E43" s="132">
        <v>0</v>
      </c>
      <c r="F43" s="132">
        <v>0</v>
      </c>
      <c r="G43" s="184">
        <f>F43-E43</f>
        <v>0</v>
      </c>
      <c r="H43" s="185">
        <f>IF(E43=0,0,((G43/E43)*100))</f>
        <v>0</v>
      </c>
      <c r="I43" s="183" t="s">
        <v>138</v>
      </c>
      <c r="J43" s="2">
        <v>31910</v>
      </c>
    </row>
    <row r="44" spans="1:9" ht="10.5" customHeight="1">
      <c r="A44" s="197"/>
      <c r="B44" s="198"/>
      <c r="C44" s="199"/>
      <c r="D44" s="59"/>
      <c r="E44" s="53"/>
      <c r="F44" s="53"/>
      <c r="G44" s="184"/>
      <c r="H44" s="185"/>
      <c r="I44" s="183"/>
    </row>
    <row r="45" spans="1:10" ht="15" customHeight="1">
      <c r="A45" s="383" t="s">
        <v>139</v>
      </c>
      <c r="B45" s="384" t="s">
        <v>149</v>
      </c>
      <c r="C45" s="385"/>
      <c r="D45" s="59"/>
      <c r="E45" s="53">
        <f>E12+E27+E41+E43</f>
        <v>18246000</v>
      </c>
      <c r="F45" s="53">
        <f>F12+F27+F41+F43</f>
        <v>667752</v>
      </c>
      <c r="G45" s="184">
        <f>F45-E45</f>
        <v>-17578248</v>
      </c>
      <c r="H45" s="185">
        <f>IF(E45=0,0,((G45/E45)*100))</f>
        <v>-96.34028280170996</v>
      </c>
      <c r="I45" s="183" t="s">
        <v>138</v>
      </c>
      <c r="J45" s="2">
        <v>31910</v>
      </c>
    </row>
    <row r="46" spans="1:10" ht="10.5" customHeight="1">
      <c r="A46" s="177"/>
      <c r="B46" s="200"/>
      <c r="C46" s="193"/>
      <c r="D46" s="59"/>
      <c r="E46" s="67"/>
      <c r="F46" s="67"/>
      <c r="G46" s="175"/>
      <c r="H46" s="181"/>
      <c r="I46" s="183" t="s">
        <v>140</v>
      </c>
      <c r="J46" s="2">
        <v>31920</v>
      </c>
    </row>
    <row r="47" spans="1:10" ht="15" customHeight="1">
      <c r="A47" s="383" t="s">
        <v>150</v>
      </c>
      <c r="B47" s="384" t="s">
        <v>151</v>
      </c>
      <c r="C47" s="385"/>
      <c r="D47" s="59"/>
      <c r="E47" s="74">
        <v>2113000</v>
      </c>
      <c r="F47" s="74">
        <v>3252237.68</v>
      </c>
      <c r="G47" s="184">
        <f>F47-E47</f>
        <v>1139237.6800000002</v>
      </c>
      <c r="H47" s="185">
        <f>IF(E47=0,0,((G47/E47)*100))</f>
        <v>53.91564978703266</v>
      </c>
      <c r="I47" s="183" t="s">
        <v>141</v>
      </c>
      <c r="J47" s="2">
        <v>31930</v>
      </c>
    </row>
    <row r="48" spans="1:9" ht="10.5" customHeight="1">
      <c r="A48" s="177"/>
      <c r="B48" s="200"/>
      <c r="C48" s="193"/>
      <c r="D48" s="59"/>
      <c r="E48" s="60"/>
      <c r="F48" s="60"/>
      <c r="G48" s="175"/>
      <c r="H48" s="181"/>
      <c r="I48" s="201"/>
    </row>
    <row r="49" spans="1:10" s="66" customFormat="1" ht="18" customHeight="1">
      <c r="A49" s="383" t="s">
        <v>152</v>
      </c>
      <c r="B49" s="384" t="s">
        <v>153</v>
      </c>
      <c r="C49" s="385"/>
      <c r="D49" s="180"/>
      <c r="E49" s="202">
        <f>E45+E47</f>
        <v>20359000</v>
      </c>
      <c r="F49" s="202">
        <f>F45+F47</f>
        <v>3919989.68</v>
      </c>
      <c r="G49" s="203">
        <f>F49-E49</f>
        <v>-16439010.32</v>
      </c>
      <c r="H49" s="170">
        <f>IF(E49=0,0,((G49/E49)*100))</f>
        <v>-80.74566687951274</v>
      </c>
      <c r="I49" s="171" t="s">
        <v>142</v>
      </c>
      <c r="J49" s="204">
        <v>32000</v>
      </c>
    </row>
    <row r="50" spans="1:10" s="215" customFormat="1" ht="10.5" customHeight="1">
      <c r="A50" s="205"/>
      <c r="B50" s="206"/>
      <c r="C50" s="207"/>
      <c r="D50" s="209"/>
      <c r="E50" s="210"/>
      <c r="F50" s="210"/>
      <c r="G50" s="211"/>
      <c r="H50" s="212"/>
      <c r="I50" s="213" t="s">
        <v>143</v>
      </c>
      <c r="J50" s="214">
        <v>33000</v>
      </c>
    </row>
    <row r="51" spans="1:9" s="222" customFormat="1" ht="13.5" customHeight="1">
      <c r="A51" s="216" t="s">
        <v>144</v>
      </c>
      <c r="B51" s="217"/>
      <c r="C51" s="218"/>
      <c r="D51" s="219"/>
      <c r="E51" s="219"/>
      <c r="F51" s="220"/>
      <c r="G51" s="221"/>
      <c r="I51" s="223"/>
    </row>
    <row r="52" spans="1:9" s="222" customFormat="1" ht="45" customHeight="1">
      <c r="A52" s="394" t="s">
        <v>154</v>
      </c>
      <c r="B52" s="379"/>
      <c r="C52" s="379"/>
      <c r="D52" s="379"/>
      <c r="E52" s="379"/>
      <c r="F52" s="379"/>
      <c r="G52" s="379"/>
      <c r="H52" s="379"/>
      <c r="I52" s="223"/>
    </row>
    <row r="53" spans="1:10" ht="15" customHeight="1">
      <c r="A53" s="1"/>
      <c r="B53" s="224"/>
      <c r="C53" s="224"/>
      <c r="D53" s="224"/>
      <c r="E53" s="224"/>
      <c r="F53" s="224"/>
      <c r="G53" s="224"/>
      <c r="H53" s="224"/>
      <c r="I53" s="149"/>
      <c r="J53" s="5"/>
    </row>
  </sheetData>
  <mergeCells count="34">
    <mergeCell ref="A52:H52"/>
    <mergeCell ref="A41:C41"/>
    <mergeCell ref="A45:C45"/>
    <mergeCell ref="A2:H2"/>
    <mergeCell ref="A3:H3"/>
    <mergeCell ref="A7:C7"/>
    <mergeCell ref="B9:C9"/>
    <mergeCell ref="B10:C10"/>
    <mergeCell ref="A12:C12"/>
    <mergeCell ref="A14:C14"/>
    <mergeCell ref="B16:C16"/>
    <mergeCell ref="B17:C17"/>
    <mergeCell ref="B18:C18"/>
    <mergeCell ref="B20:C20"/>
    <mergeCell ref="B19:C19"/>
    <mergeCell ref="B21:C21"/>
    <mergeCell ref="B39:C39"/>
    <mergeCell ref="B22:C22"/>
    <mergeCell ref="B23:C23"/>
    <mergeCell ref="B25:C25"/>
    <mergeCell ref="A27:C27"/>
    <mergeCell ref="B24:C24"/>
    <mergeCell ref="B33:C33"/>
    <mergeCell ref="B38:C38"/>
    <mergeCell ref="A47:C47"/>
    <mergeCell ref="A49:C49"/>
    <mergeCell ref="A29:C29"/>
    <mergeCell ref="B31:C31"/>
    <mergeCell ref="B32:C32"/>
    <mergeCell ref="B34:C34"/>
    <mergeCell ref="B35:C35"/>
    <mergeCell ref="B36:C36"/>
    <mergeCell ref="B37:C37"/>
    <mergeCell ref="A43:C43"/>
  </mergeCells>
  <printOptions horizontalCentered="1"/>
  <pageMargins left="0" right="0" top="0" bottom="0" header="0" footer="0"/>
  <pageSetup horizontalDpi="600" verticalDpi="600" orientation="portrait" paperSize="9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O96"/>
  <sheetViews>
    <sheetView showGridLines="0" tabSelected="1" workbookViewId="0" topLeftCell="A89">
      <selection activeCell="E89" sqref="E89"/>
    </sheetView>
  </sheetViews>
  <sheetFormatPr defaultColWidth="9.00390625" defaultRowHeight="15.75"/>
  <cols>
    <col min="1" max="1" width="4.125" style="147" customWidth="1"/>
    <col min="2" max="2" width="2.375" style="89" customWidth="1"/>
    <col min="3" max="3" width="17.625" style="128" customWidth="1"/>
    <col min="4" max="4" width="1.37890625" style="128" customWidth="1"/>
    <col min="5" max="5" width="14.625" style="372" customWidth="1"/>
    <col min="6" max="6" width="7.375" style="372" customWidth="1"/>
    <col min="7" max="7" width="13.875" style="373" customWidth="1"/>
    <col min="8" max="8" width="6.875" style="372" customWidth="1"/>
    <col min="9" max="9" width="13.50390625" style="374" customWidth="1"/>
    <col min="10" max="10" width="10.875" style="294" customWidth="1"/>
    <col min="11" max="11" width="4.125" style="375" hidden="1" customWidth="1"/>
    <col min="12" max="12" width="2.375" style="376" hidden="1" customWidth="1"/>
    <col min="13" max="13" width="17.625" style="377" hidden="1" customWidth="1"/>
    <col min="14" max="14" width="1.37890625" style="377" hidden="1" customWidth="1"/>
    <col min="15" max="15" width="9.00390625" style="250" hidden="1" customWidth="1"/>
    <col min="16" max="16384" width="9.00390625" style="294" customWidth="1"/>
  </cols>
  <sheetData>
    <row r="1" spans="1:15" s="5" customFormat="1" ht="30" customHeight="1">
      <c r="A1" s="1"/>
      <c r="C1" s="226"/>
      <c r="D1" s="227"/>
      <c r="E1" s="228"/>
      <c r="F1" s="228"/>
      <c r="G1" s="228"/>
      <c r="H1" s="228"/>
      <c r="I1" s="229"/>
      <c r="J1" s="94"/>
      <c r="K1" s="230">
        <f>'[4]NAME'!F5</f>
        <v>0</v>
      </c>
      <c r="L1" s="231"/>
      <c r="M1" s="232"/>
      <c r="N1" s="233"/>
      <c r="O1" s="234"/>
    </row>
    <row r="2" spans="1:15" s="10" customFormat="1" ht="36" customHeight="1">
      <c r="A2" s="21"/>
      <c r="B2" s="21"/>
      <c r="C2" s="7"/>
      <c r="D2" s="235"/>
      <c r="E2" s="236"/>
      <c r="F2" s="236"/>
      <c r="G2" s="236"/>
      <c r="H2" s="236"/>
      <c r="I2" s="237"/>
      <c r="J2" s="238" t="str">
        <f>'[4]NAME'!B47</f>
        <v>國立臺北護理學院附設</v>
      </c>
      <c r="K2" s="238"/>
      <c r="L2" s="238"/>
      <c r="M2" s="238"/>
      <c r="N2" s="238"/>
      <c r="O2" s="239"/>
    </row>
    <row r="3" spans="3:15" s="240" customFormat="1" ht="18" customHeight="1">
      <c r="C3" s="241"/>
      <c r="D3" s="242"/>
      <c r="E3" s="243"/>
      <c r="F3" s="243"/>
      <c r="G3" s="243"/>
      <c r="H3" s="243"/>
      <c r="I3" s="244"/>
      <c r="J3" s="16" t="str">
        <f>'[4]NAME'!B48</f>
        <v>───────────</v>
      </c>
      <c r="K3" s="17"/>
      <c r="L3" s="17"/>
      <c r="M3" s="17"/>
      <c r="N3" s="17"/>
      <c r="O3" s="245"/>
    </row>
    <row r="4" spans="1:15" s="19" customFormat="1" ht="31.5" customHeight="1">
      <c r="A4" s="21"/>
      <c r="B4" s="21"/>
      <c r="D4" s="235"/>
      <c r="E4" s="246"/>
      <c r="F4" s="246"/>
      <c r="G4" s="246"/>
      <c r="H4" s="246"/>
      <c r="I4" s="247"/>
      <c r="J4" s="248" t="s">
        <v>155</v>
      </c>
      <c r="K4" s="249"/>
      <c r="L4" s="249"/>
      <c r="M4" s="249"/>
      <c r="N4" s="249"/>
      <c r="O4" s="250"/>
    </row>
    <row r="5" spans="1:15" s="22" customFormat="1" ht="21.75" customHeight="1">
      <c r="A5" s="251"/>
      <c r="B5" s="155"/>
      <c r="C5" s="155"/>
      <c r="D5" s="252"/>
      <c r="E5" s="253" t="s">
        <v>156</v>
      </c>
      <c r="F5" s="254"/>
      <c r="G5" s="253" t="s">
        <v>157</v>
      </c>
      <c r="H5" s="254"/>
      <c r="I5" s="255" t="s">
        <v>158</v>
      </c>
      <c r="J5" s="160"/>
      <c r="K5" s="256"/>
      <c r="L5" s="257"/>
      <c r="M5" s="257"/>
      <c r="N5" s="258"/>
      <c r="O5" s="259"/>
    </row>
    <row r="6" spans="1:15" s="112" customFormat="1" ht="33" customHeight="1">
      <c r="A6" s="260"/>
      <c r="B6" s="261" t="s">
        <v>159</v>
      </c>
      <c r="C6" s="261"/>
      <c r="D6" s="262"/>
      <c r="E6" s="263" t="s">
        <v>160</v>
      </c>
      <c r="F6" s="264" t="s">
        <v>5</v>
      </c>
      <c r="G6" s="263" t="s">
        <v>160</v>
      </c>
      <c r="H6" s="264" t="s">
        <v>5</v>
      </c>
      <c r="I6" s="263" t="s">
        <v>160</v>
      </c>
      <c r="J6" s="166" t="s">
        <v>5</v>
      </c>
      <c r="K6" s="265"/>
      <c r="L6" s="266" t="s">
        <v>159</v>
      </c>
      <c r="M6" s="266"/>
      <c r="N6" s="267"/>
      <c r="O6" s="268" t="s">
        <v>161</v>
      </c>
    </row>
    <row r="7" spans="1:15" s="112" customFormat="1" ht="6.75" customHeight="1">
      <c r="A7" s="269"/>
      <c r="B7" s="270"/>
      <c r="C7" s="270"/>
      <c r="D7" s="271"/>
      <c r="E7" s="272"/>
      <c r="F7" s="273"/>
      <c r="G7" s="272"/>
      <c r="H7" s="273"/>
      <c r="I7" s="272"/>
      <c r="J7" s="274"/>
      <c r="K7" s="275"/>
      <c r="L7" s="276"/>
      <c r="M7" s="276"/>
      <c r="N7" s="277"/>
      <c r="O7" s="278"/>
    </row>
    <row r="8" spans="1:15" s="288" customFormat="1" ht="15" customHeight="1">
      <c r="A8" s="56"/>
      <c r="B8" s="279" t="s">
        <v>162</v>
      </c>
      <c r="C8" s="280"/>
      <c r="D8" s="281"/>
      <c r="E8" s="50">
        <f>SUM(E10,E18,E26,E37,E42,E45,E48)</f>
        <v>178111750.68</v>
      </c>
      <c r="F8" s="50">
        <f>IF(E$8&gt;0,(E8/E$8)*100,0)</f>
        <v>100</v>
      </c>
      <c r="G8" s="50">
        <f>SUM(G10,G18,G26,G37,G42,G45,G48)</f>
        <v>181554427.68</v>
      </c>
      <c r="H8" s="50">
        <f>IF(G$8&gt;0,(G8/G$8)*100,0)</f>
        <v>100</v>
      </c>
      <c r="I8" s="184">
        <f>E8-G8</f>
        <v>-3442677</v>
      </c>
      <c r="J8" s="282">
        <f>IF(G8=0,0,((I8/G8)*100))</f>
        <v>-1.8962231017950792</v>
      </c>
      <c r="K8" s="283"/>
      <c r="L8" s="284" t="s">
        <v>162</v>
      </c>
      <c r="M8" s="285"/>
      <c r="N8" s="286"/>
      <c r="O8" s="287">
        <v>41000</v>
      </c>
    </row>
    <row r="9" spans="1:15" ht="8.25" customHeight="1">
      <c r="A9" s="56"/>
      <c r="B9" s="289"/>
      <c r="C9" s="208"/>
      <c r="D9" s="290"/>
      <c r="E9" s="60"/>
      <c r="F9" s="60"/>
      <c r="G9" s="60"/>
      <c r="H9" s="60"/>
      <c r="I9" s="175"/>
      <c r="J9" s="176"/>
      <c r="K9" s="283"/>
      <c r="L9" s="291"/>
      <c r="M9" s="292"/>
      <c r="N9" s="293"/>
      <c r="O9" s="287"/>
    </row>
    <row r="10" spans="1:15" s="295" customFormat="1" ht="13.5" customHeight="1">
      <c r="A10" s="289" t="s">
        <v>163</v>
      </c>
      <c r="C10" s="71"/>
      <c r="D10" s="296"/>
      <c r="E10" s="50">
        <f>SUM(E11:E16)</f>
        <v>23915503.68</v>
      </c>
      <c r="F10" s="50">
        <f aca="true" t="shared" si="0" ref="F10:F16">IF(E$8&gt;0,(E10/E$8)*100,0)</f>
        <v>13.427246427422515</v>
      </c>
      <c r="G10" s="50">
        <f>SUM(G11:G16)</f>
        <v>22757881.68</v>
      </c>
      <c r="H10" s="50">
        <f aca="true" t="shared" si="1" ref="H10:H16">IF(G$8&gt;0,(G10/G$8)*100,0)</f>
        <v>12.535018820974203</v>
      </c>
      <c r="I10" s="184">
        <f aca="true" t="shared" si="2" ref="I10:I16">E10-G10</f>
        <v>1157622</v>
      </c>
      <c r="J10" s="282">
        <f aca="true" t="shared" si="3" ref="J10:J16">IF(G10=0,0,((I10/G10)*100))</f>
        <v>5.0866860821116635</v>
      </c>
      <c r="K10" s="291" t="s">
        <v>164</v>
      </c>
      <c r="L10" s="291" t="s">
        <v>163</v>
      </c>
      <c r="M10" s="297"/>
      <c r="N10" s="298"/>
      <c r="O10" s="299">
        <v>41100</v>
      </c>
    </row>
    <row r="11" spans="1:15" s="303" customFormat="1" ht="13.5" customHeight="1">
      <c r="A11" s="56"/>
      <c r="B11" s="399" t="s">
        <v>165</v>
      </c>
      <c r="C11" s="379"/>
      <c r="D11" s="300"/>
      <c r="E11" s="67">
        <v>3919989.68</v>
      </c>
      <c r="F11" s="60">
        <f t="shared" si="0"/>
        <v>2.2008596653697214</v>
      </c>
      <c r="G11" s="67">
        <v>3252237.68</v>
      </c>
      <c r="H11" s="60">
        <f t="shared" si="1"/>
        <v>1.7913293118536628</v>
      </c>
      <c r="I11" s="175">
        <f t="shared" si="2"/>
        <v>667752</v>
      </c>
      <c r="J11" s="176">
        <f t="shared" si="3"/>
        <v>20.532078700963822</v>
      </c>
      <c r="K11" s="283"/>
      <c r="L11" s="301" t="s">
        <v>166</v>
      </c>
      <c r="M11" s="292" t="s">
        <v>165</v>
      </c>
      <c r="N11" s="302"/>
      <c r="O11" s="287">
        <v>41110</v>
      </c>
    </row>
    <row r="12" spans="1:15" s="303" customFormat="1" ht="13.5" customHeight="1">
      <c r="A12" s="56"/>
      <c r="B12" s="399" t="s">
        <v>167</v>
      </c>
      <c r="C12" s="379"/>
      <c r="D12" s="300"/>
      <c r="E12" s="67">
        <v>0</v>
      </c>
      <c r="F12" s="60">
        <f t="shared" si="0"/>
        <v>0</v>
      </c>
      <c r="G12" s="67">
        <v>0</v>
      </c>
      <c r="H12" s="60">
        <f t="shared" si="1"/>
        <v>0</v>
      </c>
      <c r="I12" s="175">
        <f t="shared" si="2"/>
        <v>0</v>
      </c>
      <c r="J12" s="176">
        <f t="shared" si="3"/>
        <v>0</v>
      </c>
      <c r="K12" s="283"/>
      <c r="L12" s="301" t="s">
        <v>168</v>
      </c>
      <c r="M12" s="292" t="s">
        <v>167</v>
      </c>
      <c r="N12" s="302"/>
      <c r="O12" s="287">
        <v>41120</v>
      </c>
    </row>
    <row r="13" spans="1:15" s="303" customFormat="1" ht="13.5" customHeight="1">
      <c r="A13" s="56"/>
      <c r="B13" s="399" t="s">
        <v>169</v>
      </c>
      <c r="C13" s="379"/>
      <c r="D13" s="300"/>
      <c r="E13" s="67">
        <v>9056293</v>
      </c>
      <c r="F13" s="60">
        <f t="shared" si="0"/>
        <v>5.084612871090555</v>
      </c>
      <c r="G13" s="67">
        <v>6342406</v>
      </c>
      <c r="H13" s="60">
        <f t="shared" si="1"/>
        <v>3.49339097979965</v>
      </c>
      <c r="I13" s="175">
        <f t="shared" si="2"/>
        <v>2713887</v>
      </c>
      <c r="J13" s="176">
        <f t="shared" si="3"/>
        <v>42.78955021170199</v>
      </c>
      <c r="K13" s="283"/>
      <c r="L13" s="301" t="s">
        <v>170</v>
      </c>
      <c r="M13" s="292" t="s">
        <v>171</v>
      </c>
      <c r="N13" s="302"/>
      <c r="O13" s="287">
        <v>41130</v>
      </c>
    </row>
    <row r="14" spans="1:15" s="303" customFormat="1" ht="13.5" customHeight="1">
      <c r="A14" s="56"/>
      <c r="B14" s="399" t="s">
        <v>172</v>
      </c>
      <c r="C14" s="379"/>
      <c r="D14" s="300"/>
      <c r="E14" s="67">
        <v>1784056</v>
      </c>
      <c r="F14" s="60">
        <f t="shared" si="0"/>
        <v>1.0016498031088803</v>
      </c>
      <c r="G14" s="67">
        <v>2305987</v>
      </c>
      <c r="H14" s="60">
        <f t="shared" si="1"/>
        <v>1.270135369027977</v>
      </c>
      <c r="I14" s="175">
        <f t="shared" si="2"/>
        <v>-521931</v>
      </c>
      <c r="J14" s="176">
        <f t="shared" si="3"/>
        <v>-22.63373557613291</v>
      </c>
      <c r="K14" s="283"/>
      <c r="L14" s="301" t="s">
        <v>173</v>
      </c>
      <c r="M14" s="292" t="s">
        <v>172</v>
      </c>
      <c r="N14" s="302"/>
      <c r="O14" s="287">
        <v>41140</v>
      </c>
    </row>
    <row r="15" spans="1:15" s="303" customFormat="1" ht="13.5" customHeight="1">
      <c r="A15" s="56"/>
      <c r="B15" s="399" t="s">
        <v>174</v>
      </c>
      <c r="C15" s="379"/>
      <c r="D15" s="300"/>
      <c r="E15" s="67">
        <v>9155165</v>
      </c>
      <c r="F15" s="60">
        <f t="shared" si="0"/>
        <v>5.140124087853359</v>
      </c>
      <c r="G15" s="67">
        <v>10857251</v>
      </c>
      <c r="H15" s="60">
        <f t="shared" si="1"/>
        <v>5.980163160292913</v>
      </c>
      <c r="I15" s="175">
        <f t="shared" si="2"/>
        <v>-1702086</v>
      </c>
      <c r="J15" s="176">
        <f t="shared" si="3"/>
        <v>-15.676951744046445</v>
      </c>
      <c r="K15" s="283"/>
      <c r="L15" s="301" t="s">
        <v>175</v>
      </c>
      <c r="M15" s="292" t="s">
        <v>174</v>
      </c>
      <c r="N15" s="302"/>
      <c r="O15" s="287">
        <v>41150</v>
      </c>
    </row>
    <row r="16" spans="1:15" s="303" customFormat="1" ht="13.5" customHeight="1">
      <c r="A16" s="56"/>
      <c r="B16" s="399" t="s">
        <v>176</v>
      </c>
      <c r="C16" s="379"/>
      <c r="D16" s="300"/>
      <c r="E16" s="67">
        <v>0</v>
      </c>
      <c r="F16" s="60">
        <f t="shared" si="0"/>
        <v>0</v>
      </c>
      <c r="G16" s="67">
        <v>0</v>
      </c>
      <c r="H16" s="60">
        <f t="shared" si="1"/>
        <v>0</v>
      </c>
      <c r="I16" s="175">
        <f t="shared" si="2"/>
        <v>0</v>
      </c>
      <c r="J16" s="176">
        <f t="shared" si="3"/>
        <v>0</v>
      </c>
      <c r="K16" s="283"/>
      <c r="L16" s="301" t="s">
        <v>177</v>
      </c>
      <c r="M16" s="292" t="s">
        <v>178</v>
      </c>
      <c r="N16" s="302"/>
      <c r="O16" s="287">
        <v>41160</v>
      </c>
    </row>
    <row r="17" spans="1:15" s="303" customFormat="1" ht="8.25" customHeight="1">
      <c r="A17" s="56"/>
      <c r="B17" s="289"/>
      <c r="C17" s="208"/>
      <c r="D17" s="300"/>
      <c r="E17" s="60"/>
      <c r="F17" s="60"/>
      <c r="G17" s="60"/>
      <c r="H17" s="60"/>
      <c r="I17" s="175"/>
      <c r="J17" s="176"/>
      <c r="K17" s="283"/>
      <c r="L17" s="291"/>
      <c r="M17" s="292"/>
      <c r="N17" s="302"/>
      <c r="O17" s="287"/>
    </row>
    <row r="18" spans="1:15" s="295" customFormat="1" ht="13.5" customHeight="1">
      <c r="A18" s="289" t="s">
        <v>243</v>
      </c>
      <c r="C18" s="71"/>
      <c r="D18" s="296"/>
      <c r="E18" s="50">
        <f>SUM(E20:E24)</f>
        <v>2670108</v>
      </c>
      <c r="F18" s="50">
        <f>IF(E$8&gt;0,(E18/E$8)*100,0)</f>
        <v>1.4991195077281467</v>
      </c>
      <c r="G18" s="50">
        <f>SUM(G20:G24)</f>
        <v>2206097</v>
      </c>
      <c r="H18" s="50">
        <f>IF(G$8&gt;0,(G18/G$8)*100,0)</f>
        <v>1.2151160553838827</v>
      </c>
      <c r="I18" s="184">
        <f>E18-G18</f>
        <v>464011</v>
      </c>
      <c r="J18" s="282">
        <f>IF(G18=0,0,((I18/G18)*100))</f>
        <v>21.03311867066589</v>
      </c>
      <c r="K18" s="291" t="s">
        <v>179</v>
      </c>
      <c r="L18" s="291" t="s">
        <v>244</v>
      </c>
      <c r="M18" s="297"/>
      <c r="N18" s="298"/>
      <c r="O18" s="299">
        <v>41200</v>
      </c>
    </row>
    <row r="19" spans="1:15" s="295" customFormat="1" ht="13.5" customHeight="1">
      <c r="A19" s="289" t="s">
        <v>245</v>
      </c>
      <c r="C19" s="71"/>
      <c r="D19" s="296"/>
      <c r="E19" s="50"/>
      <c r="F19" s="50"/>
      <c r="G19" s="50"/>
      <c r="H19" s="50"/>
      <c r="I19" s="184"/>
      <c r="J19" s="282"/>
      <c r="K19" s="291"/>
      <c r="L19" s="291" t="s">
        <v>180</v>
      </c>
      <c r="M19" s="297"/>
      <c r="N19" s="298"/>
      <c r="O19" s="299"/>
    </row>
    <row r="20" spans="1:15" s="303" customFormat="1" ht="13.5" customHeight="1">
      <c r="A20" s="56"/>
      <c r="B20" s="399" t="s">
        <v>181</v>
      </c>
      <c r="C20" s="379"/>
      <c r="D20" s="300"/>
      <c r="E20" s="67">
        <v>0</v>
      </c>
      <c r="F20" s="60">
        <f>IF(E$8&gt;0,(E20/E$8)*100,0)</f>
        <v>0</v>
      </c>
      <c r="G20" s="67">
        <v>0</v>
      </c>
      <c r="H20" s="60">
        <f>IF(G$8&gt;0,(G20/G$8)*100,0)</f>
        <v>0</v>
      </c>
      <c r="I20" s="175">
        <f>E20-G20</f>
        <v>0</v>
      </c>
      <c r="J20" s="176">
        <f>IF(G20=0,0,((I20/G20)*100))</f>
        <v>0</v>
      </c>
      <c r="K20" s="283"/>
      <c r="L20" s="301" t="s">
        <v>166</v>
      </c>
      <c r="M20" s="292" t="s">
        <v>181</v>
      </c>
      <c r="N20" s="302"/>
      <c r="O20" s="287">
        <v>41210</v>
      </c>
    </row>
    <row r="21" spans="1:15" s="303" customFormat="1" ht="13.5" customHeight="1">
      <c r="A21" s="56"/>
      <c r="B21" s="399" t="s">
        <v>182</v>
      </c>
      <c r="C21" s="379"/>
      <c r="D21" s="300"/>
      <c r="E21" s="67">
        <v>0</v>
      </c>
      <c r="F21" s="60">
        <f>IF(E$8&gt;0,(E21/E$8)*100,0)</f>
        <v>0</v>
      </c>
      <c r="G21" s="67">
        <v>0</v>
      </c>
      <c r="H21" s="60">
        <f>IF(G$8&gt;0,(G21/G$8)*100,0)</f>
        <v>0</v>
      </c>
      <c r="I21" s="175">
        <f>E21-G21</f>
        <v>0</v>
      </c>
      <c r="J21" s="176">
        <f>IF(G21=0,0,((I21/G21)*100))</f>
        <v>0</v>
      </c>
      <c r="K21" s="283"/>
      <c r="L21" s="301" t="s">
        <v>168</v>
      </c>
      <c r="M21" s="292" t="s">
        <v>182</v>
      </c>
      <c r="N21" s="302"/>
      <c r="O21" s="287">
        <v>41220</v>
      </c>
    </row>
    <row r="22" spans="1:15" s="303" customFormat="1" ht="13.5" customHeight="1">
      <c r="A22" s="56"/>
      <c r="B22" s="399" t="s">
        <v>183</v>
      </c>
      <c r="C22" s="379"/>
      <c r="D22" s="300"/>
      <c r="E22" s="67">
        <v>0</v>
      </c>
      <c r="F22" s="60">
        <f>IF(E$8&gt;0,(E22/E$8)*100,0)</f>
        <v>0</v>
      </c>
      <c r="G22" s="67">
        <v>0</v>
      </c>
      <c r="H22" s="60">
        <f>IF(G$8&gt;0,(G22/G$8)*100,0)</f>
        <v>0</v>
      </c>
      <c r="I22" s="175">
        <f>E22-G22</f>
        <v>0</v>
      </c>
      <c r="J22" s="176">
        <f>IF(G22=0,0,((I22/G22)*100))</f>
        <v>0</v>
      </c>
      <c r="K22" s="283"/>
      <c r="L22" s="301" t="s">
        <v>170</v>
      </c>
      <c r="M22" s="292" t="s">
        <v>183</v>
      </c>
      <c r="N22" s="302"/>
      <c r="O22" s="287">
        <v>41230</v>
      </c>
    </row>
    <row r="23" spans="1:15" s="303" customFormat="1" ht="13.5" customHeight="1">
      <c r="A23" s="56"/>
      <c r="B23" s="399" t="s">
        <v>184</v>
      </c>
      <c r="C23" s="379"/>
      <c r="D23" s="300"/>
      <c r="E23" s="67">
        <v>0</v>
      </c>
      <c r="F23" s="60">
        <f>IF(E$8&gt;0,(E23/E$8)*100,0)</f>
        <v>0</v>
      </c>
      <c r="G23" s="67">
        <v>0</v>
      </c>
      <c r="H23" s="60">
        <f>IF(G$8&gt;0,(G23/G$8)*100,0)</f>
        <v>0</v>
      </c>
      <c r="I23" s="175">
        <f>E23-G23</f>
        <v>0</v>
      </c>
      <c r="J23" s="176">
        <f>IF(G23=0,0,((I23/G23)*100))</f>
        <v>0</v>
      </c>
      <c r="K23" s="283"/>
      <c r="L23" s="301" t="s">
        <v>173</v>
      </c>
      <c r="M23" s="292" t="s">
        <v>184</v>
      </c>
      <c r="N23" s="302"/>
      <c r="O23" s="287">
        <v>41230</v>
      </c>
    </row>
    <row r="24" spans="1:15" s="303" customFormat="1" ht="13.5" customHeight="1">
      <c r="A24" s="56"/>
      <c r="B24" s="399" t="s">
        <v>185</v>
      </c>
      <c r="C24" s="379"/>
      <c r="D24" s="300"/>
      <c r="E24" s="67">
        <v>2670108</v>
      </c>
      <c r="F24" s="60">
        <f>IF(E$8&gt;0,(E24/E$8)*100,0)</f>
        <v>1.4991195077281467</v>
      </c>
      <c r="G24" s="67">
        <v>2206097</v>
      </c>
      <c r="H24" s="60">
        <f>IF(G$8&gt;0,(G24/G$8)*100,0)</f>
        <v>1.2151160553838827</v>
      </c>
      <c r="I24" s="175">
        <f>E24-G24</f>
        <v>464011</v>
      </c>
      <c r="J24" s="176">
        <f>IF(G24=0,0,((I24/G24)*100))</f>
        <v>21.03311867066589</v>
      </c>
      <c r="K24" s="283"/>
      <c r="L24" s="301" t="s">
        <v>175</v>
      </c>
      <c r="M24" s="292" t="s">
        <v>185</v>
      </c>
      <c r="N24" s="302"/>
      <c r="O24" s="299">
        <v>41240</v>
      </c>
    </row>
    <row r="25" spans="1:15" s="295" customFormat="1" ht="8.25" customHeight="1">
      <c r="A25" s="56"/>
      <c r="B25" s="289"/>
      <c r="C25" s="208"/>
      <c r="D25" s="300"/>
      <c r="E25" s="60"/>
      <c r="F25" s="60"/>
      <c r="G25" s="60"/>
      <c r="H25" s="60"/>
      <c r="I25" s="175"/>
      <c r="J25" s="176"/>
      <c r="K25" s="283"/>
      <c r="L25" s="291"/>
      <c r="M25" s="292"/>
      <c r="N25" s="302"/>
      <c r="O25" s="299"/>
    </row>
    <row r="26" spans="1:15" s="303" customFormat="1" ht="13.5" customHeight="1">
      <c r="A26" s="289" t="s">
        <v>186</v>
      </c>
      <c r="C26" s="71"/>
      <c r="D26" s="296"/>
      <c r="E26" s="50">
        <f>SUM(E27:E35)</f>
        <v>151045303</v>
      </c>
      <c r="F26" s="50">
        <f aca="true" t="shared" si="4" ref="F26:F35">IF(E$8&gt;0,(E26/E$8)*100,0)</f>
        <v>84.80367096687054</v>
      </c>
      <c r="G26" s="50">
        <f>SUM(G27:G35)</f>
        <v>156092953</v>
      </c>
      <c r="H26" s="50">
        <f aca="true" t="shared" si="5" ref="H26:H35">IF(G$8&gt;0,(G26/G$8)*100,0)</f>
        <v>85.97584481669745</v>
      </c>
      <c r="I26" s="184">
        <f aca="true" t="shared" si="6" ref="I26:I35">E26-G26</f>
        <v>-5047650</v>
      </c>
      <c r="J26" s="282">
        <f aca="true" t="shared" si="7" ref="J26:J35">IF(G26=0,0,((I26/G26)*100))</f>
        <v>-3.2337462409337596</v>
      </c>
      <c r="K26" s="291" t="s">
        <v>187</v>
      </c>
      <c r="L26" s="291" t="s">
        <v>186</v>
      </c>
      <c r="M26" s="297"/>
      <c r="N26" s="298"/>
      <c r="O26" s="287">
        <v>41300</v>
      </c>
    </row>
    <row r="27" spans="1:15" s="303" customFormat="1" ht="13.5" customHeight="1">
      <c r="A27" s="56"/>
      <c r="B27" s="399" t="s">
        <v>188</v>
      </c>
      <c r="C27" s="379"/>
      <c r="D27" s="300"/>
      <c r="E27" s="67">
        <v>0</v>
      </c>
      <c r="F27" s="60">
        <f t="shared" si="4"/>
        <v>0</v>
      </c>
      <c r="G27" s="67">
        <v>0</v>
      </c>
      <c r="H27" s="60">
        <f t="shared" si="5"/>
        <v>0</v>
      </c>
      <c r="I27" s="175">
        <f t="shared" si="6"/>
        <v>0</v>
      </c>
      <c r="J27" s="176">
        <f t="shared" si="7"/>
        <v>0</v>
      </c>
      <c r="K27" s="283"/>
      <c r="L27" s="301" t="s">
        <v>166</v>
      </c>
      <c r="M27" s="292" t="s">
        <v>188</v>
      </c>
      <c r="N27" s="302"/>
      <c r="O27" s="287">
        <v>41310</v>
      </c>
    </row>
    <row r="28" spans="1:15" s="303" customFormat="1" ht="13.5" customHeight="1">
      <c r="A28" s="56"/>
      <c r="B28" s="399" t="s">
        <v>189</v>
      </c>
      <c r="C28" s="379"/>
      <c r="D28" s="300"/>
      <c r="E28" s="67">
        <v>0</v>
      </c>
      <c r="F28" s="60">
        <f t="shared" si="4"/>
        <v>0</v>
      </c>
      <c r="G28" s="67">
        <v>0</v>
      </c>
      <c r="H28" s="60">
        <f t="shared" si="5"/>
        <v>0</v>
      </c>
      <c r="I28" s="175">
        <f t="shared" si="6"/>
        <v>0</v>
      </c>
      <c r="J28" s="176">
        <f t="shared" si="7"/>
        <v>0</v>
      </c>
      <c r="K28" s="283"/>
      <c r="L28" s="301" t="s">
        <v>168</v>
      </c>
      <c r="M28" s="292" t="s">
        <v>189</v>
      </c>
      <c r="N28" s="302"/>
      <c r="O28" s="299">
        <v>41320</v>
      </c>
    </row>
    <row r="29" spans="1:15" s="303" customFormat="1" ht="13.5" customHeight="1">
      <c r="A29" s="56"/>
      <c r="B29" s="399" t="s">
        <v>190</v>
      </c>
      <c r="C29" s="379"/>
      <c r="D29" s="300"/>
      <c r="E29" s="67">
        <v>137402372</v>
      </c>
      <c r="F29" s="60">
        <f t="shared" si="4"/>
        <v>77.14391188420831</v>
      </c>
      <c r="G29" s="67">
        <v>141709232</v>
      </c>
      <c r="H29" s="60">
        <f t="shared" si="5"/>
        <v>78.05330545271558</v>
      </c>
      <c r="I29" s="175">
        <f t="shared" si="6"/>
        <v>-4306860</v>
      </c>
      <c r="J29" s="176">
        <f t="shared" si="7"/>
        <v>-3.0392233019793657</v>
      </c>
      <c r="K29" s="283"/>
      <c r="L29" s="301" t="s">
        <v>170</v>
      </c>
      <c r="M29" s="292" t="s">
        <v>191</v>
      </c>
      <c r="N29" s="302"/>
      <c r="O29" s="299">
        <v>41330</v>
      </c>
    </row>
    <row r="30" spans="1:15" s="303" customFormat="1" ht="13.5" customHeight="1">
      <c r="A30" s="56"/>
      <c r="B30" s="399" t="s">
        <v>192</v>
      </c>
      <c r="C30" s="379"/>
      <c r="D30" s="300"/>
      <c r="E30" s="67">
        <v>9008234</v>
      </c>
      <c r="F30" s="60">
        <f t="shared" si="4"/>
        <v>5.057630372846324</v>
      </c>
      <c r="G30" s="67">
        <v>12054775</v>
      </c>
      <c r="H30" s="60">
        <f t="shared" si="5"/>
        <v>6.639758200360293</v>
      </c>
      <c r="I30" s="175">
        <f t="shared" si="6"/>
        <v>-3046541</v>
      </c>
      <c r="J30" s="176">
        <f t="shared" si="7"/>
        <v>-25.27248331055536</v>
      </c>
      <c r="K30" s="283"/>
      <c r="L30" s="301" t="s">
        <v>173</v>
      </c>
      <c r="M30" s="292" t="s">
        <v>192</v>
      </c>
      <c r="N30" s="302"/>
      <c r="O30" s="299">
        <v>41340</v>
      </c>
    </row>
    <row r="31" spans="1:15" s="303" customFormat="1" ht="13.5" customHeight="1">
      <c r="A31" s="56"/>
      <c r="B31" s="399" t="s">
        <v>193</v>
      </c>
      <c r="C31" s="379"/>
      <c r="D31" s="300"/>
      <c r="E31" s="67">
        <v>582632</v>
      </c>
      <c r="F31" s="60">
        <f t="shared" si="4"/>
        <v>0.32711598071189085</v>
      </c>
      <c r="G31" s="67">
        <v>869544</v>
      </c>
      <c r="H31" s="60">
        <f t="shared" si="5"/>
        <v>0.4789439790103168</v>
      </c>
      <c r="I31" s="175">
        <f t="shared" si="6"/>
        <v>-286912</v>
      </c>
      <c r="J31" s="176">
        <f t="shared" si="7"/>
        <v>-32.99568509471631</v>
      </c>
      <c r="K31" s="283"/>
      <c r="L31" s="301" t="s">
        <v>175</v>
      </c>
      <c r="M31" s="292" t="s">
        <v>193</v>
      </c>
      <c r="N31" s="302"/>
      <c r="O31" s="299">
        <v>41350</v>
      </c>
    </row>
    <row r="32" spans="1:15" s="303" customFormat="1" ht="13.5" customHeight="1">
      <c r="A32" s="56"/>
      <c r="B32" s="399" t="s">
        <v>194</v>
      </c>
      <c r="C32" s="379"/>
      <c r="D32" s="300"/>
      <c r="E32" s="67">
        <v>900750</v>
      </c>
      <c r="F32" s="60">
        <f t="shared" si="4"/>
        <v>0.5057218272017941</v>
      </c>
      <c r="G32" s="67">
        <v>1348402</v>
      </c>
      <c r="H32" s="60">
        <f t="shared" si="5"/>
        <v>0.7426984939065409</v>
      </c>
      <c r="I32" s="175">
        <f t="shared" si="6"/>
        <v>-447652</v>
      </c>
      <c r="J32" s="176">
        <f t="shared" si="7"/>
        <v>-33.19870483728146</v>
      </c>
      <c r="K32" s="283"/>
      <c r="L32" s="301" t="s">
        <v>177</v>
      </c>
      <c r="M32" s="292" t="s">
        <v>194</v>
      </c>
      <c r="N32" s="302"/>
      <c r="O32" s="299">
        <v>41360</v>
      </c>
    </row>
    <row r="33" spans="1:15" s="303" customFormat="1" ht="13.5" customHeight="1">
      <c r="A33" s="56"/>
      <c r="B33" s="399" t="s">
        <v>195</v>
      </c>
      <c r="C33" s="379"/>
      <c r="D33" s="300"/>
      <c r="E33" s="67">
        <v>0</v>
      </c>
      <c r="F33" s="60">
        <f t="shared" si="4"/>
        <v>0</v>
      </c>
      <c r="G33" s="67">
        <v>0</v>
      </c>
      <c r="H33" s="60">
        <f t="shared" si="5"/>
        <v>0</v>
      </c>
      <c r="I33" s="175">
        <f t="shared" si="6"/>
        <v>0</v>
      </c>
      <c r="J33" s="176">
        <f t="shared" si="7"/>
        <v>0</v>
      </c>
      <c r="K33" s="283"/>
      <c r="L33" s="301" t="s">
        <v>196</v>
      </c>
      <c r="M33" s="292" t="s">
        <v>195</v>
      </c>
      <c r="N33" s="302"/>
      <c r="O33" s="299">
        <v>41370</v>
      </c>
    </row>
    <row r="34" spans="1:15" s="303" customFormat="1" ht="13.5" customHeight="1">
      <c r="A34" s="56"/>
      <c r="B34" s="399" t="s">
        <v>197</v>
      </c>
      <c r="C34" s="379"/>
      <c r="D34" s="300"/>
      <c r="E34" s="67">
        <v>0</v>
      </c>
      <c r="F34" s="60">
        <f t="shared" si="4"/>
        <v>0</v>
      </c>
      <c r="G34" s="67">
        <v>0</v>
      </c>
      <c r="H34" s="60">
        <f t="shared" si="5"/>
        <v>0</v>
      </c>
      <c r="I34" s="175">
        <f t="shared" si="6"/>
        <v>0</v>
      </c>
      <c r="J34" s="176">
        <f t="shared" si="7"/>
        <v>0</v>
      </c>
      <c r="K34" s="283"/>
      <c r="L34" s="301" t="s">
        <v>198</v>
      </c>
      <c r="M34" s="292" t="s">
        <v>197</v>
      </c>
      <c r="N34" s="302"/>
      <c r="O34" s="299">
        <v>41380</v>
      </c>
    </row>
    <row r="35" spans="1:15" s="303" customFormat="1" ht="13.5" customHeight="1">
      <c r="A35" s="56"/>
      <c r="B35" s="399" t="s">
        <v>199</v>
      </c>
      <c r="C35" s="379"/>
      <c r="D35" s="300"/>
      <c r="E35" s="67">
        <v>3151315</v>
      </c>
      <c r="F35" s="60">
        <f t="shared" si="4"/>
        <v>1.769290901902217</v>
      </c>
      <c r="G35" s="67">
        <v>111000</v>
      </c>
      <c r="H35" s="60">
        <f t="shared" si="5"/>
        <v>0.06113869070472013</v>
      </c>
      <c r="I35" s="175">
        <f t="shared" si="6"/>
        <v>3040315</v>
      </c>
      <c r="J35" s="176">
        <f t="shared" si="7"/>
        <v>2739.0225225225226</v>
      </c>
      <c r="K35" s="283"/>
      <c r="L35" s="301" t="s">
        <v>200</v>
      </c>
      <c r="M35" s="292" t="s">
        <v>199</v>
      </c>
      <c r="N35" s="302"/>
      <c r="O35" s="299">
        <v>41390</v>
      </c>
    </row>
    <row r="36" spans="1:15" s="303" customFormat="1" ht="8.25" customHeight="1">
      <c r="A36" s="56"/>
      <c r="B36" s="289"/>
      <c r="D36" s="300"/>
      <c r="E36" s="67"/>
      <c r="F36" s="60"/>
      <c r="G36" s="67"/>
      <c r="H36" s="60"/>
      <c r="I36" s="175"/>
      <c r="J36" s="176"/>
      <c r="K36" s="283"/>
      <c r="L36" s="291"/>
      <c r="M36" s="292"/>
      <c r="N36" s="302"/>
      <c r="O36" s="287"/>
    </row>
    <row r="37" spans="1:15" s="295" customFormat="1" ht="13.5" customHeight="1">
      <c r="A37" s="289" t="s">
        <v>201</v>
      </c>
      <c r="C37" s="71"/>
      <c r="D37" s="296"/>
      <c r="E37" s="50">
        <f>SUM(E38:E40)</f>
        <v>0</v>
      </c>
      <c r="F37" s="50">
        <f>IF(E$8&gt;0,(E37/E$8)*100,0)</f>
        <v>0</v>
      </c>
      <c r="G37" s="50">
        <f>SUM(G38:G40)</f>
        <v>0</v>
      </c>
      <c r="H37" s="50">
        <f>IF(G$8&gt;0,(G37/G$8)*100,0)</f>
        <v>0</v>
      </c>
      <c r="I37" s="184">
        <f>E37-G37</f>
        <v>0</v>
      </c>
      <c r="J37" s="282">
        <f>IF(G37=0,0,((I37/G37)*100))</f>
        <v>0</v>
      </c>
      <c r="K37" s="291" t="s">
        <v>202</v>
      </c>
      <c r="L37" s="291" t="s">
        <v>201</v>
      </c>
      <c r="M37" s="297"/>
      <c r="N37" s="298"/>
      <c r="O37" s="299">
        <v>41400</v>
      </c>
    </row>
    <row r="38" spans="1:15" s="303" customFormat="1" ht="13.5" customHeight="1">
      <c r="A38" s="56"/>
      <c r="B38" s="399" t="s">
        <v>203</v>
      </c>
      <c r="C38" s="379"/>
      <c r="D38" s="300"/>
      <c r="E38" s="67">
        <v>0</v>
      </c>
      <c r="F38" s="60">
        <f>IF(E$8&gt;0,(E38/E$8)*100,0)</f>
        <v>0</v>
      </c>
      <c r="G38" s="67">
        <v>0</v>
      </c>
      <c r="H38" s="60">
        <f>IF(G$8&gt;0,(G38/G$8)*100,0)</f>
        <v>0</v>
      </c>
      <c r="I38" s="175">
        <f>E38-G38</f>
        <v>0</v>
      </c>
      <c r="J38" s="176">
        <f>IF(G38=0,0,((I38/G38)*100))</f>
        <v>0</v>
      </c>
      <c r="K38" s="283"/>
      <c r="L38" s="301" t="s">
        <v>166</v>
      </c>
      <c r="M38" s="292" t="s">
        <v>203</v>
      </c>
      <c r="N38" s="302"/>
      <c r="O38" s="299">
        <v>41410</v>
      </c>
    </row>
    <row r="39" spans="1:15" s="303" customFormat="1" ht="13.5" customHeight="1">
      <c r="A39" s="56"/>
      <c r="B39" s="399" t="s">
        <v>204</v>
      </c>
      <c r="C39" s="379"/>
      <c r="D39" s="300"/>
      <c r="E39" s="67">
        <v>0</v>
      </c>
      <c r="F39" s="60">
        <f>IF(E$8&gt;0,(E39/E$8)*100,0)</f>
        <v>0</v>
      </c>
      <c r="G39" s="67">
        <v>0</v>
      </c>
      <c r="H39" s="60">
        <f>IF(G$8&gt;0,(G39/G$8)*100,0)</f>
        <v>0</v>
      </c>
      <c r="I39" s="175">
        <f>E39-G39</f>
        <v>0</v>
      </c>
      <c r="J39" s="176">
        <f>IF(G39=0,0,((I39/G39)*100))</f>
        <v>0</v>
      </c>
      <c r="K39" s="283"/>
      <c r="L39" s="301" t="s">
        <v>168</v>
      </c>
      <c r="M39" s="292" t="s">
        <v>204</v>
      </c>
      <c r="N39" s="302"/>
      <c r="O39" s="299">
        <v>41420</v>
      </c>
    </row>
    <row r="40" spans="1:15" s="303" customFormat="1" ht="13.5" customHeight="1">
      <c r="A40" s="56"/>
      <c r="B40" s="399" t="s">
        <v>205</v>
      </c>
      <c r="C40" s="379"/>
      <c r="D40" s="300"/>
      <c r="E40" s="67">
        <v>0</v>
      </c>
      <c r="F40" s="60">
        <f>IF(E$8&gt;0,(E40/E$8)*100,0)</f>
        <v>0</v>
      </c>
      <c r="G40" s="67">
        <v>0</v>
      </c>
      <c r="H40" s="60">
        <f>IF(G$8&gt;0,(G40/G$8)*100,0)</f>
        <v>0</v>
      </c>
      <c r="I40" s="175">
        <f>E40-G40</f>
        <v>0</v>
      </c>
      <c r="J40" s="176">
        <f>IF(G40=0,0,((I40/G40)*100))</f>
        <v>0</v>
      </c>
      <c r="K40" s="283"/>
      <c r="L40" s="301" t="s">
        <v>170</v>
      </c>
      <c r="M40" s="292" t="s">
        <v>205</v>
      </c>
      <c r="N40" s="302"/>
      <c r="O40" s="299">
        <v>41430</v>
      </c>
    </row>
    <row r="41" spans="1:15" s="295" customFormat="1" ht="8.25" customHeight="1">
      <c r="A41" s="56"/>
      <c r="B41" s="289"/>
      <c r="C41" s="208"/>
      <c r="D41" s="290"/>
      <c r="E41" s="60"/>
      <c r="F41" s="60"/>
      <c r="G41" s="60"/>
      <c r="H41" s="60"/>
      <c r="I41" s="175"/>
      <c r="J41" s="176"/>
      <c r="K41" s="283"/>
      <c r="L41" s="291"/>
      <c r="M41" s="292"/>
      <c r="N41" s="293"/>
      <c r="O41" s="299"/>
    </row>
    <row r="42" spans="1:15" s="295" customFormat="1" ht="13.5" customHeight="1">
      <c r="A42" s="289" t="s">
        <v>206</v>
      </c>
      <c r="C42" s="71"/>
      <c r="D42" s="304"/>
      <c r="E42" s="50">
        <f>SUM(E43:E43)</f>
        <v>158586</v>
      </c>
      <c r="F42" s="50">
        <f>IF(E$8&gt;0,(E42/E$8)*100,0)</f>
        <v>0.08903735963211072</v>
      </c>
      <c r="G42" s="50">
        <f>SUM(G43:G43)</f>
        <v>320246</v>
      </c>
      <c r="H42" s="50">
        <f>IF(G$8&gt;0,(G42/G$8)*100,0)</f>
        <v>0.17639118147228652</v>
      </c>
      <c r="I42" s="184">
        <f>E42-G42</f>
        <v>-161660</v>
      </c>
      <c r="J42" s="282">
        <f>IF(G42=0,0,((I42/G42)*100))</f>
        <v>-50.479943543401006</v>
      </c>
      <c r="K42" s="291" t="s">
        <v>207</v>
      </c>
      <c r="L42" s="291" t="s">
        <v>206</v>
      </c>
      <c r="M42" s="297"/>
      <c r="N42" s="305"/>
      <c r="O42" s="306">
        <v>41500</v>
      </c>
    </row>
    <row r="43" spans="1:15" s="307" customFormat="1" ht="13.5" customHeight="1">
      <c r="A43" s="56"/>
      <c r="B43" s="399" t="s">
        <v>208</v>
      </c>
      <c r="C43" s="379"/>
      <c r="D43" s="300"/>
      <c r="E43" s="67">
        <v>158586</v>
      </c>
      <c r="F43" s="60">
        <f>IF(E$8&gt;0,(E43/E$8)*100,0)</f>
        <v>0.08903735963211072</v>
      </c>
      <c r="G43" s="67">
        <v>320246</v>
      </c>
      <c r="H43" s="60">
        <f>IF(G$8&gt;0,(G43/G$8)*100,0)</f>
        <v>0.17639118147228652</v>
      </c>
      <c r="I43" s="175">
        <f>E43-G43</f>
        <v>-161660</v>
      </c>
      <c r="J43" s="176">
        <f>IF(G43=0,0,((I43/G43)*100))</f>
        <v>-50.479943543401006</v>
      </c>
      <c r="K43" s="283"/>
      <c r="L43" s="301" t="s">
        <v>166</v>
      </c>
      <c r="M43" s="292" t="s">
        <v>208</v>
      </c>
      <c r="N43" s="302"/>
      <c r="O43" s="299">
        <v>41510</v>
      </c>
    </row>
    <row r="44" spans="1:15" s="2" customFormat="1" ht="8.25" customHeight="1">
      <c r="A44" s="56"/>
      <c r="B44" s="289"/>
      <c r="C44" s="208"/>
      <c r="D44" s="300"/>
      <c r="E44" s="60"/>
      <c r="F44" s="60"/>
      <c r="G44" s="60"/>
      <c r="H44" s="60"/>
      <c r="I44" s="175"/>
      <c r="J44" s="176"/>
      <c r="K44" s="283"/>
      <c r="L44" s="291"/>
      <c r="M44" s="292"/>
      <c r="N44" s="302"/>
      <c r="O44" s="299"/>
    </row>
    <row r="45" spans="1:15" s="308" customFormat="1" ht="15" customHeight="1">
      <c r="A45" s="289" t="s">
        <v>209</v>
      </c>
      <c r="C45" s="71"/>
      <c r="D45" s="296"/>
      <c r="E45" s="50">
        <f>SUM(E46:E46)</f>
        <v>0</v>
      </c>
      <c r="F45" s="50">
        <f>IF(E$8&gt;0,(E45/E$8)*100,0)</f>
        <v>0</v>
      </c>
      <c r="G45" s="50">
        <f>SUM(G46:G46)</f>
        <v>0</v>
      </c>
      <c r="H45" s="50">
        <f>IF(G$8&gt;0,(G45/G$8)*100,0)</f>
        <v>0</v>
      </c>
      <c r="I45" s="184">
        <f>E45-G45</f>
        <v>0</v>
      </c>
      <c r="J45" s="282">
        <f>IF(G45=0,0,((I45/G45)*100))</f>
        <v>0</v>
      </c>
      <c r="K45" s="291" t="s">
        <v>210</v>
      </c>
      <c r="L45" s="291" t="s">
        <v>209</v>
      </c>
      <c r="M45" s="297"/>
      <c r="N45" s="298"/>
      <c r="O45" s="306">
        <v>41600</v>
      </c>
    </row>
    <row r="46" spans="1:15" s="309" customFormat="1" ht="16.5" customHeight="1">
      <c r="A46" s="56"/>
      <c r="B46" s="399" t="s">
        <v>211</v>
      </c>
      <c r="C46" s="379"/>
      <c r="D46" s="300"/>
      <c r="E46" s="67">
        <v>0</v>
      </c>
      <c r="F46" s="60">
        <f>IF(E$8&gt;0,(E46/E$8)*100,0)</f>
        <v>0</v>
      </c>
      <c r="G46" s="67">
        <v>0</v>
      </c>
      <c r="H46" s="60">
        <f>IF(G$8&gt;0,(G46/G$8)*100,0)</f>
        <v>0</v>
      </c>
      <c r="I46" s="175">
        <f>E46-G46</f>
        <v>0</v>
      </c>
      <c r="J46" s="176">
        <f>IF(G46=0,0,((I46/G46)*100))</f>
        <v>0</v>
      </c>
      <c r="K46" s="283"/>
      <c r="L46" s="301" t="s">
        <v>166</v>
      </c>
      <c r="M46" s="292" t="s">
        <v>211</v>
      </c>
      <c r="N46" s="302"/>
      <c r="O46" s="299">
        <v>41610</v>
      </c>
    </row>
    <row r="47" spans="1:15" s="89" customFormat="1" ht="8.25" customHeight="1">
      <c r="A47" s="56"/>
      <c r="B47" s="310"/>
      <c r="C47" s="208"/>
      <c r="D47" s="300"/>
      <c r="E47" s="60"/>
      <c r="F47" s="60"/>
      <c r="G47" s="60"/>
      <c r="H47" s="60"/>
      <c r="I47" s="175"/>
      <c r="J47" s="176"/>
      <c r="K47" s="283"/>
      <c r="L47" s="311"/>
      <c r="M47" s="292"/>
      <c r="N47" s="302"/>
      <c r="O47" s="299"/>
    </row>
    <row r="48" spans="1:15" s="312" customFormat="1" ht="13.5" customHeight="1">
      <c r="A48" s="289" t="s">
        <v>212</v>
      </c>
      <c r="C48" s="71"/>
      <c r="D48" s="296"/>
      <c r="E48" s="50">
        <f>SUM(E49:E52)</f>
        <v>322250</v>
      </c>
      <c r="F48" s="50">
        <f>IF(E$8&gt;0,(E48/E$8)*100,0)</f>
        <v>0.18092573834668682</v>
      </c>
      <c r="G48" s="50">
        <f>SUM(G49:G52)</f>
        <v>177250</v>
      </c>
      <c r="H48" s="50">
        <f>IF(G$8&gt;0,(G48/G$8)*100,0)</f>
        <v>0.09762912547217698</v>
      </c>
      <c r="I48" s="184">
        <f>E48-G48</f>
        <v>145000</v>
      </c>
      <c r="J48" s="282">
        <f>IF(G48=0,0,((I48/G48)*100))</f>
        <v>81.80535966149506</v>
      </c>
      <c r="K48" s="291" t="s">
        <v>213</v>
      </c>
      <c r="L48" s="291" t="s">
        <v>212</v>
      </c>
      <c r="M48" s="297"/>
      <c r="N48" s="298"/>
      <c r="O48" s="313">
        <v>41700</v>
      </c>
    </row>
    <row r="49" spans="1:15" s="115" customFormat="1" ht="13.5" customHeight="1">
      <c r="A49" s="56"/>
      <c r="B49" s="399" t="s">
        <v>214</v>
      </c>
      <c r="C49" s="379"/>
      <c r="D49" s="290"/>
      <c r="E49" s="67">
        <v>0</v>
      </c>
      <c r="F49" s="60">
        <f>IF(E$8&gt;0,(E49/E$8)*100,0)</f>
        <v>0</v>
      </c>
      <c r="G49" s="67">
        <v>0</v>
      </c>
      <c r="H49" s="60">
        <f>IF(G$8&gt;0,(G49/G$8)*100,0)</f>
        <v>0</v>
      </c>
      <c r="I49" s="175">
        <f>E49-G49</f>
        <v>0</v>
      </c>
      <c r="J49" s="176">
        <f>IF(G49=0,0,((I49/G49)*100))</f>
        <v>0</v>
      </c>
      <c r="K49" s="283"/>
      <c r="L49" s="301" t="s">
        <v>166</v>
      </c>
      <c r="M49" s="208" t="s">
        <v>215</v>
      </c>
      <c r="N49" s="293"/>
      <c r="O49" s="278">
        <v>41710</v>
      </c>
    </row>
    <row r="50" spans="1:15" s="115" customFormat="1" ht="13.5" customHeight="1">
      <c r="A50" s="56"/>
      <c r="B50" s="399" t="s">
        <v>216</v>
      </c>
      <c r="C50" s="379"/>
      <c r="D50" s="290"/>
      <c r="E50" s="67">
        <v>322250</v>
      </c>
      <c r="F50" s="60">
        <f>IF(E$8&gt;0,(E50/E$8)*100,0)</f>
        <v>0.18092573834668682</v>
      </c>
      <c r="G50" s="67">
        <v>177250</v>
      </c>
      <c r="H50" s="60">
        <f>IF(G$8&gt;0,(G50/G$8)*100,0)</f>
        <v>0.09762912547217698</v>
      </c>
      <c r="I50" s="175">
        <f>E50-G50</f>
        <v>145000</v>
      </c>
      <c r="J50" s="176">
        <f>IF(G50=0,0,((I50/G50)*100))</f>
        <v>81.80535966149506</v>
      </c>
      <c r="K50" s="283"/>
      <c r="L50" s="301" t="s">
        <v>168</v>
      </c>
      <c r="M50" s="292" t="s">
        <v>216</v>
      </c>
      <c r="N50" s="293"/>
      <c r="O50" s="278">
        <v>41720</v>
      </c>
    </row>
    <row r="51" spans="1:15" s="115" customFormat="1" ht="13.5" customHeight="1">
      <c r="A51" s="56"/>
      <c r="B51" s="399" t="s">
        <v>217</v>
      </c>
      <c r="C51" s="379"/>
      <c r="D51" s="290"/>
      <c r="E51" s="67">
        <v>0</v>
      </c>
      <c r="F51" s="60">
        <f>IF(E$8&gt;0,(E51/E$8)*100,0)</f>
        <v>0</v>
      </c>
      <c r="G51" s="67">
        <v>0</v>
      </c>
      <c r="H51" s="60">
        <f>IF(G$8&gt;0,(G51/G$8)*100,0)</f>
        <v>0</v>
      </c>
      <c r="I51" s="175">
        <f>E51-G51</f>
        <v>0</v>
      </c>
      <c r="J51" s="176">
        <f>IF(G51=0,0,((I51/G51)*100))</f>
        <v>0</v>
      </c>
      <c r="K51" s="283"/>
      <c r="L51" s="314" t="s">
        <v>170</v>
      </c>
      <c r="M51" s="208" t="s">
        <v>217</v>
      </c>
      <c r="N51" s="293"/>
      <c r="O51" s="278">
        <v>41730</v>
      </c>
    </row>
    <row r="52" spans="1:15" s="115" customFormat="1" ht="13.5" customHeight="1">
      <c r="A52" s="56"/>
      <c r="B52" s="399" t="s">
        <v>218</v>
      </c>
      <c r="C52" s="379"/>
      <c r="D52" s="290"/>
      <c r="E52" s="67">
        <v>0</v>
      </c>
      <c r="F52" s="60">
        <f>IF(E$8&gt;0,(E52/E$8)*100,0)</f>
        <v>0</v>
      </c>
      <c r="G52" s="67">
        <v>0</v>
      </c>
      <c r="H52" s="60">
        <f>IF(G$8&gt;0,(G52/G$8)*100,0)</f>
        <v>0</v>
      </c>
      <c r="I52" s="175">
        <f>E52-G52</f>
        <v>0</v>
      </c>
      <c r="J52" s="176">
        <f>IF(G52=0,0,((I52/G52)*100))</f>
        <v>0</v>
      </c>
      <c r="K52" s="283"/>
      <c r="L52" s="314" t="s">
        <v>173</v>
      </c>
      <c r="M52" s="208" t="s">
        <v>219</v>
      </c>
      <c r="N52" s="293"/>
      <c r="O52" s="278">
        <v>41740</v>
      </c>
    </row>
    <row r="53" spans="1:15" s="288" customFormat="1" ht="8.25" customHeight="1">
      <c r="A53" s="56"/>
      <c r="B53" s="315"/>
      <c r="C53" s="208"/>
      <c r="D53" s="290"/>
      <c r="E53" s="60"/>
      <c r="F53" s="60"/>
      <c r="G53" s="60"/>
      <c r="H53" s="60"/>
      <c r="I53" s="175"/>
      <c r="J53" s="176"/>
      <c r="K53" s="283"/>
      <c r="L53" s="316"/>
      <c r="M53" s="292"/>
      <c r="N53" s="293"/>
      <c r="O53" s="287"/>
    </row>
    <row r="54" spans="1:15" s="329" customFormat="1" ht="25.5" customHeight="1">
      <c r="A54" s="317"/>
      <c r="B54" s="318" t="s">
        <v>220</v>
      </c>
      <c r="C54" s="319"/>
      <c r="D54" s="320"/>
      <c r="E54" s="321">
        <f>E8</f>
        <v>178111750.68</v>
      </c>
      <c r="F54" s="321">
        <f>IF(E$8&gt;0,(E54/E$8)*100,0)</f>
        <v>100</v>
      </c>
      <c r="G54" s="321">
        <f>G8</f>
        <v>181554427.68</v>
      </c>
      <c r="H54" s="321">
        <f>IF(G$8&gt;0,(G54/G$8)*100,0)</f>
        <v>100</v>
      </c>
      <c r="I54" s="322">
        <f>E54-G54</f>
        <v>-3442677</v>
      </c>
      <c r="J54" s="323">
        <f>IF(G54=0,0,((I54/G54)*100))</f>
        <v>-1.8962231017950792</v>
      </c>
      <c r="K54" s="324"/>
      <c r="L54" s="325" t="s">
        <v>220</v>
      </c>
      <c r="M54" s="326"/>
      <c r="N54" s="327"/>
      <c r="O54" s="328">
        <v>42000</v>
      </c>
    </row>
    <row r="55" spans="1:15" s="331" customFormat="1" ht="12.75" customHeight="1">
      <c r="A55" s="330" t="s">
        <v>246</v>
      </c>
      <c r="E55" s="332"/>
      <c r="F55" s="332"/>
      <c r="G55" s="333"/>
      <c r="H55" s="332"/>
      <c r="I55" s="334"/>
      <c r="K55" s="335"/>
      <c r="L55" s="336"/>
      <c r="M55" s="336"/>
      <c r="N55" s="336"/>
      <c r="O55" s="337"/>
    </row>
    <row r="56" spans="1:15" s="331" customFormat="1" ht="12.75" customHeight="1">
      <c r="A56" s="338"/>
      <c r="E56" s="332"/>
      <c r="F56" s="332"/>
      <c r="G56" s="333"/>
      <c r="H56" s="332"/>
      <c r="I56" s="334"/>
      <c r="K56" s="335"/>
      <c r="L56" s="336"/>
      <c r="M56" s="336"/>
      <c r="N56" s="336"/>
      <c r="O56" s="337"/>
    </row>
    <row r="57" spans="1:15" s="331" customFormat="1" ht="12.75" customHeight="1">
      <c r="A57" s="338"/>
      <c r="E57" s="332"/>
      <c r="F57" s="332"/>
      <c r="G57" s="333"/>
      <c r="H57" s="332"/>
      <c r="I57" s="334"/>
      <c r="K57" s="335"/>
      <c r="L57" s="336"/>
      <c r="M57" s="336"/>
      <c r="N57" s="336"/>
      <c r="O57" s="337"/>
    </row>
    <row r="58" spans="1:15" s="331" customFormat="1" ht="12.75" customHeight="1">
      <c r="A58" s="338"/>
      <c r="E58" s="332"/>
      <c r="F58" s="332"/>
      <c r="G58" s="333"/>
      <c r="H58" s="332"/>
      <c r="I58" s="334"/>
      <c r="K58" s="335"/>
      <c r="L58" s="336"/>
      <c r="M58" s="336"/>
      <c r="N58" s="336"/>
      <c r="O58" s="337"/>
    </row>
    <row r="59" spans="1:15" s="5" customFormat="1" ht="30" customHeight="1">
      <c r="A59" s="1" t="s">
        <v>45</v>
      </c>
      <c r="C59" s="226"/>
      <c r="D59" s="227"/>
      <c r="E59" s="228"/>
      <c r="F59" s="228"/>
      <c r="G59" s="228"/>
      <c r="H59" s="228"/>
      <c r="I59" s="229"/>
      <c r="J59" s="94"/>
      <c r="K59" s="230" t="s">
        <v>45</v>
      </c>
      <c r="L59" s="231"/>
      <c r="M59" s="232"/>
      <c r="N59" s="233"/>
      <c r="O59" s="339"/>
    </row>
    <row r="60" spans="1:15" s="10" customFormat="1" ht="36" customHeight="1">
      <c r="A60" s="340" t="str">
        <f>'[4]NAME'!C47</f>
        <v>醫院作業基金平衡表</v>
      </c>
      <c r="B60" s="21"/>
      <c r="C60" s="7"/>
      <c r="D60" s="235"/>
      <c r="E60" s="236"/>
      <c r="F60" s="236"/>
      <c r="G60" s="236"/>
      <c r="H60" s="236"/>
      <c r="I60" s="237"/>
      <c r="J60" s="238"/>
      <c r="K60" s="341"/>
      <c r="L60" s="342"/>
      <c r="M60" s="343"/>
      <c r="N60" s="344"/>
      <c r="O60" s="345"/>
    </row>
    <row r="61" spans="1:15" s="240" customFormat="1" ht="18" customHeight="1">
      <c r="A61" s="346" t="str">
        <f>'[4]NAME'!C48</f>
        <v>───────────</v>
      </c>
      <c r="C61" s="241"/>
      <c r="D61" s="241"/>
      <c r="E61" s="243"/>
      <c r="F61" s="243"/>
      <c r="G61" s="243"/>
      <c r="H61" s="243"/>
      <c r="I61" s="244"/>
      <c r="J61" s="17"/>
      <c r="K61" s="347"/>
      <c r="L61" s="348"/>
      <c r="M61" s="349"/>
      <c r="N61" s="349"/>
      <c r="O61" s="350"/>
    </row>
    <row r="62" spans="1:15" s="19" customFormat="1" ht="31.5" customHeight="1">
      <c r="A62" s="25" t="s">
        <v>221</v>
      </c>
      <c r="B62" s="21"/>
      <c r="D62" s="235"/>
      <c r="E62" s="246"/>
      <c r="F62" s="246"/>
      <c r="G62" s="246"/>
      <c r="H62" s="246"/>
      <c r="I62" s="247"/>
      <c r="J62" s="26" t="s">
        <v>2</v>
      </c>
      <c r="K62" s="351"/>
      <c r="L62" s="342"/>
      <c r="M62" s="352"/>
      <c r="N62" s="344"/>
      <c r="O62" s="353"/>
    </row>
    <row r="63" spans="1:15" s="22" customFormat="1" ht="21.75" customHeight="1">
      <c r="A63" s="251"/>
      <c r="B63" s="155"/>
      <c r="C63" s="155"/>
      <c r="D63" s="252"/>
      <c r="E63" s="253" t="s">
        <v>156</v>
      </c>
      <c r="F63" s="254"/>
      <c r="G63" s="253" t="s">
        <v>157</v>
      </c>
      <c r="H63" s="254"/>
      <c r="I63" s="255" t="s">
        <v>158</v>
      </c>
      <c r="J63" s="160"/>
      <c r="K63" s="256"/>
      <c r="L63" s="257"/>
      <c r="M63" s="257"/>
      <c r="N63" s="258"/>
      <c r="O63" s="259"/>
    </row>
    <row r="64" spans="1:15" s="112" customFormat="1" ht="33" customHeight="1">
      <c r="A64" s="260"/>
      <c r="B64" s="261" t="s">
        <v>159</v>
      </c>
      <c r="C64" s="261"/>
      <c r="D64" s="262"/>
      <c r="E64" s="263" t="s">
        <v>160</v>
      </c>
      <c r="F64" s="264" t="s">
        <v>5</v>
      </c>
      <c r="G64" s="263" t="s">
        <v>160</v>
      </c>
      <c r="H64" s="264" t="s">
        <v>5</v>
      </c>
      <c r="I64" s="263" t="s">
        <v>160</v>
      </c>
      <c r="J64" s="166" t="s">
        <v>5</v>
      </c>
      <c r="K64" s="265"/>
      <c r="L64" s="266" t="s">
        <v>159</v>
      </c>
      <c r="M64" s="266"/>
      <c r="N64" s="267"/>
      <c r="O64" s="354"/>
    </row>
    <row r="65" spans="1:15" s="112" customFormat="1" ht="6.75" customHeight="1">
      <c r="A65" s="269"/>
      <c r="B65" s="270"/>
      <c r="C65" s="270"/>
      <c r="D65" s="271"/>
      <c r="E65" s="272"/>
      <c r="F65" s="273"/>
      <c r="G65" s="272"/>
      <c r="H65" s="273"/>
      <c r="I65" s="272"/>
      <c r="J65" s="274"/>
      <c r="K65" s="275"/>
      <c r="L65" s="276"/>
      <c r="M65" s="276"/>
      <c r="N65" s="277"/>
      <c r="O65" s="278"/>
    </row>
    <row r="66" spans="1:15" s="288" customFormat="1" ht="15" customHeight="1">
      <c r="A66" s="56"/>
      <c r="B66" s="279" t="s">
        <v>222</v>
      </c>
      <c r="C66" s="280"/>
      <c r="D66" s="281"/>
      <c r="E66" s="50">
        <f>E68+E73+E76</f>
        <v>136039791</v>
      </c>
      <c r="F66" s="50">
        <f>IF(E$96&gt;0,(E66/E$96)*100,0)</f>
        <v>76.37889722638933</v>
      </c>
      <c r="G66" s="50">
        <f>G68+G73+G76</f>
        <v>102092541</v>
      </c>
      <c r="H66" s="50">
        <f>IF(G$96&gt;0,(G66/G$96)*100,0)</f>
        <v>56.23247105817981</v>
      </c>
      <c r="I66" s="184">
        <f>E66-G66</f>
        <v>33947250</v>
      </c>
      <c r="J66" s="282">
        <f>IF(G66=0,0,((I66/G66)*100))</f>
        <v>33.25144978025378</v>
      </c>
      <c r="K66" s="283"/>
      <c r="L66" s="284" t="s">
        <v>222</v>
      </c>
      <c r="M66" s="285"/>
      <c r="N66" s="286"/>
      <c r="O66" s="287">
        <v>43000</v>
      </c>
    </row>
    <row r="67" spans="1:15" ht="7.5" customHeight="1">
      <c r="A67" s="56"/>
      <c r="B67" s="289"/>
      <c r="C67" s="208"/>
      <c r="D67" s="290"/>
      <c r="E67" s="60"/>
      <c r="F67" s="60"/>
      <c r="G67" s="60"/>
      <c r="H67" s="60"/>
      <c r="I67" s="175"/>
      <c r="J67" s="176"/>
      <c r="K67" s="283"/>
      <c r="L67" s="291"/>
      <c r="M67" s="292"/>
      <c r="N67" s="293"/>
      <c r="O67" s="287"/>
    </row>
    <row r="68" spans="1:15" ht="19.5" customHeight="1">
      <c r="A68" s="289" t="s">
        <v>223</v>
      </c>
      <c r="C68" s="355"/>
      <c r="D68" s="356"/>
      <c r="E68" s="50">
        <f>SUM(E69:E71)</f>
        <v>122423395</v>
      </c>
      <c r="F68" s="50">
        <f>IF(E$96&gt;0,(E68/E$96)*100,0)</f>
        <v>68.7340360939739</v>
      </c>
      <c r="G68" s="50">
        <f>SUM(G69:G71)</f>
        <v>89580084</v>
      </c>
      <c r="H68" s="50">
        <f>IF(G$96&gt;0,(G68/G$96)*100,0)</f>
        <v>49.34062206287251</v>
      </c>
      <c r="I68" s="184">
        <f>E68-G68</f>
        <v>32843311</v>
      </c>
      <c r="J68" s="282">
        <f>IF(G68=0,0,((I68/G68)*100))</f>
        <v>36.66363050072603</v>
      </c>
      <c r="K68" s="291" t="s">
        <v>164</v>
      </c>
      <c r="L68" s="291" t="s">
        <v>223</v>
      </c>
      <c r="M68" s="357"/>
      <c r="N68" s="358"/>
      <c r="O68" s="287">
        <v>43100</v>
      </c>
    </row>
    <row r="69" spans="1:15" ht="19.5" customHeight="1">
      <c r="A69" s="56"/>
      <c r="B69" s="399" t="s">
        <v>224</v>
      </c>
      <c r="C69" s="379"/>
      <c r="D69" s="359"/>
      <c r="E69" s="67">
        <v>114750546</v>
      </c>
      <c r="F69" s="60">
        <f>IF(E$96&gt;0,(E69/E$96)*100,0)</f>
        <v>64.4261513133761</v>
      </c>
      <c r="G69" s="67">
        <v>65985451</v>
      </c>
      <c r="H69" s="60">
        <f>IF(G$96&gt;0,(G69/G$96)*100,0)</f>
        <v>36.34472143874293</v>
      </c>
      <c r="I69" s="175">
        <f>E69-G69</f>
        <v>48765095</v>
      </c>
      <c r="J69" s="176">
        <f>IF(G69=0,0,((I69/G69)*100))</f>
        <v>73.90279866390547</v>
      </c>
      <c r="K69" s="283"/>
      <c r="L69" s="301" t="s">
        <v>166</v>
      </c>
      <c r="M69" s="360" t="s">
        <v>224</v>
      </c>
      <c r="N69" s="361"/>
      <c r="O69" s="287">
        <v>43110</v>
      </c>
    </row>
    <row r="70" spans="1:15" ht="19.5" customHeight="1">
      <c r="A70" s="56"/>
      <c r="B70" s="399" t="s">
        <v>225</v>
      </c>
      <c r="C70" s="379"/>
      <c r="D70" s="359"/>
      <c r="E70" s="67">
        <v>5242202</v>
      </c>
      <c r="F70" s="60">
        <f>IF(E$96&gt;0,(E70/E$96)*100,0)</f>
        <v>2.9432095187353866</v>
      </c>
      <c r="G70" s="67">
        <v>21272733</v>
      </c>
      <c r="H70" s="60">
        <f>IF(G$96&gt;0,(G70/G$96)*100,0)</f>
        <v>11.71700039037021</v>
      </c>
      <c r="I70" s="175">
        <f>E70-G70</f>
        <v>-16030531</v>
      </c>
      <c r="J70" s="176">
        <f>IF(G70=0,0,((I70/G70)*100))</f>
        <v>-75.35717672007635</v>
      </c>
      <c r="K70" s="283"/>
      <c r="L70" s="301" t="s">
        <v>168</v>
      </c>
      <c r="M70" s="362" t="s">
        <v>225</v>
      </c>
      <c r="N70" s="361"/>
      <c r="O70" s="287">
        <v>43120</v>
      </c>
    </row>
    <row r="71" spans="1:15" ht="19.5" customHeight="1">
      <c r="A71" s="56"/>
      <c r="B71" s="399" t="s">
        <v>226</v>
      </c>
      <c r="C71" s="379"/>
      <c r="D71" s="359"/>
      <c r="E71" s="67">
        <v>2430647</v>
      </c>
      <c r="F71" s="60">
        <f>IF(E$96&gt;0,(E71/E$96)*100,0)</f>
        <v>1.3646752618624027</v>
      </c>
      <c r="G71" s="67">
        <v>2321900</v>
      </c>
      <c r="H71" s="60">
        <f>IF(G$96&gt;0,(G71/G$96)*100,0)</f>
        <v>1.2789002337593665</v>
      </c>
      <c r="I71" s="175">
        <f>E71-G71</f>
        <v>108747</v>
      </c>
      <c r="J71" s="176">
        <f>IF(G71=0,0,((I71/G71)*100))</f>
        <v>4.683535035961928</v>
      </c>
      <c r="K71" s="283"/>
      <c r="L71" s="301" t="s">
        <v>170</v>
      </c>
      <c r="M71" s="292" t="s">
        <v>226</v>
      </c>
      <c r="N71" s="361"/>
      <c r="O71" s="287">
        <v>43130</v>
      </c>
    </row>
    <row r="72" spans="1:15" ht="19.5" customHeight="1">
      <c r="A72" s="56"/>
      <c r="B72" s="289"/>
      <c r="C72" s="360"/>
      <c r="D72" s="359"/>
      <c r="E72" s="67"/>
      <c r="F72" s="50"/>
      <c r="G72" s="67"/>
      <c r="H72" s="50"/>
      <c r="I72" s="184"/>
      <c r="J72" s="282"/>
      <c r="K72" s="283"/>
      <c r="L72" s="291"/>
      <c r="M72" s="362"/>
      <c r="N72" s="361"/>
      <c r="O72" s="287"/>
    </row>
    <row r="73" spans="1:15" ht="19.5" customHeight="1">
      <c r="A73" s="289" t="s">
        <v>227</v>
      </c>
      <c r="C73" s="355"/>
      <c r="D73" s="356"/>
      <c r="E73" s="50">
        <f>SUM(E74)</f>
        <v>0</v>
      </c>
      <c r="F73" s="50">
        <f>IF(E$96&gt;0,(E73/E$96)*100,0)</f>
        <v>0</v>
      </c>
      <c r="G73" s="50">
        <f>SUM(G74)</f>
        <v>0</v>
      </c>
      <c r="H73" s="50">
        <f>IF(G$96&gt;0,(G73/G$96)*100,0)</f>
        <v>0</v>
      </c>
      <c r="I73" s="184">
        <f>E73-G73</f>
        <v>0</v>
      </c>
      <c r="J73" s="282">
        <f>IF(G73=0,0,((I73/G73)*100))</f>
        <v>0</v>
      </c>
      <c r="K73" s="291" t="s">
        <v>179</v>
      </c>
      <c r="L73" s="291" t="s">
        <v>227</v>
      </c>
      <c r="M73" s="357"/>
      <c r="N73" s="358"/>
      <c r="O73" s="287">
        <v>43200</v>
      </c>
    </row>
    <row r="74" spans="1:15" ht="19.5" customHeight="1">
      <c r="A74" s="56"/>
      <c r="B74" s="399" t="s">
        <v>228</v>
      </c>
      <c r="C74" s="379"/>
      <c r="D74" s="359"/>
      <c r="E74" s="67">
        <v>0</v>
      </c>
      <c r="F74" s="60">
        <f>IF(E$96&gt;0,(E74/E$96)*100,0)</f>
        <v>0</v>
      </c>
      <c r="G74" s="67">
        <v>0</v>
      </c>
      <c r="H74" s="60">
        <f>IF(G$96&gt;0,(G74/G$96)*100,0)</f>
        <v>0</v>
      </c>
      <c r="I74" s="175">
        <f>E74-G74</f>
        <v>0</v>
      </c>
      <c r="J74" s="176">
        <f>IF(G74=0,0,((I74/G74)*100))</f>
        <v>0</v>
      </c>
      <c r="K74" s="283"/>
      <c r="L74" s="301" t="s">
        <v>166</v>
      </c>
      <c r="M74" s="362" t="s">
        <v>228</v>
      </c>
      <c r="N74" s="361"/>
      <c r="O74" s="287">
        <v>43210</v>
      </c>
    </row>
    <row r="75" spans="1:15" ht="19.5" customHeight="1">
      <c r="A75" s="56"/>
      <c r="B75" s="289"/>
      <c r="C75" s="360"/>
      <c r="D75" s="359"/>
      <c r="E75" s="60"/>
      <c r="F75" s="50"/>
      <c r="G75" s="60"/>
      <c r="H75" s="50"/>
      <c r="I75" s="184"/>
      <c r="J75" s="282"/>
      <c r="K75" s="283"/>
      <c r="L75" s="291"/>
      <c r="M75" s="362"/>
      <c r="N75" s="361"/>
      <c r="O75" s="287"/>
    </row>
    <row r="76" spans="1:15" ht="19.5" customHeight="1">
      <c r="A76" s="289" t="s">
        <v>229</v>
      </c>
      <c r="C76" s="355"/>
      <c r="D76" s="356"/>
      <c r="E76" s="50">
        <f>SUM(E77)</f>
        <v>13616396</v>
      </c>
      <c r="F76" s="50">
        <f>IF(E$96&gt;0,(E76/E$96)*100,0)</f>
        <v>7.644861132415433</v>
      </c>
      <c r="G76" s="50">
        <f>SUM(G77)</f>
        <v>12512457</v>
      </c>
      <c r="H76" s="50">
        <f>IF(G$96&gt;0,(G76/G$96)*100,0)</f>
        <v>6.891848995307301</v>
      </c>
      <c r="I76" s="184">
        <f>E76-G76</f>
        <v>1103939</v>
      </c>
      <c r="J76" s="282">
        <f>IF(G76=0,0,((I76/G76)*100))</f>
        <v>8.822719630525004</v>
      </c>
      <c r="K76" s="291" t="s">
        <v>187</v>
      </c>
      <c r="L76" s="291" t="s">
        <v>229</v>
      </c>
      <c r="M76" s="357"/>
      <c r="N76" s="358"/>
      <c r="O76" s="287">
        <v>43300</v>
      </c>
    </row>
    <row r="77" spans="1:15" ht="19.5" customHeight="1">
      <c r="A77" s="56"/>
      <c r="B77" s="399" t="s">
        <v>230</v>
      </c>
      <c r="C77" s="379"/>
      <c r="D77" s="359"/>
      <c r="E77" s="67">
        <v>13616396</v>
      </c>
      <c r="F77" s="60">
        <f>IF(E$96&gt;0,(E77/E$96)*100,0)</f>
        <v>7.644861132415433</v>
      </c>
      <c r="G77" s="67">
        <v>12512457</v>
      </c>
      <c r="H77" s="60">
        <f>IF(G$96&gt;0,(G77/G$96)*100,0)</f>
        <v>6.891848995307301</v>
      </c>
      <c r="I77" s="175">
        <f>E77-G77</f>
        <v>1103939</v>
      </c>
      <c r="J77" s="176">
        <f>IF(G77=0,0,((I77/G77)*100))</f>
        <v>8.822719630525004</v>
      </c>
      <c r="K77" s="283"/>
      <c r="L77" s="301" t="s">
        <v>166</v>
      </c>
      <c r="M77" s="362" t="s">
        <v>230</v>
      </c>
      <c r="N77" s="361"/>
      <c r="O77" s="287">
        <v>43310</v>
      </c>
    </row>
    <row r="78" spans="1:15" ht="19.5" customHeight="1">
      <c r="A78" s="56"/>
      <c r="B78" s="289"/>
      <c r="C78" s="360"/>
      <c r="D78" s="359"/>
      <c r="E78" s="60"/>
      <c r="F78" s="50"/>
      <c r="G78" s="60"/>
      <c r="H78" s="50"/>
      <c r="I78" s="184"/>
      <c r="J78" s="282"/>
      <c r="K78" s="283"/>
      <c r="L78" s="291"/>
      <c r="M78" s="362"/>
      <c r="N78" s="361"/>
      <c r="O78" s="287"/>
    </row>
    <row r="79" spans="1:15" ht="19.5" customHeight="1">
      <c r="A79" s="56"/>
      <c r="B79" s="279" t="s">
        <v>231</v>
      </c>
      <c r="C79" s="363"/>
      <c r="D79" s="364"/>
      <c r="E79" s="50">
        <f>SUM(E81,E84,E88,E92)</f>
        <v>42071959.68000001</v>
      </c>
      <c r="F79" s="50">
        <f>IF(E$96&gt;0,(E79/E$96)*100,0)</f>
        <v>23.621102773610673</v>
      </c>
      <c r="G79" s="50">
        <f>SUM(G81,G84,G88,G92)</f>
        <v>79461886.68</v>
      </c>
      <c r="H79" s="50">
        <f>IF(G$96&gt;0,(G79/G$96)*100,0)</f>
        <v>43.76752894182019</v>
      </c>
      <c r="I79" s="184">
        <f>E79-G79</f>
        <v>-37389927</v>
      </c>
      <c r="J79" s="282">
        <f>IF(G79=0,0,((I79/G79)*100))</f>
        <v>-47.053912966567886</v>
      </c>
      <c r="K79" s="283"/>
      <c r="L79" s="284" t="s">
        <v>231</v>
      </c>
      <c r="M79" s="365"/>
      <c r="N79" s="366"/>
      <c r="O79" s="287">
        <v>44000</v>
      </c>
    </row>
    <row r="80" spans="1:15" ht="19.5" customHeight="1">
      <c r="A80" s="56"/>
      <c r="B80" s="279"/>
      <c r="C80" s="208"/>
      <c r="D80" s="367"/>
      <c r="E80" s="67"/>
      <c r="F80" s="50"/>
      <c r="G80" s="67"/>
      <c r="H80" s="50"/>
      <c r="I80" s="184"/>
      <c r="J80" s="282"/>
      <c r="K80" s="283"/>
      <c r="L80" s="284"/>
      <c r="M80" s="292"/>
      <c r="N80" s="368"/>
      <c r="O80" s="287"/>
    </row>
    <row r="81" spans="1:15" ht="19.5" customHeight="1">
      <c r="A81" s="289" t="s">
        <v>232</v>
      </c>
      <c r="C81" s="71"/>
      <c r="D81" s="364"/>
      <c r="E81" s="50">
        <f>SUM(E82)</f>
        <v>218573983.47</v>
      </c>
      <c r="F81" s="50">
        <f>IF(E$96&gt;0,(E81/E$96)*100,0)</f>
        <v>122.71732922478284</v>
      </c>
      <c r="G81" s="50">
        <f>SUM(G82)</f>
        <v>199993983.47</v>
      </c>
      <c r="H81" s="50">
        <f>IF(G$96&gt;0,(G81/G$96)*100,0)</f>
        <v>110.15648917276792</v>
      </c>
      <c r="I81" s="184">
        <f>E81-G81</f>
        <v>18580000</v>
      </c>
      <c r="J81" s="282">
        <f>IF(G81=0,0,((I81/G81)*100))</f>
        <v>9.290279476225885</v>
      </c>
      <c r="K81" s="291" t="s">
        <v>164</v>
      </c>
      <c r="L81" s="291" t="s">
        <v>232</v>
      </c>
      <c r="M81" s="297"/>
      <c r="N81" s="366"/>
      <c r="O81" s="287">
        <v>44100</v>
      </c>
    </row>
    <row r="82" spans="1:15" ht="19.5" customHeight="1">
      <c r="A82" s="56"/>
      <c r="B82" s="399" t="s">
        <v>233</v>
      </c>
      <c r="C82" s="379"/>
      <c r="D82" s="367"/>
      <c r="E82" s="67">
        <v>218573983.47</v>
      </c>
      <c r="F82" s="60">
        <f>IF(E$96&gt;0,(E82/E$96)*100,0)</f>
        <v>122.71732922478284</v>
      </c>
      <c r="G82" s="67">
        <v>199993983.47</v>
      </c>
      <c r="H82" s="60">
        <f>IF(G$96&gt;0,(G82/G$96)*100,0)</f>
        <v>110.15648917276792</v>
      </c>
      <c r="I82" s="175">
        <f>E82-G82</f>
        <v>18580000</v>
      </c>
      <c r="J82" s="176">
        <f>IF(G82=0,0,((I82/G82)*100))</f>
        <v>9.290279476225885</v>
      </c>
      <c r="K82" s="283"/>
      <c r="L82" s="301" t="s">
        <v>166</v>
      </c>
      <c r="M82" s="292" t="s">
        <v>233</v>
      </c>
      <c r="N82" s="368"/>
      <c r="O82" s="287">
        <v>44110</v>
      </c>
    </row>
    <row r="83" spans="1:15" ht="19.5" customHeight="1">
      <c r="A83" s="56"/>
      <c r="B83" s="314"/>
      <c r="C83" s="208"/>
      <c r="D83" s="367"/>
      <c r="E83" s="67"/>
      <c r="F83" s="60"/>
      <c r="G83" s="67"/>
      <c r="H83" s="60"/>
      <c r="I83" s="175"/>
      <c r="J83" s="176"/>
      <c r="K83" s="283"/>
      <c r="L83" s="301"/>
      <c r="M83" s="292"/>
      <c r="N83" s="368"/>
      <c r="O83" s="287"/>
    </row>
    <row r="84" spans="1:15" ht="19.5" customHeight="1">
      <c r="A84" s="289" t="s">
        <v>234</v>
      </c>
      <c r="C84" s="360"/>
      <c r="D84" s="359"/>
      <c r="E84" s="50">
        <f>SUM(E85:E86)</f>
        <v>62768502.519999996</v>
      </c>
      <c r="F84" s="50">
        <f>IF(E$96&gt;0,(E84/E$96)*100,0)</f>
        <v>35.24107886220907</v>
      </c>
      <c r="G84" s="50">
        <f>SUM(G85:G86)</f>
        <v>64492141.519999996</v>
      </c>
      <c r="H84" s="50">
        <f>IF(G$96&gt;0,(G84/G$96)*100,0)</f>
        <v>35.522208047534406</v>
      </c>
      <c r="I84" s="184">
        <f>E84-G84</f>
        <v>-1723639</v>
      </c>
      <c r="J84" s="282">
        <f>IF(G84=0,0,((I84/G84)*100))</f>
        <v>-2.672634152589697</v>
      </c>
      <c r="K84" s="291" t="s">
        <v>179</v>
      </c>
      <c r="L84" s="291" t="s">
        <v>234</v>
      </c>
      <c r="M84" s="362"/>
      <c r="N84" s="361"/>
      <c r="O84" s="287">
        <v>44200</v>
      </c>
    </row>
    <row r="85" spans="1:15" ht="19.5" customHeight="1">
      <c r="A85" s="56"/>
      <c r="B85" s="399" t="s">
        <v>235</v>
      </c>
      <c r="C85" s="379"/>
      <c r="D85" s="359"/>
      <c r="E85" s="67">
        <v>26411546.2</v>
      </c>
      <c r="F85" s="60">
        <f>IF(E$96&gt;0,(E85/E$96)*100,0)</f>
        <v>14.828637694686208</v>
      </c>
      <c r="G85" s="67">
        <v>28135185.2</v>
      </c>
      <c r="H85" s="60">
        <f>IF(G$96&gt;0,(G85/G$96)*100,0)</f>
        <v>15.496832305070447</v>
      </c>
      <c r="I85" s="175">
        <f>E85-G85</f>
        <v>-1723639</v>
      </c>
      <c r="J85" s="176">
        <f>IF(G85=0,0,((I85/G85)*100))</f>
        <v>-6.126275650035529</v>
      </c>
      <c r="K85" s="283"/>
      <c r="L85" s="301" t="s">
        <v>166</v>
      </c>
      <c r="M85" s="292" t="s">
        <v>235</v>
      </c>
      <c r="N85" s="361"/>
      <c r="O85" s="287">
        <v>44210</v>
      </c>
    </row>
    <row r="86" spans="1:15" ht="19.5" customHeight="1">
      <c r="A86" s="56"/>
      <c r="B86" s="399" t="s">
        <v>236</v>
      </c>
      <c r="C86" s="379"/>
      <c r="D86" s="359"/>
      <c r="E86" s="67">
        <v>36356956.32</v>
      </c>
      <c r="F86" s="60">
        <f>IF(E$96&gt;0,(E86/E$96)*100,0)</f>
        <v>20.41244116752286</v>
      </c>
      <c r="G86" s="67">
        <v>36356956.32</v>
      </c>
      <c r="H86" s="60">
        <f>IF(G$96&gt;0,(G86/G$96)*100,0)</f>
        <v>20.025375742463964</v>
      </c>
      <c r="I86" s="175">
        <f>E86-G86</f>
        <v>0</v>
      </c>
      <c r="J86" s="176">
        <f>IF(G86=0,0,((I86/G86)*100))</f>
        <v>0</v>
      </c>
      <c r="K86" s="283"/>
      <c r="L86" s="301" t="s">
        <v>168</v>
      </c>
      <c r="M86" s="292" t="s">
        <v>236</v>
      </c>
      <c r="N86" s="361"/>
      <c r="O86" s="287">
        <v>44220</v>
      </c>
    </row>
    <row r="87" spans="1:15" ht="19.5" customHeight="1">
      <c r="A87" s="56"/>
      <c r="B87" s="314"/>
      <c r="C87" s="208"/>
      <c r="D87" s="359"/>
      <c r="E87" s="67"/>
      <c r="F87" s="60"/>
      <c r="G87" s="67"/>
      <c r="H87" s="60"/>
      <c r="I87" s="175"/>
      <c r="J87" s="176"/>
      <c r="K87" s="283"/>
      <c r="L87" s="301"/>
      <c r="M87" s="292"/>
      <c r="N87" s="361"/>
      <c r="O87" s="287"/>
    </row>
    <row r="88" spans="1:15" ht="19.5" customHeight="1">
      <c r="A88" s="289" t="s">
        <v>237</v>
      </c>
      <c r="C88" s="360"/>
      <c r="D88" s="359"/>
      <c r="E88" s="50">
        <f>E89-E90</f>
        <v>-239270526.31</v>
      </c>
      <c r="F88" s="50">
        <f>IF(E$96&gt;0,(E88/E$96)*100,0)</f>
        <v>-134.33730531338125</v>
      </c>
      <c r="G88" s="50">
        <f>G89-G90</f>
        <v>-185024238.31</v>
      </c>
      <c r="H88" s="50">
        <f>IF(G$96&gt;0,(G88/G$96)*100,0)</f>
        <v>-101.91116827848217</v>
      </c>
      <c r="I88" s="184">
        <f>E88-G88</f>
        <v>-54246288</v>
      </c>
      <c r="J88" s="282">
        <f>IF(G88=0,0,((I88/G88)*100))</f>
        <v>29.318476592841165</v>
      </c>
      <c r="K88" s="291" t="s">
        <v>187</v>
      </c>
      <c r="L88" s="291" t="s">
        <v>247</v>
      </c>
      <c r="M88" s="362"/>
      <c r="N88" s="361"/>
      <c r="O88" s="287">
        <v>44300</v>
      </c>
    </row>
    <row r="89" spans="1:15" ht="19.5" customHeight="1">
      <c r="A89" s="289"/>
      <c r="B89" s="399" t="s">
        <v>238</v>
      </c>
      <c r="C89" s="379"/>
      <c r="D89" s="359"/>
      <c r="E89" s="67">
        <v>0</v>
      </c>
      <c r="F89" s="60">
        <f>IF(E$96&gt;0,(E89/E$96)*100,0)</f>
        <v>0</v>
      </c>
      <c r="G89" s="67">
        <v>0</v>
      </c>
      <c r="H89" s="60">
        <f>IF(G$96&gt;0,(G89/G$96)*100,0)</f>
        <v>0</v>
      </c>
      <c r="I89" s="175">
        <f>E89-G89</f>
        <v>0</v>
      </c>
      <c r="J89" s="176">
        <f>IF(G89=0,0,((I89/G89)*100))</f>
        <v>0</v>
      </c>
      <c r="K89" s="291"/>
      <c r="L89" s="301" t="s">
        <v>166</v>
      </c>
      <c r="M89" s="292" t="s">
        <v>238</v>
      </c>
      <c r="N89" s="361"/>
      <c r="O89" s="287">
        <v>44310</v>
      </c>
    </row>
    <row r="90" spans="1:15" ht="19.5" customHeight="1">
      <c r="A90" s="289"/>
      <c r="B90" s="399" t="s">
        <v>239</v>
      </c>
      <c r="C90" s="379"/>
      <c r="D90" s="359"/>
      <c r="E90" s="67">
        <v>239270526.31</v>
      </c>
      <c r="F90" s="60">
        <f>IF(E$96&gt;0,(E90/E$96)*100,0)</f>
        <v>134.33730531338125</v>
      </c>
      <c r="G90" s="67">
        <v>185024238.31</v>
      </c>
      <c r="H90" s="60">
        <f>IF(G$96&gt;0,(G90/G$96)*100,0)</f>
        <v>101.91116827848217</v>
      </c>
      <c r="I90" s="175">
        <f>E90-G90</f>
        <v>54246288</v>
      </c>
      <c r="J90" s="176">
        <f>IF(G90=0,0,((I90/G90)*100))</f>
        <v>29.318476592841165</v>
      </c>
      <c r="K90" s="291"/>
      <c r="L90" s="301" t="s">
        <v>168</v>
      </c>
      <c r="M90" s="292" t="s">
        <v>239</v>
      </c>
      <c r="N90" s="361"/>
      <c r="O90" s="287">
        <v>44320</v>
      </c>
    </row>
    <row r="91" spans="1:15" ht="15" customHeight="1">
      <c r="A91" s="289"/>
      <c r="B91" s="208"/>
      <c r="C91" s="66"/>
      <c r="D91" s="359"/>
      <c r="E91" s="67"/>
      <c r="F91" s="60"/>
      <c r="G91" s="67"/>
      <c r="H91" s="60"/>
      <c r="I91" s="175"/>
      <c r="J91" s="176"/>
      <c r="K91" s="291"/>
      <c r="L91" s="301"/>
      <c r="M91" s="292"/>
      <c r="N91" s="361"/>
      <c r="O91" s="287"/>
    </row>
    <row r="92" spans="1:15" ht="13.5" customHeight="1">
      <c r="A92" s="289" t="s">
        <v>240</v>
      </c>
      <c r="B92" s="369"/>
      <c r="C92" s="360"/>
      <c r="D92" s="359"/>
      <c r="E92" s="50">
        <f>SUM(E94:E95)</f>
        <v>0</v>
      </c>
      <c r="F92" s="50">
        <f>IF(E$96&gt;0,(E92/E$96)*100,0)</f>
        <v>0</v>
      </c>
      <c r="G92" s="50">
        <f>SUM(G94:G95)</f>
        <v>0</v>
      </c>
      <c r="H92" s="50">
        <f>IF(G$96&gt;0,(G92/G$96)*100,0)</f>
        <v>0</v>
      </c>
      <c r="I92" s="184">
        <f>E92-G92</f>
        <v>0</v>
      </c>
      <c r="J92" s="282">
        <f>IF(G92=0,0,((I92/G92)*100))</f>
        <v>0</v>
      </c>
      <c r="K92" s="291"/>
      <c r="L92" s="301"/>
      <c r="M92" s="292"/>
      <c r="N92" s="361"/>
      <c r="O92" s="287"/>
    </row>
    <row r="93" spans="1:15" ht="13.5" customHeight="1">
      <c r="A93" s="289"/>
      <c r="B93" s="369"/>
      <c r="C93" s="360"/>
      <c r="D93" s="359"/>
      <c r="E93" s="67"/>
      <c r="F93" s="60"/>
      <c r="G93" s="67"/>
      <c r="H93" s="60"/>
      <c r="I93" s="175"/>
      <c r="J93" s="176"/>
      <c r="K93" s="291"/>
      <c r="L93" s="291"/>
      <c r="M93" s="362"/>
      <c r="N93" s="361"/>
      <c r="O93" s="287"/>
    </row>
    <row r="94" spans="1:15" ht="19.5" customHeight="1">
      <c r="A94" s="289"/>
      <c r="B94" s="399" t="s">
        <v>241</v>
      </c>
      <c r="C94" s="379"/>
      <c r="D94" s="359"/>
      <c r="E94" s="67">
        <v>0</v>
      </c>
      <c r="F94" s="60">
        <f>IF(E$96&gt;0,(E94/E$96)*100,0)</f>
        <v>0</v>
      </c>
      <c r="G94" s="67">
        <v>0</v>
      </c>
      <c r="H94" s="60">
        <f>IF(G$96&gt;0,(G94/G$96)*100,0)</f>
        <v>0</v>
      </c>
      <c r="I94" s="175">
        <f>E94-G94</f>
        <v>0</v>
      </c>
      <c r="J94" s="176">
        <f>IF(G94=0,0,((I94/G94)*100))</f>
        <v>0</v>
      </c>
      <c r="K94" s="370"/>
      <c r="L94" s="371"/>
      <c r="M94" s="362"/>
      <c r="N94" s="361"/>
      <c r="O94" s="287"/>
    </row>
    <row r="95" spans="1:15" ht="21.75" customHeight="1">
      <c r="A95" s="289"/>
      <c r="B95" s="399" t="s">
        <v>242</v>
      </c>
      <c r="C95" s="379"/>
      <c r="D95" s="359"/>
      <c r="E95" s="67">
        <v>0</v>
      </c>
      <c r="F95" s="60">
        <f>IF(E$96&gt;0,(E95/E$96)*100,0)</f>
        <v>0</v>
      </c>
      <c r="G95" s="67">
        <v>0</v>
      </c>
      <c r="H95" s="60">
        <f>IF(G$96&gt;0,(G95/G$96)*100,0)</f>
        <v>0</v>
      </c>
      <c r="I95" s="175">
        <f>E95-G95</f>
        <v>0</v>
      </c>
      <c r="J95" s="176">
        <f>IF(G95=0,0,((I95/G95)*100))</f>
        <v>0</v>
      </c>
      <c r="K95" s="370"/>
      <c r="L95" s="371"/>
      <c r="M95" s="362"/>
      <c r="N95" s="361"/>
      <c r="O95" s="287"/>
    </row>
    <row r="96" spans="1:15" s="329" customFormat="1" ht="45" customHeight="1">
      <c r="A96" s="317"/>
      <c r="B96" s="318" t="s">
        <v>220</v>
      </c>
      <c r="C96" s="319"/>
      <c r="D96" s="320"/>
      <c r="E96" s="321">
        <f>E66+E79</f>
        <v>178111750.68</v>
      </c>
      <c r="F96" s="321">
        <f>IF(E$96&gt;0,(E96/E$96)*100,0)</f>
        <v>100</v>
      </c>
      <c r="G96" s="321">
        <f>G66+G79</f>
        <v>181554427.68</v>
      </c>
      <c r="H96" s="321">
        <f>IF(G$96&gt;0,(G96/G$96)*100,0)</f>
        <v>100</v>
      </c>
      <c r="I96" s="322">
        <f>E96-G96</f>
        <v>-3442677</v>
      </c>
      <c r="J96" s="323">
        <f>IF(G96=0,0,((I96/G96)*100))</f>
        <v>-1.8962231017950792</v>
      </c>
      <c r="K96" s="324"/>
      <c r="L96" s="325" t="s">
        <v>220</v>
      </c>
      <c r="M96" s="326"/>
      <c r="N96" s="327"/>
      <c r="O96" s="328">
        <v>45000</v>
      </c>
    </row>
  </sheetData>
  <mergeCells count="41">
    <mergeCell ref="B11:C11"/>
    <mergeCell ref="B12:C12"/>
    <mergeCell ref="B13:C13"/>
    <mergeCell ref="B14:C14"/>
    <mergeCell ref="B15:C15"/>
    <mergeCell ref="B16:C16"/>
    <mergeCell ref="B20:C20"/>
    <mergeCell ref="B21:C21"/>
    <mergeCell ref="B22:C22"/>
    <mergeCell ref="B23:C23"/>
    <mergeCell ref="B24:C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8:C38"/>
    <mergeCell ref="B39:C39"/>
    <mergeCell ref="B40:C40"/>
    <mergeCell ref="B43:C43"/>
    <mergeCell ref="B46:C46"/>
    <mergeCell ref="B49:C49"/>
    <mergeCell ref="B50:C50"/>
    <mergeCell ref="B51:C51"/>
    <mergeCell ref="B52:C52"/>
    <mergeCell ref="B69:C69"/>
    <mergeCell ref="B70:C70"/>
    <mergeCell ref="B71:C71"/>
    <mergeCell ref="B74:C74"/>
    <mergeCell ref="B77:C77"/>
    <mergeCell ref="B82:C82"/>
    <mergeCell ref="B85:C85"/>
    <mergeCell ref="B94:C94"/>
    <mergeCell ref="B95:C95"/>
    <mergeCell ref="B86:C86"/>
    <mergeCell ref="B89:C89"/>
    <mergeCell ref="B90:C90"/>
  </mergeCells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丙-2-22</dc:title>
  <dc:subject>丙-2-22</dc:subject>
  <dc:creator>行政院主計處</dc:creator>
  <cp:keywords/>
  <dc:description> </dc:description>
  <cp:lastModifiedBy>Administrator</cp:lastModifiedBy>
  <dcterms:created xsi:type="dcterms:W3CDTF">2003-07-03T07:50:37Z</dcterms:created>
  <dcterms:modified xsi:type="dcterms:W3CDTF">2008-11-14T05:33:03Z</dcterms:modified>
  <cp:category>I14</cp:category>
  <cp:version/>
  <cp:contentType/>
  <cp:contentStatus/>
</cp:coreProperties>
</file>