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表六"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'表六'!$A$1:$G$141</definedName>
    <definedName name="Print_Area_MI">#REF!</definedName>
    <definedName name="_xlnm.Print_Titles" localSheetId="0">'表六'!$1:$4</definedName>
    <definedName name="TT">#REF!</definedName>
  </definedNames>
  <calcPr fullCalcOnLoad="1"/>
</workbook>
</file>

<file path=xl/sharedStrings.xml><?xml version="1.0" encoding="utf-8"?>
<sst xmlns="http://schemas.openxmlformats.org/spreadsheetml/2006/main" count="159" uniqueCount="137">
  <si>
    <t>９３年度營業基金以外之其他特種基金截至93年9月底實際餘絀與預算比較表</t>
  </si>
  <si>
    <t>單位：百萬元</t>
  </si>
  <si>
    <t>主管機關及基金名稱</t>
  </si>
  <si>
    <t>作業基金</t>
  </si>
  <si>
    <t>行政院主管</t>
  </si>
  <si>
    <t>內政部主管</t>
  </si>
  <si>
    <t>國防部主管</t>
  </si>
  <si>
    <t>財政部主管</t>
  </si>
  <si>
    <t>8.地方建設基金</t>
  </si>
  <si>
    <t>教育部主管</t>
  </si>
  <si>
    <t>9.國立臺灣大學校務基金</t>
  </si>
  <si>
    <t>10.國立政治大學校務基金</t>
  </si>
  <si>
    <t>11.國立清華大學校務基金</t>
  </si>
  <si>
    <t>12.國立中興大學校務基金</t>
  </si>
  <si>
    <t>13.國立成功大學校務基金</t>
  </si>
  <si>
    <t>14.國立交通大學校務基金</t>
  </si>
  <si>
    <t>15.國立中央大學校務基金</t>
  </si>
  <si>
    <t>16.國立中山大學校務基金</t>
  </si>
  <si>
    <t>17.國立中正大學校務基金</t>
  </si>
  <si>
    <t>18.國立臺灣海洋大學校務基金</t>
  </si>
  <si>
    <t>19.國立陽明大學校務基金</t>
  </si>
  <si>
    <t>20.國立東華大學校務基金</t>
  </si>
  <si>
    <t>21.國立暨南國際大學校務基金</t>
  </si>
  <si>
    <t>22.國立臺北大學校務基金</t>
  </si>
  <si>
    <t>23.國立嘉義大學校務基金</t>
  </si>
  <si>
    <t>24.國立高雄大學校務基金</t>
  </si>
  <si>
    <t>25.國立臺東大學校務基金</t>
  </si>
  <si>
    <t>26.國立宜蘭大學校務基金</t>
  </si>
  <si>
    <t>27.國立聯合大學校務基金</t>
  </si>
  <si>
    <t>29.國立臺灣師範大學校務基金</t>
  </si>
  <si>
    <t>31.國立高雄師範大學校務基金</t>
  </si>
  <si>
    <t>32.國立臺北藝術大學校務基金</t>
  </si>
  <si>
    <t>33.國立臺灣藝術大學校務基金</t>
  </si>
  <si>
    <t>35.國立空中大學校務基金</t>
  </si>
  <si>
    <t>36.國立臺灣科技大學校務基金</t>
  </si>
  <si>
    <t>37.國立臺北科技大學校務基金</t>
  </si>
  <si>
    <t>38.國立雲林科技大學校務基金</t>
  </si>
  <si>
    <t>42.國立高雄海洋科技大學校務基金</t>
  </si>
  <si>
    <t>44.國立臺北護理學院校務基金</t>
  </si>
  <si>
    <t>45.國立體育學院校務基金</t>
  </si>
  <si>
    <t>46.國立臺灣體育學院校務基金</t>
  </si>
  <si>
    <t>47.國立臺北商業技術學院校務基金</t>
  </si>
  <si>
    <t>48.國立臺中技術學院校務基金</t>
  </si>
  <si>
    <t>49.國立勤益技術學院校務基金</t>
  </si>
  <si>
    <t>51.國立屏東商業技術學院校務基金</t>
  </si>
  <si>
    <t>52.國立澎湖技術學院校務基金</t>
  </si>
  <si>
    <t>53.國立金門技術學院校務基金</t>
  </si>
  <si>
    <t>54.國立臺北師範學院校務基金</t>
  </si>
  <si>
    <t>55.國立新竹師範學院校務基金</t>
  </si>
  <si>
    <t>56.國立臺中師範學院校務基金</t>
  </si>
  <si>
    <t>57.國立屏東師範學院校務基金</t>
  </si>
  <si>
    <t>58.國立花蓮師範學院校務基金</t>
  </si>
  <si>
    <t>59.國立臺中護理專科學校校務基金</t>
  </si>
  <si>
    <t>60.國立臺南護理專科學校校務基金</t>
  </si>
  <si>
    <t>61.國立臺灣戲曲專科學校校務基金</t>
  </si>
  <si>
    <t>法務部主管</t>
  </si>
  <si>
    <t>經濟部主管</t>
  </si>
  <si>
    <t>已達成</t>
  </si>
  <si>
    <t>交通部主管</t>
  </si>
  <si>
    <t>國軍退除役官兵輔導委員會主管</t>
  </si>
  <si>
    <t>國家科學委員會主管</t>
  </si>
  <si>
    <t>農業委員會主管</t>
  </si>
  <si>
    <t>衛生署主管</t>
  </si>
  <si>
    <t>人事行政局主管</t>
  </si>
  <si>
    <t>國立故宮博物院主管</t>
  </si>
  <si>
    <t>原住民族委員會主管</t>
  </si>
  <si>
    <t>債務基金</t>
  </si>
  <si>
    <t>1.中央政府債務基金</t>
  </si>
  <si>
    <t>特別收入基金</t>
  </si>
  <si>
    <t>1.行政院國家科學技術發展基金</t>
  </si>
  <si>
    <t>2.九二一震災社區重建更新基金</t>
  </si>
  <si>
    <t>3.離島建設基金</t>
  </si>
  <si>
    <t>4.醫療服務業開發基金</t>
  </si>
  <si>
    <t>5.行政院公營事業民營化基金</t>
  </si>
  <si>
    <t>6.社會福利基金</t>
  </si>
  <si>
    <t>10.航港建設基金</t>
  </si>
  <si>
    <t>11.農業特別收入基金</t>
  </si>
  <si>
    <t>勞工委員會主管</t>
  </si>
  <si>
    <t>12.就業安定基金</t>
  </si>
  <si>
    <t>13.健康照護基金</t>
  </si>
  <si>
    <t>環境保護署主管</t>
  </si>
  <si>
    <t>14.環境保護基金</t>
  </si>
  <si>
    <t>文化建設委員會主管</t>
  </si>
  <si>
    <t>15.文化建設基金</t>
  </si>
  <si>
    <t>大陸委員會主管</t>
  </si>
  <si>
    <t>16.中華發展基金</t>
  </si>
  <si>
    <t>新聞局主管</t>
  </si>
  <si>
    <t>17.有線廣播電視事業發展基金</t>
  </si>
  <si>
    <t>金融監督管理委員會主管</t>
  </si>
  <si>
    <t>資本計畫資金</t>
  </si>
  <si>
    <t>1.國軍老舊營舍改建基金</t>
  </si>
  <si>
    <t>合          計</t>
  </si>
  <si>
    <t>註：1.本表數據係以新臺幣百萬元為列計單位，若有數據但未達百萬元者，則以"-"符號表示；增減%、達成率%係按實際執行數（即以元）等核算列示。</t>
  </si>
  <si>
    <t xml:space="preserve">    3.國立中正文化中心作業基金於本年二月二十九日裁撤及國立臺北護理學院附設醫院作業基金於本年八月一日併入臺灣大學附設醫院作業基金，均未列入本表表達。</t>
  </si>
  <si>
    <r>
      <t xml:space="preserve">餘絀預算數
</t>
    </r>
    <r>
      <rPr>
        <sz val="12"/>
        <color indexed="8"/>
        <rFont val="標楷體"/>
        <family val="4"/>
      </rPr>
      <t>(1)</t>
    </r>
  </si>
  <si>
    <r>
      <t>累</t>
    </r>
    <r>
      <rPr>
        <sz val="14"/>
        <color indexed="8"/>
        <rFont val="Times New Roman"/>
        <family val="1"/>
      </rPr>
      <t xml:space="preserve">  </t>
    </r>
    <r>
      <rPr>
        <sz val="14"/>
        <color indexed="8"/>
        <rFont val="標楷體"/>
        <family val="4"/>
      </rPr>
      <t>計</t>
    </r>
    <r>
      <rPr>
        <sz val="14"/>
        <color indexed="8"/>
        <rFont val="Times New Roman"/>
        <family val="1"/>
      </rPr>
      <t xml:space="preserve">  </t>
    </r>
    <r>
      <rPr>
        <sz val="14"/>
        <color indexed="8"/>
        <rFont val="標楷體"/>
        <family val="4"/>
      </rPr>
      <t>餘</t>
    </r>
    <r>
      <rPr>
        <sz val="14"/>
        <color indexed="8"/>
        <rFont val="Times New Roman"/>
        <family val="1"/>
      </rPr>
      <t xml:space="preserve">  </t>
    </r>
    <r>
      <rPr>
        <sz val="14"/>
        <color indexed="8"/>
        <rFont val="標楷體"/>
        <family val="4"/>
      </rPr>
      <t>絀</t>
    </r>
  </si>
  <si>
    <r>
      <t xml:space="preserve">分配預算數
</t>
    </r>
    <r>
      <rPr>
        <sz val="12"/>
        <color indexed="8"/>
        <rFont val="標楷體"/>
        <family val="4"/>
      </rPr>
      <t>(2)</t>
    </r>
  </si>
  <si>
    <r>
      <t xml:space="preserve">實際數
</t>
    </r>
    <r>
      <rPr>
        <sz val="12"/>
        <color indexed="8"/>
        <rFont val="標楷體"/>
        <family val="4"/>
      </rPr>
      <t>(3)</t>
    </r>
  </si>
  <si>
    <r>
      <t xml:space="preserve">增減數
</t>
    </r>
    <r>
      <rPr>
        <sz val="12"/>
        <color indexed="8"/>
        <rFont val="標楷體"/>
        <family val="4"/>
      </rPr>
      <t>(4)=(3)-(2)</t>
    </r>
  </si>
  <si>
    <r>
      <t xml:space="preserve">增減％      </t>
    </r>
    <r>
      <rPr>
        <sz val="12"/>
        <rFont val="標楷體"/>
        <family val="4"/>
      </rPr>
      <t>(5)=(4)/(2)</t>
    </r>
  </si>
  <si>
    <r>
      <t xml:space="preserve">達成率
</t>
    </r>
    <r>
      <rPr>
        <sz val="12"/>
        <color indexed="8"/>
        <rFont val="標楷體"/>
        <family val="4"/>
      </rPr>
      <t>(6)=(3)/(1)</t>
    </r>
  </si>
  <si>
    <t>1.中美經濟社會發展基金</t>
  </si>
  <si>
    <r>
      <t>2</t>
    </r>
    <r>
      <rPr>
        <sz val="14"/>
        <color indexed="8"/>
        <rFont val="標楷體"/>
        <family val="4"/>
      </rPr>
      <t>.行政院開發基金</t>
    </r>
  </si>
  <si>
    <r>
      <t>3</t>
    </r>
    <r>
      <rPr>
        <sz val="14"/>
        <color indexed="8"/>
        <rFont val="標楷體"/>
        <family val="4"/>
      </rPr>
      <t>.營建建設基金</t>
    </r>
  </si>
  <si>
    <r>
      <t>4</t>
    </r>
    <r>
      <rPr>
        <sz val="14"/>
        <color indexed="8"/>
        <rFont val="標楷體"/>
        <family val="4"/>
      </rPr>
      <t>.公共造產基金</t>
    </r>
  </si>
  <si>
    <r>
      <t>5</t>
    </r>
    <r>
      <rPr>
        <sz val="14"/>
        <color indexed="8"/>
        <rFont val="標楷體"/>
        <family val="4"/>
      </rPr>
      <t>.國軍生產及服務作業基金</t>
    </r>
  </si>
  <si>
    <r>
      <t>6</t>
    </r>
    <r>
      <rPr>
        <sz val="14"/>
        <color indexed="8"/>
        <rFont val="標楷體"/>
        <family val="4"/>
      </rPr>
      <t>.國軍官兵購置住宅貸款基金</t>
    </r>
  </si>
  <si>
    <r>
      <t>7</t>
    </r>
    <r>
      <rPr>
        <sz val="14"/>
        <color indexed="8"/>
        <rFont val="標楷體"/>
        <family val="4"/>
      </rPr>
      <t>.國軍老舊眷村改建基金</t>
    </r>
  </si>
  <si>
    <r>
      <t>9.國立大學校院校務基金</t>
    </r>
    <r>
      <rPr>
        <sz val="10"/>
        <color indexed="8"/>
        <rFont val="標楷體"/>
        <family val="4"/>
      </rPr>
      <t>(53單位彙總數)</t>
    </r>
  </si>
  <si>
    <r>
      <t>28.</t>
    </r>
    <r>
      <rPr>
        <sz val="14"/>
        <color indexed="8"/>
        <rFont val="標楷體"/>
        <family val="4"/>
      </rPr>
      <t>國立臺南師範學院校務基金</t>
    </r>
    <r>
      <rPr>
        <sz val="14"/>
        <color indexed="8"/>
        <rFont val="Times New Roman"/>
        <family val="1"/>
      </rPr>
      <t>(</t>
    </r>
    <r>
      <rPr>
        <sz val="14"/>
        <color indexed="8"/>
        <rFont val="標楷體"/>
        <family val="4"/>
      </rPr>
      <t>臺南大學</t>
    </r>
    <r>
      <rPr>
        <sz val="14"/>
        <color indexed="8"/>
        <rFont val="Times New Roman"/>
        <family val="1"/>
      </rPr>
      <t>)</t>
    </r>
  </si>
  <si>
    <r>
      <t>30</t>
    </r>
    <r>
      <rPr>
        <sz val="14"/>
        <color indexed="8"/>
        <rFont val="標楷體"/>
        <family val="4"/>
      </rPr>
      <t>.國立彰化師範大學校務基金</t>
    </r>
  </si>
  <si>
    <r>
      <t>34.</t>
    </r>
    <r>
      <rPr>
        <sz val="14"/>
        <color indexed="8"/>
        <rFont val="標楷體"/>
        <family val="4"/>
      </rPr>
      <t>國立臺南藝術學院校務基金</t>
    </r>
    <r>
      <rPr>
        <sz val="14"/>
        <color indexed="8"/>
        <rFont val="Times New Roman"/>
        <family val="1"/>
      </rPr>
      <t>(</t>
    </r>
    <r>
      <rPr>
        <sz val="14"/>
        <color indexed="8"/>
        <rFont val="標楷體"/>
        <family val="4"/>
      </rPr>
      <t>臺南藝術大學</t>
    </r>
    <r>
      <rPr>
        <sz val="14"/>
        <color indexed="8"/>
        <rFont val="Times New Roman"/>
        <family val="1"/>
      </rPr>
      <t>)</t>
    </r>
  </si>
  <si>
    <r>
      <t>39.</t>
    </r>
    <r>
      <rPr>
        <sz val="14"/>
        <color indexed="8"/>
        <rFont val="標楷體"/>
        <family val="4"/>
      </rPr>
      <t>國立虎尾技術學院校務基金</t>
    </r>
  </si>
  <si>
    <r>
      <t>40</t>
    </r>
    <r>
      <rPr>
        <sz val="14"/>
        <color indexed="8"/>
        <rFont val="標楷體"/>
        <family val="4"/>
      </rPr>
      <t>.國立高雄第一科技大學校務基金</t>
    </r>
  </si>
  <si>
    <r>
      <t>41</t>
    </r>
    <r>
      <rPr>
        <sz val="14"/>
        <color indexed="8"/>
        <rFont val="標楷體"/>
        <family val="4"/>
      </rPr>
      <t>.國立高雄應用科技大學校務基金</t>
    </r>
  </si>
  <si>
    <r>
      <t>43</t>
    </r>
    <r>
      <rPr>
        <sz val="14"/>
        <color indexed="8"/>
        <rFont val="標楷體"/>
        <family val="4"/>
      </rPr>
      <t>.國立屏東科技大學校務基金</t>
    </r>
  </si>
  <si>
    <r>
      <t>50</t>
    </r>
    <r>
      <rPr>
        <sz val="14"/>
        <color indexed="8"/>
        <rFont val="標楷體"/>
        <family val="4"/>
      </rPr>
      <t>.國立高雄餐旅學院校務基金</t>
    </r>
  </si>
  <si>
    <r>
      <t>10</t>
    </r>
    <r>
      <rPr>
        <sz val="14"/>
        <color indexed="8"/>
        <rFont val="標楷體"/>
        <family val="4"/>
      </rPr>
      <t>.國立臺灣大學附設醫院作業基金</t>
    </r>
  </si>
  <si>
    <r>
      <t>11</t>
    </r>
    <r>
      <rPr>
        <sz val="14"/>
        <color indexed="8"/>
        <rFont val="標楷體"/>
        <family val="4"/>
      </rPr>
      <t>.國立成功大學附設醫院作業基金</t>
    </r>
  </si>
  <si>
    <r>
      <t>12</t>
    </r>
    <r>
      <rPr>
        <sz val="14"/>
        <color indexed="8"/>
        <rFont val="標楷體"/>
        <family val="4"/>
      </rPr>
      <t>.法務部監所作業基金</t>
    </r>
  </si>
  <si>
    <r>
      <t>13</t>
    </r>
    <r>
      <rPr>
        <sz val="14"/>
        <color indexed="8"/>
        <rFont val="標楷體"/>
        <family val="4"/>
      </rPr>
      <t>.經濟作業基金</t>
    </r>
  </si>
  <si>
    <r>
      <t>14</t>
    </r>
    <r>
      <rPr>
        <sz val="14"/>
        <color indexed="8"/>
        <rFont val="標楷體"/>
        <family val="4"/>
      </rPr>
      <t>.水資源作業基金</t>
    </r>
  </si>
  <si>
    <r>
      <t>15</t>
    </r>
    <r>
      <rPr>
        <sz val="14"/>
        <color indexed="8"/>
        <rFont val="標楷體"/>
        <family val="4"/>
      </rPr>
      <t>.交通作業基金</t>
    </r>
  </si>
  <si>
    <r>
      <t>16</t>
    </r>
    <r>
      <rPr>
        <sz val="14"/>
        <color indexed="8"/>
        <rFont val="標楷體"/>
        <family val="4"/>
      </rPr>
      <t>.國軍退除役官兵安置基金</t>
    </r>
  </si>
  <si>
    <r>
      <t>17</t>
    </r>
    <r>
      <rPr>
        <sz val="14"/>
        <color indexed="8"/>
        <rFont val="標楷體"/>
        <family val="4"/>
      </rPr>
      <t>.榮民醫療作業基金</t>
    </r>
  </si>
  <si>
    <r>
      <t>18</t>
    </r>
    <r>
      <rPr>
        <sz val="14"/>
        <color indexed="8"/>
        <rFont val="標楷體"/>
        <family val="4"/>
      </rPr>
      <t>.科學工業園區管理局作業基金</t>
    </r>
  </si>
  <si>
    <r>
      <t>19</t>
    </r>
    <r>
      <rPr>
        <sz val="14"/>
        <color indexed="8"/>
        <rFont val="標楷體"/>
        <family val="4"/>
      </rPr>
      <t>.農業作業基金</t>
    </r>
  </si>
  <si>
    <r>
      <t>20</t>
    </r>
    <r>
      <rPr>
        <sz val="14"/>
        <color indexed="8"/>
        <rFont val="標楷體"/>
        <family val="4"/>
      </rPr>
      <t>.醫療藥品基金</t>
    </r>
  </si>
  <si>
    <r>
      <t>21</t>
    </r>
    <r>
      <rPr>
        <sz val="14"/>
        <color indexed="8"/>
        <rFont val="標楷體"/>
        <family val="4"/>
      </rPr>
      <t>.管制藥品管理局製藥工廠作業基金</t>
    </r>
  </si>
  <si>
    <r>
      <t>22</t>
    </r>
    <r>
      <rPr>
        <sz val="14"/>
        <color indexed="8"/>
        <rFont val="標楷體"/>
        <family val="4"/>
      </rPr>
      <t>.中央公務人員購置住宅貸款基金</t>
    </r>
  </si>
  <si>
    <r>
      <t>23</t>
    </r>
    <r>
      <rPr>
        <sz val="14"/>
        <color indexed="8"/>
        <rFont val="標楷體"/>
        <family val="4"/>
      </rPr>
      <t>.故宮文物藝術發展基金</t>
    </r>
  </si>
  <si>
    <r>
      <t>24</t>
    </r>
    <r>
      <rPr>
        <sz val="14"/>
        <color indexed="8"/>
        <rFont val="標楷體"/>
        <family val="4"/>
      </rPr>
      <t>.原住民族綜合發展基金</t>
    </r>
  </si>
  <si>
    <r>
      <t>7</t>
    </r>
    <r>
      <rPr>
        <sz val="14"/>
        <color indexed="8"/>
        <rFont val="標楷體"/>
        <family val="4"/>
      </rPr>
      <t>.學產基金</t>
    </r>
  </si>
  <si>
    <r>
      <t>8</t>
    </r>
    <r>
      <rPr>
        <sz val="14"/>
        <color indexed="8"/>
        <rFont val="標楷體"/>
        <family val="4"/>
      </rPr>
      <t>.經濟特別收入基金</t>
    </r>
  </si>
  <si>
    <r>
      <t>9</t>
    </r>
    <r>
      <rPr>
        <sz val="14"/>
        <color indexed="8"/>
        <rFont val="標楷體"/>
        <family val="4"/>
      </rPr>
      <t>.核能發電後端營運基金</t>
    </r>
  </si>
  <si>
    <r>
      <t>18</t>
    </r>
    <r>
      <rPr>
        <sz val="14"/>
        <color indexed="8"/>
        <rFont val="標楷體"/>
        <family val="4"/>
      </rPr>
      <t>.行政院金融重建基金</t>
    </r>
  </si>
  <si>
    <r>
      <t xml:space="preserve">    </t>
    </r>
    <r>
      <rPr>
        <sz val="11"/>
        <color indexed="8"/>
        <rFont val="標楷體"/>
        <family val="4"/>
      </rPr>
      <t xml:space="preserve">  2.本表「餘絀預算數」係指本年度法定餘絀預算數，「分配預算數」係以前年度保留數、本年度法定預算數及本年度奉准先行辦理數合計數之累計分配數。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</si>
</sst>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s>
  <fonts count="25">
    <font>
      <sz val="12"/>
      <name val="新細明體"/>
      <family val="1"/>
    </font>
    <font>
      <sz val="10"/>
      <name val="MS Sans Serif"/>
      <family val="2"/>
    </font>
    <font>
      <sz val="10"/>
      <name val="Arial"/>
      <family val="2"/>
    </font>
    <font>
      <sz val="10"/>
      <name val="Helv"/>
      <family val="2"/>
    </font>
    <font>
      <sz val="11"/>
      <name val="Times New Roman"/>
      <family val="1"/>
    </font>
    <font>
      <sz val="12"/>
      <name val="Courier"/>
      <family val="3"/>
    </font>
    <font>
      <b/>
      <i/>
      <sz val="16"/>
      <name val="Helv"/>
      <family val="2"/>
    </font>
    <font>
      <sz val="12"/>
      <name val="Times New Roman"/>
      <family val="1"/>
    </font>
    <font>
      <sz val="10"/>
      <color indexed="8"/>
      <name val="ARIAL"/>
      <family val="2"/>
    </font>
    <font>
      <sz val="12"/>
      <name val="標楷體"/>
      <family val="4"/>
    </font>
    <font>
      <u val="single"/>
      <sz val="9"/>
      <color indexed="12"/>
      <name val="華康中楷體"/>
      <family val="3"/>
    </font>
    <font>
      <u val="single"/>
      <sz val="12"/>
      <color indexed="36"/>
      <name val="新細明體"/>
      <family val="1"/>
    </font>
    <font>
      <b/>
      <sz val="18"/>
      <color indexed="8"/>
      <name val="標楷體"/>
      <family val="4"/>
    </font>
    <font>
      <sz val="10"/>
      <color indexed="8"/>
      <name val="標楷體"/>
      <family val="4"/>
    </font>
    <font>
      <sz val="14"/>
      <color indexed="8"/>
      <name val="標楷體"/>
      <family val="4"/>
    </font>
    <font>
      <sz val="12"/>
      <color indexed="8"/>
      <name val="標楷體"/>
      <family val="4"/>
    </font>
    <font>
      <sz val="11"/>
      <name val="標楷體"/>
      <family val="4"/>
    </font>
    <font>
      <sz val="14"/>
      <color indexed="8"/>
      <name val="Times New Roman"/>
      <family val="1"/>
    </font>
    <font>
      <sz val="12"/>
      <color indexed="8"/>
      <name val="ARIAL"/>
      <family val="2"/>
    </font>
    <font>
      <b/>
      <sz val="14"/>
      <color indexed="8"/>
      <name val="標楷體"/>
      <family val="4"/>
    </font>
    <font>
      <sz val="14"/>
      <name val="標楷體"/>
      <family val="4"/>
    </font>
    <font>
      <b/>
      <sz val="10"/>
      <color indexed="8"/>
      <name val="ARIAL"/>
      <family val="2"/>
    </font>
    <font>
      <sz val="9"/>
      <name val="細明體"/>
      <family val="3"/>
    </font>
    <font>
      <sz val="11"/>
      <color indexed="8"/>
      <name val="標楷體"/>
      <family val="4"/>
    </font>
    <font>
      <sz val="11"/>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8"/>
      </left>
      <right>
        <color indexed="63"/>
      </right>
      <top style="thin"/>
      <bottom>
        <color indexed="8"/>
      </bottom>
    </border>
    <border>
      <left>
        <color indexed="63"/>
      </left>
      <right>
        <color indexed="63"/>
      </right>
      <top style="thin"/>
      <bottom>
        <color indexed="8"/>
      </bottom>
    </border>
    <border>
      <left>
        <color indexed="63"/>
      </left>
      <right>
        <color indexed="8"/>
      </right>
      <top style="thin"/>
      <bottom>
        <color indexed="8"/>
      </bottom>
    </border>
  </borders>
  <cellStyleXfs count="30">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8" fontId="1" fillId="0" borderId="0" applyFont="0" applyFill="0" applyBorder="0" applyAlignment="0" applyProtection="0"/>
    <xf numFmtId="38" fontId="4" fillId="0" borderId="0" applyBorder="0" applyAlignment="0">
      <protection/>
    </xf>
    <xf numFmtId="176" fontId="5" fillId="2" borderId="1" applyNumberFormat="0" applyFont="0" applyFill="0" applyBorder="0">
      <alignment horizontal="center" vertical="center"/>
      <protection/>
    </xf>
    <xf numFmtId="177" fontId="6" fillId="0" borderId="0">
      <alignment/>
      <protection/>
    </xf>
    <xf numFmtId="0" fontId="2" fillId="0" borderId="0">
      <alignment/>
      <protection/>
    </xf>
    <xf numFmtId="0" fontId="8" fillId="0" borderId="0">
      <alignment vertical="top"/>
      <protection/>
    </xf>
    <xf numFmtId="0" fontId="8"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10" fillId="0" borderId="0" applyNumberFormat="0" applyFill="0" applyBorder="0" applyAlignment="0" applyProtection="0"/>
  </cellStyleXfs>
  <cellXfs count="42">
    <xf numFmtId="0" fontId="0" fillId="0" borderId="0" xfId="0" applyAlignment="1">
      <alignment/>
    </xf>
    <xf numFmtId="0" fontId="8" fillId="0" borderId="0" xfId="20">
      <alignment vertical="top"/>
      <protection/>
    </xf>
    <xf numFmtId="0" fontId="8" fillId="0" borderId="0" xfId="20" applyAlignment="1">
      <alignment horizontal="right" vertical="top"/>
      <protection/>
    </xf>
    <xf numFmtId="0" fontId="13" fillId="0" borderId="0" xfId="20" applyFont="1" applyAlignment="1">
      <alignment horizontal="right"/>
      <protection/>
    </xf>
    <xf numFmtId="0" fontId="18" fillId="0" borderId="0" xfId="20" applyFont="1" applyBorder="1">
      <alignment vertical="top"/>
      <protection/>
    </xf>
    <xf numFmtId="0" fontId="18" fillId="0" borderId="0" xfId="20" applyFont="1">
      <alignment vertical="top"/>
      <protection/>
    </xf>
    <xf numFmtId="0" fontId="14" fillId="0" borderId="1" xfId="20" applyFont="1" applyBorder="1" applyAlignment="1">
      <alignment horizontal="center" vertical="top" wrapText="1"/>
      <protection/>
    </xf>
    <xf numFmtId="0" fontId="20" fillId="0" borderId="1" xfId="20" applyFont="1" applyFill="1" applyBorder="1" applyAlignment="1">
      <alignment horizontal="center" vertical="top" wrapText="1"/>
      <protection/>
    </xf>
    <xf numFmtId="0" fontId="15" fillId="0" borderId="0" xfId="20" applyFont="1" applyBorder="1">
      <alignment vertical="top"/>
      <protection/>
    </xf>
    <xf numFmtId="0" fontId="15" fillId="0" borderId="0" xfId="20" applyFont="1">
      <alignment vertical="top"/>
      <protection/>
    </xf>
    <xf numFmtId="0" fontId="14" fillId="0" borderId="1" xfId="20" applyFont="1" applyBorder="1" applyAlignment="1">
      <alignment vertical="top" wrapText="1"/>
      <protection/>
    </xf>
    <xf numFmtId="3" fontId="17" fillId="0" borderId="1" xfId="20" applyNumberFormat="1" applyFont="1" applyBorder="1">
      <alignment vertical="top"/>
      <protection/>
    </xf>
    <xf numFmtId="0" fontId="21" fillId="0" borderId="0" xfId="20" applyFont="1" applyBorder="1">
      <alignment vertical="top"/>
      <protection/>
    </xf>
    <xf numFmtId="0" fontId="21" fillId="0" borderId="0" xfId="20" applyFont="1">
      <alignment vertical="top"/>
      <protection/>
    </xf>
    <xf numFmtId="0" fontId="14" fillId="0" borderId="1" xfId="20" applyFont="1" applyBorder="1" applyAlignment="1">
      <alignment horizontal="left" vertical="top" wrapText="1" indent="1"/>
      <protection/>
    </xf>
    <xf numFmtId="3" fontId="14" fillId="0" borderId="1" xfId="20" applyNumberFormat="1" applyFont="1" applyBorder="1" applyAlignment="1">
      <alignment horizontal="right" vertical="top"/>
      <protection/>
    </xf>
    <xf numFmtId="0" fontId="8" fillId="0" borderId="0" xfId="20" applyBorder="1">
      <alignment vertical="top"/>
      <protection/>
    </xf>
    <xf numFmtId="0" fontId="17" fillId="0" borderId="1" xfId="20" applyFont="1" applyBorder="1" applyAlignment="1">
      <alignment horizontal="left" vertical="top" wrapText="1" indent="1"/>
      <protection/>
    </xf>
    <xf numFmtId="41" fontId="17" fillId="0" borderId="1" xfId="20" applyNumberFormat="1" applyFont="1" applyBorder="1">
      <alignment vertical="top"/>
      <protection/>
    </xf>
    <xf numFmtId="0" fontId="8" fillId="0" borderId="0" xfId="20" applyFont="1" applyBorder="1">
      <alignment vertical="top"/>
      <protection/>
    </xf>
    <xf numFmtId="0" fontId="8" fillId="0" borderId="0" xfId="20" applyFont="1">
      <alignment vertical="top"/>
      <protection/>
    </xf>
    <xf numFmtId="0" fontId="8" fillId="0" borderId="0" xfId="20" applyBorder="1" applyAlignment="1">
      <alignment vertical="center"/>
      <protection/>
    </xf>
    <xf numFmtId="0" fontId="8" fillId="0" borderId="0" xfId="20" applyAlignment="1">
      <alignment vertical="center"/>
      <protection/>
    </xf>
    <xf numFmtId="0" fontId="14" fillId="0" borderId="1" xfId="20" applyFont="1" applyFill="1" applyBorder="1" applyAlignment="1">
      <alignment horizontal="left" vertical="top" wrapText="1" indent="1"/>
      <protection/>
    </xf>
    <xf numFmtId="3" fontId="17" fillId="0" borderId="1" xfId="20" applyNumberFormat="1" applyFont="1" applyFill="1" applyBorder="1">
      <alignment vertical="top"/>
      <protection/>
    </xf>
    <xf numFmtId="0" fontId="8" fillId="0" borderId="0" xfId="20" applyFill="1" applyBorder="1">
      <alignment vertical="top"/>
      <protection/>
    </xf>
    <xf numFmtId="0" fontId="8" fillId="0" borderId="0" xfId="20" applyFill="1">
      <alignment vertical="top"/>
      <protection/>
    </xf>
    <xf numFmtId="0" fontId="24" fillId="0" borderId="0" xfId="0" applyFont="1" applyBorder="1" applyAlignment="1">
      <alignment horizontal="left" vertical="top"/>
    </xf>
    <xf numFmtId="0" fontId="23" fillId="0" borderId="0" xfId="0" applyFont="1" applyBorder="1" applyAlignment="1">
      <alignment horizontal="left" vertical="top"/>
    </xf>
    <xf numFmtId="0" fontId="23" fillId="0" borderId="0" xfId="0" applyFont="1" applyAlignment="1">
      <alignment/>
    </xf>
    <xf numFmtId="0" fontId="13" fillId="0" borderId="0" xfId="0" applyFont="1" applyAlignment="1">
      <alignment/>
    </xf>
    <xf numFmtId="0" fontId="13" fillId="0" borderId="0" xfId="0" applyFont="1" applyAlignment="1">
      <alignment horizontal="right" vertical="top"/>
    </xf>
    <xf numFmtId="0" fontId="12" fillId="0" borderId="0" xfId="20" applyFont="1" applyBorder="1" applyAlignment="1">
      <alignment horizontal="center" vertical="top"/>
      <protection/>
    </xf>
    <xf numFmtId="0" fontId="12" fillId="0" borderId="0" xfId="20" applyFont="1" applyBorder="1" applyAlignment="1">
      <alignment horizontal="center" vertical="top"/>
      <protection/>
    </xf>
    <xf numFmtId="0" fontId="12" fillId="0" borderId="0" xfId="20" applyFont="1" applyBorder="1" applyAlignment="1">
      <alignment horizontal="center" vertical="top"/>
      <protection/>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14" fillId="0" borderId="1" xfId="20" applyFont="1" applyBorder="1" applyAlignment="1">
      <alignment horizontal="center" vertical="center"/>
      <protection/>
    </xf>
    <xf numFmtId="0" fontId="19" fillId="0" borderId="1" xfId="20" applyFont="1" applyBorder="1" applyAlignment="1">
      <alignment horizontal="center" vertical="center"/>
      <protection/>
    </xf>
    <xf numFmtId="0" fontId="14" fillId="0" borderId="1" xfId="20" applyFont="1" applyBorder="1" applyAlignment="1">
      <alignment horizontal="center" vertical="center" wrapText="1"/>
      <protection/>
    </xf>
    <xf numFmtId="0" fontId="14" fillId="0" borderId="1" xfId="21" applyFont="1" applyBorder="1" applyAlignment="1">
      <alignment horizontal="center" vertical="top"/>
      <protection/>
    </xf>
  </cellXfs>
  <cellStyles count="3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urrency_laroux" xfId="15"/>
    <cellStyle name="eng" xfId="16"/>
    <cellStyle name="lu" xfId="17"/>
    <cellStyle name="Normal - Style1" xfId="18"/>
    <cellStyle name="Normal_Basic Assumptions" xfId="19"/>
    <cellStyle name="一般_九十三第二季--附表(附屬單位)" xfId="20"/>
    <cellStyle name="一般_非營業--編審" xfId="21"/>
    <cellStyle name="Comma" xfId="22"/>
    <cellStyle name="Comma [0]" xfId="23"/>
    <cellStyle name="Followed Hyperlink" xfId="24"/>
    <cellStyle name="Percent" xfId="25"/>
    <cellStyle name="Currency" xfId="26"/>
    <cellStyle name="Currency [0]" xfId="27"/>
    <cellStyle name="貨幣[0]_A-DET07"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093-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9"/>
  <sheetViews>
    <sheetView showGridLines="0" tabSelected="1" view="pageBreakPreview" zoomScaleSheetLayoutView="100" workbookViewId="0" topLeftCell="A1">
      <selection activeCell="A1" sqref="A1:G1"/>
    </sheetView>
  </sheetViews>
  <sheetFormatPr defaultColWidth="9.00390625" defaultRowHeight="16.5"/>
  <cols>
    <col min="1" max="1" width="48.75390625" style="1" customWidth="1"/>
    <col min="2" max="2" width="17.75390625" style="1" customWidth="1"/>
    <col min="3" max="3" width="16.75390625" style="1" customWidth="1"/>
    <col min="4" max="4" width="16.875" style="1" customWidth="1"/>
    <col min="5" max="5" width="17.125" style="1" customWidth="1"/>
    <col min="6" max="6" width="18.25390625" style="2" customWidth="1"/>
    <col min="7" max="7" width="17.50390625" style="1" customWidth="1"/>
    <col min="8" max="8" width="2.25390625" style="1" customWidth="1"/>
    <col min="9" max="16384" width="5.875" style="1" customWidth="1"/>
  </cols>
  <sheetData>
    <row r="1" spans="1:7" ht="27.75" customHeight="1">
      <c r="A1" s="32" t="s">
        <v>0</v>
      </c>
      <c r="B1" s="33"/>
      <c r="C1" s="33"/>
      <c r="D1" s="33"/>
      <c r="E1" s="33"/>
      <c r="F1" s="33"/>
      <c r="G1" s="34"/>
    </row>
    <row r="2" ht="13.5" customHeight="1">
      <c r="G2" s="3" t="s">
        <v>1</v>
      </c>
    </row>
    <row r="3" spans="1:8" s="5" customFormat="1" ht="20.25" customHeight="1">
      <c r="A3" s="38" t="s">
        <v>2</v>
      </c>
      <c r="B3" s="40" t="s">
        <v>94</v>
      </c>
      <c r="C3" s="41" t="s">
        <v>95</v>
      </c>
      <c r="D3" s="41"/>
      <c r="E3" s="41"/>
      <c r="F3" s="41"/>
      <c r="G3" s="41"/>
      <c r="H3" s="4"/>
    </row>
    <row r="4" spans="1:8" s="9" customFormat="1" ht="42" customHeight="1">
      <c r="A4" s="39"/>
      <c r="B4" s="40"/>
      <c r="C4" s="6" t="s">
        <v>96</v>
      </c>
      <c r="D4" s="6" t="s">
        <v>97</v>
      </c>
      <c r="E4" s="6" t="s">
        <v>98</v>
      </c>
      <c r="F4" s="7" t="s">
        <v>99</v>
      </c>
      <c r="G4" s="6" t="s">
        <v>100</v>
      </c>
      <c r="H4" s="8"/>
    </row>
    <row r="5" spans="1:8" s="13" customFormat="1" ht="22.5" customHeight="1">
      <c r="A5" s="10" t="s">
        <v>3</v>
      </c>
      <c r="B5" s="11">
        <f>B6+B9+B12+B16+B18+B75+B77+B80+B82+B85+B87+B89+B92+B94+B96</f>
        <v>49244</v>
      </c>
      <c r="C5" s="11">
        <f>C6+C9+C12+C16+C18+C75+C77+C80+C82+C85+C87+C89+C92+C94+C96</f>
        <v>53591</v>
      </c>
      <c r="D5" s="11">
        <f>D6+D9+D12+D16+D18+D75+D77+D80+D82+D85+D87+D89+D92+D94+D96</f>
        <v>26378</v>
      </c>
      <c r="E5" s="11">
        <f aca="true" t="shared" si="0" ref="E5:E38">D5-C5</f>
        <v>-27213</v>
      </c>
      <c r="F5" s="11">
        <f aca="true" t="shared" si="1" ref="F5:F17">IF(D5*C5&gt;0,ABS((+E5/ABS(C5)*100)),IF(D5&gt;C5,"轉絀為餘","反餘為絀"))</f>
        <v>50.779048720867316</v>
      </c>
      <c r="G5" s="11">
        <f aca="true" t="shared" si="2" ref="G5:G10">D5/B5*100</f>
        <v>53.56591665989765</v>
      </c>
      <c r="H5" s="12"/>
    </row>
    <row r="6" spans="1:8" s="13" customFormat="1" ht="22.5" customHeight="1">
      <c r="A6" s="14" t="s">
        <v>4</v>
      </c>
      <c r="B6" s="11">
        <f>SUM(B7:B8)</f>
        <v>45062</v>
      </c>
      <c r="C6" s="11">
        <f>SUM(C7:C8)</f>
        <v>45024</v>
      </c>
      <c r="D6" s="11">
        <f>SUM(D7:D8)</f>
        <v>3879</v>
      </c>
      <c r="E6" s="11">
        <f t="shared" si="0"/>
        <v>-41145</v>
      </c>
      <c r="F6" s="11">
        <f t="shared" si="1"/>
        <v>91.3845948827292</v>
      </c>
      <c r="G6" s="11">
        <f t="shared" si="2"/>
        <v>8.608139896143092</v>
      </c>
      <c r="H6" s="12"/>
    </row>
    <row r="7" spans="1:8" ht="22.5" customHeight="1">
      <c r="A7" s="14" t="s">
        <v>101</v>
      </c>
      <c r="B7" s="11">
        <v>35</v>
      </c>
      <c r="C7" s="11">
        <v>-35</v>
      </c>
      <c r="D7" s="11">
        <v>125</v>
      </c>
      <c r="E7" s="11">
        <f t="shared" si="0"/>
        <v>160</v>
      </c>
      <c r="F7" s="15" t="str">
        <f t="shared" si="1"/>
        <v>轉絀為餘</v>
      </c>
      <c r="G7" s="11">
        <f t="shared" si="2"/>
        <v>357.14285714285717</v>
      </c>
      <c r="H7" s="16"/>
    </row>
    <row r="8" spans="1:8" ht="22.5" customHeight="1">
      <c r="A8" s="17" t="s">
        <v>102</v>
      </c>
      <c r="B8" s="11">
        <v>45027</v>
      </c>
      <c r="C8" s="11">
        <v>45059</v>
      </c>
      <c r="D8" s="11">
        <v>3754</v>
      </c>
      <c r="E8" s="11">
        <f t="shared" si="0"/>
        <v>-41305</v>
      </c>
      <c r="F8" s="11">
        <f t="shared" si="1"/>
        <v>91.66870103641892</v>
      </c>
      <c r="G8" s="11">
        <f t="shared" si="2"/>
        <v>8.337219890288049</v>
      </c>
      <c r="H8" s="16"/>
    </row>
    <row r="9" spans="1:8" s="13" customFormat="1" ht="22.5" customHeight="1">
      <c r="A9" s="14" t="s">
        <v>5</v>
      </c>
      <c r="B9" s="11">
        <f>SUM(B10:B11)</f>
        <v>-2330</v>
      </c>
      <c r="C9" s="11">
        <f>SUM(C10:C11)</f>
        <v>-2340</v>
      </c>
      <c r="D9" s="11">
        <f>SUM(D10:D11)</f>
        <v>-2435</v>
      </c>
      <c r="E9" s="11">
        <f t="shared" si="0"/>
        <v>-95</v>
      </c>
      <c r="F9" s="11">
        <f t="shared" si="1"/>
        <v>4.05982905982906</v>
      </c>
      <c r="G9" s="11">
        <f t="shared" si="2"/>
        <v>104.50643776824033</v>
      </c>
      <c r="H9" s="12"/>
    </row>
    <row r="10" spans="1:8" ht="22.5" customHeight="1">
      <c r="A10" s="17" t="s">
        <v>103</v>
      </c>
      <c r="B10" s="11">
        <v>-2330</v>
      </c>
      <c r="C10" s="11">
        <v>-2333</v>
      </c>
      <c r="D10" s="11">
        <v>-2422</v>
      </c>
      <c r="E10" s="11">
        <f t="shared" si="0"/>
        <v>-89</v>
      </c>
      <c r="F10" s="11">
        <f t="shared" si="1"/>
        <v>3.8148306900985856</v>
      </c>
      <c r="G10" s="11">
        <f t="shared" si="2"/>
        <v>103.94849785407725</v>
      </c>
      <c r="H10" s="16"/>
    </row>
    <row r="11" spans="1:8" ht="22.5" customHeight="1">
      <c r="A11" s="17" t="s">
        <v>104</v>
      </c>
      <c r="B11" s="18">
        <v>0</v>
      </c>
      <c r="C11" s="11">
        <v>-7</v>
      </c>
      <c r="D11" s="11">
        <v>-13</v>
      </c>
      <c r="E11" s="11">
        <f t="shared" si="0"/>
        <v>-6</v>
      </c>
      <c r="F11" s="11">
        <f t="shared" si="1"/>
        <v>85.71428571428571</v>
      </c>
      <c r="G11" s="11">
        <v>421370</v>
      </c>
      <c r="H11" s="16"/>
    </row>
    <row r="12" spans="1:8" s="13" customFormat="1" ht="22.5" customHeight="1">
      <c r="A12" s="14" t="s">
        <v>6</v>
      </c>
      <c r="B12" s="11">
        <f>SUM(B13:B15)</f>
        <v>-10077</v>
      </c>
      <c r="C12" s="11">
        <f>SUM(C13:C15)</f>
        <v>-4917</v>
      </c>
      <c r="D12" s="11">
        <f>SUM(D13:D15)</f>
        <v>-1018</v>
      </c>
      <c r="E12" s="11">
        <f t="shared" si="0"/>
        <v>3899</v>
      </c>
      <c r="F12" s="11">
        <f t="shared" si="1"/>
        <v>79.29631889363434</v>
      </c>
      <c r="G12" s="11">
        <f aca="true" t="shared" si="3" ref="G12:G19">D12/B12*100</f>
        <v>10.10221296020641</v>
      </c>
      <c r="H12" s="12"/>
    </row>
    <row r="13" spans="1:8" ht="22.5" customHeight="1">
      <c r="A13" s="17" t="s">
        <v>105</v>
      </c>
      <c r="B13" s="11">
        <v>1967</v>
      </c>
      <c r="C13" s="11">
        <v>1152</v>
      </c>
      <c r="D13" s="11">
        <v>1268</v>
      </c>
      <c r="E13" s="11">
        <f t="shared" si="0"/>
        <v>116</v>
      </c>
      <c r="F13" s="11">
        <f t="shared" si="1"/>
        <v>10.069444444444445</v>
      </c>
      <c r="G13" s="11">
        <f t="shared" si="3"/>
        <v>64.46365022877478</v>
      </c>
      <c r="H13" s="16"/>
    </row>
    <row r="14" spans="1:8" ht="22.5" customHeight="1">
      <c r="A14" s="17" t="s">
        <v>106</v>
      </c>
      <c r="B14" s="11">
        <v>819</v>
      </c>
      <c r="C14" s="11">
        <v>627</v>
      </c>
      <c r="D14" s="11">
        <v>461</v>
      </c>
      <c r="E14" s="11">
        <f t="shared" si="0"/>
        <v>-166</v>
      </c>
      <c r="F14" s="11">
        <f t="shared" si="1"/>
        <v>26.475279106858054</v>
      </c>
      <c r="G14" s="11">
        <f t="shared" si="3"/>
        <v>56.28815628815629</v>
      </c>
      <c r="H14" s="16"/>
    </row>
    <row r="15" spans="1:8" ht="22.5" customHeight="1">
      <c r="A15" s="17" t="s">
        <v>107</v>
      </c>
      <c r="B15" s="11">
        <v>-12863</v>
      </c>
      <c r="C15" s="11">
        <v>-6696</v>
      </c>
      <c r="D15" s="11">
        <v>-2747</v>
      </c>
      <c r="E15" s="11">
        <f t="shared" si="0"/>
        <v>3949</v>
      </c>
      <c r="F15" s="11">
        <f t="shared" si="1"/>
        <v>58.97550776583035</v>
      </c>
      <c r="G15" s="11">
        <f t="shared" si="3"/>
        <v>21.355826790017883</v>
      </c>
      <c r="H15" s="16"/>
    </row>
    <row r="16" spans="1:8" s="13" customFormat="1" ht="22.5" customHeight="1">
      <c r="A16" s="14" t="s">
        <v>7</v>
      </c>
      <c r="B16" s="11">
        <f>SUM(B17)</f>
        <v>422</v>
      </c>
      <c r="C16" s="11">
        <f>SUM(C17)</f>
        <v>199</v>
      </c>
      <c r="D16" s="11">
        <f>SUM(D17)</f>
        <v>189</v>
      </c>
      <c r="E16" s="11">
        <f t="shared" si="0"/>
        <v>-10</v>
      </c>
      <c r="F16" s="11">
        <f t="shared" si="1"/>
        <v>5.025125628140704</v>
      </c>
      <c r="G16" s="11">
        <f t="shared" si="3"/>
        <v>44.78672985781991</v>
      </c>
      <c r="H16" s="12"/>
    </row>
    <row r="17" spans="1:8" ht="22.5" customHeight="1">
      <c r="A17" s="14" t="s">
        <v>8</v>
      </c>
      <c r="B17" s="11">
        <v>422</v>
      </c>
      <c r="C17" s="11">
        <v>199</v>
      </c>
      <c r="D17" s="11">
        <v>189</v>
      </c>
      <c r="E17" s="11">
        <f t="shared" si="0"/>
        <v>-10</v>
      </c>
      <c r="F17" s="11">
        <f t="shared" si="1"/>
        <v>5.025125628140704</v>
      </c>
      <c r="G17" s="11">
        <f t="shared" si="3"/>
        <v>44.78672985781991</v>
      </c>
      <c r="H17" s="16"/>
    </row>
    <row r="18" spans="1:8" s="13" customFormat="1" ht="22.5" customHeight="1">
      <c r="A18" s="14" t="s">
        <v>9</v>
      </c>
      <c r="B18" s="11">
        <f>B19+B73+B74</f>
        <v>265</v>
      </c>
      <c r="C18" s="11">
        <f>C19+C73+C74</f>
        <v>-3</v>
      </c>
      <c r="D18" s="11">
        <f>D19+D73+D74</f>
        <v>4610</v>
      </c>
      <c r="E18" s="11">
        <f t="shared" si="0"/>
        <v>4613</v>
      </c>
      <c r="F18" s="15" t="str">
        <f>IF(D18*C18&gt;0,ABS((+E18/C18)*100),IF(D18&gt;C18,"轉絀為餘","反餘為絀"))</f>
        <v>轉絀為餘</v>
      </c>
      <c r="G18" s="11">
        <f t="shared" si="3"/>
        <v>1739.622641509434</v>
      </c>
      <c r="H18" s="12"/>
    </row>
    <row r="19" spans="1:8" s="13" customFormat="1" ht="22.5" customHeight="1">
      <c r="A19" s="14" t="s">
        <v>108</v>
      </c>
      <c r="B19" s="11">
        <f>SUM(B20:B72)</f>
        <v>160</v>
      </c>
      <c r="C19" s="11">
        <f>SUM(C20:C72)</f>
        <v>-103</v>
      </c>
      <c r="D19" s="11">
        <f>SUM(D20:D72)</f>
        <v>3447</v>
      </c>
      <c r="E19" s="11">
        <f t="shared" si="0"/>
        <v>3550</v>
      </c>
      <c r="F19" s="15" t="str">
        <f aca="true" t="shared" si="4" ref="F19:F38">IF(D19*C19&gt;0,ABS((+E19/ABS(C19)*100)),IF(D19&gt;C19,"轉絀為餘","反餘為絀"))</f>
        <v>轉絀為餘</v>
      </c>
      <c r="G19" s="11">
        <f t="shared" si="3"/>
        <v>2154.375</v>
      </c>
      <c r="H19" s="12"/>
    </row>
    <row r="20" spans="1:8" ht="22.5" customHeight="1" hidden="1">
      <c r="A20" s="14" t="s">
        <v>10</v>
      </c>
      <c r="B20" s="11">
        <v>0</v>
      </c>
      <c r="C20" s="11">
        <v>561</v>
      </c>
      <c r="D20" s="11">
        <v>407</v>
      </c>
      <c r="E20" s="11">
        <f t="shared" si="0"/>
        <v>-154</v>
      </c>
      <c r="F20" s="11">
        <f t="shared" si="4"/>
        <v>27.450980392156865</v>
      </c>
      <c r="G20" s="11"/>
      <c r="H20" s="16"/>
    </row>
    <row r="21" spans="1:8" ht="22.5" customHeight="1" hidden="1">
      <c r="A21" s="14" t="s">
        <v>11</v>
      </c>
      <c r="B21" s="11">
        <v>2</v>
      </c>
      <c r="C21" s="11">
        <v>26</v>
      </c>
      <c r="D21" s="11">
        <v>279</v>
      </c>
      <c r="E21" s="11">
        <f t="shared" si="0"/>
        <v>253</v>
      </c>
      <c r="F21" s="11">
        <f t="shared" si="4"/>
        <v>973.076923076923</v>
      </c>
      <c r="G21" s="11">
        <f>D21/B21*100</f>
        <v>13950</v>
      </c>
      <c r="H21" s="16"/>
    </row>
    <row r="22" spans="1:8" ht="22.5" customHeight="1" hidden="1">
      <c r="A22" s="14" t="s">
        <v>12</v>
      </c>
      <c r="B22" s="11">
        <v>4</v>
      </c>
      <c r="C22" s="11">
        <v>140</v>
      </c>
      <c r="D22" s="11">
        <v>-235</v>
      </c>
      <c r="E22" s="11">
        <f t="shared" si="0"/>
        <v>-375</v>
      </c>
      <c r="F22" s="11" t="str">
        <f t="shared" si="4"/>
        <v>反餘為絀</v>
      </c>
      <c r="G22" s="11">
        <f>D22/B22*100</f>
        <v>-5875</v>
      </c>
      <c r="H22" s="16"/>
    </row>
    <row r="23" spans="1:8" ht="22.5" customHeight="1" hidden="1">
      <c r="A23" s="14" t="s">
        <v>13</v>
      </c>
      <c r="B23" s="11">
        <v>0</v>
      </c>
      <c r="C23" s="11">
        <v>133</v>
      </c>
      <c r="D23" s="11">
        <v>-183</v>
      </c>
      <c r="E23" s="11">
        <f t="shared" si="0"/>
        <v>-316</v>
      </c>
      <c r="F23" s="11" t="str">
        <f t="shared" si="4"/>
        <v>反餘為絀</v>
      </c>
      <c r="G23" s="11"/>
      <c r="H23" s="16"/>
    </row>
    <row r="24" spans="1:8" ht="22.5" customHeight="1" hidden="1">
      <c r="A24" s="14" t="s">
        <v>14</v>
      </c>
      <c r="B24" s="11">
        <v>1</v>
      </c>
      <c r="C24" s="11">
        <v>-63</v>
      </c>
      <c r="D24" s="11">
        <v>-143</v>
      </c>
      <c r="E24" s="11">
        <f t="shared" si="0"/>
        <v>-80</v>
      </c>
      <c r="F24" s="11">
        <f t="shared" si="4"/>
        <v>126.98412698412697</v>
      </c>
      <c r="G24" s="11">
        <f>D24/B24*100</f>
        <v>-14300</v>
      </c>
      <c r="H24" s="16"/>
    </row>
    <row r="25" spans="1:8" ht="22.5" customHeight="1" hidden="1">
      <c r="A25" s="14" t="s">
        <v>15</v>
      </c>
      <c r="B25" s="11">
        <v>1</v>
      </c>
      <c r="C25" s="11">
        <v>-169</v>
      </c>
      <c r="D25" s="11">
        <v>-273</v>
      </c>
      <c r="E25" s="11">
        <f t="shared" si="0"/>
        <v>-104</v>
      </c>
      <c r="F25" s="11">
        <f t="shared" si="4"/>
        <v>61.53846153846154</v>
      </c>
      <c r="G25" s="11">
        <f>D25/B25*100</f>
        <v>-27300</v>
      </c>
      <c r="H25" s="16"/>
    </row>
    <row r="26" spans="1:8" ht="22.5" customHeight="1" hidden="1">
      <c r="A26" s="14" t="s">
        <v>16</v>
      </c>
      <c r="B26" s="11">
        <v>1</v>
      </c>
      <c r="C26" s="11">
        <v>-117</v>
      </c>
      <c r="D26" s="11">
        <v>131</v>
      </c>
      <c r="E26" s="11">
        <f t="shared" si="0"/>
        <v>248</v>
      </c>
      <c r="F26" s="11" t="str">
        <f t="shared" si="4"/>
        <v>轉絀為餘</v>
      </c>
      <c r="G26" s="11">
        <f>D26/B26*100</f>
        <v>13100</v>
      </c>
      <c r="H26" s="16"/>
    </row>
    <row r="27" spans="1:8" ht="22.5" customHeight="1" hidden="1">
      <c r="A27" s="14" t="s">
        <v>17</v>
      </c>
      <c r="B27" s="11">
        <v>3</v>
      </c>
      <c r="C27" s="11">
        <v>77</v>
      </c>
      <c r="D27" s="11">
        <v>236</v>
      </c>
      <c r="E27" s="11">
        <f t="shared" si="0"/>
        <v>159</v>
      </c>
      <c r="F27" s="11">
        <f t="shared" si="4"/>
        <v>206.49350649350652</v>
      </c>
      <c r="G27" s="11">
        <f>D27/B27*100</f>
        <v>7866.666666666667</v>
      </c>
      <c r="H27" s="16"/>
    </row>
    <row r="28" spans="1:8" ht="22.5" customHeight="1" hidden="1">
      <c r="A28" s="14" t="s">
        <v>18</v>
      </c>
      <c r="B28" s="11">
        <v>2</v>
      </c>
      <c r="C28" s="11">
        <v>-84</v>
      </c>
      <c r="D28" s="11">
        <v>280</v>
      </c>
      <c r="E28" s="11">
        <f t="shared" si="0"/>
        <v>364</v>
      </c>
      <c r="F28" s="11" t="str">
        <f t="shared" si="4"/>
        <v>轉絀為餘</v>
      </c>
      <c r="G28" s="11">
        <f>D28/B28*100</f>
        <v>14000</v>
      </c>
      <c r="H28" s="16"/>
    </row>
    <row r="29" spans="1:8" ht="22.5" customHeight="1" hidden="1">
      <c r="A29" s="14" t="s">
        <v>19</v>
      </c>
      <c r="B29" s="11">
        <v>0</v>
      </c>
      <c r="C29" s="11">
        <v>-39</v>
      </c>
      <c r="D29" s="11">
        <v>-34</v>
      </c>
      <c r="E29" s="11">
        <f t="shared" si="0"/>
        <v>5</v>
      </c>
      <c r="F29" s="11">
        <f t="shared" si="4"/>
        <v>12.82051282051282</v>
      </c>
      <c r="G29" s="11"/>
      <c r="H29" s="16"/>
    </row>
    <row r="30" spans="1:8" ht="22.5" customHeight="1" hidden="1">
      <c r="A30" s="14" t="s">
        <v>20</v>
      </c>
      <c r="B30" s="11">
        <v>0</v>
      </c>
      <c r="C30" s="11">
        <v>-13</v>
      </c>
      <c r="D30" s="11">
        <v>54</v>
      </c>
      <c r="E30" s="11">
        <f t="shared" si="0"/>
        <v>67</v>
      </c>
      <c r="F30" s="11" t="str">
        <f t="shared" si="4"/>
        <v>轉絀為餘</v>
      </c>
      <c r="G30" s="11"/>
      <c r="H30" s="16"/>
    </row>
    <row r="31" spans="1:8" ht="22.5" customHeight="1" hidden="1">
      <c r="A31" s="14" t="s">
        <v>21</v>
      </c>
      <c r="B31" s="11">
        <v>4</v>
      </c>
      <c r="C31" s="11">
        <v>16</v>
      </c>
      <c r="D31" s="11">
        <v>183</v>
      </c>
      <c r="E31" s="11">
        <f t="shared" si="0"/>
        <v>167</v>
      </c>
      <c r="F31" s="11">
        <f t="shared" si="4"/>
        <v>1043.75</v>
      </c>
      <c r="G31" s="11">
        <f aca="true" t="shared" si="5" ref="G31:G36">D31/B31*100</f>
        <v>4575</v>
      </c>
      <c r="H31" s="16"/>
    </row>
    <row r="32" spans="1:8" ht="22.5" customHeight="1" hidden="1">
      <c r="A32" s="14" t="s">
        <v>22</v>
      </c>
      <c r="B32" s="11">
        <v>2</v>
      </c>
      <c r="C32" s="11">
        <v>18</v>
      </c>
      <c r="D32" s="11">
        <v>99</v>
      </c>
      <c r="E32" s="11">
        <f t="shared" si="0"/>
        <v>81</v>
      </c>
      <c r="F32" s="11">
        <f t="shared" si="4"/>
        <v>450</v>
      </c>
      <c r="G32" s="11">
        <f t="shared" si="5"/>
        <v>4950</v>
      </c>
      <c r="H32" s="16"/>
    </row>
    <row r="33" spans="1:8" ht="22.5" customHeight="1" hidden="1">
      <c r="A33" s="14" t="s">
        <v>23</v>
      </c>
      <c r="B33" s="11">
        <v>1</v>
      </c>
      <c r="C33" s="11">
        <v>-95</v>
      </c>
      <c r="D33" s="11">
        <v>26</v>
      </c>
      <c r="E33" s="11">
        <f t="shared" si="0"/>
        <v>121</v>
      </c>
      <c r="F33" s="11" t="str">
        <f t="shared" si="4"/>
        <v>轉絀為餘</v>
      </c>
      <c r="G33" s="11">
        <f t="shared" si="5"/>
        <v>2600</v>
      </c>
      <c r="H33" s="16"/>
    </row>
    <row r="34" spans="1:8" ht="22.5" customHeight="1" hidden="1">
      <c r="A34" s="14" t="s">
        <v>24</v>
      </c>
      <c r="B34" s="11">
        <v>1</v>
      </c>
      <c r="C34" s="11">
        <v>-83</v>
      </c>
      <c r="D34" s="11">
        <v>179</v>
      </c>
      <c r="E34" s="11">
        <f t="shared" si="0"/>
        <v>262</v>
      </c>
      <c r="F34" s="11" t="str">
        <f t="shared" si="4"/>
        <v>轉絀為餘</v>
      </c>
      <c r="G34" s="11">
        <f t="shared" si="5"/>
        <v>17900</v>
      </c>
      <c r="H34" s="16"/>
    </row>
    <row r="35" spans="1:8" ht="22.5" customHeight="1" hidden="1">
      <c r="A35" s="14" t="s">
        <v>25</v>
      </c>
      <c r="B35" s="11">
        <v>7</v>
      </c>
      <c r="C35" s="11">
        <v>10</v>
      </c>
      <c r="D35" s="11">
        <v>30</v>
      </c>
      <c r="E35" s="11">
        <f t="shared" si="0"/>
        <v>20</v>
      </c>
      <c r="F35" s="11">
        <f t="shared" si="4"/>
        <v>200</v>
      </c>
      <c r="G35" s="11">
        <f t="shared" si="5"/>
        <v>428.57142857142856</v>
      </c>
      <c r="H35" s="16"/>
    </row>
    <row r="36" spans="1:8" ht="22.5" customHeight="1" hidden="1">
      <c r="A36" s="14" t="s">
        <v>26</v>
      </c>
      <c r="B36" s="11">
        <v>1</v>
      </c>
      <c r="C36" s="11">
        <v>5</v>
      </c>
      <c r="D36" s="11">
        <v>46</v>
      </c>
      <c r="E36" s="11">
        <f t="shared" si="0"/>
        <v>41</v>
      </c>
      <c r="F36" s="11">
        <f t="shared" si="4"/>
        <v>819.9999999999999</v>
      </c>
      <c r="G36" s="11">
        <f t="shared" si="5"/>
        <v>4600</v>
      </c>
      <c r="H36" s="16"/>
    </row>
    <row r="37" spans="1:8" ht="22.5" customHeight="1" hidden="1">
      <c r="A37" s="14" t="s">
        <v>27</v>
      </c>
      <c r="B37" s="11">
        <v>0</v>
      </c>
      <c r="C37" s="11">
        <v>14</v>
      </c>
      <c r="D37" s="11">
        <v>130</v>
      </c>
      <c r="E37" s="11">
        <f t="shared" si="0"/>
        <v>116</v>
      </c>
      <c r="F37" s="11">
        <f t="shared" si="4"/>
        <v>828.5714285714287</v>
      </c>
      <c r="G37" s="11"/>
      <c r="H37" s="16"/>
    </row>
    <row r="38" spans="1:8" ht="22.5" customHeight="1" hidden="1">
      <c r="A38" s="14" t="s">
        <v>28</v>
      </c>
      <c r="B38" s="11">
        <v>2</v>
      </c>
      <c r="C38" s="11">
        <v>-51</v>
      </c>
      <c r="D38" s="11">
        <v>53</v>
      </c>
      <c r="E38" s="11">
        <f t="shared" si="0"/>
        <v>104</v>
      </c>
      <c r="F38" s="11" t="str">
        <f t="shared" si="4"/>
        <v>轉絀為餘</v>
      </c>
      <c r="G38" s="11">
        <f>D38/B38*100</f>
        <v>2650</v>
      </c>
      <c r="H38" s="16"/>
    </row>
    <row r="39" spans="1:8" ht="22.5" customHeight="1" hidden="1">
      <c r="A39" s="17" t="s">
        <v>109</v>
      </c>
      <c r="B39" s="11">
        <v>0</v>
      </c>
      <c r="C39" s="11">
        <v>-26</v>
      </c>
      <c r="D39" s="11">
        <v>80</v>
      </c>
      <c r="E39" s="11"/>
      <c r="F39" s="11"/>
      <c r="G39" s="11"/>
      <c r="H39" s="16"/>
    </row>
    <row r="40" spans="1:8" ht="22.5" customHeight="1" hidden="1">
      <c r="A40" s="14" t="s">
        <v>29</v>
      </c>
      <c r="B40" s="11">
        <v>1</v>
      </c>
      <c r="C40" s="11">
        <v>-258</v>
      </c>
      <c r="D40" s="11">
        <v>-356</v>
      </c>
      <c r="E40" s="11">
        <f>D40-C40</f>
        <v>-98</v>
      </c>
      <c r="F40" s="11">
        <f>IF(D40*C40&gt;0,ABS((+E40/ABS(C40)*100)),IF(D40&gt;C40,"轉絀為餘","反餘為絀"))</f>
        <v>37.98449612403101</v>
      </c>
      <c r="G40" s="11">
        <f>D40/B40*100</f>
        <v>-35600</v>
      </c>
      <c r="H40" s="16"/>
    </row>
    <row r="41" spans="1:8" ht="22.5" customHeight="1" hidden="1">
      <c r="A41" s="17" t="s">
        <v>110</v>
      </c>
      <c r="B41" s="11">
        <v>1</v>
      </c>
      <c r="C41" s="11">
        <v>63</v>
      </c>
      <c r="D41" s="11">
        <v>163</v>
      </c>
      <c r="E41" s="11">
        <f>D41-C41</f>
        <v>100</v>
      </c>
      <c r="F41" s="11">
        <f>IF(D41*C41&gt;0,ABS((+E41/ABS(C41)*100)),IF(D41&gt;C41,"轉絀為餘","反餘為絀"))</f>
        <v>158.73015873015873</v>
      </c>
      <c r="G41" s="11">
        <f>D41/B41*100</f>
        <v>16300</v>
      </c>
      <c r="H41" s="16"/>
    </row>
    <row r="42" spans="1:8" ht="22.5" customHeight="1" hidden="1">
      <c r="A42" s="14" t="s">
        <v>30</v>
      </c>
      <c r="B42" s="11">
        <v>1</v>
      </c>
      <c r="C42" s="11">
        <v>-88</v>
      </c>
      <c r="D42" s="11">
        <v>37</v>
      </c>
      <c r="E42" s="11">
        <f>D42-C42</f>
        <v>125</v>
      </c>
      <c r="F42" s="11" t="str">
        <f>IF(D42*C42&gt;0,ABS((+E42/ABS(C42)*100)),IF(D42&gt;C42,"轉絀為餘","反餘為絀"))</f>
        <v>轉絀為餘</v>
      </c>
      <c r="G42" s="11">
        <f>D42/B42*100</f>
        <v>3700</v>
      </c>
      <c r="H42" s="16"/>
    </row>
    <row r="43" spans="1:8" ht="22.5" customHeight="1" hidden="1">
      <c r="A43" s="14" t="s">
        <v>31</v>
      </c>
      <c r="B43" s="11">
        <v>0</v>
      </c>
      <c r="C43" s="11">
        <v>-14</v>
      </c>
      <c r="D43" s="11">
        <v>1</v>
      </c>
      <c r="E43" s="11">
        <f>D43-C43</f>
        <v>15</v>
      </c>
      <c r="F43" s="11" t="str">
        <f>IF(D43*C43&gt;0,ABS((+E43/ABS(C43)*100)),IF(D43&gt;C43,"轉絀為餘","反餘為絀"))</f>
        <v>轉絀為餘</v>
      </c>
      <c r="G43" s="11"/>
      <c r="H43" s="16"/>
    </row>
    <row r="44" spans="1:8" ht="22.5" customHeight="1" hidden="1">
      <c r="A44" s="14" t="s">
        <v>32</v>
      </c>
      <c r="B44" s="11">
        <v>0</v>
      </c>
      <c r="C44" s="11">
        <v>51</v>
      </c>
      <c r="D44" s="11">
        <v>57</v>
      </c>
      <c r="E44" s="11">
        <f>D44-C44</f>
        <v>6</v>
      </c>
      <c r="F44" s="11">
        <f>IF(D44*C44&gt;0,ABS((+E44/ABS(C44)*100)),IF(D44&gt;C44,"轉絀為餘","反餘為絀"))</f>
        <v>11.76470588235294</v>
      </c>
      <c r="G44" s="11"/>
      <c r="H44" s="16"/>
    </row>
    <row r="45" spans="1:8" ht="22.5" customHeight="1" hidden="1">
      <c r="A45" s="17" t="s">
        <v>111</v>
      </c>
      <c r="B45" s="11">
        <v>1</v>
      </c>
      <c r="C45" s="11">
        <v>9</v>
      </c>
      <c r="D45" s="11">
        <v>40</v>
      </c>
      <c r="E45" s="11"/>
      <c r="F45" s="11"/>
      <c r="G45" s="11"/>
      <c r="H45" s="16"/>
    </row>
    <row r="46" spans="1:8" ht="22.5" customHeight="1" hidden="1">
      <c r="A46" s="14" t="s">
        <v>33</v>
      </c>
      <c r="B46" s="11">
        <v>0</v>
      </c>
      <c r="C46" s="11">
        <v>-97</v>
      </c>
      <c r="D46" s="11">
        <v>-7</v>
      </c>
      <c r="E46" s="11">
        <f>D46-C46</f>
        <v>90</v>
      </c>
      <c r="F46" s="11">
        <f>IF(D46*C46&gt;0,ABS((+E46/ABS(C46)*100)),IF(D46&gt;C46,"轉絀為餘","反餘為絀"))</f>
        <v>92.78350515463917</v>
      </c>
      <c r="G46" s="11"/>
      <c r="H46" s="16"/>
    </row>
    <row r="47" spans="1:8" ht="22.5" customHeight="1" hidden="1">
      <c r="A47" s="14" t="s">
        <v>34</v>
      </c>
      <c r="B47" s="11">
        <v>2</v>
      </c>
      <c r="C47" s="11">
        <v>-121</v>
      </c>
      <c r="D47" s="11">
        <v>-39</v>
      </c>
      <c r="E47" s="11">
        <f>D47-C47</f>
        <v>82</v>
      </c>
      <c r="F47" s="11">
        <f>IF(D47*C47&gt;0,ABS((+E47/ABS(C47)*100)),IF(D47&gt;C47,"轉絀為餘","反餘為絀"))</f>
        <v>67.76859504132231</v>
      </c>
      <c r="G47" s="11">
        <f>D47/B47*100</f>
        <v>-1950</v>
      </c>
      <c r="H47" s="16"/>
    </row>
    <row r="48" spans="1:8" ht="22.5" customHeight="1" hidden="1">
      <c r="A48" s="14" t="s">
        <v>35</v>
      </c>
      <c r="B48" s="11">
        <v>1</v>
      </c>
      <c r="C48" s="11">
        <v>-94</v>
      </c>
      <c r="D48" s="11">
        <v>228</v>
      </c>
      <c r="E48" s="11">
        <f>D48-C48</f>
        <v>322</v>
      </c>
      <c r="F48" s="11" t="str">
        <f>IF(D48*C48&gt;0,ABS((+E48/ABS(C48)*100)),IF(D48&gt;C48,"轉絀為餘","反餘為絀"))</f>
        <v>轉絀為餘</v>
      </c>
      <c r="G48" s="11">
        <f>D48/B48*100</f>
        <v>22800</v>
      </c>
      <c r="H48" s="16"/>
    </row>
    <row r="49" spans="1:8" ht="22.5" customHeight="1" hidden="1">
      <c r="A49" s="14" t="s">
        <v>36</v>
      </c>
      <c r="B49" s="11">
        <v>3</v>
      </c>
      <c r="C49" s="11">
        <v>1</v>
      </c>
      <c r="D49" s="11">
        <v>88</v>
      </c>
      <c r="E49" s="11">
        <f>D49-C49</f>
        <v>87</v>
      </c>
      <c r="F49" s="11">
        <f>IF(D49*C49&gt;0,ABS((+E49/ABS(C49)*100)),IF(D49&gt;C49,"轉絀為餘","反餘為絀"))</f>
        <v>8700</v>
      </c>
      <c r="G49" s="11">
        <f>D49/B49*100</f>
        <v>2933.333333333333</v>
      </c>
      <c r="H49" s="16"/>
    </row>
    <row r="50" spans="1:8" ht="22.5" customHeight="1" hidden="1">
      <c r="A50" s="17" t="s">
        <v>112</v>
      </c>
      <c r="B50" s="11">
        <v>8</v>
      </c>
      <c r="C50" s="11">
        <v>50</v>
      </c>
      <c r="D50" s="11">
        <v>167</v>
      </c>
      <c r="E50" s="11"/>
      <c r="F50" s="11"/>
      <c r="G50" s="11"/>
      <c r="H50" s="16"/>
    </row>
    <row r="51" spans="1:8" ht="22.5" customHeight="1" hidden="1">
      <c r="A51" s="17" t="s">
        <v>113</v>
      </c>
      <c r="B51" s="11">
        <v>0</v>
      </c>
      <c r="C51" s="11">
        <v>50</v>
      </c>
      <c r="D51" s="11">
        <v>101</v>
      </c>
      <c r="E51" s="11">
        <f>D51-C51</f>
        <v>51</v>
      </c>
      <c r="F51" s="11">
        <f>IF(D51*C51&gt;0,ABS((+E51/ABS(C51)*100)),IF(D51&gt;C51,"轉絀為餘","反餘為絀"))</f>
        <v>102</v>
      </c>
      <c r="G51" s="11"/>
      <c r="H51" s="16"/>
    </row>
    <row r="52" spans="1:8" ht="22.5" customHeight="1" hidden="1">
      <c r="A52" s="17" t="s">
        <v>114</v>
      </c>
      <c r="B52" s="11">
        <v>0</v>
      </c>
      <c r="C52" s="11">
        <v>-81</v>
      </c>
      <c r="D52" s="11">
        <v>184</v>
      </c>
      <c r="E52" s="11">
        <f>D52-C52</f>
        <v>265</v>
      </c>
      <c r="F52" s="11" t="str">
        <f>IF(D52*C52&gt;0,ABS((+E52/ABS(C52)*100)),IF(D52&gt;C52,"轉絀為餘","反餘為絀"))</f>
        <v>轉絀為餘</v>
      </c>
      <c r="G52" s="11"/>
      <c r="H52" s="16"/>
    </row>
    <row r="53" spans="1:8" ht="22.5" customHeight="1" hidden="1">
      <c r="A53" s="14" t="s">
        <v>37</v>
      </c>
      <c r="B53" s="11">
        <v>1</v>
      </c>
      <c r="C53" s="11">
        <v>64</v>
      </c>
      <c r="D53" s="11">
        <v>197</v>
      </c>
      <c r="E53" s="11"/>
      <c r="F53" s="11"/>
      <c r="G53" s="11"/>
      <c r="H53" s="16"/>
    </row>
    <row r="54" spans="1:8" ht="22.5" customHeight="1" hidden="1">
      <c r="A54" s="17" t="s">
        <v>115</v>
      </c>
      <c r="B54" s="11">
        <v>8</v>
      </c>
      <c r="C54" s="11">
        <v>-43</v>
      </c>
      <c r="D54" s="11">
        <v>229</v>
      </c>
      <c r="E54" s="11">
        <f aca="true" t="shared" si="6" ref="E54:E85">D54-C54</f>
        <v>272</v>
      </c>
      <c r="F54" s="11" t="str">
        <f aca="true" t="shared" si="7" ref="F54:F85">IF(D54*C54&gt;0,ABS((+E54/ABS(C54)*100)),IF(D54&gt;C54,"轉絀為餘","反餘為絀"))</f>
        <v>轉絀為餘</v>
      </c>
      <c r="G54" s="11">
        <f>D54/B54*100</f>
        <v>2862.5</v>
      </c>
      <c r="H54" s="16"/>
    </row>
    <row r="55" spans="1:8" ht="22.5" customHeight="1" hidden="1">
      <c r="A55" s="14" t="s">
        <v>38</v>
      </c>
      <c r="B55" s="11">
        <v>0</v>
      </c>
      <c r="C55" s="11">
        <v>20</v>
      </c>
      <c r="D55" s="11">
        <v>36</v>
      </c>
      <c r="E55" s="11">
        <f t="shared" si="6"/>
        <v>16</v>
      </c>
      <c r="F55" s="11">
        <f t="shared" si="7"/>
        <v>80</v>
      </c>
      <c r="G55" s="11"/>
      <c r="H55" s="16"/>
    </row>
    <row r="56" spans="1:8" ht="22.5" customHeight="1" hidden="1">
      <c r="A56" s="14" t="s">
        <v>39</v>
      </c>
      <c r="B56" s="11">
        <v>2</v>
      </c>
      <c r="C56" s="11">
        <v>-8</v>
      </c>
      <c r="D56" s="11">
        <v>50</v>
      </c>
      <c r="E56" s="11">
        <f t="shared" si="6"/>
        <v>58</v>
      </c>
      <c r="F56" s="11" t="str">
        <f t="shared" si="7"/>
        <v>轉絀為餘</v>
      </c>
      <c r="G56" s="11">
        <f aca="true" t="shared" si="8" ref="G56:G62">D56/B56*100</f>
        <v>2500</v>
      </c>
      <c r="H56" s="16"/>
    </row>
    <row r="57" spans="1:8" ht="22.5" customHeight="1" hidden="1">
      <c r="A57" s="14" t="s">
        <v>40</v>
      </c>
      <c r="B57" s="11">
        <v>6</v>
      </c>
      <c r="C57" s="11">
        <v>8</v>
      </c>
      <c r="D57" s="11">
        <v>46</v>
      </c>
      <c r="E57" s="11">
        <f t="shared" si="6"/>
        <v>38</v>
      </c>
      <c r="F57" s="11">
        <f t="shared" si="7"/>
        <v>475</v>
      </c>
      <c r="G57" s="11">
        <f t="shared" si="8"/>
        <v>766.6666666666667</v>
      </c>
      <c r="H57" s="16"/>
    </row>
    <row r="58" spans="1:8" ht="22.5" customHeight="1" hidden="1">
      <c r="A58" s="14" t="s">
        <v>41</v>
      </c>
      <c r="B58" s="11">
        <v>20</v>
      </c>
      <c r="C58" s="11">
        <v>-75</v>
      </c>
      <c r="D58" s="11">
        <v>-32</v>
      </c>
      <c r="E58" s="11">
        <f t="shared" si="6"/>
        <v>43</v>
      </c>
      <c r="F58" s="11">
        <f t="shared" si="7"/>
        <v>57.333333333333336</v>
      </c>
      <c r="G58" s="11">
        <f t="shared" si="8"/>
        <v>-160</v>
      </c>
      <c r="H58" s="16"/>
    </row>
    <row r="59" spans="1:8" ht="22.5" customHeight="1" hidden="1">
      <c r="A59" s="14" t="s">
        <v>42</v>
      </c>
      <c r="B59" s="11">
        <v>56</v>
      </c>
      <c r="C59" s="11">
        <v>232</v>
      </c>
      <c r="D59" s="11">
        <v>305</v>
      </c>
      <c r="E59" s="11">
        <f t="shared" si="6"/>
        <v>73</v>
      </c>
      <c r="F59" s="11">
        <f t="shared" si="7"/>
        <v>31.46551724137931</v>
      </c>
      <c r="G59" s="11">
        <f t="shared" si="8"/>
        <v>544.6428571428571</v>
      </c>
      <c r="H59" s="16"/>
    </row>
    <row r="60" spans="1:8" ht="22.5" customHeight="1" hidden="1">
      <c r="A60" s="14" t="s">
        <v>43</v>
      </c>
      <c r="B60" s="11">
        <v>4</v>
      </c>
      <c r="C60" s="11">
        <v>-12</v>
      </c>
      <c r="D60" s="11">
        <v>207</v>
      </c>
      <c r="E60" s="11">
        <f t="shared" si="6"/>
        <v>219</v>
      </c>
      <c r="F60" s="11" t="str">
        <f t="shared" si="7"/>
        <v>轉絀為餘</v>
      </c>
      <c r="G60" s="11">
        <f t="shared" si="8"/>
        <v>5175</v>
      </c>
      <c r="H60" s="16"/>
    </row>
    <row r="61" spans="1:8" ht="22.5" customHeight="1" hidden="1">
      <c r="A61" s="17" t="s">
        <v>116</v>
      </c>
      <c r="B61" s="11">
        <v>7</v>
      </c>
      <c r="C61" s="11">
        <v>-13</v>
      </c>
      <c r="D61" s="11">
        <v>40</v>
      </c>
      <c r="E61" s="11">
        <f t="shared" si="6"/>
        <v>53</v>
      </c>
      <c r="F61" s="11" t="str">
        <f t="shared" si="7"/>
        <v>轉絀為餘</v>
      </c>
      <c r="G61" s="11">
        <f t="shared" si="8"/>
        <v>571.4285714285714</v>
      </c>
      <c r="H61" s="16"/>
    </row>
    <row r="62" spans="1:8" ht="22.5" customHeight="1" hidden="1">
      <c r="A62" s="14" t="s">
        <v>44</v>
      </c>
      <c r="B62" s="11">
        <v>1</v>
      </c>
      <c r="C62" s="11">
        <v>-53</v>
      </c>
      <c r="D62" s="11">
        <v>34</v>
      </c>
      <c r="E62" s="11">
        <f t="shared" si="6"/>
        <v>87</v>
      </c>
      <c r="F62" s="11" t="str">
        <f t="shared" si="7"/>
        <v>轉絀為餘</v>
      </c>
      <c r="G62" s="11">
        <f t="shared" si="8"/>
        <v>3400</v>
      </c>
      <c r="H62" s="16"/>
    </row>
    <row r="63" spans="1:8" ht="22.5" customHeight="1" hidden="1">
      <c r="A63" s="14" t="s">
        <v>45</v>
      </c>
      <c r="B63" s="11">
        <v>0</v>
      </c>
      <c r="C63" s="11">
        <v>-18</v>
      </c>
      <c r="D63" s="11">
        <v>46</v>
      </c>
      <c r="E63" s="11">
        <f t="shared" si="6"/>
        <v>64</v>
      </c>
      <c r="F63" s="11" t="str">
        <f t="shared" si="7"/>
        <v>轉絀為餘</v>
      </c>
      <c r="G63" s="11"/>
      <c r="H63" s="16"/>
    </row>
    <row r="64" spans="1:8" ht="22.5" customHeight="1" hidden="1">
      <c r="A64" s="14" t="s">
        <v>46</v>
      </c>
      <c r="B64" s="11">
        <v>1</v>
      </c>
      <c r="C64" s="11">
        <v>10</v>
      </c>
      <c r="D64" s="11">
        <v>15</v>
      </c>
      <c r="E64" s="11">
        <f t="shared" si="6"/>
        <v>5</v>
      </c>
      <c r="F64" s="11">
        <f t="shared" si="7"/>
        <v>50</v>
      </c>
      <c r="G64" s="11">
        <f>D64/B64*100</f>
        <v>1500</v>
      </c>
      <c r="H64" s="16"/>
    </row>
    <row r="65" spans="1:8" ht="22.5" customHeight="1" hidden="1">
      <c r="A65" s="14" t="s">
        <v>47</v>
      </c>
      <c r="B65" s="11">
        <v>0</v>
      </c>
      <c r="C65" s="11">
        <v>13</v>
      </c>
      <c r="D65" s="11">
        <v>109</v>
      </c>
      <c r="E65" s="11">
        <f t="shared" si="6"/>
        <v>96</v>
      </c>
      <c r="F65" s="11">
        <f t="shared" si="7"/>
        <v>738.4615384615385</v>
      </c>
      <c r="G65" s="11"/>
      <c r="H65" s="16"/>
    </row>
    <row r="66" spans="1:8" ht="22.5" customHeight="1" hidden="1">
      <c r="A66" s="14" t="s">
        <v>48</v>
      </c>
      <c r="B66" s="11">
        <v>0</v>
      </c>
      <c r="C66" s="11">
        <v>-56</v>
      </c>
      <c r="D66" s="11">
        <v>13</v>
      </c>
      <c r="E66" s="11">
        <f t="shared" si="6"/>
        <v>69</v>
      </c>
      <c r="F66" s="11" t="str">
        <f t="shared" si="7"/>
        <v>轉絀為餘</v>
      </c>
      <c r="G66" s="11"/>
      <c r="H66" s="16"/>
    </row>
    <row r="67" spans="1:8" ht="22.5" customHeight="1" hidden="1">
      <c r="A67" s="14" t="s">
        <v>49</v>
      </c>
      <c r="B67" s="11">
        <v>0</v>
      </c>
      <c r="C67" s="11">
        <v>39</v>
      </c>
      <c r="D67" s="11">
        <v>108</v>
      </c>
      <c r="E67" s="11">
        <f t="shared" si="6"/>
        <v>69</v>
      </c>
      <c r="F67" s="11">
        <f t="shared" si="7"/>
        <v>176.9230769230769</v>
      </c>
      <c r="G67" s="11"/>
      <c r="H67" s="16"/>
    </row>
    <row r="68" spans="1:8" ht="22.5" customHeight="1" hidden="1">
      <c r="A68" s="14" t="s">
        <v>50</v>
      </c>
      <c r="B68" s="11">
        <v>0</v>
      </c>
      <c r="C68" s="11">
        <v>38</v>
      </c>
      <c r="D68" s="11">
        <v>28</v>
      </c>
      <c r="E68" s="11">
        <f t="shared" si="6"/>
        <v>-10</v>
      </c>
      <c r="F68" s="11">
        <f t="shared" si="7"/>
        <v>26.31578947368421</v>
      </c>
      <c r="G68" s="11"/>
      <c r="H68" s="16"/>
    </row>
    <row r="69" spans="1:8" ht="22.5" customHeight="1" hidden="1">
      <c r="A69" s="14" t="s">
        <v>51</v>
      </c>
      <c r="B69" s="11">
        <v>0</v>
      </c>
      <c r="C69" s="11">
        <v>12</v>
      </c>
      <c r="D69" s="11">
        <v>1</v>
      </c>
      <c r="E69" s="11">
        <f t="shared" si="6"/>
        <v>-11</v>
      </c>
      <c r="F69" s="11">
        <f t="shared" si="7"/>
        <v>91.66666666666666</v>
      </c>
      <c r="G69" s="11"/>
      <c r="H69" s="16"/>
    </row>
    <row r="70" spans="1:8" ht="22.5" customHeight="1" hidden="1">
      <c r="A70" s="14" t="s">
        <v>52</v>
      </c>
      <c r="B70" s="11">
        <v>3</v>
      </c>
      <c r="C70" s="11">
        <v>11</v>
      </c>
      <c r="D70" s="11">
        <v>15</v>
      </c>
      <c r="E70" s="11">
        <f t="shared" si="6"/>
        <v>4</v>
      </c>
      <c r="F70" s="11">
        <f t="shared" si="7"/>
        <v>36.36363636363637</v>
      </c>
      <c r="G70" s="11">
        <f>D70/B70*100</f>
        <v>500</v>
      </c>
      <c r="H70" s="16"/>
    </row>
    <row r="71" spans="1:8" ht="22.5" customHeight="1" hidden="1">
      <c r="A71" s="14" t="s">
        <v>53</v>
      </c>
      <c r="B71" s="11">
        <v>1</v>
      </c>
      <c r="C71" s="11">
        <v>-10</v>
      </c>
      <c r="D71" s="11">
        <v>6</v>
      </c>
      <c r="E71" s="11">
        <f t="shared" si="6"/>
        <v>16</v>
      </c>
      <c r="F71" s="11" t="str">
        <f t="shared" si="7"/>
        <v>轉絀為餘</v>
      </c>
      <c r="G71" s="11">
        <f>D71/B71*100</f>
        <v>600</v>
      </c>
      <c r="H71" s="16"/>
    </row>
    <row r="72" spans="1:8" ht="22.5" customHeight="1" hidden="1">
      <c r="A72" s="14" t="s">
        <v>54</v>
      </c>
      <c r="B72" s="11">
        <v>0</v>
      </c>
      <c r="C72" s="11">
        <v>7</v>
      </c>
      <c r="D72" s="11">
        <v>-15</v>
      </c>
      <c r="E72" s="11">
        <f t="shared" si="6"/>
        <v>-22</v>
      </c>
      <c r="F72" s="11" t="str">
        <f t="shared" si="7"/>
        <v>反餘為絀</v>
      </c>
      <c r="G72" s="11"/>
      <c r="H72" s="16"/>
    </row>
    <row r="73" spans="1:8" s="20" customFormat="1" ht="22.5" customHeight="1">
      <c r="A73" s="17" t="s">
        <v>117</v>
      </c>
      <c r="B73" s="11">
        <v>80</v>
      </c>
      <c r="C73" s="11">
        <v>81</v>
      </c>
      <c r="D73" s="11">
        <v>1113</v>
      </c>
      <c r="E73" s="11">
        <f t="shared" si="6"/>
        <v>1032</v>
      </c>
      <c r="F73" s="11">
        <f t="shared" si="7"/>
        <v>1274.0740740740741</v>
      </c>
      <c r="G73" s="11">
        <f>D73/B73*100</f>
        <v>1391.25</v>
      </c>
      <c r="H73" s="19"/>
    </row>
    <row r="74" spans="1:8" ht="22.5" customHeight="1">
      <c r="A74" s="17" t="s">
        <v>118</v>
      </c>
      <c r="B74" s="11">
        <v>25</v>
      </c>
      <c r="C74" s="11">
        <v>19</v>
      </c>
      <c r="D74" s="11">
        <v>50</v>
      </c>
      <c r="E74" s="11">
        <f t="shared" si="6"/>
        <v>31</v>
      </c>
      <c r="F74" s="11">
        <f t="shared" si="7"/>
        <v>163.1578947368421</v>
      </c>
      <c r="G74" s="11">
        <f>D74/B74*100</f>
        <v>200</v>
      </c>
      <c r="H74" s="16"/>
    </row>
    <row r="75" spans="1:8" s="13" customFormat="1" ht="22.5" customHeight="1">
      <c r="A75" s="14" t="s">
        <v>55</v>
      </c>
      <c r="B75" s="11">
        <f>SUM(B76)</f>
        <v>43</v>
      </c>
      <c r="C75" s="11">
        <f>SUM(C76)</f>
        <v>31</v>
      </c>
      <c r="D75" s="11">
        <f>SUM(D76)</f>
        <v>78</v>
      </c>
      <c r="E75" s="11">
        <f t="shared" si="6"/>
        <v>47</v>
      </c>
      <c r="F75" s="11">
        <f t="shared" si="7"/>
        <v>151.61290322580646</v>
      </c>
      <c r="G75" s="11">
        <f>D75/B75*100</f>
        <v>181.3953488372093</v>
      </c>
      <c r="H75" s="12"/>
    </row>
    <row r="76" spans="1:8" ht="22.5" customHeight="1">
      <c r="A76" s="17" t="s">
        <v>119</v>
      </c>
      <c r="B76" s="11">
        <v>43</v>
      </c>
      <c r="C76" s="11">
        <v>31</v>
      </c>
      <c r="D76" s="11">
        <v>78</v>
      </c>
      <c r="E76" s="11">
        <f t="shared" si="6"/>
        <v>47</v>
      </c>
      <c r="F76" s="11">
        <f t="shared" si="7"/>
        <v>151.61290322580646</v>
      </c>
      <c r="G76" s="11">
        <f>D76/B76*100</f>
        <v>181.3953488372093</v>
      </c>
      <c r="H76" s="16"/>
    </row>
    <row r="77" spans="1:8" s="13" customFormat="1" ht="22.5" customHeight="1">
      <c r="A77" s="14" t="s">
        <v>56</v>
      </c>
      <c r="B77" s="11">
        <f>SUM(B78:B79)</f>
        <v>-1061</v>
      </c>
      <c r="C77" s="11">
        <f>SUM(C78:C79)</f>
        <v>-892</v>
      </c>
      <c r="D77" s="11">
        <f>SUM(D78:D79)</f>
        <v>2230</v>
      </c>
      <c r="E77" s="11">
        <f t="shared" si="6"/>
        <v>3122</v>
      </c>
      <c r="F77" s="15" t="str">
        <f t="shared" si="7"/>
        <v>轉絀為餘</v>
      </c>
      <c r="G77" s="15" t="s">
        <v>57</v>
      </c>
      <c r="H77" s="12"/>
    </row>
    <row r="78" spans="1:8" ht="22.5" customHeight="1">
      <c r="A78" s="17" t="s">
        <v>120</v>
      </c>
      <c r="B78" s="11">
        <v>-1312</v>
      </c>
      <c r="C78" s="11">
        <v>-1144</v>
      </c>
      <c r="D78" s="11">
        <v>-173</v>
      </c>
      <c r="E78" s="11">
        <f t="shared" si="6"/>
        <v>971</v>
      </c>
      <c r="F78" s="11">
        <f t="shared" si="7"/>
        <v>84.87762237762237</v>
      </c>
      <c r="G78" s="11">
        <f aca="true" t="shared" si="9" ref="G78:G86">D78/B78*100</f>
        <v>13.185975609756099</v>
      </c>
      <c r="H78" s="16"/>
    </row>
    <row r="79" spans="1:8" ht="22.5" customHeight="1">
      <c r="A79" s="17" t="s">
        <v>121</v>
      </c>
      <c r="B79" s="11">
        <v>251</v>
      </c>
      <c r="C79" s="11">
        <v>252</v>
      </c>
      <c r="D79" s="11">
        <v>2403</v>
      </c>
      <c r="E79" s="11">
        <f t="shared" si="6"/>
        <v>2151</v>
      </c>
      <c r="F79" s="11">
        <f t="shared" si="7"/>
        <v>853.5714285714287</v>
      </c>
      <c r="G79" s="11">
        <f t="shared" si="9"/>
        <v>957.3705179282867</v>
      </c>
      <c r="H79" s="16"/>
    </row>
    <row r="80" spans="1:8" s="13" customFormat="1" ht="22.5" customHeight="1">
      <c r="A80" s="14" t="s">
        <v>58</v>
      </c>
      <c r="B80" s="11">
        <f>SUM(B81)</f>
        <v>14461</v>
      </c>
      <c r="C80" s="11">
        <f>SUM(C81)</f>
        <v>14153</v>
      </c>
      <c r="D80" s="11">
        <f>SUM(D81)</f>
        <v>16292</v>
      </c>
      <c r="E80" s="11">
        <f t="shared" si="6"/>
        <v>2139</v>
      </c>
      <c r="F80" s="11">
        <f t="shared" si="7"/>
        <v>15.113403518688617</v>
      </c>
      <c r="G80" s="11">
        <f t="shared" si="9"/>
        <v>112.6616416568702</v>
      </c>
      <c r="H80" s="12"/>
    </row>
    <row r="81" spans="1:8" ht="22.5" customHeight="1">
      <c r="A81" s="17" t="s">
        <v>122</v>
      </c>
      <c r="B81" s="11">
        <v>14461</v>
      </c>
      <c r="C81" s="11">
        <v>14153</v>
      </c>
      <c r="D81" s="11">
        <v>16292</v>
      </c>
      <c r="E81" s="11">
        <f t="shared" si="6"/>
        <v>2139</v>
      </c>
      <c r="F81" s="11">
        <f t="shared" si="7"/>
        <v>15.113403518688617</v>
      </c>
      <c r="G81" s="11">
        <f t="shared" si="9"/>
        <v>112.6616416568702</v>
      </c>
      <c r="H81" s="16"/>
    </row>
    <row r="82" spans="1:8" s="13" customFormat="1" ht="22.5" customHeight="1">
      <c r="A82" s="14" t="s">
        <v>59</v>
      </c>
      <c r="B82" s="11">
        <f>SUM(B83:B84)</f>
        <v>747</v>
      </c>
      <c r="C82" s="11">
        <f>SUM(C83:C84)</f>
        <v>482</v>
      </c>
      <c r="D82" s="11">
        <f>SUM(D83:D84)</f>
        <v>241</v>
      </c>
      <c r="E82" s="11">
        <f t="shared" si="6"/>
        <v>-241</v>
      </c>
      <c r="F82" s="11">
        <f t="shared" si="7"/>
        <v>50</v>
      </c>
      <c r="G82" s="11">
        <f t="shared" si="9"/>
        <v>32.26238286479251</v>
      </c>
      <c r="H82" s="12"/>
    </row>
    <row r="83" spans="1:8" ht="22.5" customHeight="1">
      <c r="A83" s="17" t="s">
        <v>123</v>
      </c>
      <c r="B83" s="11">
        <v>222</v>
      </c>
      <c r="C83" s="11">
        <v>111</v>
      </c>
      <c r="D83" s="11">
        <v>-427</v>
      </c>
      <c r="E83" s="11">
        <f t="shared" si="6"/>
        <v>-538</v>
      </c>
      <c r="F83" s="15" t="str">
        <f t="shared" si="7"/>
        <v>反餘為絀</v>
      </c>
      <c r="G83" s="11">
        <f t="shared" si="9"/>
        <v>-192.34234234234233</v>
      </c>
      <c r="H83" s="16"/>
    </row>
    <row r="84" spans="1:8" ht="22.5" customHeight="1">
      <c r="A84" s="17" t="s">
        <v>124</v>
      </c>
      <c r="B84" s="11">
        <v>525</v>
      </c>
      <c r="C84" s="11">
        <v>371</v>
      </c>
      <c r="D84" s="11">
        <v>668</v>
      </c>
      <c r="E84" s="11">
        <f t="shared" si="6"/>
        <v>297</v>
      </c>
      <c r="F84" s="11">
        <f t="shared" si="7"/>
        <v>80.05390835579514</v>
      </c>
      <c r="G84" s="11">
        <f t="shared" si="9"/>
        <v>127.23809523809524</v>
      </c>
      <c r="H84" s="16"/>
    </row>
    <row r="85" spans="1:8" s="13" customFormat="1" ht="22.5" customHeight="1">
      <c r="A85" s="14" t="s">
        <v>60</v>
      </c>
      <c r="B85" s="11">
        <f>SUM(B86)</f>
        <v>1870</v>
      </c>
      <c r="C85" s="11">
        <f>SUM(C86)</f>
        <v>1960</v>
      </c>
      <c r="D85" s="11">
        <f>SUM(D86)</f>
        <v>2212</v>
      </c>
      <c r="E85" s="11">
        <f t="shared" si="6"/>
        <v>252</v>
      </c>
      <c r="F85" s="11">
        <f t="shared" si="7"/>
        <v>12.857142857142856</v>
      </c>
      <c r="G85" s="11">
        <f t="shared" si="9"/>
        <v>118.28877005347593</v>
      </c>
      <c r="H85" s="12"/>
    </row>
    <row r="86" spans="1:8" ht="22.5" customHeight="1">
      <c r="A86" s="17" t="s">
        <v>125</v>
      </c>
      <c r="B86" s="11">
        <v>1870</v>
      </c>
      <c r="C86" s="11">
        <v>1960</v>
      </c>
      <c r="D86" s="11">
        <v>2212</v>
      </c>
      <c r="E86" s="11">
        <f aca="true" t="shared" si="10" ref="E86:E117">D86-C86</f>
        <v>252</v>
      </c>
      <c r="F86" s="11">
        <f aca="true" t="shared" si="11" ref="F86:F117">IF(D86*C86&gt;0,ABS((+E86/ABS(C86)*100)),IF(D86&gt;C86,"轉絀為餘","反餘為絀"))</f>
        <v>12.857142857142856</v>
      </c>
      <c r="G86" s="11">
        <f t="shared" si="9"/>
        <v>118.28877005347593</v>
      </c>
      <c r="H86" s="16"/>
    </row>
    <row r="87" spans="1:8" s="13" customFormat="1" ht="22.5" customHeight="1">
      <c r="A87" s="14" t="s">
        <v>61</v>
      </c>
      <c r="B87" s="11">
        <f>SUM(B88)</f>
        <v>-10</v>
      </c>
      <c r="C87" s="11">
        <f>SUM(C88)</f>
        <v>-9</v>
      </c>
      <c r="D87" s="11">
        <f>SUM(D88)</f>
        <v>13</v>
      </c>
      <c r="E87" s="11">
        <f t="shared" si="10"/>
        <v>22</v>
      </c>
      <c r="F87" s="15" t="str">
        <f t="shared" si="11"/>
        <v>轉絀為餘</v>
      </c>
      <c r="G87" s="15" t="s">
        <v>57</v>
      </c>
      <c r="H87" s="12"/>
    </row>
    <row r="88" spans="1:8" ht="22.5" customHeight="1">
      <c r="A88" s="17" t="s">
        <v>126</v>
      </c>
      <c r="B88" s="11">
        <v>-10</v>
      </c>
      <c r="C88" s="11">
        <v>-9</v>
      </c>
      <c r="D88" s="11">
        <v>13</v>
      </c>
      <c r="E88" s="11">
        <f t="shared" si="10"/>
        <v>22</v>
      </c>
      <c r="F88" s="15" t="str">
        <f t="shared" si="11"/>
        <v>轉絀為餘</v>
      </c>
      <c r="G88" s="15" t="s">
        <v>57</v>
      </c>
      <c r="H88" s="16"/>
    </row>
    <row r="89" spans="1:8" s="13" customFormat="1" ht="22.5" customHeight="1">
      <c r="A89" s="14" t="s">
        <v>62</v>
      </c>
      <c r="B89" s="11">
        <f>SUM(B90:B91)</f>
        <v>1122</v>
      </c>
      <c r="C89" s="11">
        <f>SUM(C90:C91)</f>
        <v>832</v>
      </c>
      <c r="D89" s="11">
        <f>SUM(D90:D91)</f>
        <v>756</v>
      </c>
      <c r="E89" s="11">
        <f t="shared" si="10"/>
        <v>-76</v>
      </c>
      <c r="F89" s="11">
        <f t="shared" si="11"/>
        <v>9.134615384615383</v>
      </c>
      <c r="G89" s="11">
        <f aca="true" t="shared" si="12" ref="G89:G100">D89/B89*100</f>
        <v>67.37967914438502</v>
      </c>
      <c r="H89" s="12"/>
    </row>
    <row r="90" spans="1:8" ht="22.5" customHeight="1">
      <c r="A90" s="17" t="s">
        <v>127</v>
      </c>
      <c r="B90" s="11">
        <v>988</v>
      </c>
      <c r="C90" s="11">
        <v>731</v>
      </c>
      <c r="D90" s="11">
        <v>654</v>
      </c>
      <c r="E90" s="11">
        <f t="shared" si="10"/>
        <v>-77</v>
      </c>
      <c r="F90" s="11">
        <f t="shared" si="11"/>
        <v>10.533515731874145</v>
      </c>
      <c r="G90" s="11">
        <f t="shared" si="12"/>
        <v>66.19433198380567</v>
      </c>
      <c r="H90" s="16"/>
    </row>
    <row r="91" spans="1:8" ht="22.5" customHeight="1">
      <c r="A91" s="17" t="s">
        <v>128</v>
      </c>
      <c r="B91" s="11">
        <v>134</v>
      </c>
      <c r="C91" s="11">
        <v>101</v>
      </c>
      <c r="D91" s="11">
        <v>102</v>
      </c>
      <c r="E91" s="11">
        <f t="shared" si="10"/>
        <v>1</v>
      </c>
      <c r="F91" s="11">
        <f t="shared" si="11"/>
        <v>0.9900990099009901</v>
      </c>
      <c r="G91" s="11">
        <f t="shared" si="12"/>
        <v>76.11940298507463</v>
      </c>
      <c r="H91" s="16"/>
    </row>
    <row r="92" spans="1:8" s="13" customFormat="1" ht="22.5" customHeight="1">
      <c r="A92" s="14" t="s">
        <v>63</v>
      </c>
      <c r="B92" s="11">
        <f>SUM(B93)</f>
        <v>-1298</v>
      </c>
      <c r="C92" s="11">
        <f>SUM(C93)</f>
        <v>-925</v>
      </c>
      <c r="D92" s="11">
        <f>SUM(D93)</f>
        <v>-784</v>
      </c>
      <c r="E92" s="11">
        <f t="shared" si="10"/>
        <v>141</v>
      </c>
      <c r="F92" s="11">
        <f t="shared" si="11"/>
        <v>15.243243243243242</v>
      </c>
      <c r="G92" s="11">
        <f t="shared" si="12"/>
        <v>60.40061633281972</v>
      </c>
      <c r="H92" s="12"/>
    </row>
    <row r="93" spans="1:8" ht="22.5" customHeight="1">
      <c r="A93" s="17" t="s">
        <v>129</v>
      </c>
      <c r="B93" s="11">
        <v>-1298</v>
      </c>
      <c r="C93" s="11">
        <v>-925</v>
      </c>
      <c r="D93" s="11">
        <v>-784</v>
      </c>
      <c r="E93" s="11">
        <f t="shared" si="10"/>
        <v>141</v>
      </c>
      <c r="F93" s="11">
        <f t="shared" si="11"/>
        <v>15.243243243243242</v>
      </c>
      <c r="G93" s="11">
        <f t="shared" si="12"/>
        <v>60.40061633281972</v>
      </c>
      <c r="H93" s="16"/>
    </row>
    <row r="94" spans="1:8" s="13" customFormat="1" ht="22.5" customHeight="1">
      <c r="A94" s="14" t="s">
        <v>64</v>
      </c>
      <c r="B94" s="11">
        <f>SUM(B95)</f>
        <v>22</v>
      </c>
      <c r="C94" s="11">
        <f>SUM(C95)</f>
        <v>12</v>
      </c>
      <c r="D94" s="11">
        <f>SUM(D95)</f>
        <v>15</v>
      </c>
      <c r="E94" s="11">
        <f t="shared" si="10"/>
        <v>3</v>
      </c>
      <c r="F94" s="11">
        <f t="shared" si="11"/>
        <v>25</v>
      </c>
      <c r="G94" s="11">
        <f t="shared" si="12"/>
        <v>68.18181818181817</v>
      </c>
      <c r="H94" s="12"/>
    </row>
    <row r="95" spans="1:8" ht="22.5" customHeight="1">
      <c r="A95" s="17" t="s">
        <v>130</v>
      </c>
      <c r="B95" s="11">
        <v>22</v>
      </c>
      <c r="C95" s="11">
        <v>12</v>
      </c>
      <c r="D95" s="11">
        <v>15</v>
      </c>
      <c r="E95" s="11">
        <f t="shared" si="10"/>
        <v>3</v>
      </c>
      <c r="F95" s="11">
        <f t="shared" si="11"/>
        <v>25</v>
      </c>
      <c r="G95" s="11">
        <f t="shared" si="12"/>
        <v>68.18181818181817</v>
      </c>
      <c r="H95" s="16"/>
    </row>
    <row r="96" spans="1:8" s="13" customFormat="1" ht="22.5" customHeight="1">
      <c r="A96" s="14" t="s">
        <v>65</v>
      </c>
      <c r="B96" s="11">
        <f>SUM(B97)</f>
        <v>6</v>
      </c>
      <c r="C96" s="11">
        <f>SUM(C97)</f>
        <v>-16</v>
      </c>
      <c r="D96" s="11">
        <f>SUM(D97)</f>
        <v>100</v>
      </c>
      <c r="E96" s="11">
        <f t="shared" si="10"/>
        <v>116</v>
      </c>
      <c r="F96" s="15" t="str">
        <f t="shared" si="11"/>
        <v>轉絀為餘</v>
      </c>
      <c r="G96" s="11">
        <f t="shared" si="12"/>
        <v>1666.6666666666667</v>
      </c>
      <c r="H96" s="12"/>
    </row>
    <row r="97" spans="1:8" s="22" customFormat="1" ht="22.5" customHeight="1">
      <c r="A97" s="17" t="s">
        <v>131</v>
      </c>
      <c r="B97" s="11">
        <v>6</v>
      </c>
      <c r="C97" s="11">
        <v>-16</v>
      </c>
      <c r="D97" s="11">
        <v>100</v>
      </c>
      <c r="E97" s="11">
        <f t="shared" si="10"/>
        <v>116</v>
      </c>
      <c r="F97" s="15" t="str">
        <f t="shared" si="11"/>
        <v>轉絀為餘</v>
      </c>
      <c r="G97" s="11">
        <f t="shared" si="12"/>
        <v>1666.6666666666667</v>
      </c>
      <c r="H97" s="21"/>
    </row>
    <row r="98" spans="1:8" s="13" customFormat="1" ht="22.5" customHeight="1">
      <c r="A98" s="10" t="s">
        <v>66</v>
      </c>
      <c r="B98" s="11">
        <f>SUM(B100)</f>
        <v>11</v>
      </c>
      <c r="C98" s="11">
        <f>SUM(C100)</f>
        <v>9</v>
      </c>
      <c r="D98" s="11">
        <f>SUM(D100)</f>
        <v>17</v>
      </c>
      <c r="E98" s="11">
        <f t="shared" si="10"/>
        <v>8</v>
      </c>
      <c r="F98" s="11">
        <f t="shared" si="11"/>
        <v>88.88888888888889</v>
      </c>
      <c r="G98" s="11">
        <f t="shared" si="12"/>
        <v>154.54545454545453</v>
      </c>
      <c r="H98" s="12"/>
    </row>
    <row r="99" spans="1:8" s="13" customFormat="1" ht="22.5" customHeight="1">
      <c r="A99" s="14" t="s">
        <v>7</v>
      </c>
      <c r="B99" s="11">
        <f>SUM(B100)</f>
        <v>11</v>
      </c>
      <c r="C99" s="11">
        <f>SUM(C100)</f>
        <v>9</v>
      </c>
      <c r="D99" s="11">
        <f>SUM(D100)</f>
        <v>17</v>
      </c>
      <c r="E99" s="11">
        <f t="shared" si="10"/>
        <v>8</v>
      </c>
      <c r="F99" s="11">
        <f t="shared" si="11"/>
        <v>88.88888888888889</v>
      </c>
      <c r="G99" s="11">
        <f t="shared" si="12"/>
        <v>154.54545454545453</v>
      </c>
      <c r="H99" s="12"/>
    </row>
    <row r="100" spans="1:8" s="22" customFormat="1" ht="22.5" customHeight="1">
      <c r="A100" s="14" t="s">
        <v>67</v>
      </c>
      <c r="B100" s="11">
        <v>11</v>
      </c>
      <c r="C100" s="11">
        <v>9</v>
      </c>
      <c r="D100" s="11">
        <v>17</v>
      </c>
      <c r="E100" s="11">
        <f t="shared" si="10"/>
        <v>8</v>
      </c>
      <c r="F100" s="11">
        <f t="shared" si="11"/>
        <v>88.88888888888889</v>
      </c>
      <c r="G100" s="11">
        <f t="shared" si="12"/>
        <v>154.54545454545453</v>
      </c>
      <c r="H100" s="21"/>
    </row>
    <row r="101" spans="1:8" s="13" customFormat="1" ht="22.5" customHeight="1">
      <c r="A101" s="10" t="s">
        <v>68</v>
      </c>
      <c r="B101" s="11">
        <f>B102+B108+B110+B112+B115+B117+B119+B121+B123+B125+B127+B129+B131</f>
        <v>-16667</v>
      </c>
      <c r="C101" s="11">
        <f>C102+C108+C110+C112+C115+C117+C119+C121+C123+C125+C127+C129+C131</f>
        <v>18503</v>
      </c>
      <c r="D101" s="11">
        <f>D102+D108+D110+D112+D115+D117+D119+D121+D123+D125+D127+D129+D131</f>
        <v>44373</v>
      </c>
      <c r="E101" s="11">
        <f t="shared" si="10"/>
        <v>25870</v>
      </c>
      <c r="F101" s="11">
        <f t="shared" si="11"/>
        <v>139.81516510836082</v>
      </c>
      <c r="G101" s="15" t="s">
        <v>57</v>
      </c>
      <c r="H101" s="12"/>
    </row>
    <row r="102" spans="1:8" s="13" customFormat="1" ht="22.5" customHeight="1">
      <c r="A102" s="14" t="s">
        <v>4</v>
      </c>
      <c r="B102" s="11">
        <f>SUM(B103:B107)</f>
        <v>-32349</v>
      </c>
      <c r="C102" s="11">
        <f>SUM(C103:C107)</f>
        <v>-4734</v>
      </c>
      <c r="D102" s="11">
        <f>SUM(D103:D107)</f>
        <v>-4337</v>
      </c>
      <c r="E102" s="11">
        <f t="shared" si="10"/>
        <v>397</v>
      </c>
      <c r="F102" s="11">
        <f t="shared" si="11"/>
        <v>8.386142796789185</v>
      </c>
      <c r="G102" s="11">
        <f>D102/B102*100</f>
        <v>13.406905932177192</v>
      </c>
      <c r="H102" s="12"/>
    </row>
    <row r="103" spans="1:8" ht="22.5" customHeight="1">
      <c r="A103" s="14" t="s">
        <v>69</v>
      </c>
      <c r="B103" s="11">
        <v>-8</v>
      </c>
      <c r="C103" s="11">
        <v>-1751</v>
      </c>
      <c r="D103" s="11">
        <v>-513</v>
      </c>
      <c r="E103" s="11">
        <f t="shared" si="10"/>
        <v>1238</v>
      </c>
      <c r="F103" s="11">
        <f t="shared" si="11"/>
        <v>70.70245573957739</v>
      </c>
      <c r="G103" s="11">
        <f>D103/B103*100</f>
        <v>6412.5</v>
      </c>
      <c r="H103" s="16"/>
    </row>
    <row r="104" spans="1:8" ht="22.5" customHeight="1">
      <c r="A104" s="14" t="s">
        <v>70</v>
      </c>
      <c r="B104" s="11">
        <v>20</v>
      </c>
      <c r="C104" s="11">
        <v>11</v>
      </c>
      <c r="D104" s="11">
        <v>-1129</v>
      </c>
      <c r="E104" s="11">
        <f t="shared" si="10"/>
        <v>-1140</v>
      </c>
      <c r="F104" s="15" t="str">
        <f t="shared" si="11"/>
        <v>反餘為絀</v>
      </c>
      <c r="G104" s="11">
        <f>D104/B104*100</f>
        <v>-5645</v>
      </c>
      <c r="H104" s="16"/>
    </row>
    <row r="105" spans="1:8" ht="22.5" customHeight="1">
      <c r="A105" s="14" t="s">
        <v>71</v>
      </c>
      <c r="B105" s="11">
        <v>307</v>
      </c>
      <c r="C105" s="11">
        <v>423</v>
      </c>
      <c r="D105" s="11">
        <v>700</v>
      </c>
      <c r="E105" s="11">
        <f t="shared" si="10"/>
        <v>277</v>
      </c>
      <c r="F105" s="11">
        <f t="shared" si="11"/>
        <v>65.48463356973994</v>
      </c>
      <c r="G105" s="11">
        <f>D105/B105*100</f>
        <v>228.01302931596092</v>
      </c>
      <c r="H105" s="16"/>
    </row>
    <row r="106" spans="1:8" ht="22.5" customHeight="1">
      <c r="A106" s="14" t="s">
        <v>72</v>
      </c>
      <c r="B106" s="11">
        <v>-15</v>
      </c>
      <c r="C106" s="11">
        <v>2</v>
      </c>
      <c r="D106" s="11"/>
      <c r="E106" s="11">
        <f t="shared" si="10"/>
        <v>-2</v>
      </c>
      <c r="F106" s="15" t="str">
        <f t="shared" si="11"/>
        <v>反餘為絀</v>
      </c>
      <c r="G106" s="15" t="s">
        <v>57</v>
      </c>
      <c r="H106" s="16"/>
    </row>
    <row r="107" spans="1:8" ht="22.5" customHeight="1">
      <c r="A107" s="14" t="s">
        <v>73</v>
      </c>
      <c r="B107" s="11">
        <v>-32653</v>
      </c>
      <c r="C107" s="11">
        <v>-3419</v>
      </c>
      <c r="D107" s="11">
        <v>-3395</v>
      </c>
      <c r="E107" s="11">
        <f t="shared" si="10"/>
        <v>24</v>
      </c>
      <c r="F107" s="11">
        <f t="shared" si="11"/>
        <v>0.7019596373208541</v>
      </c>
      <c r="G107" s="11">
        <f aca="true" t="shared" si="13" ref="G107:G112">D107/B107*100</f>
        <v>10.397206994763115</v>
      </c>
      <c r="H107" s="16"/>
    </row>
    <row r="108" spans="1:8" s="13" customFormat="1" ht="22.5" customHeight="1">
      <c r="A108" s="14" t="s">
        <v>5</v>
      </c>
      <c r="B108" s="11">
        <f>SUM(B109)</f>
        <v>3</v>
      </c>
      <c r="C108" s="11">
        <f>SUM(C109)</f>
        <v>-14</v>
      </c>
      <c r="D108" s="11">
        <f>SUM(D109)</f>
        <v>99</v>
      </c>
      <c r="E108" s="11">
        <f t="shared" si="10"/>
        <v>113</v>
      </c>
      <c r="F108" s="15" t="str">
        <f t="shared" si="11"/>
        <v>轉絀為餘</v>
      </c>
      <c r="G108" s="11">
        <f t="shared" si="13"/>
        <v>3300</v>
      </c>
      <c r="H108" s="12"/>
    </row>
    <row r="109" spans="1:8" ht="22.5" customHeight="1">
      <c r="A109" s="14" t="s">
        <v>74</v>
      </c>
      <c r="B109" s="11">
        <v>3</v>
      </c>
      <c r="C109" s="11">
        <v>-14</v>
      </c>
      <c r="D109" s="11">
        <v>99</v>
      </c>
      <c r="E109" s="11">
        <f t="shared" si="10"/>
        <v>113</v>
      </c>
      <c r="F109" s="15" t="str">
        <f t="shared" si="11"/>
        <v>轉絀為餘</v>
      </c>
      <c r="G109" s="11">
        <f t="shared" si="13"/>
        <v>3300</v>
      </c>
      <c r="H109" s="16"/>
    </row>
    <row r="110" spans="1:8" s="13" customFormat="1" ht="22.5" customHeight="1">
      <c r="A110" s="14" t="s">
        <v>9</v>
      </c>
      <c r="B110" s="11">
        <f>SUM(B111)</f>
        <v>38</v>
      </c>
      <c r="C110" s="11">
        <f>SUM(C111)</f>
        <v>-61</v>
      </c>
      <c r="D110" s="18">
        <f>SUM(D111)</f>
        <v>0</v>
      </c>
      <c r="E110" s="11">
        <f t="shared" si="10"/>
        <v>61</v>
      </c>
      <c r="F110" s="15" t="str">
        <f t="shared" si="11"/>
        <v>轉絀為餘</v>
      </c>
      <c r="G110" s="18">
        <f t="shared" si="13"/>
        <v>0</v>
      </c>
      <c r="H110" s="12"/>
    </row>
    <row r="111" spans="1:8" ht="22.5" customHeight="1">
      <c r="A111" s="17" t="s">
        <v>132</v>
      </c>
      <c r="B111" s="11">
        <v>38</v>
      </c>
      <c r="C111" s="11">
        <v>-61</v>
      </c>
      <c r="D111" s="18">
        <v>0</v>
      </c>
      <c r="E111" s="11">
        <f t="shared" si="10"/>
        <v>61</v>
      </c>
      <c r="F111" s="15" t="str">
        <f t="shared" si="11"/>
        <v>轉絀為餘</v>
      </c>
      <c r="G111" s="18">
        <f t="shared" si="13"/>
        <v>0</v>
      </c>
      <c r="H111" s="16"/>
    </row>
    <row r="112" spans="1:8" s="13" customFormat="1" ht="22.5" customHeight="1">
      <c r="A112" s="14" t="s">
        <v>56</v>
      </c>
      <c r="B112" s="11">
        <f>SUM(B113:B114)</f>
        <v>7800</v>
      </c>
      <c r="C112" s="11">
        <f>SUM(C113:C114)</f>
        <v>4426</v>
      </c>
      <c r="D112" s="11">
        <f>SUM(D113:D114)</f>
        <v>13108</v>
      </c>
      <c r="E112" s="11">
        <f t="shared" si="10"/>
        <v>8682</v>
      </c>
      <c r="F112" s="11">
        <f t="shared" si="11"/>
        <v>196.15906009941256</v>
      </c>
      <c r="G112" s="11">
        <f t="shared" si="13"/>
        <v>168.05128205128204</v>
      </c>
      <c r="H112" s="12"/>
    </row>
    <row r="113" spans="1:8" s="22" customFormat="1" ht="22.5" customHeight="1">
      <c r="A113" s="17" t="s">
        <v>133</v>
      </c>
      <c r="B113" s="11">
        <v>-872</v>
      </c>
      <c r="C113" s="11">
        <v>-2194</v>
      </c>
      <c r="D113" s="11">
        <v>6676</v>
      </c>
      <c r="E113" s="11">
        <f t="shared" si="10"/>
        <v>8870</v>
      </c>
      <c r="F113" s="15" t="str">
        <f t="shared" si="11"/>
        <v>轉絀為餘</v>
      </c>
      <c r="G113" s="15" t="s">
        <v>57</v>
      </c>
      <c r="H113" s="21"/>
    </row>
    <row r="114" spans="1:8" ht="22.5" customHeight="1">
      <c r="A114" s="17" t="s">
        <v>134</v>
      </c>
      <c r="B114" s="11">
        <v>8672</v>
      </c>
      <c r="C114" s="11">
        <v>6620</v>
      </c>
      <c r="D114" s="11">
        <v>6432</v>
      </c>
      <c r="E114" s="11">
        <f t="shared" si="10"/>
        <v>-188</v>
      </c>
      <c r="F114" s="11">
        <f t="shared" si="11"/>
        <v>2.8398791540785497</v>
      </c>
      <c r="G114" s="11">
        <f>D114/B114*100</f>
        <v>74.16974169741697</v>
      </c>
      <c r="H114" s="16"/>
    </row>
    <row r="115" spans="1:8" s="13" customFormat="1" ht="22.5" customHeight="1">
      <c r="A115" s="14" t="s">
        <v>58</v>
      </c>
      <c r="B115" s="11">
        <f>SUM(B116)</f>
        <v>-604</v>
      </c>
      <c r="C115" s="11">
        <f>SUM(C116)</f>
        <v>1205</v>
      </c>
      <c r="D115" s="11">
        <f>SUM(D116)</f>
        <v>2708</v>
      </c>
      <c r="E115" s="11">
        <f t="shared" si="10"/>
        <v>1503</v>
      </c>
      <c r="F115" s="11">
        <f t="shared" si="11"/>
        <v>124.73029045643153</v>
      </c>
      <c r="G115" s="15" t="s">
        <v>57</v>
      </c>
      <c r="H115" s="12"/>
    </row>
    <row r="116" spans="1:8" ht="22.5" customHeight="1">
      <c r="A116" s="14" t="s">
        <v>75</v>
      </c>
      <c r="B116" s="11">
        <v>-604</v>
      </c>
      <c r="C116" s="11">
        <v>1205</v>
      </c>
      <c r="D116" s="11">
        <v>2708</v>
      </c>
      <c r="E116" s="11">
        <f t="shared" si="10"/>
        <v>1503</v>
      </c>
      <c r="F116" s="11">
        <f t="shared" si="11"/>
        <v>124.73029045643153</v>
      </c>
      <c r="G116" s="15" t="s">
        <v>57</v>
      </c>
      <c r="H116" s="16"/>
    </row>
    <row r="117" spans="1:8" s="13" customFormat="1" ht="22.5" customHeight="1">
      <c r="A117" s="14" t="s">
        <v>61</v>
      </c>
      <c r="B117" s="11">
        <f>SUM(B118)</f>
        <v>7347</v>
      </c>
      <c r="C117" s="11">
        <f>SUM(C118)</f>
        <v>13546</v>
      </c>
      <c r="D117" s="11">
        <f>SUM(D118)</f>
        <v>23181</v>
      </c>
      <c r="E117" s="11">
        <f t="shared" si="10"/>
        <v>9635</v>
      </c>
      <c r="F117" s="11">
        <f t="shared" si="11"/>
        <v>71.12800826812344</v>
      </c>
      <c r="G117" s="11">
        <f aca="true" t="shared" si="14" ref="G117:G122">D117/B117*100</f>
        <v>315.51653736218867</v>
      </c>
      <c r="H117" s="12"/>
    </row>
    <row r="118" spans="1:8" s="22" customFormat="1" ht="22.5" customHeight="1">
      <c r="A118" s="14" t="s">
        <v>76</v>
      </c>
      <c r="B118" s="11">
        <v>7347</v>
      </c>
      <c r="C118" s="11">
        <v>13546</v>
      </c>
      <c r="D118" s="11">
        <v>23181</v>
      </c>
      <c r="E118" s="11">
        <f aca="true" t="shared" si="15" ref="E118:E136">D118-C118</f>
        <v>9635</v>
      </c>
      <c r="F118" s="11">
        <f aca="true" t="shared" si="16" ref="F118:F136">IF(D118*C118&gt;0,ABS((+E118/ABS(C118)*100)),IF(D118&gt;C118,"轉絀為餘","反餘為絀"))</f>
        <v>71.12800826812344</v>
      </c>
      <c r="G118" s="11">
        <f t="shared" si="14"/>
        <v>315.51653736218867</v>
      </c>
      <c r="H118" s="21"/>
    </row>
    <row r="119" spans="1:8" s="13" customFormat="1" ht="22.5" customHeight="1">
      <c r="A119" s="14" t="s">
        <v>77</v>
      </c>
      <c r="B119" s="11">
        <f>SUM(B120)</f>
        <v>403</v>
      </c>
      <c r="C119" s="11">
        <f>SUM(C120)</f>
        <v>1537</v>
      </c>
      <c r="D119" s="11">
        <f>SUM(D120)</f>
        <v>3648</v>
      </c>
      <c r="E119" s="11">
        <f t="shared" si="15"/>
        <v>2111</v>
      </c>
      <c r="F119" s="11">
        <f t="shared" si="16"/>
        <v>137.34547820429407</v>
      </c>
      <c r="G119" s="11">
        <f t="shared" si="14"/>
        <v>905.210918114144</v>
      </c>
      <c r="H119" s="12"/>
    </row>
    <row r="120" spans="1:8" ht="22.5" customHeight="1">
      <c r="A120" s="14" t="s">
        <v>78</v>
      </c>
      <c r="B120" s="11">
        <v>403</v>
      </c>
      <c r="C120" s="11">
        <v>1537</v>
      </c>
      <c r="D120" s="11">
        <v>3648</v>
      </c>
      <c r="E120" s="11">
        <f t="shared" si="15"/>
        <v>2111</v>
      </c>
      <c r="F120" s="11">
        <f t="shared" si="16"/>
        <v>137.34547820429407</v>
      </c>
      <c r="G120" s="11">
        <f t="shared" si="14"/>
        <v>905.210918114144</v>
      </c>
      <c r="H120" s="16"/>
    </row>
    <row r="121" spans="1:8" s="13" customFormat="1" ht="22.5" customHeight="1">
      <c r="A121" s="14" t="s">
        <v>62</v>
      </c>
      <c r="B121" s="11">
        <f>SUM(B122)</f>
        <v>728</v>
      </c>
      <c r="C121" s="11">
        <f>SUM(C122)</f>
        <v>1211</v>
      </c>
      <c r="D121" s="11">
        <f>SUM(D122)</f>
        <v>1788</v>
      </c>
      <c r="E121" s="11">
        <f t="shared" si="15"/>
        <v>577</v>
      </c>
      <c r="F121" s="11">
        <f t="shared" si="16"/>
        <v>47.64657308009909</v>
      </c>
      <c r="G121" s="11">
        <f t="shared" si="14"/>
        <v>245.60439560439562</v>
      </c>
      <c r="H121" s="12"/>
    </row>
    <row r="122" spans="1:8" s="26" customFormat="1" ht="22.5" customHeight="1">
      <c r="A122" s="23" t="s">
        <v>79</v>
      </c>
      <c r="B122" s="24">
        <v>728</v>
      </c>
      <c r="C122" s="24">
        <v>1211</v>
      </c>
      <c r="D122" s="24">
        <v>1788</v>
      </c>
      <c r="E122" s="24">
        <f t="shared" si="15"/>
        <v>577</v>
      </c>
      <c r="F122" s="24">
        <f t="shared" si="16"/>
        <v>47.64657308009909</v>
      </c>
      <c r="G122" s="24">
        <f t="shared" si="14"/>
        <v>245.60439560439562</v>
      </c>
      <c r="H122" s="25"/>
    </row>
    <row r="123" spans="1:8" s="13" customFormat="1" ht="22.5" customHeight="1">
      <c r="A123" s="14" t="s">
        <v>80</v>
      </c>
      <c r="B123" s="11">
        <f>SUM(B124)</f>
        <v>-201</v>
      </c>
      <c r="C123" s="11">
        <f>SUM(C124)</f>
        <v>433</v>
      </c>
      <c r="D123" s="11">
        <f>SUM(D124)</f>
        <v>969</v>
      </c>
      <c r="E123" s="11">
        <f t="shared" si="15"/>
        <v>536</v>
      </c>
      <c r="F123" s="11">
        <f t="shared" si="16"/>
        <v>123.78752886836028</v>
      </c>
      <c r="G123" s="15" t="s">
        <v>57</v>
      </c>
      <c r="H123" s="12"/>
    </row>
    <row r="124" spans="1:8" ht="22.5" customHeight="1">
      <c r="A124" s="14" t="s">
        <v>81</v>
      </c>
      <c r="B124" s="11">
        <v>-201</v>
      </c>
      <c r="C124" s="11">
        <v>433</v>
      </c>
      <c r="D124" s="11">
        <v>969</v>
      </c>
      <c r="E124" s="11">
        <f t="shared" si="15"/>
        <v>536</v>
      </c>
      <c r="F124" s="11">
        <f t="shared" si="16"/>
        <v>123.78752886836028</v>
      </c>
      <c r="G124" s="15" t="s">
        <v>57</v>
      </c>
      <c r="H124" s="16"/>
    </row>
    <row r="125" spans="1:8" s="13" customFormat="1" ht="22.5" customHeight="1">
      <c r="A125" s="14" t="s">
        <v>82</v>
      </c>
      <c r="B125" s="11">
        <f>SUM(B126)</f>
        <v>-23</v>
      </c>
      <c r="C125" s="11">
        <f>SUM(C126)</f>
        <v>-18</v>
      </c>
      <c r="D125" s="11">
        <f>SUM(D126)</f>
        <v>1</v>
      </c>
      <c r="E125" s="11">
        <f t="shared" si="15"/>
        <v>19</v>
      </c>
      <c r="F125" s="15" t="str">
        <f t="shared" si="16"/>
        <v>轉絀為餘</v>
      </c>
      <c r="G125" s="15" t="s">
        <v>57</v>
      </c>
      <c r="H125" s="12"/>
    </row>
    <row r="126" spans="1:8" ht="22.5" customHeight="1">
      <c r="A126" s="14" t="s">
        <v>83</v>
      </c>
      <c r="B126" s="11">
        <v>-23</v>
      </c>
      <c r="C126" s="11">
        <v>-18</v>
      </c>
      <c r="D126" s="11">
        <v>1</v>
      </c>
      <c r="E126" s="11">
        <f t="shared" si="15"/>
        <v>19</v>
      </c>
      <c r="F126" s="15" t="str">
        <f t="shared" si="16"/>
        <v>轉絀為餘</v>
      </c>
      <c r="G126" s="15" t="s">
        <v>57</v>
      </c>
      <c r="H126" s="16"/>
    </row>
    <row r="127" spans="1:8" s="13" customFormat="1" ht="22.5" customHeight="1">
      <c r="A127" s="14" t="s">
        <v>84</v>
      </c>
      <c r="B127" s="11">
        <f>SUM(B128)</f>
        <v>-35</v>
      </c>
      <c r="C127" s="11">
        <f>SUM(C128)</f>
        <v>25</v>
      </c>
      <c r="D127" s="11">
        <f>SUM(D128)</f>
        <v>25</v>
      </c>
      <c r="E127" s="18">
        <f t="shared" si="15"/>
        <v>0</v>
      </c>
      <c r="F127" s="18">
        <f t="shared" si="16"/>
        <v>0</v>
      </c>
      <c r="G127" s="15" t="s">
        <v>57</v>
      </c>
      <c r="H127" s="12"/>
    </row>
    <row r="128" spans="1:8" ht="22.5" customHeight="1">
      <c r="A128" s="14" t="s">
        <v>85</v>
      </c>
      <c r="B128" s="11">
        <v>-35</v>
      </c>
      <c r="C128" s="11">
        <v>25</v>
      </c>
      <c r="D128" s="11">
        <v>25</v>
      </c>
      <c r="E128" s="18">
        <f t="shared" si="15"/>
        <v>0</v>
      </c>
      <c r="F128" s="18">
        <f t="shared" si="16"/>
        <v>0</v>
      </c>
      <c r="G128" s="15" t="s">
        <v>57</v>
      </c>
      <c r="H128" s="16"/>
    </row>
    <row r="129" spans="1:8" s="13" customFormat="1" ht="22.5" customHeight="1">
      <c r="A129" s="14" t="s">
        <v>86</v>
      </c>
      <c r="B129" s="11">
        <f>SUM(B130)</f>
        <v>12</v>
      </c>
      <c r="C129" s="11">
        <f>SUM(C130)</f>
        <v>137</v>
      </c>
      <c r="D129" s="11">
        <f>SUM(D130)</f>
        <v>201</v>
      </c>
      <c r="E129" s="11">
        <f t="shared" si="15"/>
        <v>64</v>
      </c>
      <c r="F129" s="11">
        <f t="shared" si="16"/>
        <v>46.715328467153284</v>
      </c>
      <c r="G129" s="11">
        <f aca="true" t="shared" si="17" ref="G129:G136">D129/B129*100</f>
        <v>1675</v>
      </c>
      <c r="H129" s="12"/>
    </row>
    <row r="130" spans="1:8" ht="22.5" customHeight="1">
      <c r="A130" s="14" t="s">
        <v>87</v>
      </c>
      <c r="B130" s="11">
        <v>12</v>
      </c>
      <c r="C130" s="11">
        <v>137</v>
      </c>
      <c r="D130" s="11">
        <v>201</v>
      </c>
      <c r="E130" s="11">
        <f t="shared" si="15"/>
        <v>64</v>
      </c>
      <c r="F130" s="11">
        <f t="shared" si="16"/>
        <v>46.715328467153284</v>
      </c>
      <c r="G130" s="11">
        <f t="shared" si="17"/>
        <v>1675</v>
      </c>
      <c r="H130" s="16"/>
    </row>
    <row r="131" spans="1:8" ht="22.5" customHeight="1">
      <c r="A131" s="14" t="s">
        <v>88</v>
      </c>
      <c r="B131" s="11">
        <f>B132</f>
        <v>214</v>
      </c>
      <c r="C131" s="11">
        <f>C132</f>
        <v>810</v>
      </c>
      <c r="D131" s="11">
        <f>D132</f>
        <v>2982</v>
      </c>
      <c r="E131" s="11">
        <f t="shared" si="15"/>
        <v>2172</v>
      </c>
      <c r="F131" s="11">
        <f t="shared" si="16"/>
        <v>268.14814814814815</v>
      </c>
      <c r="G131" s="11">
        <f t="shared" si="17"/>
        <v>1393.4579439252336</v>
      </c>
      <c r="H131" s="16"/>
    </row>
    <row r="132" spans="1:8" ht="22.5" customHeight="1">
      <c r="A132" s="17" t="s">
        <v>135</v>
      </c>
      <c r="B132" s="11">
        <v>214</v>
      </c>
      <c r="C132" s="11">
        <v>810</v>
      </c>
      <c r="D132" s="11">
        <v>2982</v>
      </c>
      <c r="E132" s="11">
        <f t="shared" si="15"/>
        <v>2172</v>
      </c>
      <c r="F132" s="11">
        <f t="shared" si="16"/>
        <v>268.14814814814815</v>
      </c>
      <c r="G132" s="11">
        <f t="shared" si="17"/>
        <v>1393.4579439252336</v>
      </c>
      <c r="H132" s="16"/>
    </row>
    <row r="133" spans="1:8" s="13" customFormat="1" ht="22.5" customHeight="1">
      <c r="A133" s="10" t="s">
        <v>89</v>
      </c>
      <c r="B133" s="11">
        <f>SUM(B135)</f>
        <v>6040</v>
      </c>
      <c r="C133" s="11">
        <f>SUM(C135)</f>
        <v>1261</v>
      </c>
      <c r="D133" s="11">
        <f>SUM(D135)</f>
        <v>1433</v>
      </c>
      <c r="E133" s="11">
        <f t="shared" si="15"/>
        <v>172</v>
      </c>
      <c r="F133" s="11">
        <f t="shared" si="16"/>
        <v>13.639968279143536</v>
      </c>
      <c r="G133" s="11">
        <f t="shared" si="17"/>
        <v>23.725165562913908</v>
      </c>
      <c r="H133" s="12"/>
    </row>
    <row r="134" spans="1:8" s="13" customFormat="1" ht="22.5" customHeight="1">
      <c r="A134" s="14" t="s">
        <v>6</v>
      </c>
      <c r="B134" s="11">
        <f>SUM(B135)</f>
        <v>6040</v>
      </c>
      <c r="C134" s="11">
        <f>SUM(C135)</f>
        <v>1261</v>
      </c>
      <c r="D134" s="11">
        <f>SUM(D135)</f>
        <v>1433</v>
      </c>
      <c r="E134" s="11">
        <f t="shared" si="15"/>
        <v>172</v>
      </c>
      <c r="F134" s="11">
        <f t="shared" si="16"/>
        <v>13.639968279143536</v>
      </c>
      <c r="G134" s="11">
        <f t="shared" si="17"/>
        <v>23.725165562913908</v>
      </c>
      <c r="H134" s="12"/>
    </row>
    <row r="135" spans="1:8" ht="22.5" customHeight="1">
      <c r="A135" s="14" t="s">
        <v>90</v>
      </c>
      <c r="B135" s="11">
        <v>6040</v>
      </c>
      <c r="C135" s="11">
        <v>1261</v>
      </c>
      <c r="D135" s="11">
        <v>1433</v>
      </c>
      <c r="E135" s="11">
        <f t="shared" si="15"/>
        <v>172</v>
      </c>
      <c r="F135" s="11">
        <f t="shared" si="16"/>
        <v>13.639968279143536</v>
      </c>
      <c r="G135" s="11">
        <f t="shared" si="17"/>
        <v>23.725165562913908</v>
      </c>
      <c r="H135" s="16"/>
    </row>
    <row r="136" spans="1:8" s="13" customFormat="1" ht="22.5" customHeight="1">
      <c r="A136" s="10" t="s">
        <v>91</v>
      </c>
      <c r="B136" s="11">
        <f>B5+B98+B101+B133</f>
        <v>38628</v>
      </c>
      <c r="C136" s="11">
        <f>C5+C98+C101+C133</f>
        <v>73364</v>
      </c>
      <c r="D136" s="11">
        <f>D5+D98+D101+D133</f>
        <v>72201</v>
      </c>
      <c r="E136" s="11">
        <f t="shared" si="15"/>
        <v>-1163</v>
      </c>
      <c r="F136" s="11">
        <f t="shared" si="16"/>
        <v>1.5852461697835452</v>
      </c>
      <c r="G136" s="11">
        <f t="shared" si="17"/>
        <v>186.91363777570672</v>
      </c>
      <c r="H136" s="12"/>
    </row>
    <row r="137" spans="1:7" ht="16.5" customHeight="1">
      <c r="A137" s="35" t="s">
        <v>92</v>
      </c>
      <c r="B137" s="36"/>
      <c r="C137" s="36"/>
      <c r="D137" s="36"/>
      <c r="E137" s="36"/>
      <c r="F137" s="36"/>
      <c r="G137" s="37"/>
    </row>
    <row r="138" spans="1:7" ht="16.5" customHeight="1">
      <c r="A138" s="27" t="s">
        <v>136</v>
      </c>
      <c r="B138" s="28"/>
      <c r="C138" s="28"/>
      <c r="D138" s="28"/>
      <c r="E138" s="28"/>
      <c r="F138" s="28"/>
      <c r="G138" s="28"/>
    </row>
    <row r="139" spans="1:7" ht="17.25" customHeight="1">
      <c r="A139" s="29" t="s">
        <v>93</v>
      </c>
      <c r="B139" s="30"/>
      <c r="C139" s="30"/>
      <c r="D139" s="30"/>
      <c r="E139" s="30"/>
      <c r="F139" s="31"/>
      <c r="G139" s="30"/>
    </row>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sheetData>
  <mergeCells count="5">
    <mergeCell ref="A1:G1"/>
    <mergeCell ref="A137:G137"/>
    <mergeCell ref="A3:A4"/>
    <mergeCell ref="B3:B4"/>
    <mergeCell ref="C3:G3"/>
  </mergeCells>
  <printOptions horizontalCentered="1"/>
  <pageMargins left="0.3937007874015748" right="0.3937007874015748" top="0.7874015748031497" bottom="0.5905511811023623" header="0.5118110236220472" footer="0.31496062992125984"/>
  <pageSetup horizontalDpi="1200" verticalDpi="1200" orientation="landscape" paperSize="9" scale="86" r:id="rId1"/>
  <headerFooter alignWithMargins="0">
    <oddHeader>&amp;L&amp;"標楷體,標準"&amp;20表六</oddHeader>
    <oddFooter>&amp;C&amp;"Times New Roman,標準"&amp;14&amp;P+15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非營業基金實際賸餘與預算比較表(表六)</dc:title>
  <dc:subject>非營業基金實際賸餘與預算比較表(表六)</dc:subject>
  <dc:creator>行政院主計處</dc:creator>
  <cp:keywords/>
  <dc:description> </dc:description>
  <cp:lastModifiedBy>Administrator</cp:lastModifiedBy>
  <dcterms:created xsi:type="dcterms:W3CDTF">2004-12-22T02:22:18Z</dcterms:created>
  <dcterms:modified xsi:type="dcterms:W3CDTF">2008-11-13T10:35:28Z</dcterms:modified>
  <cp:category>I14</cp:category>
  <cp:version/>
  <cp:contentType/>
  <cp:contentStatus/>
</cp:coreProperties>
</file>