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六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'表六'!$A$5:$G$141</definedName>
    <definedName name="Print_Area_MI">#REF!</definedName>
    <definedName name="_xlnm.Print_Titles" localSheetId="0">'表六'!$1:$4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<sst xmlns="http://schemas.openxmlformats.org/spreadsheetml/2006/main" count="145" uniqueCount="136">
  <si>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</si>
  <si>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</si>
  <si>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</si>
  <si>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</si>
  <si>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</si>
  <si>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</si>
  <si>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</si>
  <si>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</si>
  <si>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9.國立臺灣大學校務基金</t>
  </si>
  <si>
    <t>10.國立政治大學校務基金</t>
  </si>
  <si>
    <t>11.國立清華大學校務基金</t>
  </si>
  <si>
    <t>12.國立中興大學校務基金</t>
  </si>
  <si>
    <t>13.國立成功大學校務基金</t>
  </si>
  <si>
    <t>14.國立交通大學校務基金</t>
  </si>
  <si>
    <t>15.國立中央大學校務基金</t>
  </si>
  <si>
    <t>16.國立中山大學校務基金</t>
  </si>
  <si>
    <t>17.國立中正大學校務基金</t>
  </si>
  <si>
    <t>18.國立臺灣海洋大學校務基金</t>
  </si>
  <si>
    <t>19.國立陽明大學校務基金</t>
  </si>
  <si>
    <t>20.國立東華大學校務基金</t>
  </si>
  <si>
    <t>21.國立暨南國際大學校務基金</t>
  </si>
  <si>
    <t>22.國立臺北大學校務基金</t>
  </si>
  <si>
    <t>23.國立嘉義大學校務基金</t>
  </si>
  <si>
    <t>24.國立高雄大學校務基金</t>
  </si>
  <si>
    <t>25.國立臺東大學校務基金</t>
  </si>
  <si>
    <t>26.國立宜蘭大學校務基金</t>
  </si>
  <si>
    <t>27.國立聯合大學校務基金</t>
  </si>
  <si>
    <t>29.國立臺灣師範大學校務基金</t>
  </si>
  <si>
    <t>31.國立高雄師範大學校務基金</t>
  </si>
  <si>
    <t>32.國立臺北藝術大學校務基金</t>
  </si>
  <si>
    <t>33.國立臺灣藝術大學校務基金</t>
  </si>
  <si>
    <t>35.國立空中大學校務基金</t>
  </si>
  <si>
    <t>36.國立臺灣科技大學校務基金</t>
  </si>
  <si>
    <t>37.國立臺北科技大學校務基金</t>
  </si>
  <si>
    <t>38.國立雲林科技大學校務基金</t>
  </si>
  <si>
    <t>42.國立高雄海洋科技大學校務基金</t>
  </si>
  <si>
    <t>44.國立臺北護理學院校務基金</t>
  </si>
  <si>
    <t>45.國立體育學院校務基金</t>
  </si>
  <si>
    <t>46.國立臺灣體育學院校務基金</t>
  </si>
  <si>
    <t>47.國立臺北商業技術學院校務基金</t>
  </si>
  <si>
    <t>48.國立臺中技術學院校務基金</t>
  </si>
  <si>
    <t>49.國立勤益技術學院校務基金</t>
  </si>
  <si>
    <t>51.國立屏東商業技術學院校務基金</t>
  </si>
  <si>
    <t>52.國立澎湖技術學院校務基金</t>
  </si>
  <si>
    <t>53.國立金門技術學院校務基金</t>
  </si>
  <si>
    <t>54.國立臺北師範學院校務基金</t>
  </si>
  <si>
    <t>55.國立新竹師範學院校務基金</t>
  </si>
  <si>
    <t>56.國立臺中師範學院校務基金</t>
  </si>
  <si>
    <t>57.國立屏東師範學院校務基金</t>
  </si>
  <si>
    <t>58.國立花蓮師範學院校務基金</t>
  </si>
  <si>
    <t>59.國立臺中護理專科學校校務基金</t>
  </si>
  <si>
    <t>60.國立臺南護理專科學校校務基金</t>
  </si>
  <si>
    <t>61.國立臺灣戲曲專科學校校務基金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</si>
  <si>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</si>
  <si>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</si>
  <si>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</si>
  <si>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</si>
  <si>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</si>
  <si>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</si>
  <si>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</si>
  <si>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</si>
  <si>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</si>
  <si>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</si>
  <si>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</si>
  <si>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</si>
  <si>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</si>
  <si>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</si>
  <si>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2.九二一震災社區重建更新基金</t>
  </si>
  <si>
    <t>3.離島建設基金</t>
  </si>
  <si>
    <t>4.醫療服務業開發基金</t>
  </si>
  <si>
    <t>5.行政院公營事業民營化基金</t>
  </si>
  <si>
    <t>6.社會福利基金</t>
  </si>
  <si>
    <t>勞工委員會主管</t>
  </si>
  <si>
    <t>環境保護署主管</t>
  </si>
  <si>
    <t>文化建設委員會主管</t>
  </si>
  <si>
    <t>大陸委員會主管</t>
  </si>
  <si>
    <t>資本計畫資金</t>
  </si>
  <si>
    <t>1.國軍老舊營舍改建基金</t>
  </si>
  <si>
    <t>合          計</t>
  </si>
  <si>
    <t>94年度營業基金以外之其他特種基金截至94年9月底實際餘絀與預算比較表</t>
  </si>
  <si>
    <r>
      <t xml:space="preserve">餘絀預算數
</t>
    </r>
    <r>
      <rPr>
        <sz val="12"/>
        <color indexed="8"/>
        <rFont val="標楷體"/>
        <family val="4"/>
      </rPr>
      <t>(1)</t>
    </r>
  </si>
  <si>
    <t>累  計  餘  絀</t>
  </si>
  <si>
    <r>
      <t xml:space="preserve">分配預算數
</t>
    </r>
    <r>
      <rPr>
        <sz val="12"/>
        <color indexed="8"/>
        <rFont val="標楷體"/>
        <family val="4"/>
      </rPr>
      <t>(2)</t>
    </r>
  </si>
  <si>
    <r>
      <t xml:space="preserve">實際數
</t>
    </r>
    <r>
      <rPr>
        <sz val="12"/>
        <color indexed="8"/>
        <rFont val="標楷體"/>
        <family val="4"/>
      </rPr>
      <t>(3)</t>
    </r>
  </si>
  <si>
    <r>
      <t xml:space="preserve">增減數
</t>
    </r>
    <r>
      <rPr>
        <sz val="12"/>
        <color indexed="8"/>
        <rFont val="標楷體"/>
        <family val="4"/>
      </rPr>
      <t>(4)=(3)-(2)</t>
    </r>
  </si>
  <si>
    <r>
      <t xml:space="preserve">增減％      </t>
    </r>
    <r>
      <rPr>
        <sz val="12"/>
        <rFont val="標楷體"/>
        <family val="4"/>
      </rPr>
      <t>(5)=(4)/(2)</t>
    </r>
  </si>
  <si>
    <r>
      <t xml:space="preserve">達成率
</t>
    </r>
    <r>
      <rPr>
        <sz val="12"/>
        <color indexed="8"/>
        <rFont val="標楷體"/>
        <family val="4"/>
      </rPr>
      <t>(6)=(3)/(1)</t>
    </r>
  </si>
  <si>
    <t>1.中美經濟社會發展基金</t>
  </si>
  <si>
    <t>2.行政院開發基金</t>
  </si>
  <si>
    <t>3.營建建設基金</t>
  </si>
  <si>
    <t>4.國軍生產及服務作業基金</t>
  </si>
  <si>
    <t>5.國軍官兵購置住宅貸款基金</t>
  </si>
  <si>
    <t>6.國軍老舊眷村改建基金</t>
  </si>
  <si>
    <t>7.地方建設基金</t>
  </si>
  <si>
    <r>
      <t>8.國立大學校院校務基金</t>
    </r>
    <r>
      <rPr>
        <sz val="10"/>
        <color indexed="8"/>
        <rFont val="標楷體"/>
        <family val="4"/>
      </rPr>
      <t>(53單位彙總數)</t>
    </r>
  </si>
  <si>
    <t>28.國立臺南師範學院校務基金(臺南大學)</t>
  </si>
  <si>
    <t>30.國立彰化師範大學校務基金</t>
  </si>
  <si>
    <t>34.國立臺南藝術學院校務基金(臺南藝術大學)</t>
  </si>
  <si>
    <t>39.國立虎尾技術學院校務基金</t>
  </si>
  <si>
    <t>40.國立高雄第一科技大學校務基金</t>
  </si>
  <si>
    <t>41.國立高雄應用科技大學校務基金</t>
  </si>
  <si>
    <t>43.國立屏東科技大學校務基金</t>
  </si>
  <si>
    <t>50.國立高雄餐旅學院校務基金</t>
  </si>
  <si>
    <t>9.國立臺灣大學附設醫院作業基金</t>
  </si>
  <si>
    <t>10.國立成功大學附設醫院作業基金</t>
  </si>
  <si>
    <t>11.法務部監所作業基金</t>
  </si>
  <si>
    <t>12.經濟作業基金</t>
  </si>
  <si>
    <t>13.水資源作業基金</t>
  </si>
  <si>
    <t>14.交通作業基金</t>
  </si>
  <si>
    <t>15.國軍退除役官兵安置基金</t>
  </si>
  <si>
    <t>16.榮民醫療作業基金</t>
  </si>
  <si>
    <t>17.科學工業園區管理局作業基金</t>
  </si>
  <si>
    <t>18.農業作業基金</t>
  </si>
  <si>
    <t>19.醫療藥品基金</t>
  </si>
  <si>
    <t>20.管制藥品管理局製藥工廠作業基金</t>
  </si>
  <si>
    <t>21.中央公務人員購置住宅貸款基金</t>
  </si>
  <si>
    <t>22.故宮文物藝術發展基金</t>
  </si>
  <si>
    <t>23.原住民族綜合發展基金</t>
  </si>
  <si>
    <t>7.外籍配偶照顧輔導基金</t>
  </si>
  <si>
    <t>8.學產基金</t>
  </si>
  <si>
    <t>9.經濟特別收入基金</t>
  </si>
  <si>
    <t>10.核能發電後端營運基金</t>
  </si>
  <si>
    <t>11.航港建設基金</t>
  </si>
  <si>
    <t>12.農業特別收入基金</t>
  </si>
  <si>
    <t>13.就業安定基金</t>
  </si>
  <si>
    <t>14.健康照護基金</t>
  </si>
  <si>
    <t>15.環境保護基金</t>
  </si>
  <si>
    <t>16.文化建設基金</t>
  </si>
  <si>
    <t>17.中華發展基金</t>
  </si>
  <si>
    <t>新聞局主管</t>
  </si>
  <si>
    <t>18.有線廣播電視事業發展基金</t>
  </si>
  <si>
    <t>金融監督管理委員會主管</t>
  </si>
  <si>
    <t>19.金融監督管理基金</t>
  </si>
  <si>
    <r>
      <t>20</t>
    </r>
    <r>
      <rPr>
        <sz val="14"/>
        <color indexed="8"/>
        <rFont val="標楷體"/>
        <family val="4"/>
      </rPr>
      <t>.行政院金融重建基金</t>
    </r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</si>
  <si>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本表「餘絀預算數」係本年度預算數、以前年度保留數及本年度奉准先行辦理數之合計數；「分配預算數」係截至本月餘絀預算數之累計分配數。</t>
    </r>
  </si>
  <si>
    <r>
      <t xml:space="preserve">  </t>
    </r>
    <r>
      <rPr>
        <sz val="11"/>
        <color indexed="8"/>
        <rFont val="標楷體"/>
        <family val="4"/>
      </rPr>
      <t xml:space="preserve">   2.本表數據係以新臺幣百萬元為列計單位，若有數據但未達百萬元者，則以"-"符號表示。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</si>
</sst>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2" fillId="0" borderId="0" xfId="19" applyFont="1" applyAlignment="1">
      <alignment horizontal="right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3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6" fillId="0" borderId="1" xfId="19" applyFont="1" applyBorder="1" applyAlignment="1">
      <alignment vertical="top" wrapText="1"/>
      <protection/>
    </xf>
    <xf numFmtId="3" fontId="19" fillId="0" borderId="1" xfId="19" applyNumberFormat="1" applyFont="1" applyBorder="1">
      <alignment vertical="top"/>
      <protection/>
    </xf>
    <xf numFmtId="41" fontId="19" fillId="0" borderId="1" xfId="19" applyNumberFormat="1" applyFont="1" applyBorder="1" applyAlignment="1">
      <alignment horizontal="right"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horizontal="left" vertical="top" wrapText="1" indent="1"/>
      <protection/>
    </xf>
    <xf numFmtId="3" fontId="21" fillId="0" borderId="1" xfId="19" applyNumberFormat="1" applyFont="1" applyBorder="1">
      <alignment vertical="top"/>
      <protection/>
    </xf>
    <xf numFmtId="3" fontId="13" fillId="0" borderId="1" xfId="19" applyNumberFormat="1" applyFont="1" applyBorder="1" applyAlignment="1">
      <alignment horizontal="right" vertical="top"/>
      <protection/>
    </xf>
    <xf numFmtId="41" fontId="21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>
      <alignment vertical="top"/>
      <protection/>
    </xf>
    <xf numFmtId="3" fontId="21" fillId="0" borderId="1" xfId="19" applyNumberFormat="1" applyFont="1" applyBorder="1" applyAlignment="1">
      <alignment horizontal="right" vertical="top"/>
      <protection/>
    </xf>
    <xf numFmtId="179" fontId="21" fillId="0" borderId="1" xfId="19" applyNumberFormat="1" applyFont="1" applyBorder="1" applyAlignment="1">
      <alignment horizontal="right" vertical="top"/>
      <protection/>
    </xf>
    <xf numFmtId="3" fontId="19" fillId="0" borderId="1" xfId="19" applyNumberFormat="1" applyFont="1" applyBorder="1" applyAlignment="1">
      <alignment horizontal="right" vertical="top"/>
      <protection/>
    </xf>
    <xf numFmtId="3" fontId="16" fillId="0" borderId="1" xfId="19" applyNumberFormat="1" applyFont="1" applyBorder="1" applyAlignment="1">
      <alignment horizontal="right" vertical="top"/>
      <protection/>
    </xf>
    <xf numFmtId="41" fontId="16" fillId="0" borderId="1" xfId="19" applyNumberFormat="1" applyFont="1" applyBorder="1" applyAlignment="1">
      <alignment horizontal="right" vertical="top"/>
      <protection/>
    </xf>
    <xf numFmtId="41" fontId="13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1" fontId="19" fillId="0" borderId="1" xfId="19" applyNumberFormat="1" applyFont="1" applyBorder="1">
      <alignment vertical="top"/>
      <protection/>
    </xf>
    <xf numFmtId="41" fontId="21" fillId="0" borderId="1" xfId="19" applyNumberFormat="1" applyFont="1" applyBorder="1">
      <alignment vertical="top"/>
      <protection/>
    </xf>
    <xf numFmtId="179" fontId="19" fillId="0" borderId="1" xfId="19" applyNumberFormat="1" applyFont="1" applyBorder="1" applyAlignment="1">
      <alignment horizontal="right" vertical="top"/>
      <protection/>
    </xf>
    <xf numFmtId="0" fontId="13" fillId="0" borderId="1" xfId="19" applyFont="1" applyFill="1" applyBorder="1" applyAlignment="1">
      <alignment horizontal="left" vertical="top" wrapText="1" indent="1"/>
      <protection/>
    </xf>
    <xf numFmtId="3" fontId="21" fillId="0" borderId="1" xfId="19" applyNumberFormat="1" applyFont="1" applyFill="1" applyBorder="1">
      <alignment vertical="top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21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vertical="top" wrapText="1"/>
      <protection/>
    </xf>
    <xf numFmtId="0" fontId="23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41" fontId="12" fillId="0" borderId="0" xfId="19" applyNumberFormat="1" applyFont="1">
      <alignment vertical="top"/>
      <protection/>
    </xf>
    <xf numFmtId="0" fontId="24" fillId="0" borderId="2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GridLines="0" tabSelected="1" zoomScale="75" zoomScaleNormal="75" zoomScaleSheetLayoutView="100" workbookViewId="0" topLeftCell="A1">
      <selection activeCell="B6" sqref="B6"/>
    </sheetView>
  </sheetViews>
  <sheetFormatPr defaultColWidth="9.00390625" defaultRowHeight="16.5"/>
  <cols>
    <col min="1" max="1" width="48.75390625" style="1" customWidth="1"/>
    <col min="2" max="2" width="17.75390625" style="2" customWidth="1"/>
    <col min="3" max="3" width="16.75390625" style="2" customWidth="1"/>
    <col min="4" max="4" width="16.875" style="2" customWidth="1"/>
    <col min="5" max="5" width="17.125" style="2" customWidth="1"/>
    <col min="6" max="6" width="18.25390625" style="3" customWidth="1"/>
    <col min="7" max="7" width="17.50390625" style="2" customWidth="1"/>
    <col min="8" max="8" width="2.25390625" style="1" customWidth="1"/>
    <col min="9" max="16384" width="5.875" style="1" customWidth="1"/>
  </cols>
  <sheetData>
    <row r="1" spans="1:7" ht="27.75" customHeight="1">
      <c r="A1" s="43" t="s">
        <v>79</v>
      </c>
      <c r="B1" s="44"/>
      <c r="C1" s="44"/>
      <c r="D1" s="44"/>
      <c r="E1" s="44"/>
      <c r="F1" s="44"/>
      <c r="G1" s="45"/>
    </row>
    <row r="2" ht="13.5" customHeight="1">
      <c r="G2" s="4" t="s">
        <v>0</v>
      </c>
    </row>
    <row r="3" spans="1:8" s="6" customFormat="1" ht="20.25" customHeight="1">
      <c r="A3" s="46" t="s">
        <v>1</v>
      </c>
      <c r="B3" s="48" t="s">
        <v>80</v>
      </c>
      <c r="C3" s="49" t="s">
        <v>81</v>
      </c>
      <c r="D3" s="49"/>
      <c r="E3" s="49"/>
      <c r="F3" s="49"/>
      <c r="G3" s="49"/>
      <c r="H3" s="5"/>
    </row>
    <row r="4" spans="1:8" s="6" customFormat="1" ht="42" customHeight="1">
      <c r="A4" s="47"/>
      <c r="B4" s="48"/>
      <c r="C4" s="7" t="s">
        <v>82</v>
      </c>
      <c r="D4" s="7" t="s">
        <v>83</v>
      </c>
      <c r="E4" s="7" t="s">
        <v>84</v>
      </c>
      <c r="F4" s="8" t="s">
        <v>85</v>
      </c>
      <c r="G4" s="7" t="s">
        <v>86</v>
      </c>
      <c r="H4" s="5"/>
    </row>
    <row r="5" spans="1:8" s="13" customFormat="1" ht="22.5" customHeight="1">
      <c r="A5" s="9" t="s">
        <v>2</v>
      </c>
      <c r="B5" s="10">
        <f>B6+B9+B11+B15+B17+B74+B76+B79+B81+B84+B86+B88+B91+B93+B95</f>
        <v>27123</v>
      </c>
      <c r="C5" s="10">
        <f>C6+C9+C11+C15+C17+C74+C76+C79+C81+C84+C86+C88+C91+C93+C95</f>
        <v>29552</v>
      </c>
      <c r="D5" s="10">
        <f>D6+D9+D11+D15+D17+D74+D76+D79+D81+D84+D86+D88+D91+D93+D95</f>
        <v>27585</v>
      </c>
      <c r="E5" s="10">
        <f aca="true" t="shared" si="0" ref="E5:E14">D5-C5</f>
        <v>-1967</v>
      </c>
      <c r="F5" s="10">
        <f aca="true" t="shared" si="1" ref="F5:F14">IF(D5*C5&gt;0,ABS((+E5/ABS(C5)*100)),IF(D5&gt;C5,"轉絀為餘","反餘為絀"))</f>
        <v>6.656063887384948</v>
      </c>
      <c r="G5" s="11">
        <f aca="true" t="shared" si="2" ref="G5:G36">IF(B5=0,"",IF(OR(B5="-",D5="-"),"輸入數字",IF(OR(D5&lt;0,B5&lt;0),IF(D5&gt;B5,"已達成",D5/B5*100),D5/B5*100)))</f>
        <v>101.7033513991815</v>
      </c>
      <c r="H5" s="12"/>
    </row>
    <row r="6" spans="1:8" s="13" customFormat="1" ht="22.5" customHeight="1">
      <c r="A6" s="14" t="s">
        <v>3</v>
      </c>
      <c r="B6" s="10">
        <f>SUM(B7:B8)</f>
        <v>18272</v>
      </c>
      <c r="C6" s="10">
        <f>SUM(C7:C8)</f>
        <v>18289</v>
      </c>
      <c r="D6" s="10">
        <f>SUM(D7:D8)</f>
        <v>15988</v>
      </c>
      <c r="E6" s="10">
        <f t="shared" si="0"/>
        <v>-2301</v>
      </c>
      <c r="F6" s="10">
        <f t="shared" si="1"/>
        <v>12.581333041719066</v>
      </c>
      <c r="G6" s="11">
        <f t="shared" si="2"/>
        <v>87.5</v>
      </c>
      <c r="H6" s="12"/>
    </row>
    <row r="7" spans="1:8" ht="22.5" customHeight="1">
      <c r="A7" s="15" t="s">
        <v>87</v>
      </c>
      <c r="B7" s="16">
        <v>14</v>
      </c>
      <c r="C7" s="16">
        <v>-1</v>
      </c>
      <c r="D7" s="16">
        <v>177</v>
      </c>
      <c r="E7" s="16">
        <f t="shared" si="0"/>
        <v>178</v>
      </c>
      <c r="F7" s="17" t="str">
        <f t="shared" si="1"/>
        <v>轉絀為餘</v>
      </c>
      <c r="G7" s="18">
        <f t="shared" si="2"/>
        <v>1264.2857142857142</v>
      </c>
      <c r="H7" s="19"/>
    </row>
    <row r="8" spans="1:8" ht="22.5" customHeight="1">
      <c r="A8" s="15" t="s">
        <v>88</v>
      </c>
      <c r="B8" s="16">
        <v>18258</v>
      </c>
      <c r="C8" s="16">
        <v>18290</v>
      </c>
      <c r="D8" s="16">
        <v>15811</v>
      </c>
      <c r="E8" s="16">
        <f t="shared" si="0"/>
        <v>-2479</v>
      </c>
      <c r="F8" s="20">
        <f t="shared" si="1"/>
        <v>13.553854565336248</v>
      </c>
      <c r="G8" s="21">
        <f t="shared" si="2"/>
        <v>86.59765582210538</v>
      </c>
      <c r="H8" s="19"/>
    </row>
    <row r="9" spans="1:8" s="13" customFormat="1" ht="22.5" customHeight="1">
      <c r="A9" s="14" t="s">
        <v>4</v>
      </c>
      <c r="B9" s="10">
        <f>SUM(B10:B10)</f>
        <v>-1975</v>
      </c>
      <c r="C9" s="10">
        <f>SUM(C10:C10)</f>
        <v>-1258</v>
      </c>
      <c r="D9" s="10">
        <f>SUM(D10:D10)</f>
        <v>-4904</v>
      </c>
      <c r="E9" s="10">
        <f t="shared" si="0"/>
        <v>-3646</v>
      </c>
      <c r="F9" s="22">
        <f t="shared" si="1"/>
        <v>289.8251192368839</v>
      </c>
      <c r="G9" s="11">
        <f t="shared" si="2"/>
        <v>248.30379746835445</v>
      </c>
      <c r="H9" s="12"/>
    </row>
    <row r="10" spans="1:8" ht="22.5" customHeight="1">
      <c r="A10" s="15" t="s">
        <v>89</v>
      </c>
      <c r="B10" s="16">
        <v>-1975</v>
      </c>
      <c r="C10" s="16">
        <v>-1258</v>
      </c>
      <c r="D10" s="16">
        <v>-4904</v>
      </c>
      <c r="E10" s="16">
        <f t="shared" si="0"/>
        <v>-3646</v>
      </c>
      <c r="F10" s="20">
        <f t="shared" si="1"/>
        <v>289.8251192368839</v>
      </c>
      <c r="G10" s="18">
        <f t="shared" si="2"/>
        <v>248.30379746835445</v>
      </c>
      <c r="H10" s="19"/>
    </row>
    <row r="11" spans="1:8" s="13" customFormat="1" ht="22.5" customHeight="1">
      <c r="A11" s="14" t="s">
        <v>5</v>
      </c>
      <c r="B11" s="10">
        <f>SUM(B12:B14)</f>
        <v>-4445</v>
      </c>
      <c r="C11" s="10">
        <f>SUM(C12:C14)</f>
        <v>-3714</v>
      </c>
      <c r="D11" s="10">
        <f>SUM(D12:D14)</f>
        <v>-6287</v>
      </c>
      <c r="E11" s="10">
        <f t="shared" si="0"/>
        <v>-2573</v>
      </c>
      <c r="F11" s="22">
        <f t="shared" si="1"/>
        <v>69.27840603123317</v>
      </c>
      <c r="G11" s="11">
        <f t="shared" si="2"/>
        <v>141.4398200224972</v>
      </c>
      <c r="H11" s="12"/>
    </row>
    <row r="12" spans="1:8" ht="22.5" customHeight="1">
      <c r="A12" s="15" t="s">
        <v>90</v>
      </c>
      <c r="B12" s="16">
        <v>951</v>
      </c>
      <c r="C12" s="16">
        <v>430</v>
      </c>
      <c r="D12" s="16">
        <v>855</v>
      </c>
      <c r="E12" s="16">
        <f t="shared" si="0"/>
        <v>425</v>
      </c>
      <c r="F12" s="20">
        <f t="shared" si="1"/>
        <v>98.83720930232558</v>
      </c>
      <c r="G12" s="18">
        <f t="shared" si="2"/>
        <v>89.90536277602523</v>
      </c>
      <c r="H12" s="19"/>
    </row>
    <row r="13" spans="1:8" ht="22.5" customHeight="1">
      <c r="A13" s="15" t="s">
        <v>91</v>
      </c>
      <c r="B13" s="16">
        <v>770</v>
      </c>
      <c r="C13" s="16">
        <v>629</v>
      </c>
      <c r="D13" s="16">
        <v>538</v>
      </c>
      <c r="E13" s="16">
        <f t="shared" si="0"/>
        <v>-91</v>
      </c>
      <c r="F13" s="20">
        <f t="shared" si="1"/>
        <v>14.467408585055644</v>
      </c>
      <c r="G13" s="18">
        <f t="shared" si="2"/>
        <v>69.87012987012987</v>
      </c>
      <c r="H13" s="19"/>
    </row>
    <row r="14" spans="1:8" ht="22.5" customHeight="1">
      <c r="A14" s="15" t="s">
        <v>92</v>
      </c>
      <c r="B14" s="16">
        <v>-6166</v>
      </c>
      <c r="C14" s="16">
        <v>-4773</v>
      </c>
      <c r="D14" s="16">
        <v>-7680</v>
      </c>
      <c r="E14" s="16">
        <f t="shared" si="0"/>
        <v>-2907</v>
      </c>
      <c r="F14" s="20">
        <f t="shared" si="1"/>
        <v>60.90509113764928</v>
      </c>
      <c r="G14" s="18">
        <f t="shared" si="2"/>
        <v>124.55400583846902</v>
      </c>
      <c r="H14" s="19"/>
    </row>
    <row r="15" spans="1:8" s="13" customFormat="1" ht="22.5" customHeight="1">
      <c r="A15" s="14" t="s">
        <v>6</v>
      </c>
      <c r="B15" s="10">
        <f>SUM(B16)</f>
        <v>271</v>
      </c>
      <c r="C15" s="10">
        <f>SUM(C16)</f>
        <v>169</v>
      </c>
      <c r="D15" s="10">
        <f>SUM(D16)</f>
        <v>169</v>
      </c>
      <c r="E15" s="10"/>
      <c r="F15" s="22"/>
      <c r="G15" s="11">
        <f t="shared" si="2"/>
        <v>62.36162361623616</v>
      </c>
      <c r="H15" s="12"/>
    </row>
    <row r="16" spans="1:8" ht="22.5" customHeight="1">
      <c r="A16" s="15" t="s">
        <v>93</v>
      </c>
      <c r="B16" s="16">
        <v>271</v>
      </c>
      <c r="C16" s="16">
        <v>169</v>
      </c>
      <c r="D16" s="16">
        <v>169</v>
      </c>
      <c r="E16" s="16"/>
      <c r="F16" s="20"/>
      <c r="G16" s="18">
        <f t="shared" si="2"/>
        <v>62.36162361623616</v>
      </c>
      <c r="H16" s="19"/>
    </row>
    <row r="17" spans="1:8" s="13" customFormat="1" ht="22.5" customHeight="1">
      <c r="A17" s="14" t="s">
        <v>7</v>
      </c>
      <c r="B17" s="10">
        <v>424</v>
      </c>
      <c r="C17" s="10">
        <v>910</v>
      </c>
      <c r="D17" s="10">
        <v>2249</v>
      </c>
      <c r="E17" s="10">
        <f aca="true" t="shared" si="3" ref="E17:E37">D17-C17</f>
        <v>1339</v>
      </c>
      <c r="F17" s="22">
        <f aca="true" t="shared" si="4" ref="F17:F48">IF(D17*C17&gt;0,ABS((+E17/ABS(C17)*100)),IF(D17&gt;C17,"轉絀為餘","反餘為絀"))</f>
        <v>147.14285714285717</v>
      </c>
      <c r="G17" s="11">
        <f t="shared" si="2"/>
        <v>530.4245283018868</v>
      </c>
      <c r="H17" s="12"/>
    </row>
    <row r="18" spans="1:8" s="13" customFormat="1" ht="22.5" customHeight="1">
      <c r="A18" s="15" t="s">
        <v>94</v>
      </c>
      <c r="B18" s="16">
        <f>B17-B72-B73</f>
        <v>312</v>
      </c>
      <c r="C18" s="16">
        <f>C17-C72-C73</f>
        <v>769</v>
      </c>
      <c r="D18" s="16">
        <f>D17-D72-D73</f>
        <v>924</v>
      </c>
      <c r="E18" s="16">
        <f t="shared" si="3"/>
        <v>155</v>
      </c>
      <c r="F18" s="20">
        <f t="shared" si="4"/>
        <v>20.156046814044213</v>
      </c>
      <c r="G18" s="18">
        <f t="shared" si="2"/>
        <v>296.1538461538462</v>
      </c>
      <c r="H18" s="12"/>
    </row>
    <row r="19" spans="1:8" ht="22.5" customHeight="1" hidden="1">
      <c r="A19" s="15" t="s">
        <v>8</v>
      </c>
      <c r="B19" s="16">
        <v>0</v>
      </c>
      <c r="C19" s="16">
        <v>561</v>
      </c>
      <c r="D19" s="16">
        <v>407</v>
      </c>
      <c r="E19" s="16">
        <f t="shared" si="3"/>
        <v>-154</v>
      </c>
      <c r="F19" s="20">
        <f t="shared" si="4"/>
        <v>27.450980392156865</v>
      </c>
      <c r="G19" s="18">
        <f t="shared" si="2"/>
      </c>
      <c r="H19" s="19"/>
    </row>
    <row r="20" spans="1:8" ht="22.5" customHeight="1" hidden="1">
      <c r="A20" s="15" t="s">
        <v>9</v>
      </c>
      <c r="B20" s="16">
        <v>2</v>
      </c>
      <c r="C20" s="16">
        <v>26</v>
      </c>
      <c r="D20" s="16">
        <v>279</v>
      </c>
      <c r="E20" s="16">
        <f t="shared" si="3"/>
        <v>253</v>
      </c>
      <c r="F20" s="20">
        <f t="shared" si="4"/>
        <v>973.076923076923</v>
      </c>
      <c r="G20" s="18">
        <f t="shared" si="2"/>
        <v>13950</v>
      </c>
      <c r="H20" s="19"/>
    </row>
    <row r="21" spans="1:8" ht="22.5" customHeight="1" hidden="1">
      <c r="A21" s="15" t="s">
        <v>10</v>
      </c>
      <c r="B21" s="16">
        <v>4</v>
      </c>
      <c r="C21" s="16">
        <v>140</v>
      </c>
      <c r="D21" s="16">
        <v>-235</v>
      </c>
      <c r="E21" s="16">
        <f t="shared" si="3"/>
        <v>-375</v>
      </c>
      <c r="F21" s="20" t="str">
        <f t="shared" si="4"/>
        <v>反餘為絀</v>
      </c>
      <c r="G21" s="18">
        <f t="shared" si="2"/>
        <v>-5875</v>
      </c>
      <c r="H21" s="19"/>
    </row>
    <row r="22" spans="1:8" ht="22.5" customHeight="1" hidden="1">
      <c r="A22" s="15" t="s">
        <v>11</v>
      </c>
      <c r="B22" s="16">
        <v>0</v>
      </c>
      <c r="C22" s="16">
        <v>133</v>
      </c>
      <c r="D22" s="16">
        <v>-183</v>
      </c>
      <c r="E22" s="16">
        <f t="shared" si="3"/>
        <v>-316</v>
      </c>
      <c r="F22" s="20" t="str">
        <f t="shared" si="4"/>
        <v>反餘為絀</v>
      </c>
      <c r="G22" s="18">
        <f t="shared" si="2"/>
      </c>
      <c r="H22" s="19"/>
    </row>
    <row r="23" spans="1:8" ht="22.5" customHeight="1" hidden="1">
      <c r="A23" s="15" t="s">
        <v>12</v>
      </c>
      <c r="B23" s="16">
        <v>1</v>
      </c>
      <c r="C23" s="16">
        <v>-63</v>
      </c>
      <c r="D23" s="16">
        <v>-143</v>
      </c>
      <c r="E23" s="16">
        <f t="shared" si="3"/>
        <v>-80</v>
      </c>
      <c r="F23" s="20">
        <f t="shared" si="4"/>
        <v>126.98412698412697</v>
      </c>
      <c r="G23" s="18">
        <f t="shared" si="2"/>
        <v>-14300</v>
      </c>
      <c r="H23" s="19"/>
    </row>
    <row r="24" spans="1:8" ht="22.5" customHeight="1" hidden="1">
      <c r="A24" s="15" t="s">
        <v>13</v>
      </c>
      <c r="B24" s="16">
        <v>1</v>
      </c>
      <c r="C24" s="16">
        <v>-169</v>
      </c>
      <c r="D24" s="16">
        <v>-273</v>
      </c>
      <c r="E24" s="16">
        <f t="shared" si="3"/>
        <v>-104</v>
      </c>
      <c r="F24" s="20">
        <f t="shared" si="4"/>
        <v>61.53846153846154</v>
      </c>
      <c r="G24" s="18">
        <f t="shared" si="2"/>
        <v>-27300</v>
      </c>
      <c r="H24" s="19"/>
    </row>
    <row r="25" spans="1:8" ht="22.5" customHeight="1" hidden="1">
      <c r="A25" s="15" t="s">
        <v>14</v>
      </c>
      <c r="B25" s="16">
        <v>1</v>
      </c>
      <c r="C25" s="16">
        <v>-117</v>
      </c>
      <c r="D25" s="16">
        <v>131</v>
      </c>
      <c r="E25" s="16">
        <f t="shared" si="3"/>
        <v>248</v>
      </c>
      <c r="F25" s="20" t="str">
        <f t="shared" si="4"/>
        <v>轉絀為餘</v>
      </c>
      <c r="G25" s="18">
        <f t="shared" si="2"/>
        <v>13100</v>
      </c>
      <c r="H25" s="19"/>
    </row>
    <row r="26" spans="1:8" ht="22.5" customHeight="1" hidden="1">
      <c r="A26" s="15" t="s">
        <v>15</v>
      </c>
      <c r="B26" s="16">
        <v>3</v>
      </c>
      <c r="C26" s="16">
        <v>77</v>
      </c>
      <c r="D26" s="16">
        <v>236</v>
      </c>
      <c r="E26" s="16">
        <f t="shared" si="3"/>
        <v>159</v>
      </c>
      <c r="F26" s="20">
        <f t="shared" si="4"/>
        <v>206.49350649350652</v>
      </c>
      <c r="G26" s="18">
        <f t="shared" si="2"/>
        <v>7866.666666666667</v>
      </c>
      <c r="H26" s="19"/>
    </row>
    <row r="27" spans="1:8" ht="22.5" customHeight="1" hidden="1">
      <c r="A27" s="15" t="s">
        <v>16</v>
      </c>
      <c r="B27" s="16">
        <v>2</v>
      </c>
      <c r="C27" s="16">
        <v>-84</v>
      </c>
      <c r="D27" s="16">
        <v>280</v>
      </c>
      <c r="E27" s="16">
        <f t="shared" si="3"/>
        <v>364</v>
      </c>
      <c r="F27" s="20" t="str">
        <f t="shared" si="4"/>
        <v>轉絀為餘</v>
      </c>
      <c r="G27" s="18">
        <f t="shared" si="2"/>
        <v>14000</v>
      </c>
      <c r="H27" s="19"/>
    </row>
    <row r="28" spans="1:8" ht="22.5" customHeight="1" hidden="1">
      <c r="A28" s="15" t="s">
        <v>17</v>
      </c>
      <c r="B28" s="16">
        <v>0</v>
      </c>
      <c r="C28" s="16">
        <v>-39</v>
      </c>
      <c r="D28" s="16">
        <v>-34</v>
      </c>
      <c r="E28" s="16">
        <f t="shared" si="3"/>
        <v>5</v>
      </c>
      <c r="F28" s="20">
        <f t="shared" si="4"/>
        <v>12.82051282051282</v>
      </c>
      <c r="G28" s="18">
        <f t="shared" si="2"/>
      </c>
      <c r="H28" s="19"/>
    </row>
    <row r="29" spans="1:8" ht="22.5" customHeight="1" hidden="1">
      <c r="A29" s="15" t="s">
        <v>18</v>
      </c>
      <c r="B29" s="16">
        <v>0</v>
      </c>
      <c r="C29" s="16">
        <v>-13</v>
      </c>
      <c r="D29" s="16">
        <v>54</v>
      </c>
      <c r="E29" s="16">
        <f t="shared" si="3"/>
        <v>67</v>
      </c>
      <c r="F29" s="20" t="str">
        <f t="shared" si="4"/>
        <v>轉絀為餘</v>
      </c>
      <c r="G29" s="18">
        <f t="shared" si="2"/>
      </c>
      <c r="H29" s="19"/>
    </row>
    <row r="30" spans="1:8" ht="22.5" customHeight="1" hidden="1">
      <c r="A30" s="15" t="s">
        <v>19</v>
      </c>
      <c r="B30" s="16">
        <v>4</v>
      </c>
      <c r="C30" s="16">
        <v>16</v>
      </c>
      <c r="D30" s="16">
        <v>183</v>
      </c>
      <c r="E30" s="16">
        <f t="shared" si="3"/>
        <v>167</v>
      </c>
      <c r="F30" s="20">
        <f t="shared" si="4"/>
        <v>1043.75</v>
      </c>
      <c r="G30" s="18">
        <f t="shared" si="2"/>
        <v>4575</v>
      </c>
      <c r="H30" s="19"/>
    </row>
    <row r="31" spans="1:8" ht="22.5" customHeight="1" hidden="1">
      <c r="A31" s="15" t="s">
        <v>20</v>
      </c>
      <c r="B31" s="16">
        <v>2</v>
      </c>
      <c r="C31" s="16">
        <v>18</v>
      </c>
      <c r="D31" s="16">
        <v>99</v>
      </c>
      <c r="E31" s="16">
        <f t="shared" si="3"/>
        <v>81</v>
      </c>
      <c r="F31" s="20">
        <f t="shared" si="4"/>
        <v>450</v>
      </c>
      <c r="G31" s="18">
        <f t="shared" si="2"/>
        <v>4950</v>
      </c>
      <c r="H31" s="19"/>
    </row>
    <row r="32" spans="1:8" ht="22.5" customHeight="1" hidden="1">
      <c r="A32" s="15" t="s">
        <v>21</v>
      </c>
      <c r="B32" s="16">
        <v>1</v>
      </c>
      <c r="C32" s="16">
        <v>-95</v>
      </c>
      <c r="D32" s="16">
        <v>26</v>
      </c>
      <c r="E32" s="16">
        <f t="shared" si="3"/>
        <v>121</v>
      </c>
      <c r="F32" s="20" t="str">
        <f t="shared" si="4"/>
        <v>轉絀為餘</v>
      </c>
      <c r="G32" s="18">
        <f t="shared" si="2"/>
        <v>2600</v>
      </c>
      <c r="H32" s="19"/>
    </row>
    <row r="33" spans="1:8" ht="22.5" customHeight="1" hidden="1">
      <c r="A33" s="15" t="s">
        <v>22</v>
      </c>
      <c r="B33" s="16">
        <v>1</v>
      </c>
      <c r="C33" s="16">
        <v>-83</v>
      </c>
      <c r="D33" s="16">
        <v>179</v>
      </c>
      <c r="E33" s="16">
        <f t="shared" si="3"/>
        <v>262</v>
      </c>
      <c r="F33" s="20" t="str">
        <f t="shared" si="4"/>
        <v>轉絀為餘</v>
      </c>
      <c r="G33" s="18">
        <f t="shared" si="2"/>
        <v>17900</v>
      </c>
      <c r="H33" s="19"/>
    </row>
    <row r="34" spans="1:8" ht="22.5" customHeight="1" hidden="1">
      <c r="A34" s="15" t="s">
        <v>23</v>
      </c>
      <c r="B34" s="16">
        <v>7</v>
      </c>
      <c r="C34" s="16">
        <v>10</v>
      </c>
      <c r="D34" s="16">
        <v>30</v>
      </c>
      <c r="E34" s="16">
        <f t="shared" si="3"/>
        <v>20</v>
      </c>
      <c r="F34" s="20">
        <f t="shared" si="4"/>
        <v>200</v>
      </c>
      <c r="G34" s="18">
        <f t="shared" si="2"/>
        <v>428.57142857142856</v>
      </c>
      <c r="H34" s="19"/>
    </row>
    <row r="35" spans="1:8" ht="22.5" customHeight="1" hidden="1">
      <c r="A35" s="15" t="s">
        <v>24</v>
      </c>
      <c r="B35" s="16">
        <v>1</v>
      </c>
      <c r="C35" s="16">
        <v>5</v>
      </c>
      <c r="D35" s="16">
        <v>46</v>
      </c>
      <c r="E35" s="16">
        <f t="shared" si="3"/>
        <v>41</v>
      </c>
      <c r="F35" s="20">
        <f t="shared" si="4"/>
        <v>819.9999999999999</v>
      </c>
      <c r="G35" s="18">
        <f t="shared" si="2"/>
        <v>4600</v>
      </c>
      <c r="H35" s="19"/>
    </row>
    <row r="36" spans="1:8" ht="22.5" customHeight="1" hidden="1">
      <c r="A36" s="15" t="s">
        <v>25</v>
      </c>
      <c r="B36" s="16">
        <v>0</v>
      </c>
      <c r="C36" s="16">
        <v>14</v>
      </c>
      <c r="D36" s="16">
        <v>130</v>
      </c>
      <c r="E36" s="16">
        <f t="shared" si="3"/>
        <v>116</v>
      </c>
      <c r="F36" s="20">
        <f t="shared" si="4"/>
        <v>828.5714285714287</v>
      </c>
      <c r="G36" s="18">
        <f t="shared" si="2"/>
      </c>
      <c r="H36" s="19"/>
    </row>
    <row r="37" spans="1:8" ht="22.5" customHeight="1" hidden="1">
      <c r="A37" s="15" t="s">
        <v>26</v>
      </c>
      <c r="B37" s="16">
        <v>2</v>
      </c>
      <c r="C37" s="16">
        <v>-51</v>
      </c>
      <c r="D37" s="16">
        <v>53</v>
      </c>
      <c r="E37" s="16">
        <f t="shared" si="3"/>
        <v>104</v>
      </c>
      <c r="F37" s="20" t="str">
        <f t="shared" si="4"/>
        <v>轉絀為餘</v>
      </c>
      <c r="G37" s="18">
        <f aca="true" t="shared" si="5" ref="G37:G68">IF(B37=0,"",IF(OR(B37="-",D37="-"),"輸入數字",IF(OR(D37&lt;0,B37&lt;0),IF(D37&gt;B37,"已達成",D37/B37*100),D37/B37*100)))</f>
        <v>2650</v>
      </c>
      <c r="H37" s="19"/>
    </row>
    <row r="38" spans="1:8" ht="22.5" customHeight="1" hidden="1">
      <c r="A38" s="15" t="s">
        <v>95</v>
      </c>
      <c r="B38" s="16">
        <v>0</v>
      </c>
      <c r="C38" s="16">
        <v>-26</v>
      </c>
      <c r="D38" s="16">
        <v>80</v>
      </c>
      <c r="E38" s="16"/>
      <c r="F38" s="20" t="str">
        <f t="shared" si="4"/>
        <v>轉絀為餘</v>
      </c>
      <c r="G38" s="18">
        <f t="shared" si="5"/>
      </c>
      <c r="H38" s="19"/>
    </row>
    <row r="39" spans="1:8" ht="22.5" customHeight="1" hidden="1">
      <c r="A39" s="15" t="s">
        <v>27</v>
      </c>
      <c r="B39" s="16">
        <v>1</v>
      </c>
      <c r="C39" s="16">
        <v>-258</v>
      </c>
      <c r="D39" s="16">
        <v>-356</v>
      </c>
      <c r="E39" s="16">
        <f>D39-C39</f>
        <v>-98</v>
      </c>
      <c r="F39" s="20">
        <f t="shared" si="4"/>
        <v>37.98449612403101</v>
      </c>
      <c r="G39" s="18">
        <f t="shared" si="5"/>
        <v>-35600</v>
      </c>
      <c r="H39" s="19"/>
    </row>
    <row r="40" spans="1:8" ht="22.5" customHeight="1" hidden="1">
      <c r="A40" s="15" t="s">
        <v>96</v>
      </c>
      <c r="B40" s="16">
        <v>1</v>
      </c>
      <c r="C40" s="16">
        <v>63</v>
      </c>
      <c r="D40" s="16">
        <v>163</v>
      </c>
      <c r="E40" s="16">
        <f>D40-C40</f>
        <v>100</v>
      </c>
      <c r="F40" s="20">
        <f t="shared" si="4"/>
        <v>158.73015873015873</v>
      </c>
      <c r="G40" s="18">
        <f t="shared" si="5"/>
        <v>16300</v>
      </c>
      <c r="H40" s="19"/>
    </row>
    <row r="41" spans="1:8" ht="22.5" customHeight="1" hidden="1">
      <c r="A41" s="15" t="s">
        <v>28</v>
      </c>
      <c r="B41" s="16">
        <v>1</v>
      </c>
      <c r="C41" s="16">
        <v>-88</v>
      </c>
      <c r="D41" s="16">
        <v>37</v>
      </c>
      <c r="E41" s="16">
        <f>D41-C41</f>
        <v>125</v>
      </c>
      <c r="F41" s="20" t="str">
        <f t="shared" si="4"/>
        <v>轉絀為餘</v>
      </c>
      <c r="G41" s="18">
        <f t="shared" si="5"/>
        <v>3700</v>
      </c>
      <c r="H41" s="19"/>
    </row>
    <row r="42" spans="1:8" ht="22.5" customHeight="1" hidden="1">
      <c r="A42" s="15" t="s">
        <v>29</v>
      </c>
      <c r="B42" s="16">
        <v>0</v>
      </c>
      <c r="C42" s="16">
        <v>-14</v>
      </c>
      <c r="D42" s="16">
        <v>1</v>
      </c>
      <c r="E42" s="16">
        <f>D42-C42</f>
        <v>15</v>
      </c>
      <c r="F42" s="20" t="str">
        <f t="shared" si="4"/>
        <v>轉絀為餘</v>
      </c>
      <c r="G42" s="18">
        <f t="shared" si="5"/>
      </c>
      <c r="H42" s="19"/>
    </row>
    <row r="43" spans="1:8" ht="22.5" customHeight="1" hidden="1">
      <c r="A43" s="15" t="s">
        <v>30</v>
      </c>
      <c r="B43" s="16">
        <v>0</v>
      </c>
      <c r="C43" s="16">
        <v>51</v>
      </c>
      <c r="D43" s="16">
        <v>57</v>
      </c>
      <c r="E43" s="16">
        <f>D43-C43</f>
        <v>6</v>
      </c>
      <c r="F43" s="20">
        <f t="shared" si="4"/>
        <v>11.76470588235294</v>
      </c>
      <c r="G43" s="18">
        <f t="shared" si="5"/>
      </c>
      <c r="H43" s="19"/>
    </row>
    <row r="44" spans="1:8" ht="22.5" customHeight="1" hidden="1">
      <c r="A44" s="15" t="s">
        <v>97</v>
      </c>
      <c r="B44" s="16">
        <v>1</v>
      </c>
      <c r="C44" s="16">
        <v>9</v>
      </c>
      <c r="D44" s="16">
        <v>40</v>
      </c>
      <c r="E44" s="16"/>
      <c r="F44" s="20">
        <f t="shared" si="4"/>
        <v>0</v>
      </c>
      <c r="G44" s="18">
        <f t="shared" si="5"/>
        <v>4000</v>
      </c>
      <c r="H44" s="19"/>
    </row>
    <row r="45" spans="1:8" ht="22.5" customHeight="1" hidden="1">
      <c r="A45" s="15" t="s">
        <v>31</v>
      </c>
      <c r="B45" s="16">
        <v>0</v>
      </c>
      <c r="C45" s="16">
        <v>-97</v>
      </c>
      <c r="D45" s="16">
        <v>-7</v>
      </c>
      <c r="E45" s="16">
        <f>D45-C45</f>
        <v>90</v>
      </c>
      <c r="F45" s="20">
        <f t="shared" si="4"/>
        <v>92.78350515463917</v>
      </c>
      <c r="G45" s="18">
        <f t="shared" si="5"/>
      </c>
      <c r="H45" s="19"/>
    </row>
    <row r="46" spans="1:8" ht="22.5" customHeight="1" hidden="1">
      <c r="A46" s="15" t="s">
        <v>32</v>
      </c>
      <c r="B46" s="16">
        <v>2</v>
      </c>
      <c r="C46" s="16">
        <v>-121</v>
      </c>
      <c r="D46" s="16">
        <v>-39</v>
      </c>
      <c r="E46" s="16">
        <f>D46-C46</f>
        <v>82</v>
      </c>
      <c r="F46" s="20">
        <f t="shared" si="4"/>
        <v>67.76859504132231</v>
      </c>
      <c r="G46" s="18">
        <f t="shared" si="5"/>
        <v>-1950</v>
      </c>
      <c r="H46" s="19"/>
    </row>
    <row r="47" spans="1:8" ht="22.5" customHeight="1" hidden="1">
      <c r="A47" s="15" t="s">
        <v>33</v>
      </c>
      <c r="B47" s="16">
        <v>1</v>
      </c>
      <c r="C47" s="16">
        <v>-94</v>
      </c>
      <c r="D47" s="16">
        <v>228</v>
      </c>
      <c r="E47" s="16">
        <f>D47-C47</f>
        <v>322</v>
      </c>
      <c r="F47" s="20" t="str">
        <f t="shared" si="4"/>
        <v>轉絀為餘</v>
      </c>
      <c r="G47" s="18">
        <f t="shared" si="5"/>
        <v>22800</v>
      </c>
      <c r="H47" s="19"/>
    </row>
    <row r="48" spans="1:8" ht="22.5" customHeight="1" hidden="1">
      <c r="A48" s="15" t="s">
        <v>34</v>
      </c>
      <c r="B48" s="16">
        <v>3</v>
      </c>
      <c r="C48" s="16">
        <v>1</v>
      </c>
      <c r="D48" s="16">
        <v>88</v>
      </c>
      <c r="E48" s="16">
        <f>D48-C48</f>
        <v>87</v>
      </c>
      <c r="F48" s="20">
        <f t="shared" si="4"/>
        <v>8700</v>
      </c>
      <c r="G48" s="18">
        <f t="shared" si="5"/>
        <v>2933.333333333333</v>
      </c>
      <c r="H48" s="19"/>
    </row>
    <row r="49" spans="1:8" ht="22.5" customHeight="1" hidden="1">
      <c r="A49" s="15" t="s">
        <v>98</v>
      </c>
      <c r="B49" s="16">
        <v>8</v>
      </c>
      <c r="C49" s="16">
        <v>50</v>
      </c>
      <c r="D49" s="16">
        <v>167</v>
      </c>
      <c r="E49" s="16"/>
      <c r="F49" s="20">
        <f aca="true" t="shared" si="6" ref="F49:F80">IF(D49*C49&gt;0,ABS((+E49/ABS(C49)*100)),IF(D49&gt;C49,"轉絀為餘","反餘為絀"))</f>
        <v>0</v>
      </c>
      <c r="G49" s="18">
        <f t="shared" si="5"/>
        <v>2087.5</v>
      </c>
      <c r="H49" s="19"/>
    </row>
    <row r="50" spans="1:8" ht="22.5" customHeight="1" hidden="1">
      <c r="A50" s="15" t="s">
        <v>99</v>
      </c>
      <c r="B50" s="16">
        <v>0</v>
      </c>
      <c r="C50" s="16">
        <v>50</v>
      </c>
      <c r="D50" s="16">
        <v>101</v>
      </c>
      <c r="E50" s="16">
        <f>D50-C50</f>
        <v>51</v>
      </c>
      <c r="F50" s="20">
        <f t="shared" si="6"/>
        <v>102</v>
      </c>
      <c r="G50" s="18">
        <f t="shared" si="5"/>
      </c>
      <c r="H50" s="19"/>
    </row>
    <row r="51" spans="1:8" ht="22.5" customHeight="1" hidden="1">
      <c r="A51" s="15" t="s">
        <v>100</v>
      </c>
      <c r="B51" s="16">
        <v>0</v>
      </c>
      <c r="C51" s="16">
        <v>-81</v>
      </c>
      <c r="D51" s="16">
        <v>184</v>
      </c>
      <c r="E51" s="16">
        <f>D51-C51</f>
        <v>265</v>
      </c>
      <c r="F51" s="20" t="str">
        <f t="shared" si="6"/>
        <v>轉絀為餘</v>
      </c>
      <c r="G51" s="18">
        <f t="shared" si="5"/>
      </c>
      <c r="H51" s="19"/>
    </row>
    <row r="52" spans="1:8" ht="22.5" customHeight="1" hidden="1">
      <c r="A52" s="15" t="s">
        <v>35</v>
      </c>
      <c r="B52" s="16">
        <v>1</v>
      </c>
      <c r="C52" s="16">
        <v>64</v>
      </c>
      <c r="D52" s="16">
        <v>197</v>
      </c>
      <c r="E52" s="16"/>
      <c r="F52" s="20">
        <f t="shared" si="6"/>
        <v>0</v>
      </c>
      <c r="G52" s="18">
        <f t="shared" si="5"/>
        <v>19700</v>
      </c>
      <c r="H52" s="19"/>
    </row>
    <row r="53" spans="1:8" ht="22.5" customHeight="1" hidden="1">
      <c r="A53" s="15" t="s">
        <v>101</v>
      </c>
      <c r="B53" s="16">
        <v>8</v>
      </c>
      <c r="C53" s="16">
        <v>-43</v>
      </c>
      <c r="D53" s="16">
        <v>229</v>
      </c>
      <c r="E53" s="16">
        <f aca="true" t="shared" si="7" ref="E53:E84">D53-C53</f>
        <v>272</v>
      </c>
      <c r="F53" s="20" t="str">
        <f t="shared" si="6"/>
        <v>轉絀為餘</v>
      </c>
      <c r="G53" s="18">
        <f t="shared" si="5"/>
        <v>2862.5</v>
      </c>
      <c r="H53" s="19"/>
    </row>
    <row r="54" spans="1:8" ht="22.5" customHeight="1" hidden="1">
      <c r="A54" s="15" t="s">
        <v>36</v>
      </c>
      <c r="B54" s="16">
        <v>0</v>
      </c>
      <c r="C54" s="16">
        <v>20</v>
      </c>
      <c r="D54" s="16">
        <v>36</v>
      </c>
      <c r="E54" s="16">
        <f t="shared" si="7"/>
        <v>16</v>
      </c>
      <c r="F54" s="20">
        <f t="shared" si="6"/>
        <v>80</v>
      </c>
      <c r="G54" s="18">
        <f t="shared" si="5"/>
      </c>
      <c r="H54" s="19"/>
    </row>
    <row r="55" spans="1:8" ht="22.5" customHeight="1" hidden="1">
      <c r="A55" s="15" t="s">
        <v>37</v>
      </c>
      <c r="B55" s="16">
        <v>2</v>
      </c>
      <c r="C55" s="16">
        <v>-8</v>
      </c>
      <c r="D55" s="16">
        <v>50</v>
      </c>
      <c r="E55" s="16">
        <f t="shared" si="7"/>
        <v>58</v>
      </c>
      <c r="F55" s="20" t="str">
        <f t="shared" si="6"/>
        <v>轉絀為餘</v>
      </c>
      <c r="G55" s="18">
        <f t="shared" si="5"/>
        <v>2500</v>
      </c>
      <c r="H55" s="19"/>
    </row>
    <row r="56" spans="1:8" ht="22.5" customHeight="1" hidden="1">
      <c r="A56" s="15" t="s">
        <v>38</v>
      </c>
      <c r="B56" s="16">
        <v>6</v>
      </c>
      <c r="C56" s="16">
        <v>8</v>
      </c>
      <c r="D56" s="16">
        <v>46</v>
      </c>
      <c r="E56" s="16">
        <f t="shared" si="7"/>
        <v>38</v>
      </c>
      <c r="F56" s="20">
        <f t="shared" si="6"/>
        <v>475</v>
      </c>
      <c r="G56" s="18">
        <f t="shared" si="5"/>
        <v>766.6666666666667</v>
      </c>
      <c r="H56" s="19"/>
    </row>
    <row r="57" spans="1:8" ht="22.5" customHeight="1" hidden="1">
      <c r="A57" s="15" t="s">
        <v>39</v>
      </c>
      <c r="B57" s="16">
        <v>20</v>
      </c>
      <c r="C57" s="16">
        <v>-75</v>
      </c>
      <c r="D57" s="16">
        <v>-32</v>
      </c>
      <c r="E57" s="16">
        <f t="shared" si="7"/>
        <v>43</v>
      </c>
      <c r="F57" s="20">
        <f t="shared" si="6"/>
        <v>57.333333333333336</v>
      </c>
      <c r="G57" s="18">
        <f t="shared" si="5"/>
        <v>-160</v>
      </c>
      <c r="H57" s="19"/>
    </row>
    <row r="58" spans="1:8" ht="22.5" customHeight="1" hidden="1">
      <c r="A58" s="15" t="s">
        <v>40</v>
      </c>
      <c r="B58" s="16">
        <v>56</v>
      </c>
      <c r="C58" s="16">
        <v>232</v>
      </c>
      <c r="D58" s="16">
        <v>305</v>
      </c>
      <c r="E58" s="16">
        <f t="shared" si="7"/>
        <v>73</v>
      </c>
      <c r="F58" s="20">
        <f t="shared" si="6"/>
        <v>31.46551724137931</v>
      </c>
      <c r="G58" s="18">
        <f t="shared" si="5"/>
        <v>544.6428571428571</v>
      </c>
      <c r="H58" s="19"/>
    </row>
    <row r="59" spans="1:8" ht="22.5" customHeight="1" hidden="1">
      <c r="A59" s="15" t="s">
        <v>41</v>
      </c>
      <c r="B59" s="16">
        <v>4</v>
      </c>
      <c r="C59" s="16">
        <v>-12</v>
      </c>
      <c r="D59" s="16">
        <v>207</v>
      </c>
      <c r="E59" s="16">
        <f t="shared" si="7"/>
        <v>219</v>
      </c>
      <c r="F59" s="20" t="str">
        <f t="shared" si="6"/>
        <v>轉絀為餘</v>
      </c>
      <c r="G59" s="18">
        <f t="shared" si="5"/>
        <v>5175</v>
      </c>
      <c r="H59" s="19"/>
    </row>
    <row r="60" spans="1:8" ht="22.5" customHeight="1" hidden="1">
      <c r="A60" s="15" t="s">
        <v>102</v>
      </c>
      <c r="B60" s="16">
        <v>7</v>
      </c>
      <c r="C60" s="16">
        <v>-13</v>
      </c>
      <c r="D60" s="16">
        <v>40</v>
      </c>
      <c r="E60" s="16">
        <f t="shared" si="7"/>
        <v>53</v>
      </c>
      <c r="F60" s="20" t="str">
        <f t="shared" si="6"/>
        <v>轉絀為餘</v>
      </c>
      <c r="G60" s="18">
        <f t="shared" si="5"/>
        <v>571.4285714285714</v>
      </c>
      <c r="H60" s="19"/>
    </row>
    <row r="61" spans="1:8" ht="22.5" customHeight="1" hidden="1">
      <c r="A61" s="15" t="s">
        <v>42</v>
      </c>
      <c r="B61" s="16">
        <v>1</v>
      </c>
      <c r="C61" s="16">
        <v>-53</v>
      </c>
      <c r="D61" s="16">
        <v>34</v>
      </c>
      <c r="E61" s="16">
        <f t="shared" si="7"/>
        <v>87</v>
      </c>
      <c r="F61" s="20" t="str">
        <f t="shared" si="6"/>
        <v>轉絀為餘</v>
      </c>
      <c r="G61" s="18">
        <f t="shared" si="5"/>
        <v>3400</v>
      </c>
      <c r="H61" s="19"/>
    </row>
    <row r="62" spans="1:8" ht="22.5" customHeight="1" hidden="1">
      <c r="A62" s="15" t="s">
        <v>43</v>
      </c>
      <c r="B62" s="16">
        <v>0</v>
      </c>
      <c r="C62" s="16">
        <v>-18</v>
      </c>
      <c r="D62" s="16">
        <v>46</v>
      </c>
      <c r="E62" s="16">
        <f t="shared" si="7"/>
        <v>64</v>
      </c>
      <c r="F62" s="20" t="str">
        <f t="shared" si="6"/>
        <v>轉絀為餘</v>
      </c>
      <c r="G62" s="18">
        <f t="shared" si="5"/>
      </c>
      <c r="H62" s="19"/>
    </row>
    <row r="63" spans="1:8" ht="22.5" customHeight="1" hidden="1">
      <c r="A63" s="15" t="s">
        <v>44</v>
      </c>
      <c r="B63" s="16">
        <v>1</v>
      </c>
      <c r="C63" s="16">
        <v>10</v>
      </c>
      <c r="D63" s="16">
        <v>15</v>
      </c>
      <c r="E63" s="16">
        <f t="shared" si="7"/>
        <v>5</v>
      </c>
      <c r="F63" s="20">
        <f t="shared" si="6"/>
        <v>50</v>
      </c>
      <c r="G63" s="18">
        <f t="shared" si="5"/>
        <v>1500</v>
      </c>
      <c r="H63" s="19"/>
    </row>
    <row r="64" spans="1:8" ht="22.5" customHeight="1" hidden="1">
      <c r="A64" s="15" t="s">
        <v>45</v>
      </c>
      <c r="B64" s="16">
        <v>0</v>
      </c>
      <c r="C64" s="16">
        <v>13</v>
      </c>
      <c r="D64" s="16">
        <v>109</v>
      </c>
      <c r="E64" s="16">
        <f t="shared" si="7"/>
        <v>96</v>
      </c>
      <c r="F64" s="20">
        <f t="shared" si="6"/>
        <v>738.4615384615385</v>
      </c>
      <c r="G64" s="18">
        <f t="shared" si="5"/>
      </c>
      <c r="H64" s="19"/>
    </row>
    <row r="65" spans="1:8" ht="22.5" customHeight="1" hidden="1">
      <c r="A65" s="15" t="s">
        <v>46</v>
      </c>
      <c r="B65" s="16">
        <v>0</v>
      </c>
      <c r="C65" s="16">
        <v>-56</v>
      </c>
      <c r="D65" s="16">
        <v>13</v>
      </c>
      <c r="E65" s="16">
        <f t="shared" si="7"/>
        <v>69</v>
      </c>
      <c r="F65" s="20" t="str">
        <f t="shared" si="6"/>
        <v>轉絀為餘</v>
      </c>
      <c r="G65" s="18">
        <f t="shared" si="5"/>
      </c>
      <c r="H65" s="19"/>
    </row>
    <row r="66" spans="1:8" ht="22.5" customHeight="1" hidden="1">
      <c r="A66" s="15" t="s">
        <v>47</v>
      </c>
      <c r="B66" s="16">
        <v>0</v>
      </c>
      <c r="C66" s="16">
        <v>39</v>
      </c>
      <c r="D66" s="16">
        <v>108</v>
      </c>
      <c r="E66" s="16">
        <f t="shared" si="7"/>
        <v>69</v>
      </c>
      <c r="F66" s="20">
        <f t="shared" si="6"/>
        <v>176.9230769230769</v>
      </c>
      <c r="G66" s="18">
        <f t="shared" si="5"/>
      </c>
      <c r="H66" s="19"/>
    </row>
    <row r="67" spans="1:8" ht="22.5" customHeight="1" hidden="1">
      <c r="A67" s="15" t="s">
        <v>48</v>
      </c>
      <c r="B67" s="16">
        <v>0</v>
      </c>
      <c r="C67" s="16">
        <v>38</v>
      </c>
      <c r="D67" s="16">
        <v>28</v>
      </c>
      <c r="E67" s="16">
        <f t="shared" si="7"/>
        <v>-10</v>
      </c>
      <c r="F67" s="20">
        <f t="shared" si="6"/>
        <v>26.31578947368421</v>
      </c>
      <c r="G67" s="18">
        <f t="shared" si="5"/>
      </c>
      <c r="H67" s="19"/>
    </row>
    <row r="68" spans="1:8" ht="22.5" customHeight="1" hidden="1">
      <c r="A68" s="15" t="s">
        <v>49</v>
      </c>
      <c r="B68" s="16">
        <v>0</v>
      </c>
      <c r="C68" s="16">
        <v>12</v>
      </c>
      <c r="D68" s="16">
        <v>1</v>
      </c>
      <c r="E68" s="16">
        <f t="shared" si="7"/>
        <v>-11</v>
      </c>
      <c r="F68" s="20">
        <f t="shared" si="6"/>
        <v>91.66666666666666</v>
      </c>
      <c r="G68" s="18">
        <f t="shared" si="5"/>
      </c>
      <c r="H68" s="19"/>
    </row>
    <row r="69" spans="1:8" ht="22.5" customHeight="1" hidden="1">
      <c r="A69" s="15" t="s">
        <v>50</v>
      </c>
      <c r="B69" s="16">
        <v>3</v>
      </c>
      <c r="C69" s="16">
        <v>11</v>
      </c>
      <c r="D69" s="16">
        <v>15</v>
      </c>
      <c r="E69" s="16">
        <f t="shared" si="7"/>
        <v>4</v>
      </c>
      <c r="F69" s="20">
        <f t="shared" si="6"/>
        <v>36.36363636363637</v>
      </c>
      <c r="G69" s="18">
        <f aca="true" t="shared" si="8" ref="G69:G100">IF(B69=0,"",IF(OR(B69="-",D69="-"),"輸入數字",IF(OR(D69&lt;0,B69&lt;0),IF(D69&gt;B69,"已達成",D69/B69*100),D69/B69*100)))</f>
        <v>500</v>
      </c>
      <c r="H69" s="19"/>
    </row>
    <row r="70" spans="1:8" ht="22.5" customHeight="1" hidden="1">
      <c r="A70" s="15" t="s">
        <v>51</v>
      </c>
      <c r="B70" s="16">
        <v>1</v>
      </c>
      <c r="C70" s="16">
        <v>-10</v>
      </c>
      <c r="D70" s="16">
        <v>6</v>
      </c>
      <c r="E70" s="16">
        <f t="shared" si="7"/>
        <v>16</v>
      </c>
      <c r="F70" s="20" t="str">
        <f t="shared" si="6"/>
        <v>轉絀為餘</v>
      </c>
      <c r="G70" s="18">
        <f t="shared" si="8"/>
        <v>600</v>
      </c>
      <c r="H70" s="19"/>
    </row>
    <row r="71" spans="1:8" ht="22.5" customHeight="1" hidden="1">
      <c r="A71" s="15" t="s">
        <v>52</v>
      </c>
      <c r="B71" s="16">
        <v>0</v>
      </c>
      <c r="C71" s="16">
        <v>7</v>
      </c>
      <c r="D71" s="16">
        <v>-15</v>
      </c>
      <c r="E71" s="16">
        <f t="shared" si="7"/>
        <v>-22</v>
      </c>
      <c r="F71" s="20" t="str">
        <f t="shared" si="6"/>
        <v>反餘為絀</v>
      </c>
      <c r="G71" s="18">
        <f t="shared" si="8"/>
      </c>
      <c r="H71" s="19"/>
    </row>
    <row r="72" spans="1:8" ht="22.5" customHeight="1">
      <c r="A72" s="15" t="s">
        <v>103</v>
      </c>
      <c r="B72" s="16">
        <v>82</v>
      </c>
      <c r="C72" s="16">
        <v>119</v>
      </c>
      <c r="D72" s="16">
        <v>1132</v>
      </c>
      <c r="E72" s="16">
        <f t="shared" si="7"/>
        <v>1013</v>
      </c>
      <c r="F72" s="20">
        <f t="shared" si="6"/>
        <v>851.2605042016806</v>
      </c>
      <c r="G72" s="18">
        <f t="shared" si="8"/>
        <v>1380.4878048780488</v>
      </c>
      <c r="H72" s="19"/>
    </row>
    <row r="73" spans="1:8" ht="22.5" customHeight="1">
      <c r="A73" s="15" t="s">
        <v>104</v>
      </c>
      <c r="B73" s="16">
        <v>30</v>
      </c>
      <c r="C73" s="16">
        <v>22</v>
      </c>
      <c r="D73" s="16">
        <v>193</v>
      </c>
      <c r="E73" s="16">
        <f t="shared" si="7"/>
        <v>171</v>
      </c>
      <c r="F73" s="20">
        <f t="shared" si="6"/>
        <v>777.2727272727273</v>
      </c>
      <c r="G73" s="18">
        <f t="shared" si="8"/>
        <v>643.3333333333334</v>
      </c>
      <c r="H73" s="19"/>
    </row>
    <row r="74" spans="1:8" s="13" customFormat="1" ht="22.5" customHeight="1">
      <c r="A74" s="14" t="s">
        <v>53</v>
      </c>
      <c r="B74" s="10">
        <f>SUM(B75)</f>
        <v>35</v>
      </c>
      <c r="C74" s="10">
        <f>SUM(C75)</f>
        <v>33</v>
      </c>
      <c r="D74" s="10">
        <f>SUM(D75)</f>
        <v>49</v>
      </c>
      <c r="E74" s="10">
        <f t="shared" si="7"/>
        <v>16</v>
      </c>
      <c r="F74" s="22">
        <f t="shared" si="6"/>
        <v>48.484848484848484</v>
      </c>
      <c r="G74" s="11">
        <f t="shared" si="8"/>
        <v>140</v>
      </c>
      <c r="H74" s="12"/>
    </row>
    <row r="75" spans="1:8" ht="22.5" customHeight="1">
      <c r="A75" s="15" t="s">
        <v>105</v>
      </c>
      <c r="B75" s="16">
        <v>35</v>
      </c>
      <c r="C75" s="16">
        <v>33</v>
      </c>
      <c r="D75" s="16">
        <v>49</v>
      </c>
      <c r="E75" s="16">
        <f t="shared" si="7"/>
        <v>16</v>
      </c>
      <c r="F75" s="20">
        <f t="shared" si="6"/>
        <v>48.484848484848484</v>
      </c>
      <c r="G75" s="18">
        <f t="shared" si="8"/>
        <v>140</v>
      </c>
      <c r="H75" s="19"/>
    </row>
    <row r="76" spans="1:8" s="13" customFormat="1" ht="22.5" customHeight="1">
      <c r="A76" s="14" t="s">
        <v>54</v>
      </c>
      <c r="B76" s="10">
        <f>SUM(B77:B78)</f>
        <v>-1920</v>
      </c>
      <c r="C76" s="10">
        <f>SUM(C77:C78)</f>
        <v>-1197</v>
      </c>
      <c r="D76" s="10">
        <f>SUM(D77:D78)</f>
        <v>1257</v>
      </c>
      <c r="E76" s="10">
        <f t="shared" si="7"/>
        <v>2454</v>
      </c>
      <c r="F76" s="23" t="str">
        <f t="shared" si="6"/>
        <v>轉絀為餘</v>
      </c>
      <c r="G76" s="24" t="str">
        <f t="shared" si="8"/>
        <v>已達成</v>
      </c>
      <c r="H76" s="12"/>
    </row>
    <row r="77" spans="1:8" ht="22.5" customHeight="1">
      <c r="A77" s="15" t="s">
        <v>106</v>
      </c>
      <c r="B77" s="16">
        <v>-2165</v>
      </c>
      <c r="C77" s="16">
        <v>-1416</v>
      </c>
      <c r="D77" s="16">
        <v>-228</v>
      </c>
      <c r="E77" s="16">
        <f t="shared" si="7"/>
        <v>1188</v>
      </c>
      <c r="F77" s="20">
        <f t="shared" si="6"/>
        <v>83.89830508474576</v>
      </c>
      <c r="G77" s="25" t="str">
        <f t="shared" si="8"/>
        <v>已達成</v>
      </c>
      <c r="H77" s="19"/>
    </row>
    <row r="78" spans="1:8" ht="22.5" customHeight="1">
      <c r="A78" s="15" t="s">
        <v>107</v>
      </c>
      <c r="B78" s="16">
        <v>245</v>
      </c>
      <c r="C78" s="16">
        <v>219</v>
      </c>
      <c r="D78" s="16">
        <v>1485</v>
      </c>
      <c r="E78" s="16">
        <f t="shared" si="7"/>
        <v>1266</v>
      </c>
      <c r="F78" s="20">
        <f t="shared" si="6"/>
        <v>578.082191780822</v>
      </c>
      <c r="G78" s="18">
        <f t="shared" si="8"/>
        <v>606.1224489795918</v>
      </c>
      <c r="H78" s="19"/>
    </row>
    <row r="79" spans="1:8" s="13" customFormat="1" ht="22.5" customHeight="1">
      <c r="A79" s="14" t="s">
        <v>55</v>
      </c>
      <c r="B79" s="10">
        <f>SUM(B80)</f>
        <v>14444</v>
      </c>
      <c r="C79" s="10">
        <f>SUM(C80)</f>
        <v>14270</v>
      </c>
      <c r="D79" s="10">
        <f>SUM(D80)</f>
        <v>16235</v>
      </c>
      <c r="E79" s="10">
        <f t="shared" si="7"/>
        <v>1965</v>
      </c>
      <c r="F79" s="22">
        <f t="shared" si="6"/>
        <v>13.770147161878066</v>
      </c>
      <c r="G79" s="11">
        <f t="shared" si="8"/>
        <v>112.39961229576294</v>
      </c>
      <c r="H79" s="12"/>
    </row>
    <row r="80" spans="1:8" ht="22.5" customHeight="1">
      <c r="A80" s="15" t="s">
        <v>108</v>
      </c>
      <c r="B80" s="16">
        <v>14444</v>
      </c>
      <c r="C80" s="16">
        <v>14270</v>
      </c>
      <c r="D80" s="16">
        <v>16235</v>
      </c>
      <c r="E80" s="16">
        <f t="shared" si="7"/>
        <v>1965</v>
      </c>
      <c r="F80" s="20">
        <f t="shared" si="6"/>
        <v>13.770147161878066</v>
      </c>
      <c r="G80" s="18">
        <f t="shared" si="8"/>
        <v>112.39961229576294</v>
      </c>
      <c r="H80" s="19"/>
    </row>
    <row r="81" spans="1:8" s="13" customFormat="1" ht="22.5" customHeight="1">
      <c r="A81" s="14" t="s">
        <v>56</v>
      </c>
      <c r="B81" s="10">
        <f>SUM(B82:B83)</f>
        <v>826</v>
      </c>
      <c r="C81" s="10">
        <f>SUM(C82:C83)</f>
        <v>792</v>
      </c>
      <c r="D81" s="10">
        <f>SUM(D82:D83)</f>
        <v>940</v>
      </c>
      <c r="E81" s="10">
        <f t="shared" si="7"/>
        <v>148</v>
      </c>
      <c r="F81" s="22">
        <f aca="true" t="shared" si="9" ref="F81:F104">IF(D81*C81&gt;0,ABS((+E81/ABS(C81)*100)),IF(D81&gt;C81,"轉絀為餘","反餘為絀"))</f>
        <v>18.68686868686869</v>
      </c>
      <c r="G81" s="11">
        <f t="shared" si="8"/>
        <v>113.80145278450364</v>
      </c>
      <c r="H81" s="12"/>
    </row>
    <row r="82" spans="1:8" ht="22.5" customHeight="1">
      <c r="A82" s="15" t="s">
        <v>109</v>
      </c>
      <c r="B82" s="16">
        <v>438</v>
      </c>
      <c r="C82" s="16">
        <v>452</v>
      </c>
      <c r="D82" s="16">
        <v>804</v>
      </c>
      <c r="E82" s="16">
        <f t="shared" si="7"/>
        <v>352</v>
      </c>
      <c r="F82" s="20">
        <f t="shared" si="9"/>
        <v>77.87610619469027</v>
      </c>
      <c r="G82" s="18">
        <f t="shared" si="8"/>
        <v>183.56164383561645</v>
      </c>
      <c r="H82" s="19"/>
    </row>
    <row r="83" spans="1:8" ht="22.5" customHeight="1">
      <c r="A83" s="15" t="s">
        <v>110</v>
      </c>
      <c r="B83" s="16">
        <v>388</v>
      </c>
      <c r="C83" s="16">
        <v>340</v>
      </c>
      <c r="D83" s="16">
        <v>136</v>
      </c>
      <c r="E83" s="16">
        <f t="shared" si="7"/>
        <v>-204</v>
      </c>
      <c r="F83" s="20">
        <f t="shared" si="9"/>
        <v>60</v>
      </c>
      <c r="G83" s="18">
        <f t="shared" si="8"/>
        <v>35.051546391752574</v>
      </c>
      <c r="H83" s="19"/>
    </row>
    <row r="84" spans="1:8" s="13" customFormat="1" ht="22.5" customHeight="1">
      <c r="A84" s="14" t="s">
        <v>57</v>
      </c>
      <c r="B84" s="10">
        <f>SUM(B85)</f>
        <v>1463</v>
      </c>
      <c r="C84" s="10">
        <f>SUM(C85)</f>
        <v>1513</v>
      </c>
      <c r="D84" s="10">
        <f>SUM(D85)</f>
        <v>1859</v>
      </c>
      <c r="E84" s="10">
        <f t="shared" si="7"/>
        <v>346</v>
      </c>
      <c r="F84" s="22">
        <f t="shared" si="9"/>
        <v>22.868473231989427</v>
      </c>
      <c r="G84" s="11">
        <f t="shared" si="8"/>
        <v>127.06766917293233</v>
      </c>
      <c r="H84" s="12"/>
    </row>
    <row r="85" spans="1:8" ht="22.5" customHeight="1">
      <c r="A85" s="15" t="s">
        <v>111</v>
      </c>
      <c r="B85" s="16">
        <v>1463</v>
      </c>
      <c r="C85" s="16">
        <v>1513</v>
      </c>
      <c r="D85" s="16">
        <v>1859</v>
      </c>
      <c r="E85" s="16">
        <f aca="true" t="shared" si="10" ref="E85:E104">D85-C85</f>
        <v>346</v>
      </c>
      <c r="F85" s="20">
        <f t="shared" si="9"/>
        <v>22.868473231989427</v>
      </c>
      <c r="G85" s="18">
        <f t="shared" si="8"/>
        <v>127.06766917293233</v>
      </c>
      <c r="H85" s="19"/>
    </row>
    <row r="86" spans="1:8" s="13" customFormat="1" ht="22.5" customHeight="1">
      <c r="A86" s="14" t="s">
        <v>58</v>
      </c>
      <c r="B86" s="10">
        <f>SUM(B87)</f>
        <v>9</v>
      </c>
      <c r="C86" s="10">
        <f>SUM(C87)</f>
        <v>11</v>
      </c>
      <c r="D86" s="10">
        <f>SUM(D87)</f>
        <v>25</v>
      </c>
      <c r="E86" s="10">
        <f t="shared" si="10"/>
        <v>14</v>
      </c>
      <c r="F86" s="22">
        <f t="shared" si="9"/>
        <v>127.27272727272727</v>
      </c>
      <c r="G86" s="11">
        <f t="shared" si="8"/>
        <v>277.77777777777777</v>
      </c>
      <c r="H86" s="12"/>
    </row>
    <row r="87" spans="1:8" ht="22.5" customHeight="1">
      <c r="A87" s="15" t="s">
        <v>112</v>
      </c>
      <c r="B87" s="16">
        <v>9</v>
      </c>
      <c r="C87" s="16">
        <v>11</v>
      </c>
      <c r="D87" s="16">
        <v>25</v>
      </c>
      <c r="E87" s="16">
        <f t="shared" si="10"/>
        <v>14</v>
      </c>
      <c r="F87" s="20">
        <f t="shared" si="9"/>
        <v>127.27272727272727</v>
      </c>
      <c r="G87" s="18">
        <f t="shared" si="8"/>
        <v>277.77777777777777</v>
      </c>
      <c r="H87" s="19"/>
    </row>
    <row r="88" spans="1:8" s="13" customFormat="1" ht="22.5" customHeight="1">
      <c r="A88" s="14" t="s">
        <v>59</v>
      </c>
      <c r="B88" s="10">
        <f>SUM(B89:B90)</f>
        <v>672</v>
      </c>
      <c r="C88" s="10">
        <f>SUM(C89:C90)</f>
        <v>454</v>
      </c>
      <c r="D88" s="10">
        <f>SUM(D89:D90)</f>
        <v>363</v>
      </c>
      <c r="E88" s="10">
        <f t="shared" si="10"/>
        <v>-91</v>
      </c>
      <c r="F88" s="22">
        <f t="shared" si="9"/>
        <v>20.044052863436125</v>
      </c>
      <c r="G88" s="11">
        <f t="shared" si="8"/>
        <v>54.01785714285714</v>
      </c>
      <c r="H88" s="12"/>
    </row>
    <row r="89" spans="1:8" ht="22.5" customHeight="1">
      <c r="A89" s="15" t="s">
        <v>113</v>
      </c>
      <c r="B89" s="16">
        <v>541</v>
      </c>
      <c r="C89" s="16">
        <v>357</v>
      </c>
      <c r="D89" s="16">
        <v>252</v>
      </c>
      <c r="E89" s="16">
        <f t="shared" si="10"/>
        <v>-105</v>
      </c>
      <c r="F89" s="20">
        <f t="shared" si="9"/>
        <v>29.411764705882355</v>
      </c>
      <c r="G89" s="18">
        <f t="shared" si="8"/>
        <v>46.58040665434381</v>
      </c>
      <c r="H89" s="19"/>
    </row>
    <row r="90" spans="1:8" ht="22.5" customHeight="1">
      <c r="A90" s="15" t="s">
        <v>114</v>
      </c>
      <c r="B90" s="16">
        <v>131</v>
      </c>
      <c r="C90" s="16">
        <v>97</v>
      </c>
      <c r="D90" s="16">
        <v>111</v>
      </c>
      <c r="E90" s="16">
        <f t="shared" si="10"/>
        <v>14</v>
      </c>
      <c r="F90" s="20">
        <f t="shared" si="9"/>
        <v>14.432989690721648</v>
      </c>
      <c r="G90" s="18">
        <f t="shared" si="8"/>
        <v>84.7328244274809</v>
      </c>
      <c r="H90" s="19"/>
    </row>
    <row r="91" spans="1:8" s="13" customFormat="1" ht="22.5" customHeight="1">
      <c r="A91" s="14" t="s">
        <v>60</v>
      </c>
      <c r="B91" s="10">
        <f>SUM(B92)</f>
        <v>-983</v>
      </c>
      <c r="C91" s="10">
        <f>SUM(C92)</f>
        <v>-773</v>
      </c>
      <c r="D91" s="10">
        <f>SUM(D92)</f>
        <v>-672</v>
      </c>
      <c r="E91" s="10">
        <f t="shared" si="10"/>
        <v>101</v>
      </c>
      <c r="F91" s="22">
        <f t="shared" si="9"/>
        <v>13.065976714100906</v>
      </c>
      <c r="G91" s="24" t="str">
        <f t="shared" si="8"/>
        <v>已達成</v>
      </c>
      <c r="H91" s="12"/>
    </row>
    <row r="92" spans="1:8" ht="22.5" customHeight="1">
      <c r="A92" s="15" t="s">
        <v>115</v>
      </c>
      <c r="B92" s="16">
        <v>-983</v>
      </c>
      <c r="C92" s="16">
        <v>-773</v>
      </c>
      <c r="D92" s="16">
        <v>-672</v>
      </c>
      <c r="E92" s="16">
        <f t="shared" si="10"/>
        <v>101</v>
      </c>
      <c r="F92" s="20">
        <f t="shared" si="9"/>
        <v>13.065976714100906</v>
      </c>
      <c r="G92" s="25" t="str">
        <f t="shared" si="8"/>
        <v>已達成</v>
      </c>
      <c r="H92" s="19"/>
    </row>
    <row r="93" spans="1:8" s="13" customFormat="1" ht="22.5" customHeight="1">
      <c r="A93" s="14" t="s">
        <v>61</v>
      </c>
      <c r="B93" s="10">
        <f>SUM(B94)</f>
        <v>26</v>
      </c>
      <c r="C93" s="10">
        <f>SUM(C94)</f>
        <v>15</v>
      </c>
      <c r="D93" s="10">
        <f>SUM(D94)</f>
        <v>24</v>
      </c>
      <c r="E93" s="10">
        <f t="shared" si="10"/>
        <v>9</v>
      </c>
      <c r="F93" s="22">
        <f t="shared" si="9"/>
        <v>60</v>
      </c>
      <c r="G93" s="11">
        <f t="shared" si="8"/>
        <v>92.3076923076923</v>
      </c>
      <c r="H93" s="12"/>
    </row>
    <row r="94" spans="1:8" ht="22.5" customHeight="1">
      <c r="A94" s="15" t="s">
        <v>116</v>
      </c>
      <c r="B94" s="16">
        <v>26</v>
      </c>
      <c r="C94" s="16">
        <v>15</v>
      </c>
      <c r="D94" s="16">
        <v>24</v>
      </c>
      <c r="E94" s="16">
        <f t="shared" si="10"/>
        <v>9</v>
      </c>
      <c r="F94" s="20">
        <f t="shared" si="9"/>
        <v>60</v>
      </c>
      <c r="G94" s="18">
        <f t="shared" si="8"/>
        <v>92.3076923076923</v>
      </c>
      <c r="H94" s="19"/>
    </row>
    <row r="95" spans="1:8" s="13" customFormat="1" ht="22.5" customHeight="1">
      <c r="A95" s="14" t="s">
        <v>62</v>
      </c>
      <c r="B95" s="10">
        <f>SUM(B96)</f>
        <v>4</v>
      </c>
      <c r="C95" s="10">
        <f>SUM(C96)</f>
        <v>38</v>
      </c>
      <c r="D95" s="10">
        <f>SUM(D96)</f>
        <v>290</v>
      </c>
      <c r="E95" s="10">
        <f t="shared" si="10"/>
        <v>252</v>
      </c>
      <c r="F95" s="22">
        <f t="shared" si="9"/>
        <v>663.1578947368421</v>
      </c>
      <c r="G95" s="11">
        <f t="shared" si="8"/>
        <v>7250</v>
      </c>
      <c r="H95" s="12"/>
    </row>
    <row r="96" spans="1:8" s="27" customFormat="1" ht="22.5" customHeight="1">
      <c r="A96" s="15" t="s">
        <v>117</v>
      </c>
      <c r="B96" s="16">
        <v>4</v>
      </c>
      <c r="C96" s="16">
        <v>38</v>
      </c>
      <c r="D96" s="16">
        <v>290</v>
      </c>
      <c r="E96" s="16">
        <f t="shared" si="10"/>
        <v>252</v>
      </c>
      <c r="F96" s="20">
        <f t="shared" si="9"/>
        <v>663.1578947368421</v>
      </c>
      <c r="G96" s="18">
        <f t="shared" si="8"/>
        <v>7250</v>
      </c>
      <c r="H96" s="26"/>
    </row>
    <row r="97" spans="1:8" s="13" customFormat="1" ht="22.5" customHeight="1">
      <c r="A97" s="9" t="s">
        <v>63</v>
      </c>
      <c r="B97" s="10">
        <f>SUM(B99)</f>
        <v>2605</v>
      </c>
      <c r="C97" s="28">
        <f>SUM(C99)</f>
        <v>4</v>
      </c>
      <c r="D97" s="28">
        <f>SUM(D99)</f>
        <v>1476</v>
      </c>
      <c r="E97" s="28">
        <f t="shared" si="10"/>
        <v>1472</v>
      </c>
      <c r="F97" s="22">
        <f t="shared" si="9"/>
        <v>36800</v>
      </c>
      <c r="G97" s="11">
        <f t="shared" si="8"/>
        <v>56.66026871401152</v>
      </c>
      <c r="H97" s="12"/>
    </row>
    <row r="98" spans="1:8" s="13" customFormat="1" ht="22.5" customHeight="1">
      <c r="A98" s="14" t="s">
        <v>6</v>
      </c>
      <c r="B98" s="10">
        <f>SUM(B99)</f>
        <v>2605</v>
      </c>
      <c r="C98" s="28">
        <f>SUM(C99)</f>
        <v>4</v>
      </c>
      <c r="D98" s="28">
        <f>SUM(D99)</f>
        <v>1476</v>
      </c>
      <c r="E98" s="28">
        <f t="shared" si="10"/>
        <v>1472</v>
      </c>
      <c r="F98" s="22">
        <f t="shared" si="9"/>
        <v>36800</v>
      </c>
      <c r="G98" s="11">
        <f t="shared" si="8"/>
        <v>56.66026871401152</v>
      </c>
      <c r="H98" s="12"/>
    </row>
    <row r="99" spans="1:8" s="27" customFormat="1" ht="22.5" customHeight="1">
      <c r="A99" s="15" t="s">
        <v>64</v>
      </c>
      <c r="B99" s="16">
        <v>2605</v>
      </c>
      <c r="C99" s="29">
        <v>4</v>
      </c>
      <c r="D99" s="29">
        <v>1476</v>
      </c>
      <c r="E99" s="29">
        <f t="shared" si="10"/>
        <v>1472</v>
      </c>
      <c r="F99" s="20">
        <f t="shared" si="9"/>
        <v>36800</v>
      </c>
      <c r="G99" s="18">
        <f t="shared" si="8"/>
        <v>56.66026871401152</v>
      </c>
      <c r="H99" s="26"/>
    </row>
    <row r="100" spans="1:8" s="13" customFormat="1" ht="22.5" customHeight="1">
      <c r="A100" s="9" t="s">
        <v>65</v>
      </c>
      <c r="B100" s="10">
        <f>B101+B107+B110+B112+B115+B117+B119+B121+B123+B125+B127+B129+B131</f>
        <v>40592</v>
      </c>
      <c r="C100" s="10">
        <f>C101+C107+C110+C112+C115+C117+C119+C121+C123+C125+C127+C129+C131</f>
        <v>-4146</v>
      </c>
      <c r="D100" s="10">
        <f>D101+D107+D110+D112+D115+D117+D119+D121+D123+D125+D127+D129+D131</f>
        <v>39198</v>
      </c>
      <c r="E100" s="10">
        <f t="shared" si="10"/>
        <v>43344</v>
      </c>
      <c r="F100" s="23" t="str">
        <f t="shared" si="9"/>
        <v>轉絀為餘</v>
      </c>
      <c r="G100" s="11">
        <f t="shared" si="8"/>
        <v>96.56582577847853</v>
      </c>
      <c r="H100" s="12"/>
    </row>
    <row r="101" spans="1:8" s="13" customFormat="1" ht="22.5" customHeight="1">
      <c r="A101" s="14" t="s">
        <v>3</v>
      </c>
      <c r="B101" s="10">
        <f>SUM(B102:B106)</f>
        <v>28143</v>
      </c>
      <c r="C101" s="10">
        <f>SUM(C102:C106)</f>
        <v>-23130</v>
      </c>
      <c r="D101" s="10">
        <f>SUM(D102:D106)</f>
        <v>10695</v>
      </c>
      <c r="E101" s="10">
        <f t="shared" si="10"/>
        <v>33825</v>
      </c>
      <c r="F101" s="23" t="str">
        <f t="shared" si="9"/>
        <v>轉絀為餘</v>
      </c>
      <c r="G101" s="11">
        <f aca="true" t="shared" si="11" ref="G101:G137">IF(B101=0,"",IF(OR(B101="-",D101="-"),"輸入數字",IF(OR(D101&lt;0,B101&lt;0),IF(D101&gt;B101,"已達成",D101/B101*100),D101/B101*100)))</f>
        <v>38.00234516576058</v>
      </c>
      <c r="H101" s="12"/>
    </row>
    <row r="102" spans="1:8" ht="22.5" customHeight="1">
      <c r="A102" s="15" t="s">
        <v>66</v>
      </c>
      <c r="B102" s="16">
        <v>129</v>
      </c>
      <c r="C102" s="16">
        <v>-702</v>
      </c>
      <c r="D102" s="16">
        <v>541</v>
      </c>
      <c r="E102" s="16">
        <f t="shared" si="10"/>
        <v>1243</v>
      </c>
      <c r="F102" s="17" t="str">
        <f t="shared" si="9"/>
        <v>轉絀為餘</v>
      </c>
      <c r="G102" s="18">
        <f t="shared" si="11"/>
        <v>419.37984496124034</v>
      </c>
      <c r="H102" s="19"/>
    </row>
    <row r="103" spans="1:8" ht="22.5" customHeight="1">
      <c r="A103" s="15" t="s">
        <v>67</v>
      </c>
      <c r="B103" s="16">
        <v>-6232</v>
      </c>
      <c r="C103" s="16">
        <v>-4520</v>
      </c>
      <c r="D103" s="16">
        <v>-1221</v>
      </c>
      <c r="E103" s="16">
        <f t="shared" si="10"/>
        <v>3299</v>
      </c>
      <c r="F103" s="20">
        <f t="shared" si="9"/>
        <v>72.98672566371681</v>
      </c>
      <c r="G103" s="25" t="str">
        <f t="shared" si="11"/>
        <v>已達成</v>
      </c>
      <c r="H103" s="19"/>
    </row>
    <row r="104" spans="1:8" ht="22.5" customHeight="1">
      <c r="A104" s="15" t="s">
        <v>68</v>
      </c>
      <c r="B104" s="16">
        <v>157</v>
      </c>
      <c r="C104" s="16">
        <v>519</v>
      </c>
      <c r="D104" s="16">
        <v>944</v>
      </c>
      <c r="E104" s="16">
        <f t="shared" si="10"/>
        <v>425</v>
      </c>
      <c r="F104" s="20">
        <f t="shared" si="9"/>
        <v>81.88824662813103</v>
      </c>
      <c r="G104" s="18">
        <f t="shared" si="11"/>
        <v>601.2738853503186</v>
      </c>
      <c r="H104" s="19"/>
    </row>
    <row r="105" spans="1:8" ht="22.5" customHeight="1">
      <c r="A105" s="15" t="s">
        <v>69</v>
      </c>
      <c r="B105" s="16">
        <v>-5</v>
      </c>
      <c r="C105" s="29">
        <v>2</v>
      </c>
      <c r="D105" s="29">
        <v>2</v>
      </c>
      <c r="E105" s="29"/>
      <c r="F105" s="20"/>
      <c r="G105" s="25" t="str">
        <f t="shared" si="11"/>
        <v>已達成</v>
      </c>
      <c r="H105" s="19"/>
    </row>
    <row r="106" spans="1:8" ht="22.5" customHeight="1">
      <c r="A106" s="15" t="s">
        <v>70</v>
      </c>
      <c r="B106" s="16">
        <v>34094</v>
      </c>
      <c r="C106" s="16">
        <v>-18429</v>
      </c>
      <c r="D106" s="16">
        <v>10429</v>
      </c>
      <c r="E106" s="16">
        <f aca="true" t="shared" si="12" ref="E106:E130">D106-C106</f>
        <v>28858</v>
      </c>
      <c r="F106" s="17" t="str">
        <f aca="true" t="shared" si="13" ref="F106:F137">IF(D106*C106&gt;0,ABS((+E106/ABS(C106)*100)),IF(D106&gt;C106,"轉絀為餘","反餘為絀"))</f>
        <v>轉絀為餘</v>
      </c>
      <c r="G106" s="18">
        <f t="shared" si="11"/>
        <v>30.588959934299293</v>
      </c>
      <c r="H106" s="19"/>
    </row>
    <row r="107" spans="1:8" s="13" customFormat="1" ht="22.5" customHeight="1">
      <c r="A107" s="14" t="s">
        <v>4</v>
      </c>
      <c r="B107" s="10">
        <f>SUM(B108:B109)</f>
        <v>-130</v>
      </c>
      <c r="C107" s="10">
        <v>-115</v>
      </c>
      <c r="D107" s="10">
        <f>SUM(D108:D109)</f>
        <v>400</v>
      </c>
      <c r="E107" s="10">
        <f t="shared" si="12"/>
        <v>515</v>
      </c>
      <c r="F107" s="23" t="str">
        <f t="shared" si="13"/>
        <v>轉絀為餘</v>
      </c>
      <c r="G107" s="24" t="str">
        <f t="shared" si="11"/>
        <v>已達成</v>
      </c>
      <c r="H107" s="12"/>
    </row>
    <row r="108" spans="1:8" ht="22.5" customHeight="1">
      <c r="A108" s="15" t="s">
        <v>71</v>
      </c>
      <c r="B108" s="16">
        <v>-131</v>
      </c>
      <c r="C108" s="16">
        <v>-246</v>
      </c>
      <c r="D108" s="16">
        <v>140</v>
      </c>
      <c r="E108" s="16">
        <f t="shared" si="12"/>
        <v>386</v>
      </c>
      <c r="F108" s="17" t="str">
        <f t="shared" si="13"/>
        <v>轉絀為餘</v>
      </c>
      <c r="G108" s="25" t="str">
        <f t="shared" si="11"/>
        <v>已達成</v>
      </c>
      <c r="H108" s="19"/>
    </row>
    <row r="109" spans="1:8" ht="22.5" customHeight="1">
      <c r="A109" s="15" t="s">
        <v>118</v>
      </c>
      <c r="B109" s="16">
        <v>1</v>
      </c>
      <c r="C109" s="16">
        <v>131</v>
      </c>
      <c r="D109" s="16">
        <v>260</v>
      </c>
      <c r="E109" s="16">
        <f t="shared" si="12"/>
        <v>129</v>
      </c>
      <c r="F109" s="20">
        <f t="shared" si="13"/>
        <v>98.47328244274809</v>
      </c>
      <c r="G109" s="18">
        <f t="shared" si="11"/>
        <v>26000</v>
      </c>
      <c r="H109" s="19"/>
    </row>
    <row r="110" spans="1:8" s="13" customFormat="1" ht="22.5" customHeight="1">
      <c r="A110" s="14" t="s">
        <v>7</v>
      </c>
      <c r="B110" s="10">
        <f>SUM(B111)</f>
        <v>-31</v>
      </c>
      <c r="C110" s="10">
        <f>SUM(C111)</f>
        <v>150</v>
      </c>
      <c r="D110" s="28">
        <f>SUM(D111)</f>
        <v>126</v>
      </c>
      <c r="E110" s="10">
        <f t="shared" si="12"/>
        <v>-24</v>
      </c>
      <c r="F110" s="22">
        <f t="shared" si="13"/>
        <v>16</v>
      </c>
      <c r="G110" s="24" t="str">
        <f t="shared" si="11"/>
        <v>已達成</v>
      </c>
      <c r="H110" s="12"/>
    </row>
    <row r="111" spans="1:8" ht="22.5" customHeight="1">
      <c r="A111" s="15" t="s">
        <v>119</v>
      </c>
      <c r="B111" s="16">
        <v>-31</v>
      </c>
      <c r="C111" s="16">
        <v>150</v>
      </c>
      <c r="D111" s="29">
        <v>126</v>
      </c>
      <c r="E111" s="16">
        <f t="shared" si="12"/>
        <v>-24</v>
      </c>
      <c r="F111" s="20">
        <f t="shared" si="13"/>
        <v>16</v>
      </c>
      <c r="G111" s="25" t="str">
        <f t="shared" si="11"/>
        <v>已達成</v>
      </c>
      <c r="H111" s="19"/>
    </row>
    <row r="112" spans="1:8" s="13" customFormat="1" ht="22.5" customHeight="1">
      <c r="A112" s="14" t="s">
        <v>54</v>
      </c>
      <c r="B112" s="10">
        <f>SUM(B113:B114)</f>
        <v>9490</v>
      </c>
      <c r="C112" s="10">
        <f>SUM(C113:C114)</f>
        <v>6270</v>
      </c>
      <c r="D112" s="10">
        <f>SUM(D113:D114)</f>
        <v>7306</v>
      </c>
      <c r="E112" s="10">
        <f t="shared" si="12"/>
        <v>1036</v>
      </c>
      <c r="F112" s="22">
        <f t="shared" si="13"/>
        <v>16.523125996810208</v>
      </c>
      <c r="G112" s="11">
        <f t="shared" si="11"/>
        <v>76.98630136986301</v>
      </c>
      <c r="H112" s="12"/>
    </row>
    <row r="113" spans="1:8" s="27" customFormat="1" ht="22.5" customHeight="1">
      <c r="A113" s="15" t="s">
        <v>120</v>
      </c>
      <c r="B113" s="16">
        <v>1023</v>
      </c>
      <c r="C113" s="16">
        <v>-68</v>
      </c>
      <c r="D113" s="16">
        <v>594</v>
      </c>
      <c r="E113" s="16">
        <f t="shared" si="12"/>
        <v>662</v>
      </c>
      <c r="F113" s="17" t="str">
        <f t="shared" si="13"/>
        <v>轉絀為餘</v>
      </c>
      <c r="G113" s="18">
        <f t="shared" si="11"/>
        <v>58.06451612903226</v>
      </c>
      <c r="H113" s="26"/>
    </row>
    <row r="114" spans="1:8" ht="22.5" customHeight="1">
      <c r="A114" s="15" t="s">
        <v>121</v>
      </c>
      <c r="B114" s="16">
        <v>8467</v>
      </c>
      <c r="C114" s="16">
        <v>6338</v>
      </c>
      <c r="D114" s="16">
        <v>6712</v>
      </c>
      <c r="E114" s="16">
        <f t="shared" si="12"/>
        <v>374</v>
      </c>
      <c r="F114" s="20">
        <f t="shared" si="13"/>
        <v>5.9009151151782895</v>
      </c>
      <c r="G114" s="18">
        <f t="shared" si="11"/>
        <v>79.2724695878115</v>
      </c>
      <c r="H114" s="19"/>
    </row>
    <row r="115" spans="1:8" s="13" customFormat="1" ht="22.5" customHeight="1">
      <c r="A115" s="14" t="s">
        <v>55</v>
      </c>
      <c r="B115" s="10">
        <f>SUM(B116)</f>
        <v>212</v>
      </c>
      <c r="C115" s="10">
        <f>SUM(C116)</f>
        <v>916</v>
      </c>
      <c r="D115" s="10">
        <f>SUM(D116)</f>
        <v>1977</v>
      </c>
      <c r="E115" s="10">
        <f t="shared" si="12"/>
        <v>1061</v>
      </c>
      <c r="F115" s="22">
        <f t="shared" si="13"/>
        <v>115.8296943231441</v>
      </c>
      <c r="G115" s="11">
        <f t="shared" si="11"/>
        <v>932.5471698113208</v>
      </c>
      <c r="H115" s="12"/>
    </row>
    <row r="116" spans="1:8" ht="22.5" customHeight="1">
      <c r="A116" s="15" t="s">
        <v>122</v>
      </c>
      <c r="B116" s="16">
        <v>212</v>
      </c>
      <c r="C116" s="16">
        <v>916</v>
      </c>
      <c r="D116" s="16">
        <v>1977</v>
      </c>
      <c r="E116" s="16">
        <f t="shared" si="12"/>
        <v>1061</v>
      </c>
      <c r="F116" s="20">
        <f t="shared" si="13"/>
        <v>115.8296943231441</v>
      </c>
      <c r="G116" s="18">
        <f t="shared" si="11"/>
        <v>932.5471698113208</v>
      </c>
      <c r="H116" s="19"/>
    </row>
    <row r="117" spans="1:8" s="13" customFormat="1" ht="22.5" customHeight="1">
      <c r="A117" s="14" t="s">
        <v>58</v>
      </c>
      <c r="B117" s="10">
        <f>SUM(B118)</f>
        <v>623</v>
      </c>
      <c r="C117" s="10">
        <f>SUM(C118)</f>
        <v>8881</v>
      </c>
      <c r="D117" s="10">
        <f>SUM(D118)</f>
        <v>14581</v>
      </c>
      <c r="E117" s="10">
        <f t="shared" si="12"/>
        <v>5700</v>
      </c>
      <c r="F117" s="22">
        <f t="shared" si="13"/>
        <v>64.1819614908231</v>
      </c>
      <c r="G117" s="30">
        <f t="shared" si="11"/>
        <v>2340.449438202247</v>
      </c>
      <c r="H117" s="12"/>
    </row>
    <row r="118" spans="1:8" s="27" customFormat="1" ht="22.5" customHeight="1">
      <c r="A118" s="15" t="s">
        <v>123</v>
      </c>
      <c r="B118" s="16">
        <v>623</v>
      </c>
      <c r="C118" s="16">
        <v>8881</v>
      </c>
      <c r="D118" s="16">
        <v>14581</v>
      </c>
      <c r="E118" s="16">
        <f t="shared" si="12"/>
        <v>5700</v>
      </c>
      <c r="F118" s="20">
        <f t="shared" si="13"/>
        <v>64.1819614908231</v>
      </c>
      <c r="G118" s="21">
        <f t="shared" si="11"/>
        <v>2340.449438202247</v>
      </c>
      <c r="H118" s="26"/>
    </row>
    <row r="119" spans="1:8" s="13" customFormat="1" ht="22.5" customHeight="1">
      <c r="A119" s="14" t="s">
        <v>72</v>
      </c>
      <c r="B119" s="10">
        <f>SUM(B120)</f>
        <v>605</v>
      </c>
      <c r="C119" s="10">
        <f>SUM(C120)</f>
        <v>-393</v>
      </c>
      <c r="D119" s="10">
        <f>SUM(D120)</f>
        <v>-1436</v>
      </c>
      <c r="E119" s="10">
        <f t="shared" si="12"/>
        <v>-1043</v>
      </c>
      <c r="F119" s="22">
        <f t="shared" si="13"/>
        <v>265.3944020356234</v>
      </c>
      <c r="G119" s="30">
        <f t="shared" si="11"/>
        <v>-237.35537190082644</v>
      </c>
      <c r="H119" s="12"/>
    </row>
    <row r="120" spans="1:8" ht="22.5" customHeight="1">
      <c r="A120" s="15" t="s">
        <v>124</v>
      </c>
      <c r="B120" s="16">
        <v>605</v>
      </c>
      <c r="C120" s="16">
        <v>-393</v>
      </c>
      <c r="D120" s="16">
        <v>-1436</v>
      </c>
      <c r="E120" s="16">
        <f t="shared" si="12"/>
        <v>-1043</v>
      </c>
      <c r="F120" s="20">
        <f t="shared" si="13"/>
        <v>265.3944020356234</v>
      </c>
      <c r="G120" s="21">
        <f t="shared" si="11"/>
        <v>-237.35537190082644</v>
      </c>
      <c r="H120" s="19"/>
    </row>
    <row r="121" spans="1:8" s="13" customFormat="1" ht="22.5" customHeight="1">
      <c r="A121" s="14" t="s">
        <v>59</v>
      </c>
      <c r="B121" s="10">
        <f>SUM(B122)</f>
        <v>-427</v>
      </c>
      <c r="C121" s="10">
        <f>SUM(C122)</f>
        <v>174</v>
      </c>
      <c r="D121" s="10">
        <f>SUM(D122)</f>
        <v>842</v>
      </c>
      <c r="E121" s="10">
        <f t="shared" si="12"/>
        <v>668</v>
      </c>
      <c r="F121" s="22">
        <f t="shared" si="13"/>
        <v>383.9080459770115</v>
      </c>
      <c r="G121" s="24" t="str">
        <f t="shared" si="11"/>
        <v>已達成</v>
      </c>
      <c r="H121" s="12"/>
    </row>
    <row r="122" spans="1:8" s="34" customFormat="1" ht="22.5" customHeight="1">
      <c r="A122" s="31" t="s">
        <v>125</v>
      </c>
      <c r="B122" s="32">
        <v>-427</v>
      </c>
      <c r="C122" s="32">
        <v>174</v>
      </c>
      <c r="D122" s="32">
        <v>842</v>
      </c>
      <c r="E122" s="32">
        <f t="shared" si="12"/>
        <v>668</v>
      </c>
      <c r="F122" s="20">
        <f t="shared" si="13"/>
        <v>383.9080459770115</v>
      </c>
      <c r="G122" s="25" t="str">
        <f t="shared" si="11"/>
        <v>已達成</v>
      </c>
      <c r="H122" s="33"/>
    </row>
    <row r="123" spans="1:8" s="13" customFormat="1" ht="22.5" customHeight="1">
      <c r="A123" s="14" t="s">
        <v>73</v>
      </c>
      <c r="B123" s="10">
        <f>SUM(B124)</f>
        <v>-279</v>
      </c>
      <c r="C123" s="10">
        <f>SUM(C124)</f>
        <v>533</v>
      </c>
      <c r="D123" s="10">
        <f>SUM(D124)</f>
        <v>599</v>
      </c>
      <c r="E123" s="10">
        <f t="shared" si="12"/>
        <v>66</v>
      </c>
      <c r="F123" s="22">
        <f t="shared" si="13"/>
        <v>12.382739212007504</v>
      </c>
      <c r="G123" s="24" t="str">
        <f t="shared" si="11"/>
        <v>已達成</v>
      </c>
      <c r="H123" s="12"/>
    </row>
    <row r="124" spans="1:8" ht="22.5" customHeight="1">
      <c r="A124" s="15" t="s">
        <v>126</v>
      </c>
      <c r="B124" s="16">
        <v>-279</v>
      </c>
      <c r="C124" s="16">
        <v>533</v>
      </c>
      <c r="D124" s="16">
        <v>599</v>
      </c>
      <c r="E124" s="16">
        <f t="shared" si="12"/>
        <v>66</v>
      </c>
      <c r="F124" s="20">
        <f t="shared" si="13"/>
        <v>12.382739212007504</v>
      </c>
      <c r="G124" s="25" t="str">
        <f t="shared" si="11"/>
        <v>已達成</v>
      </c>
      <c r="H124" s="19"/>
    </row>
    <row r="125" spans="1:8" s="13" customFormat="1" ht="22.5" customHeight="1">
      <c r="A125" s="14" t="s">
        <v>74</v>
      </c>
      <c r="B125" s="10">
        <f>SUM(B126)</f>
        <v>-18</v>
      </c>
      <c r="C125" s="10">
        <f>SUM(C126)</f>
        <v>-14</v>
      </c>
      <c r="D125" s="10">
        <f>SUM(D126)</f>
        <v>5</v>
      </c>
      <c r="E125" s="10">
        <f t="shared" si="12"/>
        <v>19</v>
      </c>
      <c r="F125" s="23" t="str">
        <f t="shared" si="13"/>
        <v>轉絀為餘</v>
      </c>
      <c r="G125" s="24" t="str">
        <f t="shared" si="11"/>
        <v>已達成</v>
      </c>
      <c r="H125" s="12"/>
    </row>
    <row r="126" spans="1:8" ht="22.5" customHeight="1">
      <c r="A126" s="15" t="s">
        <v>127</v>
      </c>
      <c r="B126" s="16">
        <v>-18</v>
      </c>
      <c r="C126" s="16">
        <v>-14</v>
      </c>
      <c r="D126" s="16">
        <v>5</v>
      </c>
      <c r="E126" s="16">
        <f t="shared" si="12"/>
        <v>19</v>
      </c>
      <c r="F126" s="17" t="str">
        <f t="shared" si="13"/>
        <v>轉絀為餘</v>
      </c>
      <c r="G126" s="25" t="str">
        <f t="shared" si="11"/>
        <v>已達成</v>
      </c>
      <c r="H126" s="19"/>
    </row>
    <row r="127" spans="1:8" s="13" customFormat="1" ht="22.5" customHeight="1">
      <c r="A127" s="14" t="s">
        <v>75</v>
      </c>
      <c r="B127" s="10">
        <f>SUM(B128)</f>
        <v>-35</v>
      </c>
      <c r="C127" s="10">
        <f>SUM(C128)</f>
        <v>18</v>
      </c>
      <c r="D127" s="10">
        <f>SUM(D128)</f>
        <v>20</v>
      </c>
      <c r="E127" s="28">
        <f t="shared" si="12"/>
        <v>2</v>
      </c>
      <c r="F127" s="22">
        <f t="shared" si="13"/>
        <v>11.11111111111111</v>
      </c>
      <c r="G127" s="24" t="str">
        <f t="shared" si="11"/>
        <v>已達成</v>
      </c>
      <c r="H127" s="12"/>
    </row>
    <row r="128" spans="1:8" ht="22.5" customHeight="1">
      <c r="A128" s="15" t="s">
        <v>128</v>
      </c>
      <c r="B128" s="16">
        <v>-35</v>
      </c>
      <c r="C128" s="16">
        <v>18</v>
      </c>
      <c r="D128" s="16">
        <v>20</v>
      </c>
      <c r="E128" s="29">
        <f t="shared" si="12"/>
        <v>2</v>
      </c>
      <c r="F128" s="20">
        <f t="shared" si="13"/>
        <v>11.11111111111111</v>
      </c>
      <c r="G128" s="25" t="str">
        <f t="shared" si="11"/>
        <v>已達成</v>
      </c>
      <c r="H128" s="19"/>
    </row>
    <row r="129" spans="1:8" s="13" customFormat="1" ht="22.5" customHeight="1">
      <c r="A129" s="14" t="s">
        <v>129</v>
      </c>
      <c r="B129" s="10">
        <f>SUM(B130)</f>
        <v>6</v>
      </c>
      <c r="C129" s="10">
        <f>SUM(C130)</f>
        <v>37</v>
      </c>
      <c r="D129" s="28">
        <f>SUM(D130)</f>
        <v>74</v>
      </c>
      <c r="E129" s="10">
        <f t="shared" si="12"/>
        <v>37</v>
      </c>
      <c r="F129" s="22">
        <f t="shared" si="13"/>
        <v>100</v>
      </c>
      <c r="G129" s="11">
        <f t="shared" si="11"/>
        <v>1233.3333333333335</v>
      </c>
      <c r="H129" s="12"/>
    </row>
    <row r="130" spans="1:8" ht="22.5" customHeight="1">
      <c r="A130" s="15" t="s">
        <v>130</v>
      </c>
      <c r="B130" s="16">
        <v>6</v>
      </c>
      <c r="C130" s="16">
        <v>37</v>
      </c>
      <c r="D130" s="29">
        <v>74</v>
      </c>
      <c r="E130" s="16">
        <f t="shared" si="12"/>
        <v>37</v>
      </c>
      <c r="F130" s="20">
        <f t="shared" si="13"/>
        <v>100</v>
      </c>
      <c r="G130" s="18">
        <f t="shared" si="11"/>
        <v>1233.3333333333335</v>
      </c>
      <c r="H130" s="19"/>
    </row>
    <row r="131" spans="1:8" s="13" customFormat="1" ht="22.5" customHeight="1">
      <c r="A131" s="14" t="s">
        <v>131</v>
      </c>
      <c r="B131" s="10">
        <f>SUM(B132:B133)</f>
        <v>2433</v>
      </c>
      <c r="C131" s="10">
        <f>SUM(C132:C133)</f>
        <v>2527</v>
      </c>
      <c r="D131" s="10">
        <f>SUM(D132:D133)</f>
        <v>4009</v>
      </c>
      <c r="E131" s="10">
        <f>SUM(E132:E133)</f>
        <v>1482</v>
      </c>
      <c r="F131" s="22">
        <f t="shared" si="13"/>
        <v>58.64661654135338</v>
      </c>
      <c r="G131" s="11">
        <f t="shared" si="11"/>
        <v>164.77599671187835</v>
      </c>
      <c r="H131" s="12"/>
    </row>
    <row r="132" spans="1:8" ht="22.5" customHeight="1">
      <c r="A132" s="15" t="s">
        <v>132</v>
      </c>
      <c r="B132" s="16">
        <v>609</v>
      </c>
      <c r="C132" s="16">
        <v>703</v>
      </c>
      <c r="D132" s="16">
        <v>814</v>
      </c>
      <c r="E132" s="16">
        <f>D132-C132</f>
        <v>111</v>
      </c>
      <c r="F132" s="20">
        <f t="shared" si="13"/>
        <v>15.789473684210526</v>
      </c>
      <c r="G132" s="18">
        <f t="shared" si="11"/>
        <v>133.66174055829228</v>
      </c>
      <c r="H132" s="19"/>
    </row>
    <row r="133" spans="1:8" ht="22.5" customHeight="1">
      <c r="A133" s="35" t="s">
        <v>133</v>
      </c>
      <c r="B133" s="16">
        <v>1824</v>
      </c>
      <c r="C133" s="16">
        <v>1824</v>
      </c>
      <c r="D133" s="16">
        <v>3195</v>
      </c>
      <c r="E133" s="16">
        <v>1371</v>
      </c>
      <c r="F133" s="20">
        <f t="shared" si="13"/>
        <v>75.16447368421053</v>
      </c>
      <c r="G133" s="18">
        <f t="shared" si="11"/>
        <v>175.16447368421052</v>
      </c>
      <c r="H133" s="19"/>
    </row>
    <row r="134" spans="1:8" s="13" customFormat="1" ht="22.5" customHeight="1">
      <c r="A134" s="9" t="s">
        <v>76</v>
      </c>
      <c r="B134" s="10">
        <f>SUM(B136)</f>
        <v>-969</v>
      </c>
      <c r="C134" s="10">
        <f>SUM(C136)</f>
        <v>1936</v>
      </c>
      <c r="D134" s="10">
        <f>SUM(D136)</f>
        <v>5245</v>
      </c>
      <c r="E134" s="10">
        <f>D134-C134</f>
        <v>3309</v>
      </c>
      <c r="F134" s="22">
        <f t="shared" si="13"/>
        <v>170.9194214876033</v>
      </c>
      <c r="G134" s="24" t="str">
        <f t="shared" si="11"/>
        <v>已達成</v>
      </c>
      <c r="H134" s="12"/>
    </row>
    <row r="135" spans="1:8" s="13" customFormat="1" ht="22.5" customHeight="1">
      <c r="A135" s="14" t="s">
        <v>5</v>
      </c>
      <c r="B135" s="10">
        <f>SUM(B136)</f>
        <v>-969</v>
      </c>
      <c r="C135" s="10">
        <f>SUM(C136)</f>
        <v>1936</v>
      </c>
      <c r="D135" s="10">
        <f>SUM(D136)</f>
        <v>5245</v>
      </c>
      <c r="E135" s="10">
        <f>D135-C135</f>
        <v>3309</v>
      </c>
      <c r="F135" s="22">
        <f t="shared" si="13"/>
        <v>170.9194214876033</v>
      </c>
      <c r="G135" s="24" t="str">
        <f t="shared" si="11"/>
        <v>已達成</v>
      </c>
      <c r="H135" s="12"/>
    </row>
    <row r="136" spans="1:8" ht="22.5" customHeight="1">
      <c r="A136" s="15" t="s">
        <v>77</v>
      </c>
      <c r="B136" s="16">
        <v>-969</v>
      </c>
      <c r="C136" s="16">
        <v>1936</v>
      </c>
      <c r="D136" s="16">
        <v>5245</v>
      </c>
      <c r="E136" s="16">
        <f>D136-C136</f>
        <v>3309</v>
      </c>
      <c r="F136" s="20">
        <f t="shared" si="13"/>
        <v>170.9194214876033</v>
      </c>
      <c r="G136" s="25" t="str">
        <f t="shared" si="11"/>
        <v>已達成</v>
      </c>
      <c r="H136" s="19"/>
    </row>
    <row r="137" spans="1:8" s="13" customFormat="1" ht="22.5" customHeight="1">
      <c r="A137" s="36" t="s">
        <v>78</v>
      </c>
      <c r="B137" s="16">
        <f>B5+B97+B100+B134</f>
        <v>69351</v>
      </c>
      <c r="C137" s="16">
        <f>C5+C97+C100+C134</f>
        <v>27346</v>
      </c>
      <c r="D137" s="16">
        <f>D5+D97+D100+D134</f>
        <v>73504</v>
      </c>
      <c r="E137" s="16">
        <f>D137-C137</f>
        <v>46158</v>
      </c>
      <c r="F137" s="20">
        <f t="shared" si="13"/>
        <v>168.79251078768377</v>
      </c>
      <c r="G137" s="18">
        <f t="shared" si="11"/>
        <v>105.98837796138486</v>
      </c>
      <c r="H137" s="12"/>
    </row>
    <row r="138" spans="1:7" ht="16.5" customHeight="1">
      <c r="A138" s="40" t="s">
        <v>134</v>
      </c>
      <c r="B138" s="41"/>
      <c r="C138" s="41"/>
      <c r="D138" s="41"/>
      <c r="E138" s="41"/>
      <c r="F138" s="41"/>
      <c r="G138" s="42"/>
    </row>
    <row r="139" spans="1:7" ht="16.5" customHeight="1">
      <c r="A139" s="37" t="s">
        <v>135</v>
      </c>
      <c r="B139" s="38"/>
      <c r="C139" s="38"/>
      <c r="D139" s="38"/>
      <c r="E139" s="38"/>
      <c r="F139" s="38"/>
      <c r="G139" s="38"/>
    </row>
    <row r="140" ht="12.75" customHeight="1"/>
    <row r="141" ht="12.75" customHeight="1">
      <c r="E141" s="39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mergeCells count="5">
    <mergeCell ref="A138:G138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horizontalDpi="600" verticalDpi="600" orientation="landscape" paperSize="9" scale="86" r:id="rId1"/>
  <headerFooter alignWithMargins="0">
    <oddHeader>&amp;L&amp;"標楷體,標準"&amp;20附表&amp;"Times New Roman,標準"6</oddHeader>
    <oddFooter>&amp;C&amp;"Times New Roman,標準"&amp;14&amp;P+15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表六</dc:title>
  <dc:subject>表六</dc:subject>
  <dc:creator>行政院主計處</dc:creator>
  <cp:keywords/>
  <dc:description> </dc:description>
  <cp:lastModifiedBy>Administrator</cp:lastModifiedBy>
  <dcterms:created xsi:type="dcterms:W3CDTF">2005-12-12T07:28:03Z</dcterms:created>
  <dcterms:modified xsi:type="dcterms:W3CDTF">2008-11-14T05:50:11Z</dcterms:modified>
  <cp:category>I14</cp:category>
  <cp:version/>
  <cp:contentType/>
  <cp:contentStatus/>
</cp:coreProperties>
</file>