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'歲出明細'!$A$1:$P$143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'歲出總資'!$A$1:$P$33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<sst xmlns="http://schemas.openxmlformats.org/spreadsheetml/2006/main" count="447" uniqueCount="190">
  <si>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</si>
  <si>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</si>
  <si>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</si>
  <si>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</si>
  <si>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</si>
  <si>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</si>
  <si>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</si>
  <si>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</si>
  <si>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</si>
  <si>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</si>
  <si>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</si>
  <si>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</si>
  <si>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</si>
  <si>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</si>
  <si>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</si>
  <si>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</si>
  <si>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</si>
  <si>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</si>
  <si>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</si>
  <si>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</si>
  <si>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</si>
  <si>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</si>
  <si>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</si>
  <si>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</si>
  <si>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</si>
  <si>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</si>
  <si>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</si>
  <si>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</si>
  <si>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</si>
  <si>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</si>
  <si>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</si>
  <si>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</si>
  <si>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</si>
  <si>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</si>
  <si>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</si>
  <si>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</si>
  <si>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</si>
  <si>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</si>
  <si>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</si>
  <si>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</si>
  <si>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</si>
  <si>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</si>
  <si>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</si>
  <si>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</si>
  <si>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</si>
  <si>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</si>
  <si>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</si>
  <si>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</si>
  <si>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</si>
  <si>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</si>
  <si>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</si>
  <si>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</si>
  <si>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</si>
  <si>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</si>
  <si>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</si>
  <si>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</si>
  <si>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</si>
  <si>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</si>
  <si>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</si>
  <si>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</si>
  <si>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</si>
  <si>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</si>
  <si>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</si>
  <si>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</si>
  <si>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</si>
  <si>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</si>
  <si>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</si>
  <si>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</si>
  <si>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</si>
  <si>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</si>
  <si>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</si>
  <si>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</si>
  <si>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</si>
  <si>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</si>
  <si>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</si>
  <si>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</si>
  <si>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</si>
  <si>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</si>
  <si>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</si>
  <si>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</si>
  <si>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</si>
  <si>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</si>
  <si>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</si>
  <si>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</si>
  <si>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</si>
  <si>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</si>
  <si>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</si>
  <si>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</si>
  <si>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</si>
  <si>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</si>
  <si>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</si>
  <si>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</si>
  <si>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</si>
  <si>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</si>
  <si>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</si>
  <si>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</si>
  <si>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</si>
  <si>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</si>
  <si>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</si>
  <si>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</si>
  <si>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</si>
  <si>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</si>
  <si>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</si>
  <si>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</si>
  <si>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</si>
  <si>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資本門</t>
  </si>
  <si>
    <r>
      <t>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國</t>
    </r>
  </si>
  <si>
    <r>
      <t>科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目</t>
    </r>
  </si>
  <si>
    <r>
      <t>本年度減免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註銷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數</t>
    </r>
  </si>
  <si>
    <t>名　　　　稱</t>
  </si>
  <si>
    <t>應付數</t>
  </si>
  <si>
    <t>金融監督管理委員會</t>
  </si>
  <si>
    <t>社會救助支出</t>
  </si>
  <si>
    <t>文化建設委員會及所屬(文化部)</t>
  </si>
  <si>
    <t>文化復建業務</t>
  </si>
  <si>
    <t>社區心靈重建暨培力計畫</t>
  </si>
  <si>
    <t>小林村文化史料保存與音像記錄計畫</t>
  </si>
  <si>
    <t>原住民族委員會</t>
  </si>
  <si>
    <t>復建業務</t>
  </si>
  <si>
    <t>災民救助及安置業務</t>
  </si>
  <si>
    <t>莫拉克颱風災後重建推動委員會</t>
  </si>
  <si>
    <t>內政部主管</t>
  </si>
  <si>
    <t>內政部</t>
  </si>
  <si>
    <t>災後搶修及復建業務</t>
  </si>
  <si>
    <t>救助業務</t>
  </si>
  <si>
    <t>營建署及所屬</t>
  </si>
  <si>
    <t>家園安置業務</t>
  </si>
  <si>
    <t>警政署及所屬</t>
  </si>
  <si>
    <t>消防署及所屬</t>
  </si>
  <si>
    <t>災害應變業務</t>
  </si>
  <si>
    <t>消防救災業務</t>
  </si>
  <si>
    <t>空中勤務總隊</t>
  </si>
  <si>
    <t>災害預防業務</t>
  </si>
  <si>
    <t>教育部主管</t>
  </si>
  <si>
    <t>教育部</t>
  </si>
  <si>
    <t>莫拉克風災文物暨風災教育展示廳建置計畫</t>
  </si>
  <si>
    <t>水利署及所屬</t>
  </si>
  <si>
    <t>水利設施復建工程</t>
  </si>
  <si>
    <t>中小企業處</t>
  </si>
  <si>
    <t>受災企業紓困協助</t>
  </si>
  <si>
    <t>觀光局及所屬</t>
  </si>
  <si>
    <t>觀光產業重建計畫</t>
  </si>
  <si>
    <t>公路總局及所屬</t>
  </si>
  <si>
    <t>公路系統搶修及復建計畫</t>
  </si>
  <si>
    <t>農業委員會主管</t>
  </si>
  <si>
    <t>林務局</t>
  </si>
  <si>
    <t>農業重建治山防災計畫</t>
  </si>
  <si>
    <t>漁業署及所屬</t>
  </si>
  <si>
    <t>漁業產業重建暨輔導專案措施計畫</t>
  </si>
  <si>
    <t>農糧署及所屬</t>
  </si>
  <si>
    <t>產業紓困業務</t>
  </si>
  <si>
    <t>農糧產業重建</t>
  </si>
  <si>
    <t>衛生署主管</t>
  </si>
  <si>
    <t>行政院主管</t>
  </si>
  <si>
    <t>文化支出</t>
  </si>
  <si>
    <t>民政支出</t>
  </si>
  <si>
    <t>行政支出</t>
  </si>
  <si>
    <t>社會救助支出</t>
  </si>
  <si>
    <t>工業支出</t>
  </si>
  <si>
    <t>教育支出</t>
  </si>
  <si>
    <t>經濟部主管</t>
  </si>
  <si>
    <t>農業支出</t>
  </si>
  <si>
    <t>其他經濟服務支出</t>
  </si>
  <si>
    <t>交通支出</t>
  </si>
  <si>
    <t>醫療保健支出</t>
  </si>
  <si>
    <t>莫拉克颱風災後</t>
  </si>
  <si>
    <t>重建特別決算</t>
  </si>
  <si>
    <t>莫拉克颱風災後重建特別決算</t>
  </si>
  <si>
    <t>行政院主管</t>
  </si>
  <si>
    <t>經濟部主管</t>
  </si>
  <si>
    <t>交通部主管</t>
  </si>
  <si>
    <t>衛生署主管（衛生福利部）</t>
  </si>
  <si>
    <t>衛生署（衛生福利部）</t>
  </si>
  <si>
    <t>國民中小學校園復建</t>
  </si>
  <si>
    <t>災民金融、保險貸款補助</t>
  </si>
  <si>
    <t>以前年度歲出保留</t>
  </si>
  <si>
    <t xml:space="preserve">轉入數決算總表 </t>
  </si>
  <si>
    <t>以前年度歲出保留</t>
  </si>
  <si>
    <t xml:space="preserve">轉入數決算總表 </t>
  </si>
  <si>
    <r>
      <t>中  華  民  國</t>
    </r>
    <r>
      <rPr>
        <sz val="12"/>
        <rFont val="新細明體"/>
        <family val="1"/>
      </rPr>
      <t xml:space="preserve">  103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</si>
  <si>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 xml:space="preserve">  103  年  度</t>
  </si>
  <si>
    <t>經常門</t>
  </si>
  <si>
    <t>資本門</t>
  </si>
  <si>
    <t>經常門</t>
  </si>
  <si>
    <t>資本門</t>
  </si>
  <si>
    <t>經常門</t>
  </si>
  <si>
    <t>資本門</t>
  </si>
  <si>
    <t>經常門</t>
  </si>
  <si>
    <t>資本門</t>
  </si>
  <si>
    <r>
      <t xml:space="preserve">  </t>
    </r>
    <r>
      <rPr>
        <sz val="12"/>
        <rFont val="新細明體"/>
        <family val="1"/>
      </rPr>
      <t xml:space="preserve">103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</si>
</sst>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#,##0_ "/>
  </numFmts>
  <fonts count="54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9"/>
      <color indexed="12"/>
      <name val="新細明體"/>
      <family val="1"/>
    </font>
    <font>
      <sz val="9.5"/>
      <name val="Arial"/>
      <family val="2"/>
    </font>
    <font>
      <b/>
      <sz val="9.5"/>
      <color indexed="12"/>
      <name val="Arial"/>
      <family val="2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2" fillId="0" borderId="0" xfId="0" applyNumberFormat="1" applyFont="1" applyAlignment="1">
      <alignment vertical="center"/>
    </xf>
    <xf numFmtId="180" fontId="31" fillId="0" borderId="1" xfId="0" applyNumberFormat="1" applyFont="1" applyFill="1" applyBorder="1" applyAlignment="1">
      <alignment horizontal="right" vertical="center"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93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178" fontId="32" fillId="0" borderId="1" xfId="0" applyNumberFormat="1" applyFont="1" applyBorder="1" applyAlignment="1">
      <alignment horizontal="right" vertical="center"/>
    </xf>
    <xf numFmtId="178" fontId="32" fillId="0" borderId="2" xfId="0" applyNumberFormat="1" applyFont="1" applyBorder="1" applyAlignment="1">
      <alignment horizontal="right" vertic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8" xfId="0" applyFont="1" applyFill="1" applyBorder="1" applyAlignment="1">
      <alignment horizontal="distributed" vertical="center"/>
    </xf>
    <xf numFmtId="0" fontId="39" fillId="0" borderId="8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/>
    </xf>
    <xf numFmtId="0" fontId="39" fillId="0" borderId="19" xfId="0" applyFont="1" applyFill="1" applyBorder="1" applyAlignment="1">
      <alignment horizontal="distributed" vertical="center"/>
    </xf>
    <xf numFmtId="180" fontId="41" fillId="0" borderId="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wrapText="1"/>
    </xf>
    <xf numFmtId="0" fontId="25" fillId="0" borderId="1" xfId="0" applyFont="1" applyBorder="1" applyAlignment="1">
      <alignment horizontal="left" vertical="center" wrapText="1"/>
    </xf>
    <xf numFmtId="180" fontId="44" fillId="0" borderId="1" xfId="0" applyNumberFormat="1" applyFont="1" applyFill="1" applyBorder="1" applyAlignment="1">
      <alignment horizontal="right" vertical="center"/>
    </xf>
    <xf numFmtId="180" fontId="47" fillId="0" borderId="1" xfId="0" applyNumberFormat="1" applyFont="1" applyFill="1" applyBorder="1" applyAlignment="1">
      <alignment horizontal="right" vertical="center"/>
    </xf>
    <xf numFmtId="180" fontId="47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80" fontId="31" fillId="0" borderId="0" xfId="0" applyNumberFormat="1" applyFont="1" applyFill="1" applyBorder="1" applyAlignment="1">
      <alignment horizontal="right" vertical="center"/>
    </xf>
    <xf numFmtId="180" fontId="41" fillId="0" borderId="12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5" fillId="0" borderId="12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25" fillId="0" borderId="1" xfId="0" applyFont="1" applyBorder="1" applyAlignment="1">
      <alignment horizontal="left" vertical="center"/>
    </xf>
    <xf numFmtId="0" fontId="39" fillId="0" borderId="2" xfId="0" applyFont="1" applyFill="1" applyBorder="1" applyAlignment="1">
      <alignment/>
    </xf>
    <xf numFmtId="0" fontId="43" fillId="0" borderId="1" xfId="0" applyFont="1" applyFill="1" applyBorder="1" applyAlignment="1">
      <alignment wrapText="1"/>
    </xf>
    <xf numFmtId="0" fontId="39" fillId="0" borderId="7" xfId="0" applyFont="1" applyFill="1" applyBorder="1" applyAlignment="1">
      <alignment/>
    </xf>
    <xf numFmtId="0" fontId="43" fillId="0" borderId="5" xfId="0" applyFont="1" applyFill="1" applyBorder="1" applyAlignment="1">
      <alignment wrapText="1"/>
    </xf>
    <xf numFmtId="0" fontId="39" fillId="0" borderId="5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25" fillId="0" borderId="1" xfId="15" applyNumberFormat="1" applyFont="1" applyFill="1" applyBorder="1" applyAlignment="1">
      <alignment horizontal="left" vertical="center" wrapText="1"/>
    </xf>
    <xf numFmtId="0" fontId="24" fillId="0" borderId="1" xfId="15" applyNumberFormat="1" applyFont="1" applyFill="1" applyBorder="1" applyAlignment="1">
      <alignment horizontal="left" vertical="center" wrapText="1"/>
    </xf>
    <xf numFmtId="180" fontId="41" fillId="0" borderId="5" xfId="0" applyNumberFormat="1" applyFont="1" applyFill="1" applyBorder="1" applyAlignment="1">
      <alignment horizontal="right" vertical="center"/>
    </xf>
    <xf numFmtId="200" fontId="2" fillId="0" borderId="0" xfId="0" applyNumberFormat="1" applyFont="1" applyAlignment="1">
      <alignment vertical="center"/>
    </xf>
    <xf numFmtId="180" fontId="41" fillId="0" borderId="9" xfId="15" applyNumberFormat="1" applyFont="1" applyFill="1" applyBorder="1" applyAlignment="1">
      <alignment horizontal="right" vertical="center"/>
    </xf>
    <xf numFmtId="180" fontId="41" fillId="0" borderId="2" xfId="15" applyNumberFormat="1" applyFont="1" applyFill="1" applyBorder="1" applyAlignment="1">
      <alignment horizontal="right" vertical="center"/>
    </xf>
    <xf numFmtId="180" fontId="51" fillId="0" borderId="1" xfId="0" applyNumberFormat="1" applyFont="1" applyFill="1" applyBorder="1" applyAlignment="1">
      <alignment horizontal="right" vertical="center"/>
    </xf>
    <xf numFmtId="180" fontId="51" fillId="0" borderId="3" xfId="0" applyNumberFormat="1" applyFont="1" applyFill="1" applyBorder="1" applyAlignment="1">
      <alignment horizontal="right" vertical="center"/>
    </xf>
    <xf numFmtId="180" fontId="44" fillId="0" borderId="2" xfId="15" applyNumberFormat="1" applyFont="1" applyFill="1" applyBorder="1" applyAlignment="1">
      <alignment horizontal="right" vertical="center"/>
    </xf>
    <xf numFmtId="180" fontId="47" fillId="0" borderId="2" xfId="15" applyNumberFormat="1" applyFont="1" applyFill="1" applyBorder="1" applyAlignment="1">
      <alignment horizontal="right" vertical="center"/>
    </xf>
    <xf numFmtId="180" fontId="31" fillId="0" borderId="5" xfId="0" applyNumberFormat="1" applyFont="1" applyFill="1" applyBorder="1" applyAlignment="1">
      <alignment horizontal="right" vertical="center"/>
    </xf>
    <xf numFmtId="180" fontId="31" fillId="0" borderId="7" xfId="0" applyNumberFormat="1" applyFont="1" applyFill="1" applyBorder="1" applyAlignment="1">
      <alignment horizontal="right" vertical="center"/>
    </xf>
    <xf numFmtId="180" fontId="41" fillId="0" borderId="6" xfId="15" applyNumberFormat="1" applyFont="1" applyFill="1" applyBorder="1" applyAlignment="1">
      <alignment horizontal="right" vertical="center"/>
    </xf>
    <xf numFmtId="180" fontId="41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6" fillId="0" borderId="1" xfId="0" applyNumberFormat="1" applyFont="1" applyFill="1" applyBorder="1" applyAlignment="1">
      <alignment horizontal="left" vertical="center" wrapText="1"/>
    </xf>
    <xf numFmtId="180" fontId="47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80" fontId="4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52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80" fontId="47" fillId="0" borderId="1" xfId="0" applyNumberFormat="1" applyFont="1" applyFill="1" applyBorder="1" applyAlignment="1">
      <alignment vertical="center"/>
    </xf>
    <xf numFmtId="180" fontId="47" fillId="0" borderId="3" xfId="0" applyNumberFormat="1" applyFont="1" applyFill="1" applyBorder="1" applyAlignment="1">
      <alignment vertical="center"/>
    </xf>
    <xf numFmtId="180" fontId="32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left" vertical="center" wrapText="1" indent="1"/>
    </xf>
    <xf numFmtId="0" fontId="0" fillId="0" borderId="1" xfId="15" applyNumberFormat="1" applyFont="1" applyFill="1" applyBorder="1" applyAlignment="1">
      <alignment horizontal="left" vertical="center" wrapText="1" indent="1"/>
    </xf>
    <xf numFmtId="0" fontId="28" fillId="0" borderId="1" xfId="0" applyNumberFormat="1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vertical="center"/>
    </xf>
    <xf numFmtId="180" fontId="51" fillId="0" borderId="5" xfId="0" applyNumberFormat="1" applyFont="1" applyFill="1" applyBorder="1" applyAlignment="1">
      <alignment horizontal="right" vertical="center"/>
    </xf>
    <xf numFmtId="180" fontId="51" fillId="0" borderId="7" xfId="0" applyNumberFormat="1" applyFont="1" applyFill="1" applyBorder="1" applyAlignment="1">
      <alignment horizontal="right" vertical="center"/>
    </xf>
    <xf numFmtId="180" fontId="44" fillId="0" borderId="6" xfId="15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5" xfId="15" applyNumberFormat="1" applyFont="1" applyFill="1" applyBorder="1" applyAlignment="1">
      <alignment horizontal="left" vertical="center" wrapText="1" indent="1"/>
    </xf>
    <xf numFmtId="0" fontId="24" fillId="0" borderId="5" xfId="15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 wrapText="1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H8" sqref="H8"/>
    </sheetView>
  </sheetViews>
  <sheetFormatPr defaultColWidth="9.00390625" defaultRowHeight="16.5"/>
  <cols>
    <col min="1" max="1" width="3.75390625" style="159" customWidth="1"/>
    <col min="2" max="5" width="2.625" style="159" customWidth="1"/>
    <col min="6" max="6" width="6.125" style="160" customWidth="1"/>
    <col min="7" max="10" width="16.625" style="0" customWidth="1"/>
    <col min="12" max="12" width="11.625" style="0" bestFit="1" customWidth="1"/>
  </cols>
  <sheetData>
    <row r="1" spans="1:10" s="10" customFormat="1" ht="22.5" customHeight="1">
      <c r="A1" s="321" t="s">
        <v>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8" customFormat="1" ht="25.5" customHeight="1">
      <c r="A2" s="321" t="s">
        <v>167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s="8" customFormat="1" ht="25.5" customHeight="1">
      <c r="A3" s="321" t="s">
        <v>6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179</v>
      </c>
      <c r="I4" s="6" t="s">
        <v>5</v>
      </c>
      <c r="J4" s="5" t="s">
        <v>1</v>
      </c>
    </row>
    <row r="5" spans="1:10" ht="24" customHeight="1">
      <c r="A5" s="324" t="s">
        <v>0</v>
      </c>
      <c r="B5" s="330" t="s">
        <v>103</v>
      </c>
      <c r="C5" s="331"/>
      <c r="D5" s="331"/>
      <c r="E5" s="331"/>
      <c r="F5" s="332"/>
      <c r="G5" s="322" t="s">
        <v>2</v>
      </c>
      <c r="H5" s="326" t="s">
        <v>7</v>
      </c>
      <c r="I5" s="328" t="s">
        <v>3</v>
      </c>
      <c r="J5" s="322" t="s">
        <v>4</v>
      </c>
    </row>
    <row r="6" spans="1:10" ht="24" customHeight="1">
      <c r="A6" s="325"/>
      <c r="B6" s="333"/>
      <c r="C6" s="334"/>
      <c r="D6" s="334"/>
      <c r="E6" s="334"/>
      <c r="F6" s="335"/>
      <c r="G6" s="323"/>
      <c r="H6" s="327"/>
      <c r="I6" s="329"/>
      <c r="J6" s="323"/>
    </row>
    <row r="7" spans="1:10" s="27" customFormat="1" ht="11.25" customHeight="1">
      <c r="A7" s="154"/>
      <c r="B7" s="312"/>
      <c r="C7" s="313"/>
      <c r="D7" s="313"/>
      <c r="E7" s="313"/>
      <c r="F7" s="314"/>
      <c r="G7" s="21"/>
      <c r="H7" s="16"/>
      <c r="I7" s="21"/>
      <c r="J7" s="18"/>
    </row>
    <row r="8" spans="1:13" s="20" customFormat="1" ht="19.5" customHeight="1">
      <c r="A8" s="155">
        <v>101</v>
      </c>
      <c r="B8" s="315" t="s">
        <v>98</v>
      </c>
      <c r="C8" s="316"/>
      <c r="D8" s="316"/>
      <c r="E8" s="316"/>
      <c r="F8" s="314"/>
      <c r="G8" s="285">
        <v>3939478864</v>
      </c>
      <c r="H8" s="195">
        <v>917977076</v>
      </c>
      <c r="I8" s="195">
        <v>2500000000</v>
      </c>
      <c r="J8" s="196">
        <f>G8-H8-I8</f>
        <v>521501788</v>
      </c>
      <c r="M8" s="248"/>
    </row>
    <row r="9" spans="1:10" s="20" customFormat="1" ht="19.5" customHeight="1">
      <c r="A9" s="161"/>
      <c r="B9" s="317"/>
      <c r="C9" s="318"/>
      <c r="D9" s="318"/>
      <c r="E9" s="318"/>
      <c r="F9" s="319"/>
      <c r="G9" s="21"/>
      <c r="H9" s="16"/>
      <c r="I9" s="16"/>
      <c r="J9" s="18"/>
    </row>
    <row r="10" spans="1:10" s="20" customFormat="1" ht="19.5" customHeight="1">
      <c r="A10" s="162"/>
      <c r="B10" s="320"/>
      <c r="C10" s="318"/>
      <c r="D10" s="318"/>
      <c r="E10" s="318"/>
      <c r="F10" s="319"/>
      <c r="G10" s="22"/>
      <c r="H10" s="17"/>
      <c r="I10" s="17"/>
      <c r="J10" s="19"/>
    </row>
    <row r="11" spans="1:12" s="20" customFormat="1" ht="19.5" customHeight="1">
      <c r="A11" s="162"/>
      <c r="B11" s="163"/>
      <c r="C11" s="164"/>
      <c r="D11" s="164"/>
      <c r="E11" s="164"/>
      <c r="F11" s="165"/>
      <c r="G11" s="29"/>
      <c r="H11" s="22"/>
      <c r="I11" s="17"/>
      <c r="J11" s="19"/>
      <c r="L11" s="188"/>
    </row>
    <row r="12" spans="1:10" s="20" customFormat="1" ht="19.5" customHeight="1">
      <c r="A12" s="162"/>
      <c r="B12" s="163"/>
      <c r="C12" s="164"/>
      <c r="D12" s="164"/>
      <c r="E12" s="164"/>
      <c r="F12" s="166"/>
      <c r="G12" s="29"/>
      <c r="H12" s="22"/>
      <c r="I12" s="17"/>
      <c r="J12" s="19"/>
    </row>
    <row r="13" spans="1:10" ht="19.5" customHeight="1">
      <c r="A13" s="157"/>
      <c r="B13" s="167"/>
      <c r="C13" s="168"/>
      <c r="D13" s="168"/>
      <c r="E13" s="168"/>
      <c r="F13" s="169"/>
      <c r="G13" s="30"/>
      <c r="H13" s="11"/>
      <c r="I13" s="11"/>
      <c r="J13" s="12"/>
    </row>
    <row r="14" spans="1:10" ht="19.5" customHeight="1">
      <c r="A14" s="157"/>
      <c r="B14" s="167"/>
      <c r="C14" s="168"/>
      <c r="D14" s="168"/>
      <c r="E14" s="168"/>
      <c r="F14" s="170"/>
      <c r="G14" s="30"/>
      <c r="H14" s="11"/>
      <c r="I14" s="11"/>
      <c r="J14" s="12"/>
    </row>
    <row r="15" spans="1:10" ht="19.5" customHeight="1">
      <c r="A15" s="157"/>
      <c r="B15" s="167"/>
      <c r="C15" s="168"/>
      <c r="D15" s="168"/>
      <c r="E15" s="168"/>
      <c r="F15" s="169"/>
      <c r="G15" s="30"/>
      <c r="H15" s="11"/>
      <c r="I15" s="11"/>
      <c r="J15" s="12"/>
    </row>
    <row r="16" spans="1:10" ht="19.5" customHeight="1">
      <c r="A16" s="157"/>
      <c r="B16" s="167"/>
      <c r="C16" s="168"/>
      <c r="D16" s="168"/>
      <c r="E16" s="168"/>
      <c r="F16" s="170"/>
      <c r="G16" s="30"/>
      <c r="H16" s="11"/>
      <c r="I16" s="11"/>
      <c r="J16" s="12"/>
    </row>
    <row r="17" spans="1:10" ht="19.5" customHeight="1">
      <c r="A17" s="157"/>
      <c r="B17" s="167"/>
      <c r="C17" s="168"/>
      <c r="D17" s="168"/>
      <c r="E17" s="168"/>
      <c r="F17" s="170"/>
      <c r="G17" s="30"/>
      <c r="H17" s="11"/>
      <c r="I17" s="11"/>
      <c r="J17" s="12"/>
    </row>
    <row r="18" spans="1:10" ht="19.5" customHeight="1">
      <c r="A18" s="157"/>
      <c r="B18" s="167"/>
      <c r="C18" s="168"/>
      <c r="D18" s="168"/>
      <c r="E18" s="168"/>
      <c r="F18" s="169"/>
      <c r="G18" s="30"/>
      <c r="H18" s="11"/>
      <c r="I18" s="11"/>
      <c r="J18" s="12"/>
    </row>
    <row r="19" spans="1:10" ht="19.5" customHeight="1">
      <c r="A19" s="157"/>
      <c r="B19" s="167"/>
      <c r="C19" s="168"/>
      <c r="D19" s="168"/>
      <c r="E19" s="168"/>
      <c r="F19" s="170"/>
      <c r="G19" s="30"/>
      <c r="H19" s="11"/>
      <c r="I19" s="11"/>
      <c r="J19" s="12"/>
    </row>
    <row r="20" spans="1:10" ht="19.5" customHeight="1">
      <c r="A20" s="157"/>
      <c r="B20" s="167"/>
      <c r="C20" s="168"/>
      <c r="D20" s="168"/>
      <c r="E20" s="168"/>
      <c r="F20" s="169"/>
      <c r="G20" s="30"/>
      <c r="H20" s="11"/>
      <c r="I20" s="11"/>
      <c r="J20" s="12"/>
    </row>
    <row r="21" spans="1:10" ht="19.5" customHeight="1">
      <c r="A21" s="157"/>
      <c r="B21" s="167"/>
      <c r="C21" s="168"/>
      <c r="D21" s="168"/>
      <c r="E21" s="168"/>
      <c r="F21" s="170"/>
      <c r="G21" s="30"/>
      <c r="H21" s="11"/>
      <c r="I21" s="11"/>
      <c r="J21" s="12"/>
    </row>
    <row r="22" spans="1:10" ht="19.5" customHeight="1">
      <c r="A22" s="157"/>
      <c r="B22" s="167"/>
      <c r="C22" s="168"/>
      <c r="D22" s="168"/>
      <c r="E22" s="168"/>
      <c r="F22" s="169"/>
      <c r="G22" s="30"/>
      <c r="H22" s="11"/>
      <c r="I22" s="11"/>
      <c r="J22" s="12"/>
    </row>
    <row r="23" spans="1:10" ht="19.5" customHeight="1">
      <c r="A23" s="157"/>
      <c r="B23" s="167"/>
      <c r="C23" s="168"/>
      <c r="D23" s="168"/>
      <c r="E23" s="168"/>
      <c r="F23" s="170"/>
      <c r="G23" s="30"/>
      <c r="H23" s="11"/>
      <c r="I23" s="11"/>
      <c r="J23" s="12"/>
    </row>
    <row r="24" spans="1:10" ht="19.5" customHeight="1">
      <c r="A24" s="157"/>
      <c r="B24" s="167"/>
      <c r="C24" s="168"/>
      <c r="D24" s="168"/>
      <c r="E24" s="168"/>
      <c r="F24" s="169"/>
      <c r="G24" s="30"/>
      <c r="H24" s="11"/>
      <c r="I24" s="11"/>
      <c r="J24" s="12"/>
    </row>
    <row r="25" spans="1:10" ht="19.5" customHeight="1">
      <c r="A25" s="157"/>
      <c r="B25" s="167"/>
      <c r="C25" s="168"/>
      <c r="D25" s="168"/>
      <c r="E25" s="168"/>
      <c r="F25" s="170"/>
      <c r="G25" s="30"/>
      <c r="H25" s="11"/>
      <c r="I25" s="11"/>
      <c r="J25" s="12"/>
    </row>
    <row r="26" spans="1:10" ht="19.5" customHeight="1">
      <c r="A26" s="157"/>
      <c r="B26" s="167"/>
      <c r="C26" s="168"/>
      <c r="D26" s="168"/>
      <c r="E26" s="168"/>
      <c r="F26" s="169"/>
      <c r="G26" s="30"/>
      <c r="H26" s="11"/>
      <c r="I26" s="11"/>
      <c r="J26" s="12"/>
    </row>
    <row r="27" spans="1:10" ht="19.5" customHeight="1">
      <c r="A27" s="157"/>
      <c r="B27" s="167"/>
      <c r="C27" s="168"/>
      <c r="D27" s="168"/>
      <c r="E27" s="168"/>
      <c r="F27" s="171"/>
      <c r="G27" s="31"/>
      <c r="H27" s="13"/>
      <c r="I27" s="13"/>
      <c r="J27" s="14"/>
    </row>
    <row r="28" spans="1:10" ht="19.5" customHeight="1">
      <c r="A28" s="151"/>
      <c r="B28" s="172"/>
      <c r="C28" s="150"/>
      <c r="D28" s="150"/>
      <c r="E28" s="150"/>
      <c r="F28" s="169"/>
      <c r="G28" s="30"/>
      <c r="H28" s="11"/>
      <c r="I28" s="11"/>
      <c r="J28" s="12"/>
    </row>
    <row r="29" spans="1:10" ht="19.5" customHeight="1">
      <c r="A29" s="157"/>
      <c r="B29" s="167"/>
      <c r="C29" s="168"/>
      <c r="D29" s="168"/>
      <c r="E29" s="168"/>
      <c r="F29" s="170"/>
      <c r="G29" s="30"/>
      <c r="H29" s="11"/>
      <c r="I29" s="11"/>
      <c r="J29" s="12"/>
    </row>
    <row r="30" spans="1:10" ht="19.5" customHeight="1">
      <c r="A30" s="157"/>
      <c r="B30" s="167"/>
      <c r="C30" s="168"/>
      <c r="D30" s="168"/>
      <c r="E30" s="168"/>
      <c r="F30" s="169"/>
      <c r="G30" s="30"/>
      <c r="H30" s="11"/>
      <c r="I30" s="11"/>
      <c r="J30" s="12"/>
    </row>
    <row r="31" spans="1:10" ht="19.5" customHeight="1">
      <c r="A31" s="157"/>
      <c r="B31" s="167"/>
      <c r="C31" s="168"/>
      <c r="D31" s="168"/>
      <c r="E31" s="168"/>
      <c r="F31" s="170"/>
      <c r="G31" s="30"/>
      <c r="H31" s="11"/>
      <c r="I31" s="11"/>
      <c r="J31" s="12"/>
    </row>
    <row r="32" spans="1:10" ht="19.5" customHeight="1">
      <c r="A32" s="157"/>
      <c r="B32" s="167"/>
      <c r="C32" s="168"/>
      <c r="D32" s="168"/>
      <c r="E32" s="168"/>
      <c r="F32" s="170"/>
      <c r="G32" s="30"/>
      <c r="H32" s="11"/>
      <c r="I32" s="11"/>
      <c r="J32" s="12"/>
    </row>
    <row r="33" spans="1:10" ht="19.5" customHeight="1">
      <c r="A33" s="157"/>
      <c r="B33" s="167"/>
      <c r="C33" s="168"/>
      <c r="D33" s="168"/>
      <c r="E33" s="168"/>
      <c r="F33" s="169"/>
      <c r="G33" s="30"/>
      <c r="H33" s="11"/>
      <c r="I33" s="11"/>
      <c r="J33" s="12"/>
    </row>
    <row r="34" spans="1:10" ht="19.5" customHeight="1">
      <c r="A34" s="157"/>
      <c r="B34" s="167"/>
      <c r="C34" s="168"/>
      <c r="D34" s="168"/>
      <c r="E34" s="168"/>
      <c r="F34" s="169"/>
      <c r="G34" s="30"/>
      <c r="H34" s="11"/>
      <c r="I34" s="11"/>
      <c r="J34" s="12"/>
    </row>
    <row r="35" spans="1:10" s="24" customFormat="1" ht="45.75" customHeight="1" thickBot="1">
      <c r="A35" s="158"/>
      <c r="B35" s="173"/>
      <c r="C35" s="174"/>
      <c r="D35" s="174"/>
      <c r="E35" s="174"/>
      <c r="F35" s="175"/>
      <c r="G35" s="32"/>
      <c r="H35" s="25"/>
      <c r="I35" s="25"/>
      <c r="J35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P8" sqref="P8:P14"/>
    </sheetView>
  </sheetViews>
  <sheetFormatPr defaultColWidth="9.00390625" defaultRowHeight="16.5"/>
  <cols>
    <col min="1" max="1" width="3.625" style="180" customWidth="1"/>
    <col min="2" max="5" width="2.50390625" style="180" customWidth="1"/>
    <col min="6" max="6" width="19.625" style="138" customWidth="1"/>
    <col min="7" max="8" width="15.125" style="114" customWidth="1"/>
    <col min="9" max="9" width="14.125" style="114" customWidth="1"/>
    <col min="10" max="10" width="14.375" style="114" customWidth="1"/>
    <col min="11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5.50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23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02" t="s">
        <v>165</v>
      </c>
      <c r="K2" s="203" t="s">
        <v>166</v>
      </c>
      <c r="Q2" s="224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24"/>
    </row>
    <row r="4" spans="1:17" s="110" customFormat="1" ht="16.5" customHeight="1" thickBot="1">
      <c r="A4" s="336" t="s">
        <v>92</v>
      </c>
      <c r="B4" s="336"/>
      <c r="C4" s="336"/>
      <c r="D4" s="336"/>
      <c r="E4" s="336"/>
      <c r="G4" s="111"/>
      <c r="H4" s="111"/>
      <c r="I4" s="111"/>
      <c r="J4" s="112" t="s">
        <v>91</v>
      </c>
      <c r="K4" s="113" t="s">
        <v>189</v>
      </c>
      <c r="P4" s="112" t="s">
        <v>1</v>
      </c>
      <c r="Q4" s="225"/>
    </row>
    <row r="5" spans="1:16" ht="24" customHeight="1">
      <c r="A5" s="311" t="s">
        <v>0</v>
      </c>
      <c r="B5" s="340" t="s">
        <v>102</v>
      </c>
      <c r="C5" s="341"/>
      <c r="D5" s="341"/>
      <c r="E5" s="341"/>
      <c r="F5" s="342"/>
      <c r="G5" s="338" t="s">
        <v>2</v>
      </c>
      <c r="H5" s="343"/>
      <c r="I5" s="338" t="s">
        <v>23</v>
      </c>
      <c r="J5" s="343"/>
      <c r="K5" s="339" t="s">
        <v>3</v>
      </c>
      <c r="L5" s="343"/>
      <c r="M5" s="338" t="s">
        <v>9</v>
      </c>
      <c r="N5" s="343"/>
      <c r="O5" s="338" t="s">
        <v>4</v>
      </c>
      <c r="P5" s="339"/>
    </row>
    <row r="6" spans="1:16" ht="24" customHeight="1">
      <c r="A6" s="337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259">
        <v>101</v>
      </c>
      <c r="B7" s="260"/>
      <c r="C7" s="261"/>
      <c r="D7" s="261"/>
      <c r="E7" s="261"/>
      <c r="F7" s="176" t="s">
        <v>99</v>
      </c>
      <c r="G7" s="189">
        <f>G8+G9+G10+G11+G12+G13+G14</f>
        <v>523318834</v>
      </c>
      <c r="H7" s="189">
        <f aca="true" t="shared" si="0" ref="H7:P7">H8+H9+H10+H11+H12+H13+H14</f>
        <v>4418395228</v>
      </c>
      <c r="I7" s="189">
        <f t="shared" si="0"/>
        <v>45791170</v>
      </c>
      <c r="J7" s="190">
        <f t="shared" si="0"/>
        <v>872185906</v>
      </c>
      <c r="K7" s="191">
        <f t="shared" si="0"/>
        <v>473203222</v>
      </c>
      <c r="L7" s="189">
        <f t="shared" si="0"/>
        <v>3083652568</v>
      </c>
      <c r="M7" s="189">
        <f t="shared" si="0"/>
        <v>23447676</v>
      </c>
      <c r="N7" s="189">
        <f t="shared" si="0"/>
        <v>-23447676</v>
      </c>
      <c r="O7" s="189">
        <f t="shared" si="0"/>
        <v>27772118</v>
      </c>
      <c r="P7" s="194">
        <f t="shared" si="0"/>
        <v>439109078</v>
      </c>
    </row>
    <row r="8" spans="1:17" s="123" customFormat="1" ht="23.25" customHeight="1">
      <c r="A8" s="262"/>
      <c r="B8" s="85">
        <v>1</v>
      </c>
      <c r="C8" s="263"/>
      <c r="D8" s="264"/>
      <c r="E8" s="265"/>
      <c r="F8" s="238" t="s">
        <v>168</v>
      </c>
      <c r="G8" s="189">
        <f>'歲出總經'!G8+'歲出總資'!G8</f>
        <v>1200000</v>
      </c>
      <c r="H8" s="189">
        <f>'歲出總經'!H8+'歲出總資'!H8</f>
        <v>1003045982</v>
      </c>
      <c r="I8" s="189">
        <f>'歲出總經'!I8+'歲出總資'!I8</f>
        <v>60500</v>
      </c>
      <c r="J8" s="189">
        <f>'歲出總經'!J8+'歲出總資'!J8</f>
        <v>519150134</v>
      </c>
      <c r="K8" s="193">
        <f>'歲出總經'!K8+'歲出總資'!K8</f>
        <v>1139500</v>
      </c>
      <c r="L8" s="189">
        <f>'歲出總經'!L8+'歲出總資'!L8</f>
        <v>372194122</v>
      </c>
      <c r="M8" s="189">
        <f>'歲出總經'!M8+'歲出總資'!M8</f>
        <v>0</v>
      </c>
      <c r="N8" s="189">
        <f>'歲出總經'!N8+'歲出總資'!N8</f>
        <v>0</v>
      </c>
      <c r="O8" s="189">
        <f>'歲出總經'!O8+'歲出總資'!O8</f>
        <v>0</v>
      </c>
      <c r="P8" s="194">
        <f>'歲出總經'!P8+'歲出總資'!P8</f>
        <v>111701726</v>
      </c>
      <c r="Q8" s="120"/>
    </row>
    <row r="9" spans="1:17" s="123" customFormat="1" ht="23.25" customHeight="1">
      <c r="A9" s="156"/>
      <c r="B9" s="156">
        <v>2</v>
      </c>
      <c r="C9" s="289"/>
      <c r="D9" s="290"/>
      <c r="E9" s="291"/>
      <c r="F9" s="292" t="s">
        <v>121</v>
      </c>
      <c r="G9" s="189">
        <f>'歲出總經'!G9+'歲出總資'!G9</f>
        <v>19424089</v>
      </c>
      <c r="H9" s="189">
        <f>'歲出總經'!H9+'歲出總資'!H9</f>
        <v>1109616826</v>
      </c>
      <c r="I9" s="189">
        <f>'歲出總經'!I9+'歲出總資'!I9</f>
        <v>3074647</v>
      </c>
      <c r="J9" s="189">
        <f>'歲出總經'!J9+'歲出總資'!J9</f>
        <v>222079523</v>
      </c>
      <c r="K9" s="193">
        <f>'歲出總經'!K9+'歲出總資'!K9</f>
        <v>16349442</v>
      </c>
      <c r="L9" s="189">
        <f>'歲出總經'!L9+'歲出總資'!L9</f>
        <v>854222394</v>
      </c>
      <c r="M9" s="189">
        <f>'歲出總經'!M9+'歲出總資'!M9</f>
        <v>0</v>
      </c>
      <c r="N9" s="189">
        <f>'歲出總經'!N9+'歲出總資'!N9</f>
        <v>0</v>
      </c>
      <c r="O9" s="189">
        <f>'歲出總經'!O9+'歲出總資'!O9</f>
        <v>0</v>
      </c>
      <c r="P9" s="194">
        <f>'歲出總經'!P9+'歲出總資'!P9</f>
        <v>33314909</v>
      </c>
      <c r="Q9" s="120"/>
    </row>
    <row r="10" spans="1:17" s="124" customFormat="1" ht="23.25" customHeight="1">
      <c r="A10" s="156"/>
      <c r="B10" s="155">
        <v>3</v>
      </c>
      <c r="C10" s="266"/>
      <c r="D10" s="264"/>
      <c r="E10" s="265"/>
      <c r="F10" s="219" t="s">
        <v>133</v>
      </c>
      <c r="G10" s="189">
        <f>'歲出總資'!G10</f>
        <v>0</v>
      </c>
      <c r="H10" s="189">
        <f>'歲出總資'!H10</f>
        <v>26710522</v>
      </c>
      <c r="I10" s="189">
        <f>'歲出總資'!I10</f>
        <v>0</v>
      </c>
      <c r="J10" s="189">
        <f>'歲出總資'!J10</f>
        <v>66004</v>
      </c>
      <c r="K10" s="193">
        <f>'歲出總資'!K10</f>
        <v>0</v>
      </c>
      <c r="L10" s="189">
        <f>'歲出總資'!L10</f>
        <v>26644518</v>
      </c>
      <c r="M10" s="189">
        <f>'歲出總資'!M10</f>
        <v>0</v>
      </c>
      <c r="N10" s="189">
        <f>'歲出總資'!N10</f>
        <v>0</v>
      </c>
      <c r="O10" s="189">
        <f>'歲出總資'!O10</f>
        <v>0</v>
      </c>
      <c r="P10" s="194">
        <f>'歲出總資'!P10</f>
        <v>0</v>
      </c>
      <c r="Q10" s="226"/>
    </row>
    <row r="11" spans="1:17" s="124" customFormat="1" ht="23.25" customHeight="1">
      <c r="A11" s="156"/>
      <c r="B11" s="155">
        <v>4</v>
      </c>
      <c r="C11" s="266"/>
      <c r="D11" s="266"/>
      <c r="E11" s="267"/>
      <c r="F11" s="219" t="s">
        <v>169</v>
      </c>
      <c r="G11" s="189">
        <f>'歲出總經'!G10+'歲出總資'!G11</f>
        <v>184897093</v>
      </c>
      <c r="H11" s="189">
        <f>'歲出總經'!H10+'歲出總資'!H11</f>
        <v>20587532</v>
      </c>
      <c r="I11" s="189">
        <f>'歲出總經'!I10+'歲出總資'!I11</f>
        <v>26522253</v>
      </c>
      <c r="J11" s="189">
        <f>'歲出總經'!J10+'歲出總資'!J11</f>
        <v>18684978</v>
      </c>
      <c r="K11" s="193">
        <f>'歲出總經'!K10+'歲出總資'!K11</f>
        <v>158374840</v>
      </c>
      <c r="L11" s="189">
        <f>'歲出總經'!L10+'歲出總資'!L11</f>
        <v>1902554</v>
      </c>
      <c r="M11" s="189">
        <f>'歲出總經'!M10+'歲出總資'!M11</f>
        <v>0</v>
      </c>
      <c r="N11" s="189">
        <f>'歲出總經'!N10+'歲出總資'!N11</f>
        <v>0</v>
      </c>
      <c r="O11" s="189">
        <f>'歲出總經'!O10+'歲出總資'!O11</f>
        <v>0</v>
      </c>
      <c r="P11" s="194">
        <f>'歲出總經'!P10+'歲出總資'!P11</f>
        <v>0</v>
      </c>
      <c r="Q11" s="226"/>
    </row>
    <row r="12" spans="1:17" s="126" customFormat="1" ht="23.25" customHeight="1">
      <c r="A12" s="156"/>
      <c r="B12" s="155">
        <v>5</v>
      </c>
      <c r="C12" s="266"/>
      <c r="D12" s="266"/>
      <c r="E12" s="267"/>
      <c r="F12" s="219" t="s">
        <v>170</v>
      </c>
      <c r="G12" s="189">
        <f>'歲出總經'!G11+'歲出總資'!G12</f>
        <v>0</v>
      </c>
      <c r="H12" s="189">
        <f>'歲出總經'!H11+'歲出總資'!H12</f>
        <v>1850034989</v>
      </c>
      <c r="I12" s="189">
        <f>'歲出總經'!I11+'歲出總資'!I12</f>
        <v>0</v>
      </c>
      <c r="J12" s="189">
        <f>'歲出總經'!J11+'歲出總資'!J12</f>
        <v>77303145</v>
      </c>
      <c r="K12" s="193">
        <f>'歲出總經'!K11+'歲出總資'!K12</f>
        <v>0</v>
      </c>
      <c r="L12" s="189">
        <f>'歲出總經'!L11+'歲出總資'!L12</f>
        <v>1537399265</v>
      </c>
      <c r="M12" s="189">
        <f>'歲出總經'!M11+'歲出總資'!M12</f>
        <v>0</v>
      </c>
      <c r="N12" s="189">
        <f>'歲出總經'!N11+'歲出總資'!N12</f>
        <v>0</v>
      </c>
      <c r="O12" s="189">
        <f>'歲出總經'!O11+'歲出總資'!O12</f>
        <v>0</v>
      </c>
      <c r="P12" s="194">
        <f>'歲出總經'!P11+'歲出總資'!P12</f>
        <v>235332579</v>
      </c>
      <c r="Q12" s="227"/>
    </row>
    <row r="13" spans="1:17" s="132" customFormat="1" ht="23.25" customHeight="1">
      <c r="A13" s="156"/>
      <c r="B13" s="155">
        <v>6</v>
      </c>
      <c r="C13" s="266"/>
      <c r="D13" s="266"/>
      <c r="E13" s="267"/>
      <c r="F13" s="219" t="s">
        <v>144</v>
      </c>
      <c r="G13" s="189">
        <f>'歲出總經'!G12+'歲出總資'!G13</f>
        <v>317797652</v>
      </c>
      <c r="H13" s="189">
        <f>'歲出總經'!H12+'歲出總資'!H13</f>
        <v>315766357</v>
      </c>
      <c r="I13" s="189">
        <f>'歲出總經'!I12+'歲出總資'!I13</f>
        <v>16133770</v>
      </c>
      <c r="J13" s="189">
        <f>'歲出總經'!J12+'歲出總資'!J13</f>
        <v>23550166</v>
      </c>
      <c r="K13" s="193">
        <f>'歲出總經'!K12+'歲出總資'!K13</f>
        <v>297339440</v>
      </c>
      <c r="L13" s="189">
        <f>'歲出總經'!L12+'歲出總資'!L13</f>
        <v>210008651</v>
      </c>
      <c r="M13" s="189">
        <f>'歲出總經'!M12+'歲出總資'!M13</f>
        <v>23447676</v>
      </c>
      <c r="N13" s="189">
        <f>'歲出總經'!N12+'歲出總資'!N13</f>
        <v>-23447676</v>
      </c>
      <c r="O13" s="189">
        <f>'歲出總經'!O12+'歲出總資'!O13</f>
        <v>27772118</v>
      </c>
      <c r="P13" s="194">
        <f>'歲出總經'!P12+'歲出總資'!P13</f>
        <v>58759864</v>
      </c>
      <c r="Q13" s="228"/>
    </row>
    <row r="14" spans="1:17" s="132" customFormat="1" ht="23.25" customHeight="1">
      <c r="A14" s="156"/>
      <c r="B14" s="156">
        <v>8</v>
      </c>
      <c r="C14" s="289"/>
      <c r="D14" s="289"/>
      <c r="E14" s="293"/>
      <c r="F14" s="292" t="s">
        <v>152</v>
      </c>
      <c r="G14" s="189">
        <f>'歲出總經'!G13+'歲出總資'!G14</f>
        <v>0</v>
      </c>
      <c r="H14" s="189">
        <f>'歲出總經'!H13+'歲出總資'!H14</f>
        <v>92633020</v>
      </c>
      <c r="I14" s="189">
        <f>'歲出總經'!I13+'歲出總資'!I14</f>
        <v>0</v>
      </c>
      <c r="J14" s="189">
        <f>'歲出總經'!J13+'歲出總資'!J14</f>
        <v>11351956</v>
      </c>
      <c r="K14" s="193">
        <f>'歲出總經'!K13+'歲出總資'!K14</f>
        <v>0</v>
      </c>
      <c r="L14" s="189">
        <f>'歲出總經'!L13+'歲出總資'!L14</f>
        <v>81281064</v>
      </c>
      <c r="M14" s="189">
        <f>'歲出總經'!M13+'歲出總資'!M14</f>
        <v>0</v>
      </c>
      <c r="N14" s="189">
        <f>'歲出總經'!N13+'歲出總資'!N14</f>
        <v>0</v>
      </c>
      <c r="O14" s="189">
        <f>'歲出總經'!O13+'歲出總資'!O14</f>
        <v>0</v>
      </c>
      <c r="P14" s="194">
        <f>'歲出總經'!P13+'歲出總資'!P14</f>
        <v>0</v>
      </c>
      <c r="Q14" s="228"/>
    </row>
    <row r="15" spans="1:17" s="126" customFormat="1" ht="23.25" customHeight="1">
      <c r="A15" s="156"/>
      <c r="B15" s="178"/>
      <c r="C15" s="179"/>
      <c r="D15" s="179"/>
      <c r="E15" s="179"/>
      <c r="F15" s="125"/>
      <c r="G15" s="189"/>
      <c r="H15" s="189"/>
      <c r="I15" s="189"/>
      <c r="J15" s="189"/>
      <c r="K15" s="193"/>
      <c r="L15" s="189"/>
      <c r="M15" s="189"/>
      <c r="N15" s="192"/>
      <c r="O15" s="189"/>
      <c r="P15" s="194"/>
      <c r="Q15" s="227"/>
    </row>
    <row r="16" spans="1:17" s="126" customFormat="1" ht="23.25" customHeight="1">
      <c r="A16" s="156"/>
      <c r="B16" s="178"/>
      <c r="C16" s="179"/>
      <c r="D16" s="179"/>
      <c r="E16" s="179"/>
      <c r="F16" s="125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227"/>
    </row>
    <row r="17" spans="1:17" s="126" customFormat="1" ht="23.25" customHeight="1">
      <c r="A17" s="156"/>
      <c r="B17" s="178"/>
      <c r="C17" s="179"/>
      <c r="D17" s="179"/>
      <c r="E17" s="179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227"/>
    </row>
    <row r="18" spans="1:17" s="132" customFormat="1" ht="23.25" customHeight="1">
      <c r="A18" s="156"/>
      <c r="B18" s="178"/>
      <c r="C18" s="179"/>
      <c r="D18" s="179"/>
      <c r="E18" s="179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228"/>
    </row>
    <row r="19" spans="1:17" s="126" customFormat="1" ht="23.25" customHeight="1">
      <c r="A19" s="156"/>
      <c r="B19" s="178"/>
      <c r="C19" s="179"/>
      <c r="D19" s="179"/>
      <c r="E19" s="179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27"/>
    </row>
    <row r="20" spans="1:17" s="132" customFormat="1" ht="23.25" customHeight="1">
      <c r="A20" s="156"/>
      <c r="B20" s="178"/>
      <c r="C20" s="179"/>
      <c r="D20" s="179"/>
      <c r="E20" s="179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228"/>
    </row>
    <row r="21" spans="1:17" s="132" customFormat="1" ht="23.25" customHeight="1">
      <c r="A21" s="156"/>
      <c r="B21" s="178"/>
      <c r="C21" s="179"/>
      <c r="D21" s="179"/>
      <c r="E21" s="179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28"/>
    </row>
    <row r="22" spans="1:17" s="126" customFormat="1" ht="23.25" customHeight="1">
      <c r="A22" s="156"/>
      <c r="B22" s="178"/>
      <c r="C22" s="179"/>
      <c r="D22" s="179"/>
      <c r="E22" s="179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27"/>
    </row>
    <row r="23" spans="1:17" s="126" customFormat="1" ht="23.25" customHeight="1">
      <c r="A23" s="156"/>
      <c r="B23" s="178"/>
      <c r="C23" s="179"/>
      <c r="D23" s="179"/>
      <c r="E23" s="179"/>
      <c r="F23" s="125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7"/>
    </row>
    <row r="24" spans="1:17" s="126" customFormat="1" ht="23.25" customHeight="1">
      <c r="A24" s="156"/>
      <c r="B24" s="178"/>
      <c r="C24" s="179"/>
      <c r="D24" s="179"/>
      <c r="E24" s="179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27"/>
    </row>
    <row r="25" spans="1:17" s="132" customFormat="1" ht="23.25" customHeight="1">
      <c r="A25" s="156"/>
      <c r="B25" s="178"/>
      <c r="C25" s="179"/>
      <c r="D25" s="179"/>
      <c r="E25" s="179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228"/>
    </row>
    <row r="26" spans="1:17" s="132" customFormat="1" ht="23.25" customHeight="1">
      <c r="A26" s="156"/>
      <c r="B26" s="178"/>
      <c r="C26" s="179"/>
      <c r="D26" s="179"/>
      <c r="E26" s="179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28"/>
    </row>
    <row r="27" spans="1:17" s="133" customFormat="1" ht="23.25" customHeight="1">
      <c r="A27" s="180"/>
      <c r="B27" s="179"/>
      <c r="C27" s="179"/>
      <c r="D27" s="179"/>
      <c r="E27" s="179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9"/>
    </row>
    <row r="28" spans="1:17" s="133" customFormat="1" ht="23.25" customHeight="1">
      <c r="A28" s="180"/>
      <c r="B28" s="179"/>
      <c r="C28" s="179"/>
      <c r="D28" s="179"/>
      <c r="E28" s="179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9"/>
    </row>
    <row r="29" spans="1:17" s="133" customFormat="1" ht="23.25" customHeight="1">
      <c r="A29" s="180"/>
      <c r="B29" s="179"/>
      <c r="C29" s="179"/>
      <c r="D29" s="179"/>
      <c r="E29" s="179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9"/>
    </row>
    <row r="30" spans="1:17" s="133" customFormat="1" ht="23.25" customHeight="1">
      <c r="A30" s="180"/>
      <c r="B30" s="179"/>
      <c r="C30" s="179"/>
      <c r="D30" s="179"/>
      <c r="E30" s="179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9"/>
    </row>
    <row r="31" spans="1:17" s="133" customFormat="1" ht="23.25" customHeight="1">
      <c r="A31" s="180"/>
      <c r="B31" s="179"/>
      <c r="C31" s="179"/>
      <c r="D31" s="179"/>
      <c r="E31" s="179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9"/>
    </row>
    <row r="32" spans="1:17" s="133" customFormat="1" ht="21" customHeight="1">
      <c r="A32" s="180"/>
      <c r="B32" s="179"/>
      <c r="C32" s="179"/>
      <c r="D32" s="179"/>
      <c r="E32" s="179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9"/>
    </row>
    <row r="33" spans="1:17" s="110" customFormat="1" ht="24" customHeight="1" thickBot="1">
      <c r="A33" s="181"/>
      <c r="B33" s="182"/>
      <c r="C33" s="182"/>
      <c r="D33" s="183"/>
      <c r="E33" s="182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2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I5" sqref="I5:J33"/>
    </sheetView>
  </sheetViews>
  <sheetFormatPr defaultColWidth="9.00390625" defaultRowHeight="16.5"/>
  <cols>
    <col min="1" max="1" width="3.875" style="180" customWidth="1"/>
    <col min="2" max="5" width="2.625" style="180" customWidth="1"/>
    <col min="6" max="6" width="19.875" style="138" customWidth="1"/>
    <col min="7" max="7" width="14.375" style="114" customWidth="1"/>
    <col min="8" max="8" width="15.125" style="114" customWidth="1"/>
    <col min="9" max="9" width="13.50390625" style="114" customWidth="1"/>
    <col min="10" max="10" width="14.125" style="114" customWidth="1"/>
    <col min="11" max="16" width="14.75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23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02" t="s">
        <v>165</v>
      </c>
      <c r="K2" s="203" t="s">
        <v>166</v>
      </c>
      <c r="Q2" s="224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177</v>
      </c>
      <c r="K3" s="107" t="s">
        <v>178</v>
      </c>
      <c r="Q3" s="224"/>
    </row>
    <row r="4" spans="1:17" s="110" customFormat="1" ht="16.5" customHeight="1" thickBot="1">
      <c r="A4" s="336" t="s">
        <v>93</v>
      </c>
      <c r="B4" s="336"/>
      <c r="C4" s="336"/>
      <c r="D4" s="336"/>
      <c r="E4" s="336"/>
      <c r="G4" s="111"/>
      <c r="H4" s="111"/>
      <c r="I4" s="111"/>
      <c r="J4" s="112" t="s">
        <v>91</v>
      </c>
      <c r="K4" s="113" t="s">
        <v>189</v>
      </c>
      <c r="P4" s="112" t="s">
        <v>1</v>
      </c>
      <c r="Q4" s="225"/>
    </row>
    <row r="5" spans="1:16" ht="24" customHeight="1">
      <c r="A5" s="311" t="s">
        <v>0</v>
      </c>
      <c r="B5" s="340" t="s">
        <v>102</v>
      </c>
      <c r="C5" s="341"/>
      <c r="D5" s="341"/>
      <c r="E5" s="341"/>
      <c r="F5" s="342"/>
      <c r="G5" s="338" t="s">
        <v>2</v>
      </c>
      <c r="H5" s="343"/>
      <c r="I5" s="338" t="s">
        <v>23</v>
      </c>
      <c r="J5" s="343"/>
      <c r="K5" s="339" t="s">
        <v>3</v>
      </c>
      <c r="L5" s="343"/>
      <c r="M5" s="338" t="s">
        <v>9</v>
      </c>
      <c r="N5" s="343"/>
      <c r="O5" s="338" t="s">
        <v>4</v>
      </c>
      <c r="P5" s="339"/>
    </row>
    <row r="6" spans="1:16" ht="24" customHeight="1">
      <c r="A6" s="337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259">
        <v>101</v>
      </c>
      <c r="B7" s="260"/>
      <c r="C7" s="261"/>
      <c r="D7" s="261"/>
      <c r="E7" s="261"/>
      <c r="F7" s="176" t="s">
        <v>99</v>
      </c>
      <c r="G7" s="189">
        <f>SUM(G8:G13)</f>
        <v>5436628</v>
      </c>
      <c r="H7" s="189">
        <f aca="true" t="shared" si="0" ref="H7:P7">SUM(H8:H13)</f>
        <v>327004722</v>
      </c>
      <c r="I7" s="189">
        <f t="shared" si="0"/>
        <v>60500</v>
      </c>
      <c r="J7" s="190">
        <f t="shared" si="0"/>
        <v>88664298</v>
      </c>
      <c r="K7" s="191">
        <f t="shared" si="0"/>
        <v>3939500</v>
      </c>
      <c r="L7" s="189">
        <f t="shared" si="0"/>
        <v>122925765</v>
      </c>
      <c r="M7" s="189">
        <f t="shared" si="0"/>
        <v>0</v>
      </c>
      <c r="N7" s="189">
        <f t="shared" si="0"/>
        <v>0</v>
      </c>
      <c r="O7" s="189">
        <f t="shared" si="0"/>
        <v>1436628</v>
      </c>
      <c r="P7" s="194">
        <f t="shared" si="0"/>
        <v>115414659</v>
      </c>
    </row>
    <row r="8" spans="1:17" s="123" customFormat="1" ht="23.25" customHeight="1">
      <c r="A8" s="262"/>
      <c r="B8" s="85">
        <v>1</v>
      </c>
      <c r="C8" s="263"/>
      <c r="D8" s="264"/>
      <c r="E8" s="265"/>
      <c r="F8" s="238" t="s">
        <v>168</v>
      </c>
      <c r="G8" s="189">
        <f>'歲出明細'!G12+'歲出明細'!G18+'歲出明細'!G21+'歲出明細'!G26+'歲出明細'!G30+'歲出明細'!G35</f>
        <v>1200000</v>
      </c>
      <c r="H8" s="189">
        <f>'歲出明細'!H12+'歲出明細'!H18+'歲出明細'!H21+'歲出明細'!H26+'歲出明細'!H30+'歲出明細'!H35</f>
        <v>72361650</v>
      </c>
      <c r="I8" s="189">
        <f>'歲出明細'!I12+'歲出明細'!I18+'歲出明細'!I21+'歲出明細'!I26+'歲出明細'!I30+'歲出明細'!I35</f>
        <v>60500</v>
      </c>
      <c r="J8" s="189">
        <f>'歲出明細'!J12+'歲出明細'!J18+'歲出明細'!J21+'歲出明細'!J26+'歲出明細'!J30+'歲出明細'!J35</f>
        <v>20285829</v>
      </c>
      <c r="K8" s="193">
        <f>'歲出明細'!K12+'歲出明細'!K18+'歲出明細'!K21+'歲出明細'!K26+'歲出明細'!K30+'歲出明細'!K35</f>
        <v>1139500</v>
      </c>
      <c r="L8" s="189">
        <f>'歲出明細'!L12+'歲出明細'!L18+'歲出明細'!L21+'歲出明細'!L26+'歲出明細'!L30+'歲出明細'!L35</f>
        <v>48955821</v>
      </c>
      <c r="M8" s="189">
        <f>'歲出明細'!M12+'歲出明細'!M18+'歲出明細'!M21+'歲出明細'!M26+'歲出明細'!M30+'歲出明細'!M35</f>
        <v>0</v>
      </c>
      <c r="N8" s="189">
        <f>'歲出明細'!N12+'歲出明細'!N18+'歲出明細'!N21+'歲出明細'!N26+'歲出明細'!N30+'歲出明細'!N35</f>
        <v>0</v>
      </c>
      <c r="O8" s="189">
        <f>'歲出明細'!O12+'歲出明細'!O18+'歲出明細'!O21+'歲出明細'!O26+'歲出明細'!O30+'歲出明細'!O35</f>
        <v>0</v>
      </c>
      <c r="P8" s="194">
        <f>'歲出明細'!P12+'歲出明細'!P18+'歲出明細'!P21+'歲出明細'!P26+'歲出明細'!P30+'歲出明細'!P35</f>
        <v>3120000</v>
      </c>
      <c r="Q8" s="120"/>
    </row>
    <row r="9" spans="1:17" s="124" customFormat="1" ht="23.25" customHeight="1">
      <c r="A9" s="156"/>
      <c r="B9" s="156">
        <v>2</v>
      </c>
      <c r="C9" s="289"/>
      <c r="D9" s="290"/>
      <c r="E9" s="291"/>
      <c r="F9" s="292" t="s">
        <v>121</v>
      </c>
      <c r="G9" s="189">
        <f>'歲出明細'!G42+'歲出明細'!G48+'歲出明細'!G53+'歲出明細'!G59+'歲出明細'!G65+'歲出明細'!G71</f>
        <v>2800000</v>
      </c>
      <c r="H9" s="189">
        <f>'歲出明細'!H42+'歲出明細'!H48+'歲出明細'!H53+'歲出明細'!H59+'歲出明細'!H65+'歲出明細'!H71</f>
        <v>84627833</v>
      </c>
      <c r="I9" s="189">
        <f>'歲出明細'!I42+'歲出明細'!I48+'歲出明細'!I53+'歲出明細'!I59+'歲出明細'!I65+'歲出明細'!I71</f>
        <v>0</v>
      </c>
      <c r="J9" s="189">
        <f>'歲出明細'!J42+'歲出明細'!J48+'歲出明細'!J53+'歲出明細'!J59+'歲出明細'!J65+'歲出明細'!J71</f>
        <v>55980000</v>
      </c>
      <c r="K9" s="193">
        <f>'歲出明細'!K42+'歲出明細'!K48+'歲出明細'!K53+'歲出明細'!K59+'歲出明細'!K65+'歲出明細'!K71</f>
        <v>2800000</v>
      </c>
      <c r="L9" s="189">
        <f>'歲出明細'!L42+'歲出明細'!L48+'歲出明細'!L53+'歲出明細'!L59+'歲出明細'!L65+'歲出明細'!L71</f>
        <v>16353174</v>
      </c>
      <c r="M9" s="189">
        <f>'歲出明細'!M42+'歲出明細'!M48+'歲出明細'!M53+'歲出明細'!M59+'歲出明細'!M65+'歲出明細'!M71</f>
        <v>0</v>
      </c>
      <c r="N9" s="189">
        <f>'歲出明細'!N42+'歲出明細'!N48+'歲出明細'!N53+'歲出明細'!N59+'歲出明細'!N65+'歲出明細'!N71</f>
        <v>0</v>
      </c>
      <c r="O9" s="189">
        <f>'歲出明細'!O42+'歲出明細'!O48+'歲出明細'!O53+'歲出明細'!O59+'歲出明細'!O65+'歲出明細'!O71</f>
        <v>0</v>
      </c>
      <c r="P9" s="194">
        <f>'歲出明細'!P42+'歲出明細'!P48+'歲出明細'!P53+'歲出明細'!P59+'歲出明細'!P65+'歲出明細'!P71</f>
        <v>12294659</v>
      </c>
      <c r="Q9" s="226"/>
    </row>
    <row r="10" spans="1:17" s="126" customFormat="1" ht="23.25" customHeight="1">
      <c r="A10" s="156"/>
      <c r="B10" s="155">
        <v>4</v>
      </c>
      <c r="C10" s="266"/>
      <c r="D10" s="266"/>
      <c r="E10" s="267"/>
      <c r="F10" s="219" t="s">
        <v>169</v>
      </c>
      <c r="G10" s="189">
        <f>'歲出明細'!G87+'歲出明細'!G92</f>
        <v>0</v>
      </c>
      <c r="H10" s="189">
        <f>'歲出明細'!H87+'歲出明細'!H92</f>
        <v>3800000</v>
      </c>
      <c r="I10" s="189">
        <f>'歲出明細'!I87+'歲出明細'!I92</f>
        <v>0</v>
      </c>
      <c r="J10" s="189">
        <f>'歲出明細'!J87+'歲出明細'!J92</f>
        <v>3800000</v>
      </c>
      <c r="K10" s="193">
        <f>'歲出明細'!K87+'歲出明細'!K92</f>
        <v>0</v>
      </c>
      <c r="L10" s="189">
        <f>'歲出明細'!L87+'歲出明細'!L92</f>
        <v>0</v>
      </c>
      <c r="M10" s="189">
        <f>'歲出明細'!M87+'歲出明細'!M92</f>
        <v>0</v>
      </c>
      <c r="N10" s="189">
        <f>'歲出明細'!N87+'歲出明細'!N92</f>
        <v>0</v>
      </c>
      <c r="O10" s="189">
        <f>'歲出明細'!O87+'歲出明細'!O92</f>
        <v>0</v>
      </c>
      <c r="P10" s="194">
        <f>'歲出明細'!P87+'歲出明細'!P92</f>
        <v>0</v>
      </c>
      <c r="Q10" s="227"/>
    </row>
    <row r="11" spans="1:17" s="126" customFormat="1" ht="23.25" customHeight="1">
      <c r="A11" s="156"/>
      <c r="B11" s="155">
        <v>5</v>
      </c>
      <c r="C11" s="266"/>
      <c r="D11" s="266"/>
      <c r="E11" s="267"/>
      <c r="F11" s="219" t="s">
        <v>170</v>
      </c>
      <c r="G11" s="189">
        <f>'歲出明細'!G98+'歲出明細'!G103</f>
        <v>0</v>
      </c>
      <c r="H11" s="189">
        <f>'歲出明細'!H98+'歲出明細'!H103</f>
        <v>102787865</v>
      </c>
      <c r="I11" s="189">
        <f>'歲出明細'!I98+'歲出明細'!I103</f>
        <v>0</v>
      </c>
      <c r="J11" s="189">
        <f>'歲出明細'!J98+'歲出明細'!J103</f>
        <v>855229</v>
      </c>
      <c r="K11" s="193">
        <f>'歲出明細'!K98+'歲出明細'!K103</f>
        <v>0</v>
      </c>
      <c r="L11" s="189">
        <f>'歲出明細'!L98+'歲出明細'!L103</f>
        <v>1932636</v>
      </c>
      <c r="M11" s="189">
        <f>'歲出明細'!M98+'歲出明細'!M103</f>
        <v>0</v>
      </c>
      <c r="N11" s="189">
        <f>'歲出明細'!N98+'歲出明細'!N103</f>
        <v>0</v>
      </c>
      <c r="O11" s="189">
        <f>'歲出明細'!O98+'歲出明細'!O103</f>
        <v>0</v>
      </c>
      <c r="P11" s="194">
        <f>'歲出明細'!P98+'歲出明細'!P103</f>
        <v>100000000</v>
      </c>
      <c r="Q11" s="227"/>
    </row>
    <row r="12" spans="1:17" s="126" customFormat="1" ht="23.25" customHeight="1">
      <c r="A12" s="156"/>
      <c r="B12" s="155">
        <v>6</v>
      </c>
      <c r="C12" s="266"/>
      <c r="D12" s="266"/>
      <c r="E12" s="267"/>
      <c r="F12" s="219" t="s">
        <v>144</v>
      </c>
      <c r="G12" s="189">
        <f>'歲出明細'!G110+'歲出明細'!G116+'歲出明細'!G122</f>
        <v>1436628</v>
      </c>
      <c r="H12" s="189">
        <f>'歲出明細'!H110+'歲出明細'!H116+'歲出明細'!H122</f>
        <v>2969184</v>
      </c>
      <c r="I12" s="189">
        <f>'歲出明細'!I110+'歲出明細'!I116+'歲出明細'!I122</f>
        <v>0</v>
      </c>
      <c r="J12" s="189">
        <f>'歲出明細'!J110+'歲出明細'!J116+'歲出明細'!J122</f>
        <v>708727</v>
      </c>
      <c r="K12" s="193">
        <f>'歲出明細'!K110+'歲出明細'!K116+'歲出明細'!K122</f>
        <v>0</v>
      </c>
      <c r="L12" s="189">
        <f>'歲出明細'!L110+'歲出明細'!L116+'歲出明細'!L122</f>
        <v>2260457</v>
      </c>
      <c r="M12" s="189">
        <f>'歲出明細'!M110+'歲出明細'!M116+'歲出明細'!M122</f>
        <v>0</v>
      </c>
      <c r="N12" s="189">
        <f>'歲出明細'!N110+'歲出明細'!N116+'歲出明細'!N122</f>
        <v>0</v>
      </c>
      <c r="O12" s="189">
        <f>'歲出明細'!O110+'歲出明細'!O116+'歲出明細'!O122</f>
        <v>1436628</v>
      </c>
      <c r="P12" s="194">
        <f>'歲出明細'!P110+'歲出明細'!P116+'歲出明細'!P122</f>
        <v>0</v>
      </c>
      <c r="Q12" s="227"/>
    </row>
    <row r="13" spans="1:17" s="126" customFormat="1" ht="23.25" customHeight="1">
      <c r="A13" s="156"/>
      <c r="B13" s="156">
        <v>8</v>
      </c>
      <c r="C13" s="289"/>
      <c r="D13" s="289"/>
      <c r="E13" s="293"/>
      <c r="F13" s="292" t="s">
        <v>152</v>
      </c>
      <c r="G13" s="189">
        <f>'歲出明細'!G129+'歲出明細'!G133</f>
        <v>0</v>
      </c>
      <c r="H13" s="189">
        <f>'歲出明細'!H129+'歲出明細'!H133</f>
        <v>60458190</v>
      </c>
      <c r="I13" s="189">
        <f>'歲出明細'!I129+'歲出明細'!I133</f>
        <v>0</v>
      </c>
      <c r="J13" s="189">
        <f>'歲出明細'!J129+'歲出明細'!J133</f>
        <v>7034513</v>
      </c>
      <c r="K13" s="193">
        <f>'歲出明細'!K129+'歲出明細'!K133</f>
        <v>0</v>
      </c>
      <c r="L13" s="189">
        <f>'歲出明細'!L129+'歲出明細'!L133</f>
        <v>53423677</v>
      </c>
      <c r="M13" s="189">
        <f>'歲出明細'!M129+'歲出明細'!M133</f>
        <v>0</v>
      </c>
      <c r="N13" s="189">
        <f>'歲出明細'!N129+'歲出明細'!N133</f>
        <v>0</v>
      </c>
      <c r="O13" s="189">
        <f>'歲出明細'!O129+'歲出明細'!O133</f>
        <v>0</v>
      </c>
      <c r="P13" s="194">
        <f>'歲出明細'!P129+'歲出明細'!P133</f>
        <v>0</v>
      </c>
      <c r="Q13" s="227"/>
    </row>
    <row r="14" spans="1:17" s="126" customFormat="1" ht="23.25" customHeight="1">
      <c r="A14" s="156"/>
      <c r="B14" s="178"/>
      <c r="C14" s="179"/>
      <c r="D14" s="179"/>
      <c r="E14" s="179"/>
      <c r="F14" s="125"/>
      <c r="G14" s="189"/>
      <c r="H14" s="189"/>
      <c r="I14" s="189"/>
      <c r="J14" s="189"/>
      <c r="K14" s="193"/>
      <c r="L14" s="189"/>
      <c r="M14" s="189"/>
      <c r="N14" s="192"/>
      <c r="O14" s="189"/>
      <c r="P14" s="194"/>
      <c r="Q14" s="227"/>
    </row>
    <row r="15" spans="1:17" s="126" customFormat="1" ht="23.25" customHeight="1">
      <c r="A15" s="156"/>
      <c r="B15" s="178"/>
      <c r="C15" s="179"/>
      <c r="D15" s="179"/>
      <c r="E15" s="179"/>
      <c r="F15" s="125"/>
      <c r="G15" s="189"/>
      <c r="H15" s="189"/>
      <c r="I15" s="189"/>
      <c r="J15" s="189"/>
      <c r="K15" s="193"/>
      <c r="L15" s="189"/>
      <c r="M15" s="189"/>
      <c r="N15" s="189"/>
      <c r="O15" s="189"/>
      <c r="P15" s="194"/>
      <c r="Q15" s="227"/>
    </row>
    <row r="16" spans="1:17" s="132" customFormat="1" ht="23.25" customHeight="1">
      <c r="A16" s="156"/>
      <c r="B16" s="178"/>
      <c r="C16" s="179"/>
      <c r="D16" s="179"/>
      <c r="E16" s="179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228"/>
    </row>
    <row r="17" spans="1:17" s="126" customFormat="1" ht="23.25" customHeight="1">
      <c r="A17" s="156"/>
      <c r="B17" s="178"/>
      <c r="C17" s="179"/>
      <c r="D17" s="179"/>
      <c r="E17" s="179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227"/>
    </row>
    <row r="18" spans="1:17" s="132" customFormat="1" ht="23.25" customHeight="1">
      <c r="A18" s="156"/>
      <c r="B18" s="178"/>
      <c r="C18" s="179"/>
      <c r="D18" s="179"/>
      <c r="E18" s="179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228"/>
    </row>
    <row r="19" spans="1:17" s="132" customFormat="1" ht="23.25" customHeight="1">
      <c r="A19" s="156"/>
      <c r="B19" s="178"/>
      <c r="C19" s="179"/>
      <c r="D19" s="179"/>
      <c r="E19" s="179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228"/>
    </row>
    <row r="20" spans="1:17" s="126" customFormat="1" ht="23.25" customHeight="1">
      <c r="A20" s="156"/>
      <c r="B20" s="178"/>
      <c r="C20" s="179"/>
      <c r="D20" s="179"/>
      <c r="E20" s="179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27"/>
    </row>
    <row r="21" spans="1:17" s="126" customFormat="1" ht="23.25" customHeight="1">
      <c r="A21" s="156"/>
      <c r="B21" s="178"/>
      <c r="C21" s="179"/>
      <c r="D21" s="179"/>
      <c r="E21" s="179"/>
      <c r="F21" s="125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227"/>
    </row>
    <row r="22" spans="1:17" s="126" customFormat="1" ht="23.25" customHeight="1">
      <c r="A22" s="156"/>
      <c r="B22" s="178"/>
      <c r="C22" s="179"/>
      <c r="D22" s="179"/>
      <c r="E22" s="179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27"/>
    </row>
    <row r="23" spans="1:17" s="126" customFormat="1" ht="23.25" customHeight="1">
      <c r="A23" s="156"/>
      <c r="B23" s="178"/>
      <c r="C23" s="179"/>
      <c r="D23" s="179"/>
      <c r="E23" s="179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7"/>
    </row>
    <row r="24" spans="1:17" s="126" customFormat="1" ht="23.25" customHeight="1">
      <c r="A24" s="156"/>
      <c r="B24" s="178"/>
      <c r="C24" s="179"/>
      <c r="D24" s="179"/>
      <c r="E24" s="179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27"/>
    </row>
    <row r="25" spans="1:17" s="126" customFormat="1" ht="23.25" customHeight="1">
      <c r="A25" s="156"/>
      <c r="B25" s="178"/>
      <c r="C25" s="179"/>
      <c r="D25" s="179"/>
      <c r="E25" s="179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27"/>
    </row>
    <row r="26" spans="1:17" s="132" customFormat="1" ht="23.25" customHeight="1">
      <c r="A26" s="156"/>
      <c r="B26" s="178"/>
      <c r="C26" s="179"/>
      <c r="D26" s="179"/>
      <c r="E26" s="179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28"/>
    </row>
    <row r="27" spans="1:17" s="132" customFormat="1" ht="23.25" customHeight="1">
      <c r="A27" s="156"/>
      <c r="B27" s="178"/>
      <c r="C27" s="179"/>
      <c r="D27" s="179"/>
      <c r="E27" s="179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228"/>
    </row>
    <row r="28" spans="1:17" s="133" customFormat="1" ht="23.25" customHeight="1">
      <c r="A28" s="180"/>
      <c r="B28" s="179"/>
      <c r="C28" s="179"/>
      <c r="D28" s="179"/>
      <c r="E28" s="179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9"/>
    </row>
    <row r="29" spans="1:17" s="133" customFormat="1" ht="23.25" customHeight="1">
      <c r="A29" s="180"/>
      <c r="B29" s="179"/>
      <c r="C29" s="179"/>
      <c r="D29" s="179"/>
      <c r="E29" s="179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9"/>
    </row>
    <row r="30" spans="1:17" s="133" customFormat="1" ht="23.25" customHeight="1">
      <c r="A30" s="180"/>
      <c r="B30" s="179"/>
      <c r="C30" s="179"/>
      <c r="D30" s="179"/>
      <c r="E30" s="179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9"/>
    </row>
    <row r="31" spans="1:17" s="133" customFormat="1" ht="23.25" customHeight="1">
      <c r="A31" s="180"/>
      <c r="B31" s="179"/>
      <c r="C31" s="179"/>
      <c r="D31" s="179"/>
      <c r="E31" s="179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9"/>
    </row>
    <row r="32" spans="1:17" s="133" customFormat="1" ht="16.5" customHeight="1">
      <c r="A32" s="180"/>
      <c r="B32" s="179"/>
      <c r="C32" s="179"/>
      <c r="D32" s="179"/>
      <c r="E32" s="179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9"/>
    </row>
    <row r="33" spans="1:17" s="110" customFormat="1" ht="29.25" customHeight="1" thickBot="1">
      <c r="A33" s="181"/>
      <c r="B33" s="182"/>
      <c r="C33" s="182"/>
      <c r="D33" s="183"/>
      <c r="E33" s="182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2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I5" sqref="I5:J33"/>
    </sheetView>
  </sheetViews>
  <sheetFormatPr defaultColWidth="9.00390625" defaultRowHeight="16.5"/>
  <cols>
    <col min="1" max="1" width="3.75390625" style="180" customWidth="1"/>
    <col min="2" max="5" width="2.50390625" style="180" customWidth="1"/>
    <col min="6" max="6" width="19.375" style="138" customWidth="1"/>
    <col min="7" max="8" width="15.125" style="114" customWidth="1"/>
    <col min="9" max="9" width="13.875" style="114" customWidth="1"/>
    <col min="10" max="10" width="14.50390625" style="114" customWidth="1"/>
    <col min="11" max="11" width="14.75390625" style="114" customWidth="1"/>
    <col min="12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5.375" style="114" customWidth="1"/>
    <col min="17" max="17" width="9.00390625" style="148" hidden="1" customWidth="1"/>
    <col min="18" max="18" width="9.00390625" style="148" customWidth="1"/>
    <col min="19" max="16384" width="9.00390625" style="114" customWidth="1"/>
  </cols>
  <sheetData>
    <row r="1" spans="1:18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23"/>
      <c r="R1" s="223"/>
    </row>
    <row r="2" spans="1:18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02" t="s">
        <v>165</v>
      </c>
      <c r="K2" s="203" t="s">
        <v>166</v>
      </c>
      <c r="Q2" s="224"/>
      <c r="R2" s="224"/>
    </row>
    <row r="3" spans="1:18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175</v>
      </c>
      <c r="K3" s="107" t="s">
        <v>176</v>
      </c>
      <c r="Q3" s="224"/>
      <c r="R3" s="224"/>
    </row>
    <row r="4" spans="1:18" s="110" customFormat="1" ht="16.5" customHeight="1" thickBot="1">
      <c r="A4" s="336" t="s">
        <v>104</v>
      </c>
      <c r="B4" s="336"/>
      <c r="C4" s="336"/>
      <c r="D4" s="336"/>
      <c r="E4" s="336"/>
      <c r="G4" s="111"/>
      <c r="J4" s="139" t="s">
        <v>94</v>
      </c>
      <c r="K4" s="113" t="s">
        <v>189</v>
      </c>
      <c r="P4" s="112" t="s">
        <v>1</v>
      </c>
      <c r="Q4" s="225"/>
      <c r="R4" s="225"/>
    </row>
    <row r="5" spans="1:16" ht="24" customHeight="1">
      <c r="A5" s="311" t="s">
        <v>0</v>
      </c>
      <c r="B5" s="340" t="s">
        <v>100</v>
      </c>
      <c r="C5" s="341"/>
      <c r="D5" s="341"/>
      <c r="E5" s="341"/>
      <c r="F5" s="342"/>
      <c r="G5" s="338" t="s">
        <v>2</v>
      </c>
      <c r="H5" s="343"/>
      <c r="I5" s="338" t="s">
        <v>23</v>
      </c>
      <c r="J5" s="343"/>
      <c r="K5" s="343" t="s">
        <v>3</v>
      </c>
      <c r="L5" s="344"/>
      <c r="M5" s="344" t="s">
        <v>9</v>
      </c>
      <c r="N5" s="344"/>
      <c r="O5" s="344" t="s">
        <v>4</v>
      </c>
      <c r="P5" s="338"/>
    </row>
    <row r="6" spans="1:16" ht="24" customHeight="1">
      <c r="A6" s="337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259">
        <v>101</v>
      </c>
      <c r="B7" s="260"/>
      <c r="C7" s="261"/>
      <c r="D7" s="261"/>
      <c r="E7" s="261"/>
      <c r="F7" s="176" t="s">
        <v>99</v>
      </c>
      <c r="G7" s="189">
        <f>SUM(G8:G14)</f>
        <v>517882206</v>
      </c>
      <c r="H7" s="189">
        <f aca="true" t="shared" si="0" ref="H7:Q7">SUM(H8:H14)</f>
        <v>4091390506</v>
      </c>
      <c r="I7" s="189">
        <f t="shared" si="0"/>
        <v>45730670</v>
      </c>
      <c r="J7" s="190">
        <f t="shared" si="0"/>
        <v>783521608</v>
      </c>
      <c r="K7" s="191">
        <f t="shared" si="0"/>
        <v>469263722</v>
      </c>
      <c r="L7" s="189">
        <f t="shared" si="0"/>
        <v>2960726803</v>
      </c>
      <c r="M7" s="189">
        <f t="shared" si="0"/>
        <v>23447676</v>
      </c>
      <c r="N7" s="189">
        <f t="shared" si="0"/>
        <v>-23447676</v>
      </c>
      <c r="O7" s="189">
        <f t="shared" si="0"/>
        <v>26335490</v>
      </c>
      <c r="P7" s="194">
        <f t="shared" si="0"/>
        <v>323694419</v>
      </c>
      <c r="Q7" s="230" t="e">
        <f t="shared" si="0"/>
        <v>#REF!</v>
      </c>
    </row>
    <row r="8" spans="1:18" s="123" customFormat="1" ht="23.25" customHeight="1">
      <c r="A8" s="262"/>
      <c r="B8" s="85">
        <v>1</v>
      </c>
      <c r="C8" s="263"/>
      <c r="D8" s="264"/>
      <c r="E8" s="265"/>
      <c r="F8" s="238" t="s">
        <v>168</v>
      </c>
      <c r="G8" s="189">
        <f>'歲出明細'!G13+'歲出明細'!G19+'歲出明細'!G27+'歲出明細'!G31+'歲出明細'!G36+'歲出明細'!G22</f>
        <v>0</v>
      </c>
      <c r="H8" s="189">
        <f>'歲出明細'!H13+'歲出明細'!H19+'歲出明細'!H27+'歲出明細'!H31+'歲出明細'!H36+'歲出明細'!H22</f>
        <v>930684332</v>
      </c>
      <c r="I8" s="189">
        <f>'歲出明細'!I13+'歲出明細'!I19+'歲出明細'!I27+'歲出明細'!I31+'歲出明細'!I36+'歲出明細'!I22</f>
        <v>0</v>
      </c>
      <c r="J8" s="189">
        <f>'歲出明細'!J13+'歲出明細'!J19+'歲出明細'!J27+'歲出明細'!J31+'歲出明細'!J36+'歲出明細'!J22</f>
        <v>498864305</v>
      </c>
      <c r="K8" s="193">
        <f>'歲出明細'!K13+'歲出明細'!K19+'歲出明細'!K27+'歲出明細'!K31+'歲出明細'!K36+'歲出明細'!K22</f>
        <v>0</v>
      </c>
      <c r="L8" s="189">
        <f>'歲出明細'!L13+'歲出明細'!L19+'歲出明細'!L27+'歲出明細'!L31+'歲出明細'!L36+'歲出明細'!L22</f>
        <v>323238301</v>
      </c>
      <c r="M8" s="189">
        <f>'歲出明細'!M13+'歲出明細'!M19+'歲出明細'!M27+'歲出明細'!M31+'歲出明細'!M36+'歲出明細'!M22</f>
        <v>0</v>
      </c>
      <c r="N8" s="189">
        <f>'歲出明細'!N13+'歲出明細'!N19+'歲出明細'!N27+'歲出明細'!N31+'歲出明細'!N36+'歲出明細'!N22</f>
        <v>0</v>
      </c>
      <c r="O8" s="189">
        <f>'歲出明細'!O13+'歲出明細'!O19+'歲出明細'!O27+'歲出明細'!O31+'歲出明細'!O36+'歲出明細'!O22</f>
        <v>0</v>
      </c>
      <c r="P8" s="194">
        <f>'歲出明細'!P13+'歲出明細'!P19+'歲出明細'!P27+'歲出明細'!P31+'歲出明細'!P36+'歲出明細'!P22</f>
        <v>108581726</v>
      </c>
      <c r="Q8" s="143" t="e">
        <f>歲出明細!#REF!</f>
        <v>#REF!</v>
      </c>
      <c r="R8" s="120"/>
    </row>
    <row r="9" spans="1:18" s="123" customFormat="1" ht="23.25" customHeight="1">
      <c r="A9" s="156"/>
      <c r="B9" s="156">
        <v>2</v>
      </c>
      <c r="C9" s="289"/>
      <c r="D9" s="290"/>
      <c r="E9" s="291"/>
      <c r="F9" s="292" t="s">
        <v>121</v>
      </c>
      <c r="G9" s="189">
        <f>'歲出明細'!G43+'歲出明細'!G49+'歲出明細'!G54+'歲出明細'!G60+'歲出明細'!G66+'歲出明細'!G72</f>
        <v>16624089</v>
      </c>
      <c r="H9" s="189">
        <f>'歲出明細'!H43+'歲出明細'!H49+'歲出明細'!H54+'歲出明細'!H60+'歲出明細'!H66+'歲出明細'!H72</f>
        <v>1024988993</v>
      </c>
      <c r="I9" s="189">
        <f>'歲出明細'!I43+'歲出明細'!I49+'歲出明細'!I54+'歲出明細'!I60+'歲出明細'!I66+'歲出明細'!I72</f>
        <v>3074647</v>
      </c>
      <c r="J9" s="189">
        <f>'歲出明細'!J43+'歲出明細'!J49+'歲出明細'!J54+'歲出明細'!J60+'歲出明細'!J66+'歲出明細'!J72</f>
        <v>166099523</v>
      </c>
      <c r="K9" s="193">
        <f>'歲出明細'!K43+'歲出明細'!K49+'歲出明細'!K54+'歲出明細'!K60+'歲出明細'!K66+'歲出明細'!K72</f>
        <v>13549442</v>
      </c>
      <c r="L9" s="189">
        <f>'歲出明細'!L43+'歲出明細'!L49+'歲出明細'!L54+'歲出明細'!L60+'歲出明細'!L66+'歲出明細'!L72</f>
        <v>837869220</v>
      </c>
      <c r="M9" s="189">
        <f>'歲出明細'!M43+'歲出明細'!M49+'歲出明細'!M54+'歲出明細'!M60+'歲出明細'!M66+'歲出明細'!M72</f>
        <v>0</v>
      </c>
      <c r="N9" s="189">
        <f>'歲出明細'!N43+'歲出明細'!N49+'歲出明細'!N54+'歲出明細'!N60+'歲出明細'!N66+'歲出明細'!N72</f>
        <v>0</v>
      </c>
      <c r="O9" s="189">
        <f>'歲出明細'!O43+'歲出明細'!O49+'歲出明細'!O54+'歲出明細'!O60+'歲出明細'!O66+'歲出明細'!O72</f>
        <v>0</v>
      </c>
      <c r="P9" s="194">
        <f>'歲出明細'!P43+'歲出明細'!P49+'歲出明細'!P54+'歲出明細'!P60+'歲出明細'!P66+'歲出明細'!P72</f>
        <v>21020250</v>
      </c>
      <c r="Q9" s="143" t="e">
        <f>歲出明細!#REF!</f>
        <v>#REF!</v>
      </c>
      <c r="R9" s="120"/>
    </row>
    <row r="10" spans="1:18" s="124" customFormat="1" ht="23.25" customHeight="1">
      <c r="A10" s="156"/>
      <c r="B10" s="155">
        <v>3</v>
      </c>
      <c r="C10" s="266"/>
      <c r="D10" s="264"/>
      <c r="E10" s="265"/>
      <c r="F10" s="219" t="s">
        <v>133</v>
      </c>
      <c r="G10" s="189">
        <f>'歲出明細'!G78+'歲出明細'!G82</f>
        <v>0</v>
      </c>
      <c r="H10" s="189">
        <f>'歲出明細'!H78+'歲出明細'!H82</f>
        <v>26710522</v>
      </c>
      <c r="I10" s="189">
        <f>'歲出明細'!I78+'歲出明細'!I82</f>
        <v>0</v>
      </c>
      <c r="J10" s="189">
        <f>'歲出明細'!J78+'歲出明細'!J82</f>
        <v>66004</v>
      </c>
      <c r="K10" s="193">
        <f>'歲出明細'!K78+'歲出明細'!K82</f>
        <v>0</v>
      </c>
      <c r="L10" s="189">
        <f>'歲出明細'!L78+'歲出明細'!L82</f>
        <v>26644518</v>
      </c>
      <c r="M10" s="189">
        <f>'歲出明細'!M78+'歲出明細'!M82</f>
        <v>0</v>
      </c>
      <c r="N10" s="189">
        <f>'歲出明細'!N78+'歲出明細'!N82</f>
        <v>0</v>
      </c>
      <c r="O10" s="189">
        <f>'歲出明細'!O78+'歲出明細'!O82</f>
        <v>0</v>
      </c>
      <c r="P10" s="194">
        <f>'歲出明細'!P78+'歲出明細'!P82</f>
        <v>0</v>
      </c>
      <c r="Q10" s="230" t="e">
        <f>'歲出明細'!Q51+'歲出明細'!Q58+'歲出明細'!Q63+歲出明細!#REF!+歲出明細!#REF!</f>
        <v>#REF!</v>
      </c>
      <c r="R10" s="226"/>
    </row>
    <row r="11" spans="1:18" s="124" customFormat="1" ht="23.25" customHeight="1">
      <c r="A11" s="156"/>
      <c r="B11" s="155">
        <v>4</v>
      </c>
      <c r="C11" s="266"/>
      <c r="D11" s="266"/>
      <c r="E11" s="267"/>
      <c r="F11" s="219" t="s">
        <v>169</v>
      </c>
      <c r="G11" s="189">
        <f>'歲出明細'!G88+'歲出明細'!G93</f>
        <v>184897093</v>
      </c>
      <c r="H11" s="189">
        <f>'歲出明細'!H88+'歲出明細'!H93</f>
        <v>16787532</v>
      </c>
      <c r="I11" s="189">
        <f>'歲出明細'!I88+'歲出明細'!I93</f>
        <v>26522253</v>
      </c>
      <c r="J11" s="189">
        <f>'歲出明細'!J88+'歲出明細'!J93</f>
        <v>14884978</v>
      </c>
      <c r="K11" s="193">
        <f>'歲出明細'!K88+'歲出明細'!K93</f>
        <v>158374840</v>
      </c>
      <c r="L11" s="189">
        <f>'歲出明細'!L88+'歲出明細'!L93</f>
        <v>1902554</v>
      </c>
      <c r="M11" s="189">
        <f>'歲出明細'!M88+'歲出明細'!M93</f>
        <v>0</v>
      </c>
      <c r="N11" s="189">
        <f>'歲出明細'!N88+'歲出明細'!N93</f>
        <v>0</v>
      </c>
      <c r="O11" s="189">
        <f>'歲出明細'!O88+'歲出明細'!O93</f>
        <v>0</v>
      </c>
      <c r="P11" s="194">
        <f>'歲出明細'!P88+'歲出明細'!P93</f>
        <v>0</v>
      </c>
      <c r="Q11" s="143" t="e">
        <f>歲出明細!#REF!</f>
        <v>#REF!</v>
      </c>
      <c r="R11" s="226"/>
    </row>
    <row r="12" spans="1:18" s="126" customFormat="1" ht="23.25" customHeight="1">
      <c r="A12" s="156"/>
      <c r="B12" s="155">
        <v>5</v>
      </c>
      <c r="C12" s="266"/>
      <c r="D12" s="266"/>
      <c r="E12" s="267"/>
      <c r="F12" s="219" t="s">
        <v>170</v>
      </c>
      <c r="G12" s="189">
        <f>'歲出明細'!G99+'歲出明細'!G104</f>
        <v>0</v>
      </c>
      <c r="H12" s="189">
        <f>'歲出明細'!H99+'歲出明細'!H104</f>
        <v>1747247124</v>
      </c>
      <c r="I12" s="189">
        <f>'歲出明細'!I99+'歲出明細'!I104</f>
        <v>0</v>
      </c>
      <c r="J12" s="189">
        <f>'歲出明細'!J99+'歲出明細'!J104</f>
        <v>76447916</v>
      </c>
      <c r="K12" s="193">
        <f>'歲出明細'!K99+'歲出明細'!K104</f>
        <v>0</v>
      </c>
      <c r="L12" s="189">
        <f>'歲出明細'!L99+'歲出明細'!L104</f>
        <v>1535466629</v>
      </c>
      <c r="M12" s="189">
        <f>'歲出明細'!M99+'歲出明細'!M104</f>
        <v>0</v>
      </c>
      <c r="N12" s="189">
        <f>'歲出明細'!N99+'歲出明細'!N104</f>
        <v>0</v>
      </c>
      <c r="O12" s="189">
        <f>'歲出明細'!O99+'歲出明細'!O104</f>
        <v>0</v>
      </c>
      <c r="P12" s="194">
        <f>'歲出明細'!P99+'歲出明細'!P104</f>
        <v>135332579</v>
      </c>
      <c r="Q12" s="143" t="e">
        <f>歲出明細!#REF!</f>
        <v>#REF!</v>
      </c>
      <c r="R12" s="227"/>
    </row>
    <row r="13" spans="1:18" s="132" customFormat="1" ht="23.25" customHeight="1">
      <c r="A13" s="156"/>
      <c r="B13" s="155">
        <v>6</v>
      </c>
      <c r="C13" s="266"/>
      <c r="D13" s="266"/>
      <c r="E13" s="267"/>
      <c r="F13" s="219" t="s">
        <v>144</v>
      </c>
      <c r="G13" s="189">
        <f>'歲出明細'!G111+'歲出明細'!G117+'歲出明細'!G123</f>
        <v>316361024</v>
      </c>
      <c r="H13" s="189">
        <f>'歲出明細'!H111+'歲出明細'!H117+'歲出明細'!H123</f>
        <v>312797173</v>
      </c>
      <c r="I13" s="189">
        <f>'歲出明細'!I111+'歲出明細'!I117+'歲出明細'!I123</f>
        <v>16133770</v>
      </c>
      <c r="J13" s="189">
        <f>'歲出明細'!J111+'歲出明細'!J117+'歲出明細'!J123</f>
        <v>22841439</v>
      </c>
      <c r="K13" s="193">
        <f>'歲出明細'!K111+'歲出明細'!K117+'歲出明細'!K123</f>
        <v>297339440</v>
      </c>
      <c r="L13" s="189">
        <f>'歲出明細'!L111+'歲出明細'!L117+'歲出明細'!L123</f>
        <v>207748194</v>
      </c>
      <c r="M13" s="189">
        <f>'歲出明細'!M111+'歲出明細'!M117+'歲出明細'!M123</f>
        <v>23447676</v>
      </c>
      <c r="N13" s="189">
        <f>'歲出明細'!N111+'歲出明細'!N117+'歲出明細'!N123</f>
        <v>-23447676</v>
      </c>
      <c r="O13" s="189">
        <f>'歲出明細'!O111+'歲出明細'!O117+'歲出明細'!O123</f>
        <v>26335490</v>
      </c>
      <c r="P13" s="194">
        <f>'歲出明細'!P111+'歲出明細'!P117+'歲出明細'!P123</f>
        <v>58759864</v>
      </c>
      <c r="Q13" s="145"/>
      <c r="R13" s="228"/>
    </row>
    <row r="14" spans="1:18" s="126" customFormat="1" ht="23.25" customHeight="1">
      <c r="A14" s="156"/>
      <c r="B14" s="156">
        <v>8</v>
      </c>
      <c r="C14" s="289"/>
      <c r="D14" s="289"/>
      <c r="E14" s="293"/>
      <c r="F14" s="292" t="s">
        <v>152</v>
      </c>
      <c r="G14" s="189">
        <f>'歲出明細'!G130+'歲出明細'!G134</f>
        <v>0</v>
      </c>
      <c r="H14" s="189">
        <f>'歲出明細'!H130+'歲出明細'!H134</f>
        <v>32174830</v>
      </c>
      <c r="I14" s="189">
        <f>'歲出明細'!I130+'歲出明細'!I134</f>
        <v>0</v>
      </c>
      <c r="J14" s="189">
        <f>'歲出明細'!J130+'歲出明細'!J134</f>
        <v>4317443</v>
      </c>
      <c r="K14" s="193">
        <f>'歲出明細'!K130+'歲出明細'!K134</f>
        <v>0</v>
      </c>
      <c r="L14" s="189">
        <f>'歲出明細'!L130+'歲出明細'!L134</f>
        <v>27857387</v>
      </c>
      <c r="M14" s="189">
        <f>'歲出明細'!M130+'歲出明細'!M134</f>
        <v>0</v>
      </c>
      <c r="N14" s="189">
        <f>'歲出明細'!N130+'歲出明細'!N134</f>
        <v>0</v>
      </c>
      <c r="O14" s="189">
        <f>'歲出明細'!O130+'歲出明細'!O134</f>
        <v>0</v>
      </c>
      <c r="P14" s="194">
        <f>'歲出明細'!P130+'歲出明細'!P134</f>
        <v>0</v>
      </c>
      <c r="Q14" s="143" t="e">
        <f>歲出明細!#REF!</f>
        <v>#REF!</v>
      </c>
      <c r="R14" s="227"/>
    </row>
    <row r="15" spans="1:18" s="126" customFormat="1" ht="23.25" customHeight="1">
      <c r="A15" s="156"/>
      <c r="B15" s="178"/>
      <c r="C15" s="179"/>
      <c r="D15" s="179"/>
      <c r="E15" s="179"/>
      <c r="F15" s="125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43">
        <f>Q16</f>
        <v>10</v>
      </c>
      <c r="R15" s="227"/>
    </row>
    <row r="16" spans="1:18" s="126" customFormat="1" ht="23.25" customHeight="1">
      <c r="A16" s="156"/>
      <c r="B16" s="178"/>
      <c r="C16" s="179"/>
      <c r="D16" s="179"/>
      <c r="E16" s="179"/>
      <c r="F16" s="127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43">
        <f>Q17</f>
        <v>10</v>
      </c>
      <c r="R16" s="227"/>
    </row>
    <row r="17" spans="1:18" s="132" customFormat="1" ht="23.25" customHeight="1">
      <c r="A17" s="156"/>
      <c r="B17" s="178"/>
      <c r="C17" s="179"/>
      <c r="D17" s="179"/>
      <c r="E17" s="179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145">
        <f>Q18</f>
        <v>10</v>
      </c>
      <c r="R17" s="228"/>
    </row>
    <row r="18" spans="1:18" s="126" customFormat="1" ht="23.25" customHeight="1">
      <c r="A18" s="156"/>
      <c r="B18" s="178"/>
      <c r="C18" s="179"/>
      <c r="D18" s="179"/>
      <c r="E18" s="179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v>10</v>
      </c>
      <c r="R18" s="227"/>
    </row>
    <row r="19" spans="1:18" s="132" customFormat="1" ht="23.25" customHeight="1">
      <c r="A19" s="156"/>
      <c r="B19" s="178"/>
      <c r="C19" s="179"/>
      <c r="D19" s="179"/>
      <c r="E19" s="179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145"/>
      <c r="R19" s="228"/>
    </row>
    <row r="20" spans="1:18" s="132" customFormat="1" ht="23.25" customHeight="1">
      <c r="A20" s="156"/>
      <c r="B20" s="178"/>
      <c r="C20" s="179"/>
      <c r="D20" s="179"/>
      <c r="E20" s="179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145"/>
      <c r="R20" s="228"/>
    </row>
    <row r="21" spans="1:18" s="126" customFormat="1" ht="23.25" customHeight="1">
      <c r="A21" s="156"/>
      <c r="B21" s="178"/>
      <c r="C21" s="179"/>
      <c r="D21" s="179"/>
      <c r="E21" s="179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f>Q22</f>
        <v>0</v>
      </c>
      <c r="R21" s="227"/>
    </row>
    <row r="22" spans="1:18" s="126" customFormat="1" ht="23.25" customHeight="1">
      <c r="A22" s="156"/>
      <c r="B22" s="178"/>
      <c r="C22" s="179"/>
      <c r="D22" s="179"/>
      <c r="E22" s="179"/>
      <c r="F22" s="125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43"/>
      <c r="R22" s="227"/>
    </row>
    <row r="23" spans="1:18" s="126" customFormat="1" ht="23.25" customHeight="1">
      <c r="A23" s="156"/>
      <c r="B23" s="178"/>
      <c r="C23" s="179"/>
      <c r="D23" s="179"/>
      <c r="E23" s="179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43"/>
      <c r="R23" s="227"/>
    </row>
    <row r="24" spans="1:18" s="132" customFormat="1" ht="23.25" customHeight="1">
      <c r="A24" s="156"/>
      <c r="B24" s="178"/>
      <c r="C24" s="179"/>
      <c r="D24" s="179"/>
      <c r="E24" s="179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145"/>
      <c r="R24" s="228"/>
    </row>
    <row r="25" spans="1:18" s="132" customFormat="1" ht="23.25" customHeight="1">
      <c r="A25" s="156"/>
      <c r="B25" s="178"/>
      <c r="C25" s="179"/>
      <c r="D25" s="179"/>
      <c r="E25" s="179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145">
        <v>0</v>
      </c>
      <c r="R25" s="228"/>
    </row>
    <row r="26" spans="1:18" s="133" customFormat="1" ht="23.25" customHeight="1">
      <c r="A26" s="180"/>
      <c r="B26" s="179"/>
      <c r="C26" s="179"/>
      <c r="D26" s="179"/>
      <c r="E26" s="179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29"/>
      <c r="R26" s="229"/>
    </row>
    <row r="27" spans="1:18" s="133" customFormat="1" ht="23.25" customHeight="1">
      <c r="A27" s="180"/>
      <c r="B27" s="179"/>
      <c r="C27" s="179"/>
      <c r="D27" s="179"/>
      <c r="E27" s="179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9"/>
      <c r="R27" s="229"/>
    </row>
    <row r="28" spans="1:18" s="133" customFormat="1" ht="23.25" customHeight="1">
      <c r="A28" s="180"/>
      <c r="B28" s="179"/>
      <c r="C28" s="179"/>
      <c r="D28" s="179"/>
      <c r="E28" s="179"/>
      <c r="F28" s="125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9"/>
      <c r="R28" s="229"/>
    </row>
    <row r="29" spans="1:18" s="133" customFormat="1" ht="23.25" customHeight="1">
      <c r="A29" s="180"/>
      <c r="B29" s="179"/>
      <c r="C29" s="179"/>
      <c r="D29" s="179"/>
      <c r="E29" s="179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9"/>
      <c r="R29" s="229"/>
    </row>
    <row r="30" spans="1:18" s="133" customFormat="1" ht="19.5" customHeight="1">
      <c r="A30" s="180"/>
      <c r="B30" s="179"/>
      <c r="C30" s="179"/>
      <c r="D30" s="179"/>
      <c r="E30" s="179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9"/>
      <c r="R30" s="229"/>
    </row>
    <row r="31" spans="1:18" s="133" customFormat="1" ht="21" customHeight="1">
      <c r="A31" s="180"/>
      <c r="B31" s="179"/>
      <c r="C31" s="179"/>
      <c r="D31" s="179"/>
      <c r="E31" s="179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9"/>
      <c r="R31" s="229"/>
    </row>
    <row r="32" spans="1:18" s="133" customFormat="1" ht="23.25" customHeight="1">
      <c r="A32" s="180"/>
      <c r="B32" s="179"/>
      <c r="C32" s="179"/>
      <c r="D32" s="179"/>
      <c r="E32" s="179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9"/>
      <c r="R32" s="229"/>
    </row>
    <row r="33" spans="1:18" s="110" customFormat="1" ht="24" customHeight="1" thickBot="1">
      <c r="A33" s="181"/>
      <c r="B33" s="182"/>
      <c r="C33" s="182"/>
      <c r="D33" s="183"/>
      <c r="E33" s="182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5">
        <v>0</v>
      </c>
      <c r="R33" s="225"/>
    </row>
    <row r="34" spans="1:18" s="133" customFormat="1" ht="23.25" customHeight="1">
      <c r="A34" s="184"/>
      <c r="B34" s="185"/>
      <c r="C34" s="185"/>
      <c r="D34" s="185"/>
      <c r="E34" s="185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29"/>
      <c r="R34" s="229"/>
    </row>
    <row r="35" spans="1:18" s="133" customFormat="1" ht="23.25" customHeight="1">
      <c r="A35" s="186"/>
      <c r="B35" s="187"/>
      <c r="C35" s="187"/>
      <c r="D35" s="187"/>
      <c r="E35" s="187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229"/>
      <c r="R35" s="229"/>
    </row>
    <row r="36" spans="1:18" s="110" customFormat="1" ht="20.25" customHeight="1">
      <c r="A36" s="186"/>
      <c r="B36" s="187"/>
      <c r="C36" s="187"/>
      <c r="D36" s="187"/>
      <c r="E36" s="187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225"/>
      <c r="R36" s="225"/>
    </row>
    <row r="37" spans="1:18" s="110" customFormat="1" ht="20.25" customHeight="1">
      <c r="A37" s="186"/>
      <c r="B37" s="187"/>
      <c r="C37" s="187"/>
      <c r="D37" s="187"/>
      <c r="E37" s="187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25"/>
      <c r="R37" s="225"/>
    </row>
    <row r="38" spans="1:18" s="133" customFormat="1" ht="20.25" customHeight="1">
      <c r="A38" s="186"/>
      <c r="B38" s="187"/>
      <c r="C38" s="187"/>
      <c r="D38" s="187"/>
      <c r="E38" s="187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29"/>
      <c r="R38" s="229"/>
    </row>
    <row r="39" spans="1:18" s="133" customFormat="1" ht="20.25" customHeight="1">
      <c r="A39" s="186"/>
      <c r="B39" s="187"/>
      <c r="C39" s="187"/>
      <c r="D39" s="187"/>
      <c r="E39" s="187"/>
      <c r="F39" s="146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29"/>
      <c r="R39" s="229"/>
    </row>
    <row r="40" spans="1:18" s="133" customFormat="1" ht="20.25" customHeight="1">
      <c r="A40" s="186"/>
      <c r="B40" s="187"/>
      <c r="C40" s="187"/>
      <c r="D40" s="187"/>
      <c r="E40" s="187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29"/>
      <c r="R40" s="229"/>
    </row>
    <row r="41" spans="1:18" s="110" customFormat="1" ht="36" customHeight="1">
      <c r="A41" s="186"/>
      <c r="B41" s="187"/>
      <c r="C41" s="187"/>
      <c r="D41" s="187"/>
      <c r="E41" s="187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25"/>
      <c r="R41" s="225"/>
    </row>
    <row r="42" spans="1:18" s="110" customFormat="1" ht="20.25" customHeight="1">
      <c r="A42" s="186"/>
      <c r="B42" s="187"/>
      <c r="C42" s="187"/>
      <c r="D42" s="187"/>
      <c r="E42" s="187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25"/>
      <c r="R42" s="225"/>
    </row>
    <row r="43" spans="1:18" s="110" customFormat="1" ht="20.25" customHeight="1">
      <c r="A43" s="186"/>
      <c r="B43" s="187"/>
      <c r="C43" s="187"/>
      <c r="D43" s="187"/>
      <c r="E43" s="187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25"/>
      <c r="R43" s="225"/>
    </row>
    <row r="44" spans="1:18" s="110" customFormat="1" ht="20.25" customHeight="1">
      <c r="A44" s="186"/>
      <c r="B44" s="187"/>
      <c r="C44" s="187"/>
      <c r="D44" s="187"/>
      <c r="E44" s="187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25"/>
      <c r="R44" s="225"/>
    </row>
    <row r="45" spans="1:18" s="110" customFormat="1" ht="20.25" customHeight="1">
      <c r="A45" s="186"/>
      <c r="B45" s="187"/>
      <c r="C45" s="187"/>
      <c r="D45" s="187"/>
      <c r="E45" s="187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25"/>
      <c r="R45" s="225"/>
    </row>
    <row r="46" spans="1:18" s="110" customFormat="1" ht="35.25" customHeight="1">
      <c r="A46" s="186"/>
      <c r="B46" s="187"/>
      <c r="C46" s="187"/>
      <c r="D46" s="187"/>
      <c r="E46" s="187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v>0</v>
      </c>
      <c r="R46" s="225"/>
    </row>
    <row r="47" spans="1:18" s="110" customFormat="1" ht="20.25" customHeight="1">
      <c r="A47" s="186"/>
      <c r="B47" s="187"/>
      <c r="C47" s="187"/>
      <c r="D47" s="187"/>
      <c r="E47" s="187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25"/>
      <c r="R47" s="225"/>
    </row>
    <row r="48" spans="1:18" s="110" customFormat="1" ht="20.25" customHeight="1">
      <c r="A48" s="186"/>
      <c r="B48" s="187"/>
      <c r="C48" s="187"/>
      <c r="D48" s="187"/>
      <c r="E48" s="187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25"/>
      <c r="R48" s="225"/>
    </row>
    <row r="49" spans="1:18" s="133" customFormat="1" ht="20.25" customHeight="1">
      <c r="A49" s="186"/>
      <c r="B49" s="187"/>
      <c r="C49" s="187"/>
      <c r="D49" s="187"/>
      <c r="E49" s="187"/>
      <c r="F49" s="146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29"/>
      <c r="R49" s="229"/>
    </row>
    <row r="50" spans="1:18" s="133" customFormat="1" ht="20.25" customHeight="1">
      <c r="A50" s="186"/>
      <c r="B50" s="187"/>
      <c r="C50" s="187"/>
      <c r="D50" s="187"/>
      <c r="E50" s="187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>
        <f>Q51</f>
        <v>0</v>
      </c>
      <c r="R50" s="229"/>
    </row>
    <row r="51" spans="1:18" s="110" customFormat="1" ht="20.25" customHeight="1">
      <c r="A51" s="186"/>
      <c r="B51" s="187"/>
      <c r="C51" s="187"/>
      <c r="D51" s="187"/>
      <c r="E51" s="187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225"/>
      <c r="R51" s="225"/>
    </row>
    <row r="52" spans="1:18" s="110" customFormat="1" ht="22.5" customHeight="1">
      <c r="A52" s="186"/>
      <c r="B52" s="187"/>
      <c r="C52" s="187"/>
      <c r="D52" s="187"/>
      <c r="E52" s="187"/>
      <c r="F52" s="14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225"/>
      <c r="R52" s="225"/>
    </row>
    <row r="53" spans="1:16" ht="23.25" customHeight="1">
      <c r="A53" s="186"/>
      <c r="B53" s="187"/>
      <c r="C53" s="187"/>
      <c r="D53" s="187"/>
      <c r="E53" s="187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22.5" customHeight="1">
      <c r="A54" s="186"/>
      <c r="B54" s="187"/>
      <c r="C54" s="187"/>
      <c r="D54" s="187"/>
      <c r="E54" s="18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22.5" customHeight="1">
      <c r="A55" s="186"/>
      <c r="B55" s="186"/>
      <c r="C55" s="186"/>
      <c r="D55" s="186"/>
      <c r="E55" s="186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22.5" customHeight="1">
      <c r="A56" s="186"/>
      <c r="B56" s="186"/>
      <c r="C56" s="186"/>
      <c r="D56" s="186"/>
      <c r="E56" s="186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86"/>
      <c r="B57" s="186"/>
      <c r="C57" s="186"/>
      <c r="D57" s="186"/>
      <c r="E57" s="186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6"/>
      <c r="B58" s="186"/>
      <c r="C58" s="186"/>
      <c r="D58" s="186"/>
      <c r="E58" s="186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86"/>
      <c r="B59" s="186"/>
      <c r="C59" s="186"/>
      <c r="D59" s="186"/>
      <c r="E59" s="186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34.5" customHeight="1">
      <c r="A60" s="186"/>
      <c r="B60" s="186"/>
      <c r="C60" s="186"/>
      <c r="D60" s="186"/>
      <c r="E60" s="186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5.75">
      <c r="A61" s="186"/>
      <c r="B61" s="186"/>
      <c r="C61" s="186"/>
      <c r="D61" s="186"/>
      <c r="E61" s="186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45" t="s">
        <v>73</v>
      </c>
      <c r="I2" s="346"/>
      <c r="J2" s="346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53" t="s">
        <v>79</v>
      </c>
      <c r="C5" s="353"/>
      <c r="D5" s="353"/>
      <c r="E5" s="353"/>
      <c r="F5" s="353"/>
      <c r="G5" s="356" t="s">
        <v>2</v>
      </c>
      <c r="H5" s="357"/>
      <c r="I5" s="351" t="s">
        <v>80</v>
      </c>
      <c r="J5" s="354"/>
      <c r="K5" s="352" t="s">
        <v>3</v>
      </c>
      <c r="L5" s="355"/>
      <c r="M5" s="351" t="s">
        <v>9</v>
      </c>
      <c r="N5" s="354"/>
      <c r="O5" s="351" t="s">
        <v>4</v>
      </c>
      <c r="P5" s="352"/>
    </row>
    <row r="6" spans="1:16" s="51" customFormat="1" ht="19.5" customHeight="1">
      <c r="A6" s="50" t="s">
        <v>81</v>
      </c>
      <c r="B6" s="347" t="s">
        <v>10</v>
      </c>
      <c r="C6" s="347" t="s">
        <v>11</v>
      </c>
      <c r="D6" s="347" t="s">
        <v>12</v>
      </c>
      <c r="E6" s="347" t="s">
        <v>13</v>
      </c>
      <c r="F6" s="349" t="s">
        <v>82</v>
      </c>
      <c r="G6" s="349" t="s">
        <v>83</v>
      </c>
      <c r="H6" s="349" t="s">
        <v>84</v>
      </c>
      <c r="I6" s="349" t="s">
        <v>85</v>
      </c>
      <c r="J6" s="349" t="s">
        <v>84</v>
      </c>
      <c r="K6" s="360" t="s">
        <v>83</v>
      </c>
      <c r="L6" s="349" t="s">
        <v>86</v>
      </c>
      <c r="M6" s="349" t="s">
        <v>85</v>
      </c>
      <c r="N6" s="349" t="s">
        <v>84</v>
      </c>
      <c r="O6" s="349" t="s">
        <v>83</v>
      </c>
      <c r="P6" s="358" t="s">
        <v>86</v>
      </c>
    </row>
    <row r="7" spans="1:16" ht="21" customHeight="1">
      <c r="A7" s="52" t="s">
        <v>87</v>
      </c>
      <c r="B7" s="348"/>
      <c r="C7" s="348"/>
      <c r="D7" s="348"/>
      <c r="E7" s="348"/>
      <c r="F7" s="350"/>
      <c r="G7" s="350"/>
      <c r="H7" s="350"/>
      <c r="I7" s="350"/>
      <c r="J7" s="350"/>
      <c r="K7" s="361"/>
      <c r="L7" s="350"/>
      <c r="M7" s="350"/>
      <c r="N7" s="350"/>
      <c r="O7" s="350"/>
      <c r="P7" s="359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5.7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5.7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5.7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45" t="s">
        <v>37</v>
      </c>
      <c r="I2" s="346"/>
      <c r="J2" s="346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53" t="s">
        <v>22</v>
      </c>
      <c r="C5" s="353"/>
      <c r="D5" s="353"/>
      <c r="E5" s="353"/>
      <c r="F5" s="353"/>
      <c r="G5" s="356" t="s">
        <v>2</v>
      </c>
      <c r="H5" s="357"/>
      <c r="I5" s="351" t="s">
        <v>23</v>
      </c>
      <c r="J5" s="354"/>
      <c r="K5" s="352" t="s">
        <v>3</v>
      </c>
      <c r="L5" s="355"/>
      <c r="M5" s="351" t="s">
        <v>9</v>
      </c>
      <c r="N5" s="354"/>
      <c r="O5" s="351" t="s">
        <v>4</v>
      </c>
      <c r="P5" s="352"/>
    </row>
    <row r="6" spans="1:16" s="51" customFormat="1" ht="19.5" customHeight="1">
      <c r="A6" s="50" t="s">
        <v>24</v>
      </c>
      <c r="B6" s="347" t="s">
        <v>10</v>
      </c>
      <c r="C6" s="347" t="s">
        <v>11</v>
      </c>
      <c r="D6" s="347" t="s">
        <v>12</v>
      </c>
      <c r="E6" s="347" t="s">
        <v>13</v>
      </c>
      <c r="F6" s="349" t="s">
        <v>25</v>
      </c>
      <c r="G6" s="349" t="s">
        <v>26</v>
      </c>
      <c r="H6" s="349" t="s">
        <v>27</v>
      </c>
      <c r="I6" s="349" t="s">
        <v>28</v>
      </c>
      <c r="J6" s="349" t="s">
        <v>27</v>
      </c>
      <c r="K6" s="360" t="s">
        <v>26</v>
      </c>
      <c r="L6" s="349" t="s">
        <v>29</v>
      </c>
      <c r="M6" s="349" t="s">
        <v>28</v>
      </c>
      <c r="N6" s="349" t="s">
        <v>27</v>
      </c>
      <c r="O6" s="349" t="s">
        <v>26</v>
      </c>
      <c r="P6" s="358" t="s">
        <v>29</v>
      </c>
    </row>
    <row r="7" spans="1:16" ht="21" customHeight="1">
      <c r="A7" s="52" t="s">
        <v>30</v>
      </c>
      <c r="B7" s="348"/>
      <c r="C7" s="348"/>
      <c r="D7" s="348"/>
      <c r="E7" s="348"/>
      <c r="F7" s="350"/>
      <c r="G7" s="350"/>
      <c r="H7" s="350"/>
      <c r="I7" s="350"/>
      <c r="J7" s="350"/>
      <c r="K7" s="361"/>
      <c r="L7" s="350"/>
      <c r="M7" s="350"/>
      <c r="N7" s="350"/>
      <c r="O7" s="350"/>
      <c r="P7" s="359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6.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36" sqref="G136"/>
    </sheetView>
  </sheetViews>
  <sheetFormatPr defaultColWidth="9.00390625" defaultRowHeight="16.5"/>
  <cols>
    <col min="1" max="1" width="3.50390625" style="180" customWidth="1"/>
    <col min="2" max="5" width="2.375" style="303" customWidth="1"/>
    <col min="6" max="6" width="20.25390625" style="218" customWidth="1"/>
    <col min="7" max="7" width="14.25390625" style="206" customWidth="1"/>
    <col min="8" max="8" width="15.125" style="206" customWidth="1"/>
    <col min="9" max="9" width="13.50390625" style="206" customWidth="1"/>
    <col min="10" max="10" width="14.00390625" style="206" customWidth="1"/>
    <col min="11" max="12" width="15.50390625" style="206" customWidth="1"/>
    <col min="13" max="14" width="14.00390625" style="206" customWidth="1"/>
    <col min="15" max="16" width="15.25390625" style="206" customWidth="1"/>
    <col min="17" max="17" width="9.00390625" style="234" customWidth="1"/>
    <col min="18" max="16384" width="9.00390625" style="206" customWidth="1"/>
  </cols>
  <sheetData>
    <row r="1" spans="1:17" s="200" customFormat="1" ht="15.75" customHeight="1">
      <c r="A1" s="294"/>
      <c r="B1" s="295"/>
      <c r="C1" s="295"/>
      <c r="D1" s="295"/>
      <c r="E1" s="295"/>
      <c r="F1" s="197"/>
      <c r="G1" s="197"/>
      <c r="H1" s="197"/>
      <c r="I1" s="197"/>
      <c r="J1" s="198" t="s">
        <v>90</v>
      </c>
      <c r="K1" s="199" t="s">
        <v>16</v>
      </c>
      <c r="Q1" s="232"/>
    </row>
    <row r="2" spans="1:17" s="204" customFormat="1" ht="25.5" customHeight="1">
      <c r="A2" s="294"/>
      <c r="B2" s="294"/>
      <c r="C2" s="294"/>
      <c r="D2" s="294"/>
      <c r="E2" s="294"/>
      <c r="F2" s="201"/>
      <c r="G2" s="201"/>
      <c r="H2" s="201"/>
      <c r="I2" s="201"/>
      <c r="J2" s="202" t="s">
        <v>165</v>
      </c>
      <c r="K2" s="203" t="s">
        <v>166</v>
      </c>
      <c r="Q2" s="233"/>
    </row>
    <row r="3" spans="1:17" s="204" customFormat="1" ht="25.5" customHeight="1">
      <c r="A3" s="294"/>
      <c r="B3" s="294"/>
      <c r="C3" s="294"/>
      <c r="D3" s="294"/>
      <c r="E3" s="294"/>
      <c r="F3" s="201"/>
      <c r="G3" s="201"/>
      <c r="H3" s="205"/>
      <c r="J3" s="202" t="s">
        <v>17</v>
      </c>
      <c r="K3" s="203" t="s">
        <v>18</v>
      </c>
      <c r="Q3" s="233"/>
    </row>
    <row r="4" spans="1:16" ht="16.5" customHeight="1" thickBot="1">
      <c r="A4" s="362"/>
      <c r="B4" s="362"/>
      <c r="C4" s="362"/>
      <c r="D4" s="362"/>
      <c r="E4" s="362"/>
      <c r="F4" s="206"/>
      <c r="G4" s="207"/>
      <c r="J4" s="208" t="s">
        <v>106</v>
      </c>
      <c r="K4" s="209" t="s">
        <v>180</v>
      </c>
      <c r="M4" s="210"/>
      <c r="P4" s="211" t="s">
        <v>1</v>
      </c>
    </row>
    <row r="5" spans="1:16" ht="24" customHeight="1">
      <c r="A5" s="311" t="s">
        <v>0</v>
      </c>
      <c r="B5" s="366" t="s">
        <v>107</v>
      </c>
      <c r="C5" s="367"/>
      <c r="D5" s="367"/>
      <c r="E5" s="367"/>
      <c r="F5" s="368"/>
      <c r="G5" s="364" t="s">
        <v>2</v>
      </c>
      <c r="H5" s="369"/>
      <c r="I5" s="364" t="s">
        <v>108</v>
      </c>
      <c r="J5" s="369"/>
      <c r="K5" s="365" t="s">
        <v>3</v>
      </c>
      <c r="L5" s="369"/>
      <c r="M5" s="364" t="s">
        <v>9</v>
      </c>
      <c r="N5" s="369"/>
      <c r="O5" s="364" t="s">
        <v>4</v>
      </c>
      <c r="P5" s="365"/>
    </row>
    <row r="6" spans="1:16" ht="24" customHeight="1">
      <c r="A6" s="363"/>
      <c r="B6" s="296" t="s">
        <v>10</v>
      </c>
      <c r="C6" s="296" t="s">
        <v>11</v>
      </c>
      <c r="D6" s="296" t="s">
        <v>12</v>
      </c>
      <c r="E6" s="296" t="s">
        <v>13</v>
      </c>
      <c r="F6" s="212" t="s">
        <v>109</v>
      </c>
      <c r="G6" s="212" t="s">
        <v>110</v>
      </c>
      <c r="H6" s="212" t="s">
        <v>14</v>
      </c>
      <c r="I6" s="212" t="s">
        <v>110</v>
      </c>
      <c r="J6" s="213" t="s">
        <v>14</v>
      </c>
      <c r="K6" s="214" t="s">
        <v>110</v>
      </c>
      <c r="L6" s="212" t="s">
        <v>14</v>
      </c>
      <c r="M6" s="212" t="s">
        <v>110</v>
      </c>
      <c r="N6" s="212" t="s">
        <v>14</v>
      </c>
      <c r="O6" s="212" t="s">
        <v>110</v>
      </c>
      <c r="P6" s="215" t="s">
        <v>14</v>
      </c>
    </row>
    <row r="7" spans="1:17" s="217" customFormat="1" ht="24" customHeight="1">
      <c r="A7" s="297">
        <v>101</v>
      </c>
      <c r="B7" s="298"/>
      <c r="C7" s="298"/>
      <c r="D7" s="298"/>
      <c r="E7" s="298"/>
      <c r="F7" s="235" t="s">
        <v>31</v>
      </c>
      <c r="G7" s="190">
        <f aca="true" t="shared" si="0" ref="G7:N7">G8+G37+G73+G83+G94+G105+G124</f>
        <v>523318834</v>
      </c>
      <c r="H7" s="190">
        <f t="shared" si="0"/>
        <v>4418395228</v>
      </c>
      <c r="I7" s="190">
        <f t="shared" si="0"/>
        <v>45791170</v>
      </c>
      <c r="J7" s="190">
        <f t="shared" si="0"/>
        <v>872185906</v>
      </c>
      <c r="K7" s="191">
        <f t="shared" si="0"/>
        <v>473203222</v>
      </c>
      <c r="L7" s="190">
        <f t="shared" si="0"/>
        <v>3083652568</v>
      </c>
      <c r="M7" s="190">
        <f t="shared" si="0"/>
        <v>23447676</v>
      </c>
      <c r="N7" s="190">
        <f t="shared" si="0"/>
        <v>-23447676</v>
      </c>
      <c r="O7" s="231">
        <f aca="true" t="shared" si="1" ref="O7:O95">G7-I7-K7+M7</f>
        <v>27772118</v>
      </c>
      <c r="P7" s="249">
        <f aca="true" t="shared" si="2" ref="P7:P95">H7-J7-L7+N7</f>
        <v>439109078</v>
      </c>
      <c r="Q7" s="258"/>
    </row>
    <row r="8" spans="1:17" s="268" customFormat="1" ht="23.25" customHeight="1">
      <c r="A8" s="156"/>
      <c r="B8" s="289">
        <v>1</v>
      </c>
      <c r="C8" s="289"/>
      <c r="D8" s="289"/>
      <c r="E8" s="289"/>
      <c r="F8" s="245" t="s">
        <v>153</v>
      </c>
      <c r="G8" s="189">
        <f>G9+G14+G23+G32</f>
        <v>1200000</v>
      </c>
      <c r="H8" s="189">
        <f>H9+H14+H23+H32</f>
        <v>1003045982</v>
      </c>
      <c r="I8" s="189">
        <f aca="true" t="shared" si="3" ref="I8:N8">I9+I14+I23+I32</f>
        <v>60500</v>
      </c>
      <c r="J8" s="189">
        <f t="shared" si="3"/>
        <v>519150134</v>
      </c>
      <c r="K8" s="193">
        <f t="shared" si="3"/>
        <v>1139500</v>
      </c>
      <c r="L8" s="189">
        <f t="shared" si="3"/>
        <v>372194122</v>
      </c>
      <c r="M8" s="189">
        <f t="shared" si="3"/>
        <v>0</v>
      </c>
      <c r="N8" s="189">
        <f t="shared" si="3"/>
        <v>0</v>
      </c>
      <c r="O8" s="216">
        <f t="shared" si="1"/>
        <v>0</v>
      </c>
      <c r="P8" s="250">
        <f t="shared" si="2"/>
        <v>111701726</v>
      </c>
      <c r="Q8" s="258"/>
    </row>
    <row r="9" spans="1:17" s="268" customFormat="1" ht="24" customHeight="1">
      <c r="A9" s="156"/>
      <c r="B9" s="289"/>
      <c r="C9" s="289">
        <v>1</v>
      </c>
      <c r="D9" s="289"/>
      <c r="E9" s="289"/>
      <c r="F9" s="246" t="s">
        <v>111</v>
      </c>
      <c r="G9" s="189">
        <f>G10</f>
        <v>0</v>
      </c>
      <c r="H9" s="189">
        <f aca="true" t="shared" si="4" ref="H9:N9">H10</f>
        <v>215936</v>
      </c>
      <c r="I9" s="189">
        <f t="shared" si="4"/>
        <v>0</v>
      </c>
      <c r="J9" s="189">
        <f t="shared" si="4"/>
        <v>0</v>
      </c>
      <c r="K9" s="193">
        <f t="shared" si="4"/>
        <v>0</v>
      </c>
      <c r="L9" s="189">
        <f t="shared" si="4"/>
        <v>215936</v>
      </c>
      <c r="M9" s="189">
        <f t="shared" si="4"/>
        <v>0</v>
      </c>
      <c r="N9" s="189">
        <f t="shared" si="4"/>
        <v>0</v>
      </c>
      <c r="O9" s="216">
        <f t="shared" si="1"/>
        <v>0</v>
      </c>
      <c r="P9" s="250">
        <f t="shared" si="2"/>
        <v>0</v>
      </c>
      <c r="Q9" s="258"/>
    </row>
    <row r="10" spans="1:17" s="268" customFormat="1" ht="23.25" customHeight="1">
      <c r="A10" s="156"/>
      <c r="B10" s="289"/>
      <c r="C10" s="289"/>
      <c r="D10" s="289"/>
      <c r="E10" s="289"/>
      <c r="F10" s="245" t="s">
        <v>112</v>
      </c>
      <c r="G10" s="189">
        <f>G11</f>
        <v>0</v>
      </c>
      <c r="H10" s="189">
        <f aca="true" t="shared" si="5" ref="H10:N10">H11</f>
        <v>215936</v>
      </c>
      <c r="I10" s="189">
        <f t="shared" si="5"/>
        <v>0</v>
      </c>
      <c r="J10" s="189">
        <f t="shared" si="5"/>
        <v>0</v>
      </c>
      <c r="K10" s="193">
        <f t="shared" si="5"/>
        <v>0</v>
      </c>
      <c r="L10" s="189">
        <f t="shared" si="5"/>
        <v>215936</v>
      </c>
      <c r="M10" s="189">
        <f t="shared" si="5"/>
        <v>0</v>
      </c>
      <c r="N10" s="189">
        <f t="shared" si="5"/>
        <v>0</v>
      </c>
      <c r="O10" s="216">
        <f t="shared" si="1"/>
        <v>0</v>
      </c>
      <c r="P10" s="250">
        <f t="shared" si="2"/>
        <v>0</v>
      </c>
      <c r="Q10" s="258"/>
    </row>
    <row r="11" spans="1:17" s="269" customFormat="1" ht="36" customHeight="1">
      <c r="A11" s="156"/>
      <c r="B11" s="289"/>
      <c r="C11" s="289"/>
      <c r="D11" s="289">
        <v>1</v>
      </c>
      <c r="E11" s="289"/>
      <c r="F11" s="286" t="s">
        <v>174</v>
      </c>
      <c r="G11" s="251">
        <f>G12+G13</f>
        <v>0</v>
      </c>
      <c r="H11" s="251">
        <f aca="true" t="shared" si="6" ref="H11:N11">H12+H13</f>
        <v>215936</v>
      </c>
      <c r="I11" s="251">
        <f t="shared" si="6"/>
        <v>0</v>
      </c>
      <c r="J11" s="251">
        <f t="shared" si="6"/>
        <v>0</v>
      </c>
      <c r="K11" s="252">
        <f t="shared" si="6"/>
        <v>0</v>
      </c>
      <c r="L11" s="251">
        <f t="shared" si="6"/>
        <v>215936</v>
      </c>
      <c r="M11" s="251">
        <f t="shared" si="6"/>
        <v>0</v>
      </c>
      <c r="N11" s="251">
        <f t="shared" si="6"/>
        <v>0</v>
      </c>
      <c r="O11" s="220">
        <f t="shared" si="1"/>
        <v>0</v>
      </c>
      <c r="P11" s="253">
        <f t="shared" si="2"/>
        <v>0</v>
      </c>
      <c r="Q11" s="258"/>
    </row>
    <row r="12" spans="1:17" s="272" customFormat="1" ht="24.75" customHeight="1" hidden="1">
      <c r="A12" s="156"/>
      <c r="B12" s="289"/>
      <c r="C12" s="289"/>
      <c r="D12" s="289"/>
      <c r="E12" s="289"/>
      <c r="F12" s="270" t="s">
        <v>181</v>
      </c>
      <c r="G12" s="221">
        <v>0</v>
      </c>
      <c r="H12" s="221">
        <v>215936</v>
      </c>
      <c r="I12" s="221">
        <v>0</v>
      </c>
      <c r="J12" s="221">
        <v>0</v>
      </c>
      <c r="K12" s="222">
        <v>0</v>
      </c>
      <c r="L12" s="221">
        <v>215936</v>
      </c>
      <c r="M12" s="221">
        <v>0</v>
      </c>
      <c r="N12" s="221">
        <v>0</v>
      </c>
      <c r="O12" s="221">
        <f t="shared" si="1"/>
        <v>0</v>
      </c>
      <c r="P12" s="254">
        <f t="shared" si="2"/>
        <v>0</v>
      </c>
      <c r="Q12" s="271"/>
    </row>
    <row r="13" spans="1:17" s="272" customFormat="1" ht="24.75" customHeight="1" hidden="1">
      <c r="A13" s="156"/>
      <c r="B13" s="289"/>
      <c r="C13" s="289"/>
      <c r="D13" s="289"/>
      <c r="E13" s="289"/>
      <c r="F13" s="270" t="s">
        <v>182</v>
      </c>
      <c r="G13" s="221">
        <v>0</v>
      </c>
      <c r="H13" s="221">
        <v>0</v>
      </c>
      <c r="I13" s="221"/>
      <c r="J13" s="221"/>
      <c r="K13" s="222"/>
      <c r="L13" s="221"/>
      <c r="M13" s="221"/>
      <c r="N13" s="221"/>
      <c r="O13" s="221">
        <f t="shared" si="1"/>
        <v>0</v>
      </c>
      <c r="P13" s="254">
        <f t="shared" si="2"/>
        <v>0</v>
      </c>
      <c r="Q13" s="271"/>
    </row>
    <row r="14" spans="1:17" s="269" customFormat="1" ht="36" customHeight="1">
      <c r="A14" s="156"/>
      <c r="B14" s="289"/>
      <c r="C14" s="289">
        <v>2</v>
      </c>
      <c r="D14" s="289"/>
      <c r="E14" s="289"/>
      <c r="F14" s="246" t="s">
        <v>113</v>
      </c>
      <c r="G14" s="189">
        <f>G15</f>
        <v>0</v>
      </c>
      <c r="H14" s="189">
        <f aca="true" t="shared" si="7" ref="H14:N14">H15</f>
        <v>21712062</v>
      </c>
      <c r="I14" s="189">
        <f t="shared" si="7"/>
        <v>0</v>
      </c>
      <c r="J14" s="189">
        <f t="shared" si="7"/>
        <v>1852879</v>
      </c>
      <c r="K14" s="193">
        <f t="shared" si="7"/>
        <v>0</v>
      </c>
      <c r="L14" s="189">
        <f t="shared" si="7"/>
        <v>19859183</v>
      </c>
      <c r="M14" s="189">
        <f t="shared" si="7"/>
        <v>0</v>
      </c>
      <c r="N14" s="189">
        <f t="shared" si="7"/>
        <v>0</v>
      </c>
      <c r="O14" s="216">
        <f t="shared" si="1"/>
        <v>0</v>
      </c>
      <c r="P14" s="250">
        <f t="shared" si="2"/>
        <v>0</v>
      </c>
      <c r="Q14" s="258"/>
    </row>
    <row r="15" spans="1:17" s="269" customFormat="1" ht="23.25" customHeight="1">
      <c r="A15" s="156"/>
      <c r="B15" s="289"/>
      <c r="C15" s="289"/>
      <c r="D15" s="289"/>
      <c r="E15" s="289"/>
      <c r="F15" s="245" t="s">
        <v>154</v>
      </c>
      <c r="G15" s="189">
        <f>G16</f>
        <v>0</v>
      </c>
      <c r="H15" s="189">
        <f aca="true" t="shared" si="8" ref="H15:N15">H16</f>
        <v>21712062</v>
      </c>
      <c r="I15" s="189">
        <f t="shared" si="8"/>
        <v>0</v>
      </c>
      <c r="J15" s="189">
        <f t="shared" si="8"/>
        <v>1852879</v>
      </c>
      <c r="K15" s="193">
        <f t="shared" si="8"/>
        <v>0</v>
      </c>
      <c r="L15" s="189">
        <f t="shared" si="8"/>
        <v>19859183</v>
      </c>
      <c r="M15" s="189">
        <f t="shared" si="8"/>
        <v>0</v>
      </c>
      <c r="N15" s="189">
        <f t="shared" si="8"/>
        <v>0</v>
      </c>
      <c r="O15" s="216">
        <f t="shared" si="1"/>
        <v>0</v>
      </c>
      <c r="P15" s="250">
        <f t="shared" si="2"/>
        <v>0</v>
      </c>
      <c r="Q15" s="258"/>
    </row>
    <row r="16" spans="1:17" s="274" customFormat="1" ht="23.25" customHeight="1">
      <c r="A16" s="156"/>
      <c r="B16" s="289"/>
      <c r="C16" s="289"/>
      <c r="D16" s="289">
        <v>1</v>
      </c>
      <c r="E16" s="289"/>
      <c r="F16" s="287" t="s">
        <v>114</v>
      </c>
      <c r="G16" s="251">
        <f>G17+G20</f>
        <v>0</v>
      </c>
      <c r="H16" s="251">
        <f aca="true" t="shared" si="9" ref="H16:N16">H17+H20</f>
        <v>21712062</v>
      </c>
      <c r="I16" s="251">
        <f t="shared" si="9"/>
        <v>0</v>
      </c>
      <c r="J16" s="251">
        <f t="shared" si="9"/>
        <v>1852879</v>
      </c>
      <c r="K16" s="252">
        <f t="shared" si="9"/>
        <v>0</v>
      </c>
      <c r="L16" s="251">
        <f t="shared" si="9"/>
        <v>19859183</v>
      </c>
      <c r="M16" s="251">
        <f t="shared" si="9"/>
        <v>0</v>
      </c>
      <c r="N16" s="251">
        <f t="shared" si="9"/>
        <v>0</v>
      </c>
      <c r="O16" s="220">
        <f t="shared" si="1"/>
        <v>0</v>
      </c>
      <c r="P16" s="253">
        <f t="shared" si="2"/>
        <v>0</v>
      </c>
      <c r="Q16" s="273"/>
    </row>
    <row r="17" spans="1:17" s="275" customFormat="1" ht="36.75" customHeight="1">
      <c r="A17" s="156"/>
      <c r="B17" s="289"/>
      <c r="C17" s="289"/>
      <c r="D17" s="289"/>
      <c r="E17" s="289">
        <v>1</v>
      </c>
      <c r="F17" s="288" t="s">
        <v>115</v>
      </c>
      <c r="G17" s="251">
        <f>G18+G19</f>
        <v>0</v>
      </c>
      <c r="H17" s="251">
        <f aca="true" t="shared" si="10" ref="H17:N17">H18+H19</f>
        <v>7712062</v>
      </c>
      <c r="I17" s="251">
        <f t="shared" si="10"/>
        <v>0</v>
      </c>
      <c r="J17" s="251">
        <f t="shared" si="10"/>
        <v>558118</v>
      </c>
      <c r="K17" s="252">
        <f t="shared" si="10"/>
        <v>0</v>
      </c>
      <c r="L17" s="251">
        <f t="shared" si="10"/>
        <v>7153944</v>
      </c>
      <c r="M17" s="251">
        <f t="shared" si="10"/>
        <v>0</v>
      </c>
      <c r="N17" s="251">
        <f t="shared" si="10"/>
        <v>0</v>
      </c>
      <c r="O17" s="220">
        <f t="shared" si="1"/>
        <v>0</v>
      </c>
      <c r="P17" s="253">
        <f t="shared" si="2"/>
        <v>0</v>
      </c>
      <c r="Q17" s="273"/>
    </row>
    <row r="18" spans="1:17" s="276" customFormat="1" ht="24" customHeight="1" hidden="1">
      <c r="A18" s="156"/>
      <c r="B18" s="289"/>
      <c r="C18" s="289"/>
      <c r="D18" s="289"/>
      <c r="E18" s="289"/>
      <c r="F18" s="270" t="s">
        <v>93</v>
      </c>
      <c r="G18" s="221">
        <v>0</v>
      </c>
      <c r="H18" s="221">
        <v>7712062</v>
      </c>
      <c r="I18" s="221">
        <v>0</v>
      </c>
      <c r="J18" s="221">
        <v>558118</v>
      </c>
      <c r="K18" s="222">
        <v>0</v>
      </c>
      <c r="L18" s="221">
        <v>7153944</v>
      </c>
      <c r="M18" s="221">
        <v>0</v>
      </c>
      <c r="N18" s="221">
        <v>0</v>
      </c>
      <c r="O18" s="221">
        <f t="shared" si="1"/>
        <v>0</v>
      </c>
      <c r="P18" s="254">
        <f t="shared" si="2"/>
        <v>0</v>
      </c>
      <c r="Q18" s="271"/>
    </row>
    <row r="19" spans="1:17" s="276" customFormat="1" ht="26.25" customHeight="1" hidden="1">
      <c r="A19" s="156"/>
      <c r="B19" s="289"/>
      <c r="C19" s="289"/>
      <c r="D19" s="289"/>
      <c r="E19" s="289"/>
      <c r="F19" s="270" t="s">
        <v>105</v>
      </c>
      <c r="G19" s="221">
        <v>0</v>
      </c>
      <c r="H19" s="221">
        <v>0</v>
      </c>
      <c r="I19" s="221"/>
      <c r="J19" s="221"/>
      <c r="K19" s="222"/>
      <c r="L19" s="221"/>
      <c r="M19" s="221"/>
      <c r="N19" s="221"/>
      <c r="O19" s="221">
        <f t="shared" si="1"/>
        <v>0</v>
      </c>
      <c r="P19" s="254">
        <f t="shared" si="2"/>
        <v>0</v>
      </c>
      <c r="Q19" s="271"/>
    </row>
    <row r="20" spans="1:17" s="277" customFormat="1" ht="54" customHeight="1">
      <c r="A20" s="156"/>
      <c r="B20" s="289"/>
      <c r="C20" s="289"/>
      <c r="D20" s="289"/>
      <c r="E20" s="289">
        <v>4</v>
      </c>
      <c r="F20" s="288" t="s">
        <v>116</v>
      </c>
      <c r="G20" s="251">
        <f>G21+G22</f>
        <v>0</v>
      </c>
      <c r="H20" s="251">
        <f aca="true" t="shared" si="11" ref="H20:N20">H21+H22</f>
        <v>14000000</v>
      </c>
      <c r="I20" s="251">
        <f t="shared" si="11"/>
        <v>0</v>
      </c>
      <c r="J20" s="251">
        <f t="shared" si="11"/>
        <v>1294761</v>
      </c>
      <c r="K20" s="252">
        <f t="shared" si="11"/>
        <v>0</v>
      </c>
      <c r="L20" s="251">
        <f t="shared" si="11"/>
        <v>12705239</v>
      </c>
      <c r="M20" s="251">
        <f t="shared" si="11"/>
        <v>0</v>
      </c>
      <c r="N20" s="251">
        <f t="shared" si="11"/>
        <v>0</v>
      </c>
      <c r="O20" s="216">
        <f t="shared" si="1"/>
        <v>0</v>
      </c>
      <c r="P20" s="253">
        <f t="shared" si="2"/>
        <v>0</v>
      </c>
      <c r="Q20" s="271"/>
    </row>
    <row r="21" spans="1:17" s="277" customFormat="1" ht="24.75" customHeight="1" hidden="1">
      <c r="A21" s="156"/>
      <c r="B21" s="289"/>
      <c r="C21" s="289"/>
      <c r="D21" s="289"/>
      <c r="E21" s="289"/>
      <c r="F21" s="270" t="s">
        <v>181</v>
      </c>
      <c r="G21" s="221">
        <v>0</v>
      </c>
      <c r="H21" s="221">
        <v>0</v>
      </c>
      <c r="I21" s="221"/>
      <c r="J21" s="221"/>
      <c r="K21" s="222"/>
      <c r="L21" s="221"/>
      <c r="M21" s="221"/>
      <c r="N21" s="221"/>
      <c r="O21" s="221">
        <f t="shared" si="1"/>
        <v>0</v>
      </c>
      <c r="P21" s="254">
        <f t="shared" si="2"/>
        <v>0</v>
      </c>
      <c r="Q21" s="271"/>
    </row>
    <row r="22" spans="1:17" s="277" customFormat="1" ht="24.75" customHeight="1" hidden="1">
      <c r="A22" s="156"/>
      <c r="B22" s="289"/>
      <c r="C22" s="289"/>
      <c r="D22" s="289"/>
      <c r="E22" s="289"/>
      <c r="F22" s="270" t="s">
        <v>182</v>
      </c>
      <c r="G22" s="221">
        <v>0</v>
      </c>
      <c r="H22" s="221">
        <v>14000000</v>
      </c>
      <c r="I22" s="221">
        <v>0</v>
      </c>
      <c r="J22" s="221">
        <v>1294761</v>
      </c>
      <c r="K22" s="222">
        <v>0</v>
      </c>
      <c r="L22" s="221">
        <v>12705239</v>
      </c>
      <c r="M22" s="221">
        <v>0</v>
      </c>
      <c r="N22" s="221">
        <v>0</v>
      </c>
      <c r="O22" s="221">
        <f t="shared" si="1"/>
        <v>0</v>
      </c>
      <c r="P22" s="254">
        <f t="shared" si="2"/>
        <v>0</v>
      </c>
      <c r="Q22" s="271"/>
    </row>
    <row r="23" spans="1:17" s="278" customFormat="1" ht="23.25" customHeight="1">
      <c r="A23" s="299"/>
      <c r="B23" s="289"/>
      <c r="C23" s="289">
        <v>3</v>
      </c>
      <c r="D23" s="289"/>
      <c r="E23" s="289"/>
      <c r="F23" s="246" t="s">
        <v>117</v>
      </c>
      <c r="G23" s="189">
        <f>G25+G29</f>
        <v>1200000</v>
      </c>
      <c r="H23" s="189">
        <f aca="true" t="shared" si="12" ref="H23:N23">H25+H29</f>
        <v>957918723</v>
      </c>
      <c r="I23" s="189">
        <f t="shared" si="12"/>
        <v>60500</v>
      </c>
      <c r="J23" s="189">
        <f t="shared" si="12"/>
        <v>511209023</v>
      </c>
      <c r="K23" s="193">
        <f t="shared" si="12"/>
        <v>1139500</v>
      </c>
      <c r="L23" s="189">
        <f t="shared" si="12"/>
        <v>335007974</v>
      </c>
      <c r="M23" s="189">
        <f t="shared" si="12"/>
        <v>0</v>
      </c>
      <c r="N23" s="189">
        <f t="shared" si="12"/>
        <v>0</v>
      </c>
      <c r="O23" s="216">
        <f t="shared" si="1"/>
        <v>0</v>
      </c>
      <c r="P23" s="250">
        <f t="shared" si="2"/>
        <v>111701726</v>
      </c>
      <c r="Q23" s="258"/>
    </row>
    <row r="24" spans="1:17" s="280" customFormat="1" ht="23.25" customHeight="1">
      <c r="A24" s="299"/>
      <c r="B24" s="289"/>
      <c r="C24" s="289"/>
      <c r="D24" s="289"/>
      <c r="E24" s="289"/>
      <c r="F24" s="245" t="s">
        <v>155</v>
      </c>
      <c r="G24" s="189">
        <f>G25</f>
        <v>1200000</v>
      </c>
      <c r="H24" s="189">
        <f aca="true" t="shared" si="13" ref="H24:N24">H25</f>
        <v>613448352</v>
      </c>
      <c r="I24" s="189">
        <f t="shared" si="13"/>
        <v>60500</v>
      </c>
      <c r="J24" s="189">
        <f t="shared" si="13"/>
        <v>398269561</v>
      </c>
      <c r="K24" s="193">
        <f t="shared" si="13"/>
        <v>1139500</v>
      </c>
      <c r="L24" s="189">
        <f t="shared" si="13"/>
        <v>187951414</v>
      </c>
      <c r="M24" s="189">
        <f t="shared" si="13"/>
        <v>0</v>
      </c>
      <c r="N24" s="189">
        <f t="shared" si="13"/>
        <v>0</v>
      </c>
      <c r="O24" s="216">
        <f t="shared" si="1"/>
        <v>0</v>
      </c>
      <c r="P24" s="250">
        <f t="shared" si="2"/>
        <v>27227377</v>
      </c>
      <c r="Q24" s="279"/>
    </row>
    <row r="25" spans="1:17" s="280" customFormat="1" ht="23.25" customHeight="1">
      <c r="A25" s="299"/>
      <c r="B25" s="289"/>
      <c r="C25" s="289"/>
      <c r="D25" s="289">
        <v>1</v>
      </c>
      <c r="E25" s="289"/>
      <c r="F25" s="287" t="s">
        <v>118</v>
      </c>
      <c r="G25" s="251">
        <f>G26+G27</f>
        <v>1200000</v>
      </c>
      <c r="H25" s="251">
        <f aca="true" t="shared" si="14" ref="H25:N25">H26+H27</f>
        <v>613448352</v>
      </c>
      <c r="I25" s="251">
        <f t="shared" si="14"/>
        <v>60500</v>
      </c>
      <c r="J25" s="251">
        <f t="shared" si="14"/>
        <v>398269561</v>
      </c>
      <c r="K25" s="252">
        <f t="shared" si="14"/>
        <v>1139500</v>
      </c>
      <c r="L25" s="251">
        <f t="shared" si="14"/>
        <v>187951414</v>
      </c>
      <c r="M25" s="251">
        <f t="shared" si="14"/>
        <v>0</v>
      </c>
      <c r="N25" s="251">
        <f t="shared" si="14"/>
        <v>0</v>
      </c>
      <c r="O25" s="220">
        <f t="shared" si="1"/>
        <v>0</v>
      </c>
      <c r="P25" s="253">
        <f t="shared" si="2"/>
        <v>27227377</v>
      </c>
      <c r="Q25" s="279"/>
    </row>
    <row r="26" spans="1:17" s="276" customFormat="1" ht="23.25" customHeight="1" hidden="1">
      <c r="A26" s="299"/>
      <c r="B26" s="289"/>
      <c r="C26" s="289"/>
      <c r="D26" s="289"/>
      <c r="E26" s="289"/>
      <c r="F26" s="270" t="s">
        <v>181</v>
      </c>
      <c r="G26" s="221">
        <v>1200000</v>
      </c>
      <c r="H26" s="221">
        <v>41234391</v>
      </c>
      <c r="I26" s="221">
        <v>60500</v>
      </c>
      <c r="J26" s="221">
        <v>13639479</v>
      </c>
      <c r="K26" s="222">
        <v>1139500</v>
      </c>
      <c r="L26" s="221">
        <v>24474912</v>
      </c>
      <c r="M26" s="221">
        <v>0</v>
      </c>
      <c r="N26" s="221">
        <v>0</v>
      </c>
      <c r="O26" s="221">
        <f t="shared" si="1"/>
        <v>0</v>
      </c>
      <c r="P26" s="254">
        <f t="shared" si="2"/>
        <v>3120000</v>
      </c>
      <c r="Q26" s="271"/>
    </row>
    <row r="27" spans="1:17" s="276" customFormat="1" ht="23.25" customHeight="1" hidden="1">
      <c r="A27" s="299"/>
      <c r="B27" s="289"/>
      <c r="C27" s="289"/>
      <c r="D27" s="289"/>
      <c r="E27" s="289"/>
      <c r="F27" s="270" t="s">
        <v>182</v>
      </c>
      <c r="G27" s="221">
        <v>0</v>
      </c>
      <c r="H27" s="221">
        <v>572213961</v>
      </c>
      <c r="I27" s="221">
        <v>0</v>
      </c>
      <c r="J27" s="221">
        <v>384630082</v>
      </c>
      <c r="K27" s="222">
        <v>0</v>
      </c>
      <c r="L27" s="221">
        <v>163476502</v>
      </c>
      <c r="M27" s="221">
        <v>0</v>
      </c>
      <c r="N27" s="221">
        <v>0</v>
      </c>
      <c r="O27" s="221">
        <f t="shared" si="1"/>
        <v>0</v>
      </c>
      <c r="P27" s="254">
        <f t="shared" si="2"/>
        <v>24107377</v>
      </c>
      <c r="Q27" s="271"/>
    </row>
    <row r="28" spans="1:17" s="281" customFormat="1" ht="23.25" customHeight="1">
      <c r="A28" s="156"/>
      <c r="B28" s="289"/>
      <c r="C28" s="289"/>
      <c r="D28" s="289"/>
      <c r="E28" s="289"/>
      <c r="F28" s="245" t="s">
        <v>112</v>
      </c>
      <c r="G28" s="189">
        <f>G29</f>
        <v>0</v>
      </c>
      <c r="H28" s="189">
        <f aca="true" t="shared" si="15" ref="H28:N28">H29</f>
        <v>344470371</v>
      </c>
      <c r="I28" s="189">
        <f t="shared" si="15"/>
        <v>0</v>
      </c>
      <c r="J28" s="189">
        <f t="shared" si="15"/>
        <v>112939462</v>
      </c>
      <c r="K28" s="193">
        <f t="shared" si="15"/>
        <v>0</v>
      </c>
      <c r="L28" s="189">
        <f t="shared" si="15"/>
        <v>147056560</v>
      </c>
      <c r="M28" s="189">
        <f t="shared" si="15"/>
        <v>0</v>
      </c>
      <c r="N28" s="189">
        <f t="shared" si="15"/>
        <v>0</v>
      </c>
      <c r="O28" s="216">
        <f t="shared" si="1"/>
        <v>0</v>
      </c>
      <c r="P28" s="250">
        <f t="shared" si="2"/>
        <v>84474349</v>
      </c>
      <c r="Q28" s="273"/>
    </row>
    <row r="29" spans="1:17" s="281" customFormat="1" ht="36" customHeight="1">
      <c r="A29" s="156"/>
      <c r="B29" s="289"/>
      <c r="C29" s="289"/>
      <c r="D29" s="289">
        <v>2</v>
      </c>
      <c r="E29" s="289"/>
      <c r="F29" s="287" t="s">
        <v>119</v>
      </c>
      <c r="G29" s="251">
        <f>G30+G31</f>
        <v>0</v>
      </c>
      <c r="H29" s="251">
        <f aca="true" t="shared" si="16" ref="H29:N29">H30+H31</f>
        <v>344470371</v>
      </c>
      <c r="I29" s="251">
        <f t="shared" si="16"/>
        <v>0</v>
      </c>
      <c r="J29" s="251">
        <f t="shared" si="16"/>
        <v>112939462</v>
      </c>
      <c r="K29" s="252">
        <f t="shared" si="16"/>
        <v>0</v>
      </c>
      <c r="L29" s="251">
        <f t="shared" si="16"/>
        <v>147056560</v>
      </c>
      <c r="M29" s="251">
        <f t="shared" si="16"/>
        <v>0</v>
      </c>
      <c r="N29" s="251">
        <f t="shared" si="16"/>
        <v>0</v>
      </c>
      <c r="O29" s="216">
        <f t="shared" si="1"/>
        <v>0</v>
      </c>
      <c r="P29" s="253">
        <f t="shared" si="2"/>
        <v>84474349</v>
      </c>
      <c r="Q29" s="273"/>
    </row>
    <row r="30" spans="1:17" s="277" customFormat="1" ht="24.75" customHeight="1" hidden="1">
      <c r="A30" s="156"/>
      <c r="B30" s="289"/>
      <c r="C30" s="289"/>
      <c r="D30" s="289"/>
      <c r="E30" s="289"/>
      <c r="F30" s="270" t="s">
        <v>181</v>
      </c>
      <c r="G30" s="221">
        <v>0</v>
      </c>
      <c r="H30" s="221">
        <v>0</v>
      </c>
      <c r="I30" s="221"/>
      <c r="J30" s="221"/>
      <c r="K30" s="222"/>
      <c r="L30" s="221"/>
      <c r="M30" s="221"/>
      <c r="N30" s="221"/>
      <c r="O30" s="221">
        <f t="shared" si="1"/>
        <v>0</v>
      </c>
      <c r="P30" s="254">
        <f t="shared" si="2"/>
        <v>0</v>
      </c>
      <c r="Q30" s="271"/>
    </row>
    <row r="31" spans="1:17" s="277" customFormat="1" ht="24.75" customHeight="1" hidden="1">
      <c r="A31" s="156"/>
      <c r="B31" s="289"/>
      <c r="C31" s="289"/>
      <c r="D31" s="289"/>
      <c r="E31" s="289"/>
      <c r="F31" s="270" t="s">
        <v>182</v>
      </c>
      <c r="G31" s="221">
        <v>0</v>
      </c>
      <c r="H31" s="221">
        <v>344470371</v>
      </c>
      <c r="I31" s="221">
        <v>0</v>
      </c>
      <c r="J31" s="221">
        <v>112939462</v>
      </c>
      <c r="K31" s="222">
        <v>0</v>
      </c>
      <c r="L31" s="221">
        <v>147056560</v>
      </c>
      <c r="M31" s="221">
        <v>0</v>
      </c>
      <c r="N31" s="221">
        <v>0</v>
      </c>
      <c r="O31" s="221">
        <f t="shared" si="1"/>
        <v>0</v>
      </c>
      <c r="P31" s="254">
        <f t="shared" si="2"/>
        <v>84474349</v>
      </c>
      <c r="Q31" s="271"/>
    </row>
    <row r="32" spans="1:17" s="278" customFormat="1" ht="35.25" customHeight="1">
      <c r="A32" s="156"/>
      <c r="B32" s="289"/>
      <c r="C32" s="289">
        <v>4</v>
      </c>
      <c r="D32" s="289"/>
      <c r="E32" s="289"/>
      <c r="F32" s="246" t="s">
        <v>120</v>
      </c>
      <c r="G32" s="189">
        <f>G33</f>
        <v>0</v>
      </c>
      <c r="H32" s="189">
        <f aca="true" t="shared" si="17" ref="H32:N32">H33</f>
        <v>23199261</v>
      </c>
      <c r="I32" s="189">
        <f t="shared" si="17"/>
        <v>0</v>
      </c>
      <c r="J32" s="189">
        <f t="shared" si="17"/>
        <v>6088232</v>
      </c>
      <c r="K32" s="193">
        <f t="shared" si="17"/>
        <v>0</v>
      </c>
      <c r="L32" s="189">
        <f t="shared" si="17"/>
        <v>17111029</v>
      </c>
      <c r="M32" s="189">
        <f t="shared" si="17"/>
        <v>0</v>
      </c>
      <c r="N32" s="189">
        <f t="shared" si="17"/>
        <v>0</v>
      </c>
      <c r="O32" s="216">
        <f t="shared" si="1"/>
        <v>0</v>
      </c>
      <c r="P32" s="250">
        <f t="shared" si="2"/>
        <v>0</v>
      </c>
      <c r="Q32" s="258"/>
    </row>
    <row r="33" spans="1:17" s="276" customFormat="1" ht="23.25" customHeight="1">
      <c r="A33" s="156"/>
      <c r="B33" s="289"/>
      <c r="C33" s="289"/>
      <c r="D33" s="289"/>
      <c r="E33" s="289"/>
      <c r="F33" s="245" t="s">
        <v>156</v>
      </c>
      <c r="G33" s="189">
        <f>G34</f>
        <v>0</v>
      </c>
      <c r="H33" s="189">
        <f aca="true" t="shared" si="18" ref="H33:N33">H34</f>
        <v>23199261</v>
      </c>
      <c r="I33" s="189">
        <f t="shared" si="18"/>
        <v>0</v>
      </c>
      <c r="J33" s="189">
        <f t="shared" si="18"/>
        <v>6088232</v>
      </c>
      <c r="K33" s="193">
        <f t="shared" si="18"/>
        <v>0</v>
      </c>
      <c r="L33" s="189">
        <f t="shared" si="18"/>
        <v>17111029</v>
      </c>
      <c r="M33" s="189">
        <f t="shared" si="18"/>
        <v>0</v>
      </c>
      <c r="N33" s="189">
        <f t="shared" si="18"/>
        <v>0</v>
      </c>
      <c r="O33" s="216">
        <f t="shared" si="1"/>
        <v>0</v>
      </c>
      <c r="P33" s="250">
        <f t="shared" si="2"/>
        <v>0</v>
      </c>
      <c r="Q33" s="271"/>
    </row>
    <row r="34" spans="1:17" s="276" customFormat="1" ht="23.25" customHeight="1">
      <c r="A34" s="156"/>
      <c r="B34" s="289"/>
      <c r="C34" s="289"/>
      <c r="D34" s="289">
        <v>1</v>
      </c>
      <c r="E34" s="289"/>
      <c r="F34" s="287" t="s">
        <v>118</v>
      </c>
      <c r="G34" s="251">
        <f>G35+G36</f>
        <v>0</v>
      </c>
      <c r="H34" s="251">
        <f aca="true" t="shared" si="19" ref="H34:N34">H35+H36</f>
        <v>23199261</v>
      </c>
      <c r="I34" s="251">
        <f t="shared" si="19"/>
        <v>0</v>
      </c>
      <c r="J34" s="251">
        <f t="shared" si="19"/>
        <v>6088232</v>
      </c>
      <c r="K34" s="252">
        <f t="shared" si="19"/>
        <v>0</v>
      </c>
      <c r="L34" s="251">
        <f t="shared" si="19"/>
        <v>17111029</v>
      </c>
      <c r="M34" s="251">
        <f t="shared" si="19"/>
        <v>0</v>
      </c>
      <c r="N34" s="251">
        <f t="shared" si="19"/>
        <v>0</v>
      </c>
      <c r="O34" s="216">
        <f t="shared" si="1"/>
        <v>0</v>
      </c>
      <c r="P34" s="253">
        <f t="shared" si="2"/>
        <v>0</v>
      </c>
      <c r="Q34" s="271"/>
    </row>
    <row r="35" spans="1:17" s="276" customFormat="1" ht="23.25" customHeight="1" hidden="1">
      <c r="A35" s="156"/>
      <c r="B35" s="289"/>
      <c r="C35" s="289"/>
      <c r="D35" s="289"/>
      <c r="E35" s="289"/>
      <c r="F35" s="270" t="s">
        <v>181</v>
      </c>
      <c r="G35" s="221">
        <v>0</v>
      </c>
      <c r="H35" s="221">
        <v>23199261</v>
      </c>
      <c r="I35" s="221">
        <v>0</v>
      </c>
      <c r="J35" s="221">
        <v>6088232</v>
      </c>
      <c r="K35" s="222">
        <v>0</v>
      </c>
      <c r="L35" s="221">
        <v>17111029</v>
      </c>
      <c r="M35" s="221">
        <v>0</v>
      </c>
      <c r="N35" s="221">
        <v>0</v>
      </c>
      <c r="O35" s="221">
        <f t="shared" si="1"/>
        <v>0</v>
      </c>
      <c r="P35" s="254">
        <f t="shared" si="2"/>
        <v>0</v>
      </c>
      <c r="Q35" s="271"/>
    </row>
    <row r="36" spans="1:17" s="276" customFormat="1" ht="23.25" customHeight="1" hidden="1">
      <c r="A36" s="156"/>
      <c r="B36" s="289"/>
      <c r="C36" s="289"/>
      <c r="D36" s="289"/>
      <c r="E36" s="289"/>
      <c r="F36" s="270" t="s">
        <v>182</v>
      </c>
      <c r="G36" s="221">
        <v>0</v>
      </c>
      <c r="H36" s="221">
        <v>0</v>
      </c>
      <c r="I36" s="221"/>
      <c r="J36" s="221"/>
      <c r="K36" s="222"/>
      <c r="L36" s="221"/>
      <c r="M36" s="221"/>
      <c r="N36" s="221"/>
      <c r="O36" s="221">
        <f t="shared" si="1"/>
        <v>0</v>
      </c>
      <c r="P36" s="254">
        <f t="shared" si="2"/>
        <v>0</v>
      </c>
      <c r="Q36" s="271"/>
    </row>
    <row r="37" spans="1:17" s="275" customFormat="1" ht="23.25" customHeight="1">
      <c r="A37" s="156"/>
      <c r="B37" s="289">
        <v>2</v>
      </c>
      <c r="C37" s="289"/>
      <c r="D37" s="289"/>
      <c r="E37" s="289"/>
      <c r="F37" s="245" t="s">
        <v>121</v>
      </c>
      <c r="G37" s="189">
        <f aca="true" t="shared" si="20" ref="G37:N37">G38+G44+G55+G61+G67</f>
        <v>19424089</v>
      </c>
      <c r="H37" s="189">
        <f t="shared" si="20"/>
        <v>1109616826</v>
      </c>
      <c r="I37" s="189">
        <f t="shared" si="20"/>
        <v>3074647</v>
      </c>
      <c r="J37" s="189">
        <f t="shared" si="20"/>
        <v>222079523</v>
      </c>
      <c r="K37" s="193">
        <f t="shared" si="20"/>
        <v>16349442</v>
      </c>
      <c r="L37" s="189">
        <f t="shared" si="20"/>
        <v>854222394</v>
      </c>
      <c r="M37" s="189">
        <f t="shared" si="20"/>
        <v>0</v>
      </c>
      <c r="N37" s="189">
        <f t="shared" si="20"/>
        <v>0</v>
      </c>
      <c r="O37" s="216">
        <f t="shared" si="1"/>
        <v>0</v>
      </c>
      <c r="P37" s="250">
        <f t="shared" si="2"/>
        <v>33314909</v>
      </c>
      <c r="Q37" s="273"/>
    </row>
    <row r="38" spans="1:17" s="280" customFormat="1" ht="23.25" customHeight="1">
      <c r="A38" s="156"/>
      <c r="B38" s="289"/>
      <c r="C38" s="289">
        <v>1</v>
      </c>
      <c r="D38" s="289"/>
      <c r="E38" s="289"/>
      <c r="F38" s="246" t="s">
        <v>122</v>
      </c>
      <c r="G38" s="189">
        <f>G39</f>
        <v>0</v>
      </c>
      <c r="H38" s="189">
        <f aca="true" t="shared" si="21" ref="H38:N38">H39</f>
        <v>28687154</v>
      </c>
      <c r="I38" s="189">
        <f t="shared" si="21"/>
        <v>0</v>
      </c>
      <c r="J38" s="189">
        <f t="shared" si="21"/>
        <v>1822733</v>
      </c>
      <c r="K38" s="193">
        <f t="shared" si="21"/>
        <v>0</v>
      </c>
      <c r="L38" s="189">
        <f t="shared" si="21"/>
        <v>26864421</v>
      </c>
      <c r="M38" s="189">
        <f t="shared" si="21"/>
        <v>0</v>
      </c>
      <c r="N38" s="189">
        <f t="shared" si="21"/>
        <v>0</v>
      </c>
      <c r="O38" s="216">
        <f t="shared" si="1"/>
        <v>0</v>
      </c>
      <c r="P38" s="250">
        <f t="shared" si="2"/>
        <v>0</v>
      </c>
      <c r="Q38" s="279"/>
    </row>
    <row r="39" spans="1:17" s="280" customFormat="1" ht="24.75" customHeight="1">
      <c r="A39" s="156"/>
      <c r="B39" s="289"/>
      <c r="C39" s="289"/>
      <c r="D39" s="289"/>
      <c r="E39" s="289"/>
      <c r="F39" s="245" t="s">
        <v>155</v>
      </c>
      <c r="G39" s="189">
        <f>G40</f>
        <v>0</v>
      </c>
      <c r="H39" s="189">
        <f aca="true" t="shared" si="22" ref="H39:N39">H40</f>
        <v>28687154</v>
      </c>
      <c r="I39" s="189">
        <f t="shared" si="22"/>
        <v>0</v>
      </c>
      <c r="J39" s="189">
        <f t="shared" si="22"/>
        <v>1822733</v>
      </c>
      <c r="K39" s="193">
        <f t="shared" si="22"/>
        <v>0</v>
      </c>
      <c r="L39" s="189">
        <f t="shared" si="22"/>
        <v>26864421</v>
      </c>
      <c r="M39" s="189">
        <f t="shared" si="22"/>
        <v>0</v>
      </c>
      <c r="N39" s="189">
        <f t="shared" si="22"/>
        <v>0</v>
      </c>
      <c r="O39" s="216">
        <f t="shared" si="1"/>
        <v>0</v>
      </c>
      <c r="P39" s="250">
        <f t="shared" si="2"/>
        <v>0</v>
      </c>
      <c r="Q39" s="279"/>
    </row>
    <row r="40" spans="1:17" s="278" customFormat="1" ht="24.75" customHeight="1" thickBot="1">
      <c r="A40" s="300"/>
      <c r="B40" s="183"/>
      <c r="C40" s="183"/>
      <c r="D40" s="183">
        <v>1</v>
      </c>
      <c r="E40" s="183"/>
      <c r="F40" s="309" t="s">
        <v>118</v>
      </c>
      <c r="G40" s="305">
        <f>G41</f>
        <v>0</v>
      </c>
      <c r="H40" s="305">
        <f aca="true" t="shared" si="23" ref="H40:N40">H41</f>
        <v>28687154</v>
      </c>
      <c r="I40" s="305">
        <f t="shared" si="23"/>
        <v>0</v>
      </c>
      <c r="J40" s="305">
        <f t="shared" si="23"/>
        <v>1822733</v>
      </c>
      <c r="K40" s="306">
        <f t="shared" si="23"/>
        <v>0</v>
      </c>
      <c r="L40" s="305">
        <f t="shared" si="23"/>
        <v>26864421</v>
      </c>
      <c r="M40" s="305">
        <f t="shared" si="23"/>
        <v>0</v>
      </c>
      <c r="N40" s="305">
        <f t="shared" si="23"/>
        <v>0</v>
      </c>
      <c r="O40" s="247">
        <f t="shared" si="1"/>
        <v>0</v>
      </c>
      <c r="P40" s="307">
        <f t="shared" si="2"/>
        <v>0</v>
      </c>
      <c r="Q40" s="258"/>
    </row>
    <row r="41" spans="1:17" s="278" customFormat="1" ht="33.75" customHeight="1">
      <c r="A41" s="156"/>
      <c r="B41" s="289"/>
      <c r="C41" s="289"/>
      <c r="D41" s="289"/>
      <c r="E41" s="289">
        <v>1</v>
      </c>
      <c r="F41" s="288" t="s">
        <v>123</v>
      </c>
      <c r="G41" s="251">
        <f>G42+G43</f>
        <v>0</v>
      </c>
      <c r="H41" s="251">
        <f aca="true" t="shared" si="24" ref="H41:N41">H42+H43</f>
        <v>28687154</v>
      </c>
      <c r="I41" s="251">
        <f t="shared" si="24"/>
        <v>0</v>
      </c>
      <c r="J41" s="251">
        <f t="shared" si="24"/>
        <v>1822733</v>
      </c>
      <c r="K41" s="252">
        <f t="shared" si="24"/>
        <v>0</v>
      </c>
      <c r="L41" s="251">
        <f t="shared" si="24"/>
        <v>26864421</v>
      </c>
      <c r="M41" s="251">
        <f t="shared" si="24"/>
        <v>0</v>
      </c>
      <c r="N41" s="251">
        <f t="shared" si="24"/>
        <v>0</v>
      </c>
      <c r="O41" s="216">
        <f t="shared" si="1"/>
        <v>0</v>
      </c>
      <c r="P41" s="253">
        <f t="shared" si="2"/>
        <v>0</v>
      </c>
      <c r="Q41" s="258"/>
    </row>
    <row r="42" spans="1:17" s="276" customFormat="1" ht="24" customHeight="1" hidden="1">
      <c r="A42" s="156"/>
      <c r="B42" s="289"/>
      <c r="C42" s="289"/>
      <c r="D42" s="289"/>
      <c r="E42" s="289"/>
      <c r="F42" s="270" t="s">
        <v>181</v>
      </c>
      <c r="G42" s="221">
        <v>0</v>
      </c>
      <c r="H42" s="221">
        <v>0</v>
      </c>
      <c r="I42" s="221"/>
      <c r="J42" s="221"/>
      <c r="K42" s="222"/>
      <c r="L42" s="221"/>
      <c r="M42" s="221"/>
      <c r="N42" s="221"/>
      <c r="O42" s="221">
        <f t="shared" si="1"/>
        <v>0</v>
      </c>
      <c r="P42" s="254">
        <f t="shared" si="2"/>
        <v>0</v>
      </c>
      <c r="Q42" s="271"/>
    </row>
    <row r="43" spans="1:17" s="276" customFormat="1" ht="24" customHeight="1" hidden="1">
      <c r="A43" s="156"/>
      <c r="B43" s="289"/>
      <c r="C43" s="289"/>
      <c r="D43" s="289"/>
      <c r="E43" s="289"/>
      <c r="F43" s="270" t="s">
        <v>182</v>
      </c>
      <c r="G43" s="221">
        <v>0</v>
      </c>
      <c r="H43" s="221">
        <v>28687154</v>
      </c>
      <c r="I43" s="221">
        <v>0</v>
      </c>
      <c r="J43" s="221">
        <v>1822733</v>
      </c>
      <c r="K43" s="222">
        <v>0</v>
      </c>
      <c r="L43" s="221">
        <v>26864421</v>
      </c>
      <c r="M43" s="221">
        <v>0</v>
      </c>
      <c r="N43" s="221">
        <v>0</v>
      </c>
      <c r="O43" s="221">
        <f t="shared" si="1"/>
        <v>0</v>
      </c>
      <c r="P43" s="254">
        <f t="shared" si="2"/>
        <v>0</v>
      </c>
      <c r="Q43" s="271"/>
    </row>
    <row r="44" spans="1:17" s="217" customFormat="1" ht="23.25" customHeight="1">
      <c r="A44" s="156"/>
      <c r="B44" s="289"/>
      <c r="C44" s="289">
        <v>2</v>
      </c>
      <c r="D44" s="289"/>
      <c r="E44" s="289"/>
      <c r="F44" s="246" t="s">
        <v>125</v>
      </c>
      <c r="G44" s="189">
        <f>G45+G50</f>
        <v>19424089</v>
      </c>
      <c r="H44" s="189">
        <f aca="true" t="shared" si="25" ref="H44:N44">H45+H50</f>
        <v>769226862</v>
      </c>
      <c r="I44" s="189">
        <f t="shared" si="25"/>
        <v>3074647</v>
      </c>
      <c r="J44" s="189">
        <f t="shared" si="25"/>
        <v>216809929</v>
      </c>
      <c r="K44" s="193">
        <f t="shared" si="25"/>
        <v>16349442</v>
      </c>
      <c r="L44" s="189">
        <f t="shared" si="25"/>
        <v>540122274</v>
      </c>
      <c r="M44" s="189">
        <f t="shared" si="25"/>
        <v>0</v>
      </c>
      <c r="N44" s="189">
        <f t="shared" si="25"/>
        <v>0</v>
      </c>
      <c r="O44" s="216">
        <f t="shared" si="1"/>
        <v>0</v>
      </c>
      <c r="P44" s="250">
        <f t="shared" si="2"/>
        <v>12294659</v>
      </c>
      <c r="Q44" s="258"/>
    </row>
    <row r="45" spans="1:17" s="278" customFormat="1" ht="23.25" customHeight="1">
      <c r="A45" s="156"/>
      <c r="B45" s="289"/>
      <c r="C45" s="289"/>
      <c r="D45" s="289"/>
      <c r="E45" s="289"/>
      <c r="F45" s="245" t="s">
        <v>158</v>
      </c>
      <c r="G45" s="189">
        <f>G46</f>
        <v>2800000</v>
      </c>
      <c r="H45" s="189">
        <f aca="true" t="shared" si="26" ref="H45:N45">H46</f>
        <v>12855833</v>
      </c>
      <c r="I45" s="189">
        <f t="shared" si="26"/>
        <v>0</v>
      </c>
      <c r="J45" s="189">
        <f t="shared" si="26"/>
        <v>0</v>
      </c>
      <c r="K45" s="193">
        <f t="shared" si="26"/>
        <v>2800000</v>
      </c>
      <c r="L45" s="189">
        <f t="shared" si="26"/>
        <v>561174</v>
      </c>
      <c r="M45" s="189">
        <f t="shared" si="26"/>
        <v>0</v>
      </c>
      <c r="N45" s="189">
        <f t="shared" si="26"/>
        <v>0</v>
      </c>
      <c r="O45" s="216">
        <f t="shared" si="1"/>
        <v>0</v>
      </c>
      <c r="P45" s="250">
        <f t="shared" si="2"/>
        <v>12294659</v>
      </c>
      <c r="Q45" s="258"/>
    </row>
    <row r="46" spans="1:17" s="278" customFormat="1" ht="23.25" customHeight="1">
      <c r="A46" s="156"/>
      <c r="B46" s="289"/>
      <c r="C46" s="289"/>
      <c r="D46" s="289">
        <v>1</v>
      </c>
      <c r="E46" s="289"/>
      <c r="F46" s="287" t="s">
        <v>118</v>
      </c>
      <c r="G46" s="251">
        <f>G47</f>
        <v>2800000</v>
      </c>
      <c r="H46" s="251">
        <f aca="true" t="shared" si="27" ref="H46:N46">H47</f>
        <v>12855833</v>
      </c>
      <c r="I46" s="251">
        <f t="shared" si="27"/>
        <v>0</v>
      </c>
      <c r="J46" s="251">
        <f t="shared" si="27"/>
        <v>0</v>
      </c>
      <c r="K46" s="252">
        <f t="shared" si="27"/>
        <v>2800000</v>
      </c>
      <c r="L46" s="251">
        <f t="shared" si="27"/>
        <v>561174</v>
      </c>
      <c r="M46" s="251">
        <f t="shared" si="27"/>
        <v>0</v>
      </c>
      <c r="N46" s="251">
        <f t="shared" si="27"/>
        <v>0</v>
      </c>
      <c r="O46" s="220">
        <f t="shared" si="1"/>
        <v>0</v>
      </c>
      <c r="P46" s="253">
        <f t="shared" si="2"/>
        <v>12294659</v>
      </c>
      <c r="Q46" s="258"/>
    </row>
    <row r="47" spans="1:17" s="275" customFormat="1" ht="31.5" customHeight="1">
      <c r="A47" s="156"/>
      <c r="B47" s="289"/>
      <c r="C47" s="289"/>
      <c r="D47" s="289"/>
      <c r="E47" s="289">
        <v>1</v>
      </c>
      <c r="F47" s="288" t="s">
        <v>123</v>
      </c>
      <c r="G47" s="251">
        <f>G48+G49</f>
        <v>2800000</v>
      </c>
      <c r="H47" s="251">
        <f aca="true" t="shared" si="28" ref="H47:N47">H48+H49</f>
        <v>12855833</v>
      </c>
      <c r="I47" s="251">
        <f t="shared" si="28"/>
        <v>0</v>
      </c>
      <c r="J47" s="251">
        <f t="shared" si="28"/>
        <v>0</v>
      </c>
      <c r="K47" s="252">
        <f t="shared" si="28"/>
        <v>2800000</v>
      </c>
      <c r="L47" s="251">
        <f t="shared" si="28"/>
        <v>561174</v>
      </c>
      <c r="M47" s="251">
        <f t="shared" si="28"/>
        <v>0</v>
      </c>
      <c r="N47" s="251">
        <f t="shared" si="28"/>
        <v>0</v>
      </c>
      <c r="O47" s="220">
        <f t="shared" si="1"/>
        <v>0</v>
      </c>
      <c r="P47" s="253">
        <f t="shared" si="2"/>
        <v>12294659</v>
      </c>
      <c r="Q47" s="273"/>
    </row>
    <row r="48" spans="1:17" s="276" customFormat="1" ht="24.75" customHeight="1" hidden="1">
      <c r="A48" s="156"/>
      <c r="B48" s="289"/>
      <c r="C48" s="289"/>
      <c r="D48" s="289"/>
      <c r="E48" s="289"/>
      <c r="F48" s="270" t="s">
        <v>181</v>
      </c>
      <c r="G48" s="221">
        <v>2800000</v>
      </c>
      <c r="H48" s="221">
        <v>12855833</v>
      </c>
      <c r="I48" s="221">
        <v>0</v>
      </c>
      <c r="J48" s="221">
        <v>0</v>
      </c>
      <c r="K48" s="222">
        <v>2800000</v>
      </c>
      <c r="L48" s="221">
        <v>561174</v>
      </c>
      <c r="M48" s="221"/>
      <c r="N48" s="221"/>
      <c r="O48" s="221">
        <f t="shared" si="1"/>
        <v>0</v>
      </c>
      <c r="P48" s="254">
        <f t="shared" si="2"/>
        <v>12294659</v>
      </c>
      <c r="Q48" s="271"/>
    </row>
    <row r="49" spans="1:17" s="276" customFormat="1" ht="10.5" customHeight="1" hidden="1">
      <c r="A49" s="156"/>
      <c r="B49" s="289"/>
      <c r="C49" s="289"/>
      <c r="D49" s="289"/>
      <c r="E49" s="289"/>
      <c r="F49" s="270" t="s">
        <v>182</v>
      </c>
      <c r="G49" s="221">
        <v>0</v>
      </c>
      <c r="H49" s="221">
        <v>0</v>
      </c>
      <c r="I49" s="221">
        <v>0</v>
      </c>
      <c r="J49" s="221"/>
      <c r="K49" s="222"/>
      <c r="L49" s="221"/>
      <c r="M49" s="221"/>
      <c r="N49" s="221">
        <v>0</v>
      </c>
      <c r="O49" s="221">
        <f t="shared" si="1"/>
        <v>0</v>
      </c>
      <c r="P49" s="254">
        <f t="shared" si="2"/>
        <v>0</v>
      </c>
      <c r="Q49" s="271"/>
    </row>
    <row r="50" spans="1:17" s="276" customFormat="1" ht="23.25" customHeight="1">
      <c r="A50" s="156"/>
      <c r="B50" s="289"/>
      <c r="C50" s="289"/>
      <c r="D50" s="289"/>
      <c r="E50" s="289"/>
      <c r="F50" s="245" t="s">
        <v>157</v>
      </c>
      <c r="G50" s="189">
        <f>G51</f>
        <v>16624089</v>
      </c>
      <c r="H50" s="189">
        <f aca="true" t="shared" si="29" ref="H50:N50">H51</f>
        <v>756371029</v>
      </c>
      <c r="I50" s="189">
        <f t="shared" si="29"/>
        <v>3074647</v>
      </c>
      <c r="J50" s="189">
        <f t="shared" si="29"/>
        <v>216809929</v>
      </c>
      <c r="K50" s="193">
        <f t="shared" si="29"/>
        <v>13549442</v>
      </c>
      <c r="L50" s="189">
        <f t="shared" si="29"/>
        <v>539561100</v>
      </c>
      <c r="M50" s="189">
        <f t="shared" si="29"/>
        <v>0</v>
      </c>
      <c r="N50" s="189">
        <f t="shared" si="29"/>
        <v>0</v>
      </c>
      <c r="O50" s="216">
        <f t="shared" si="1"/>
        <v>0</v>
      </c>
      <c r="P50" s="250">
        <f t="shared" si="2"/>
        <v>0</v>
      </c>
      <c r="Q50" s="271"/>
    </row>
    <row r="51" spans="1:17" s="276" customFormat="1" ht="35.25" customHeight="1">
      <c r="A51" s="156"/>
      <c r="B51" s="289"/>
      <c r="C51" s="289"/>
      <c r="D51" s="289">
        <v>2</v>
      </c>
      <c r="E51" s="289"/>
      <c r="F51" s="287" t="s">
        <v>119</v>
      </c>
      <c r="G51" s="251">
        <f>G52</f>
        <v>16624089</v>
      </c>
      <c r="H51" s="251">
        <f aca="true" t="shared" si="30" ref="H51:N51">H52</f>
        <v>756371029</v>
      </c>
      <c r="I51" s="251">
        <f t="shared" si="30"/>
        <v>3074647</v>
      </c>
      <c r="J51" s="251">
        <f t="shared" si="30"/>
        <v>216809929</v>
      </c>
      <c r="K51" s="252">
        <f t="shared" si="30"/>
        <v>13549442</v>
      </c>
      <c r="L51" s="251">
        <f t="shared" si="30"/>
        <v>539561100</v>
      </c>
      <c r="M51" s="251">
        <f t="shared" si="30"/>
        <v>0</v>
      </c>
      <c r="N51" s="251">
        <f t="shared" si="30"/>
        <v>0</v>
      </c>
      <c r="O51" s="220">
        <f t="shared" si="1"/>
        <v>0</v>
      </c>
      <c r="P51" s="253">
        <f t="shared" si="2"/>
        <v>0</v>
      </c>
      <c r="Q51" s="271"/>
    </row>
    <row r="52" spans="1:17" s="217" customFormat="1" ht="21.75" customHeight="1">
      <c r="A52" s="156"/>
      <c r="B52" s="289"/>
      <c r="C52" s="289"/>
      <c r="D52" s="289"/>
      <c r="E52" s="289">
        <v>1</v>
      </c>
      <c r="F52" s="288" t="s">
        <v>126</v>
      </c>
      <c r="G52" s="251">
        <f>G53+G54</f>
        <v>16624089</v>
      </c>
      <c r="H52" s="251">
        <f aca="true" t="shared" si="31" ref="H52:N52">H53+H54</f>
        <v>756371029</v>
      </c>
      <c r="I52" s="251">
        <f t="shared" si="31"/>
        <v>3074647</v>
      </c>
      <c r="J52" s="251">
        <f t="shared" si="31"/>
        <v>216809929</v>
      </c>
      <c r="K52" s="252">
        <f t="shared" si="31"/>
        <v>13549442</v>
      </c>
      <c r="L52" s="251">
        <f t="shared" si="31"/>
        <v>539561100</v>
      </c>
      <c r="M52" s="251">
        <f t="shared" si="31"/>
        <v>0</v>
      </c>
      <c r="N52" s="251">
        <f t="shared" si="31"/>
        <v>0</v>
      </c>
      <c r="O52" s="220">
        <f t="shared" si="1"/>
        <v>0</v>
      </c>
      <c r="P52" s="253">
        <f t="shared" si="2"/>
        <v>0</v>
      </c>
      <c r="Q52" s="258"/>
    </row>
    <row r="53" spans="1:17" s="277" customFormat="1" ht="21.75" customHeight="1" hidden="1">
      <c r="A53" s="156"/>
      <c r="B53" s="289"/>
      <c r="C53" s="289"/>
      <c r="D53" s="289"/>
      <c r="E53" s="289"/>
      <c r="F53" s="270" t="s">
        <v>181</v>
      </c>
      <c r="G53" s="221">
        <v>0</v>
      </c>
      <c r="H53" s="221">
        <v>71772000</v>
      </c>
      <c r="I53" s="221"/>
      <c r="J53" s="221">
        <v>55980000</v>
      </c>
      <c r="K53" s="222"/>
      <c r="L53" s="221">
        <v>15792000</v>
      </c>
      <c r="M53" s="221"/>
      <c r="N53" s="221"/>
      <c r="O53" s="221">
        <f t="shared" si="1"/>
        <v>0</v>
      </c>
      <c r="P53" s="254">
        <f t="shared" si="2"/>
        <v>0</v>
      </c>
      <c r="Q53" s="271"/>
    </row>
    <row r="54" spans="1:17" s="277" customFormat="1" ht="21.75" customHeight="1" hidden="1">
      <c r="A54" s="156"/>
      <c r="B54" s="289"/>
      <c r="C54" s="289"/>
      <c r="D54" s="289"/>
      <c r="E54" s="289"/>
      <c r="F54" s="270" t="s">
        <v>182</v>
      </c>
      <c r="G54" s="221">
        <v>16624089</v>
      </c>
      <c r="H54" s="221">
        <v>684599029</v>
      </c>
      <c r="I54" s="221">
        <v>3074647</v>
      </c>
      <c r="J54" s="221">
        <v>160829929</v>
      </c>
      <c r="K54" s="222">
        <v>13549442</v>
      </c>
      <c r="L54" s="221">
        <v>523769100</v>
      </c>
      <c r="M54" s="221">
        <v>0</v>
      </c>
      <c r="N54" s="221">
        <v>0</v>
      </c>
      <c r="O54" s="221">
        <f t="shared" si="1"/>
        <v>0</v>
      </c>
      <c r="P54" s="254">
        <f t="shared" si="2"/>
        <v>0</v>
      </c>
      <c r="Q54" s="271"/>
    </row>
    <row r="55" spans="1:17" s="217" customFormat="1" ht="21.75" customHeight="1">
      <c r="A55" s="156"/>
      <c r="B55" s="289"/>
      <c r="C55" s="289">
        <v>3</v>
      </c>
      <c r="D55" s="289"/>
      <c r="E55" s="289"/>
      <c r="F55" s="246" t="s">
        <v>127</v>
      </c>
      <c r="G55" s="189">
        <f>G56</f>
        <v>0</v>
      </c>
      <c r="H55" s="189">
        <f>H56</f>
        <v>5485694</v>
      </c>
      <c r="I55" s="189">
        <f aca="true" t="shared" si="32" ref="I55:N55">I56</f>
        <v>0</v>
      </c>
      <c r="J55" s="189">
        <f t="shared" si="32"/>
        <v>0</v>
      </c>
      <c r="K55" s="193">
        <f t="shared" si="32"/>
        <v>0</v>
      </c>
      <c r="L55" s="189">
        <f t="shared" si="32"/>
        <v>5485694</v>
      </c>
      <c r="M55" s="189">
        <f t="shared" si="32"/>
        <v>0</v>
      </c>
      <c r="N55" s="189">
        <f t="shared" si="32"/>
        <v>0</v>
      </c>
      <c r="O55" s="216">
        <f t="shared" si="1"/>
        <v>0</v>
      </c>
      <c r="P55" s="250">
        <f t="shared" si="2"/>
        <v>0</v>
      </c>
      <c r="Q55" s="258"/>
    </row>
    <row r="56" spans="1:17" s="275" customFormat="1" ht="21.75" customHeight="1">
      <c r="A56" s="156"/>
      <c r="B56" s="289"/>
      <c r="C56" s="289"/>
      <c r="D56" s="289"/>
      <c r="E56" s="289"/>
      <c r="F56" s="245" t="s">
        <v>155</v>
      </c>
      <c r="G56" s="189">
        <f>G57</f>
        <v>0</v>
      </c>
      <c r="H56" s="189">
        <f aca="true" t="shared" si="33" ref="H56:N56">H57</f>
        <v>5485694</v>
      </c>
      <c r="I56" s="189">
        <f t="shared" si="33"/>
        <v>0</v>
      </c>
      <c r="J56" s="189">
        <f t="shared" si="33"/>
        <v>0</v>
      </c>
      <c r="K56" s="193">
        <f t="shared" si="33"/>
        <v>0</v>
      </c>
      <c r="L56" s="189">
        <f t="shared" si="33"/>
        <v>5485694</v>
      </c>
      <c r="M56" s="189">
        <f t="shared" si="33"/>
        <v>0</v>
      </c>
      <c r="N56" s="189">
        <f t="shared" si="33"/>
        <v>0</v>
      </c>
      <c r="O56" s="216">
        <f t="shared" si="1"/>
        <v>0</v>
      </c>
      <c r="P56" s="250">
        <f t="shared" si="2"/>
        <v>0</v>
      </c>
      <c r="Q56" s="273"/>
    </row>
    <row r="57" spans="1:17" s="276" customFormat="1" ht="21.75" customHeight="1">
      <c r="A57" s="156"/>
      <c r="B57" s="289"/>
      <c r="C57" s="289"/>
      <c r="D57" s="289">
        <v>1</v>
      </c>
      <c r="E57" s="289"/>
      <c r="F57" s="287" t="s">
        <v>118</v>
      </c>
      <c r="G57" s="251">
        <f>G58</f>
        <v>0</v>
      </c>
      <c r="H57" s="251">
        <f aca="true" t="shared" si="34" ref="H57:N57">H58</f>
        <v>5485694</v>
      </c>
      <c r="I57" s="251">
        <f t="shared" si="34"/>
        <v>0</v>
      </c>
      <c r="J57" s="251">
        <f t="shared" si="34"/>
        <v>0</v>
      </c>
      <c r="K57" s="252">
        <f t="shared" si="34"/>
        <v>0</v>
      </c>
      <c r="L57" s="251">
        <f t="shared" si="34"/>
        <v>5485694</v>
      </c>
      <c r="M57" s="251">
        <f t="shared" si="34"/>
        <v>0</v>
      </c>
      <c r="N57" s="251">
        <f t="shared" si="34"/>
        <v>0</v>
      </c>
      <c r="O57" s="216">
        <f t="shared" si="1"/>
        <v>0</v>
      </c>
      <c r="P57" s="253">
        <f t="shared" si="2"/>
        <v>0</v>
      </c>
      <c r="Q57" s="271"/>
    </row>
    <row r="58" spans="1:17" s="276" customFormat="1" ht="33" customHeight="1">
      <c r="A58" s="156"/>
      <c r="B58" s="289"/>
      <c r="C58" s="289"/>
      <c r="D58" s="289"/>
      <c r="E58" s="289">
        <v>1</v>
      </c>
      <c r="F58" s="288" t="s">
        <v>123</v>
      </c>
      <c r="G58" s="251">
        <f>G59+G60</f>
        <v>0</v>
      </c>
      <c r="H58" s="251">
        <f aca="true" t="shared" si="35" ref="H58:N58">H59+H60</f>
        <v>5485694</v>
      </c>
      <c r="I58" s="251">
        <f t="shared" si="35"/>
        <v>0</v>
      </c>
      <c r="J58" s="251">
        <f t="shared" si="35"/>
        <v>0</v>
      </c>
      <c r="K58" s="252">
        <f t="shared" si="35"/>
        <v>0</v>
      </c>
      <c r="L58" s="251">
        <f t="shared" si="35"/>
        <v>5485694</v>
      </c>
      <c r="M58" s="251">
        <f t="shared" si="35"/>
        <v>0</v>
      </c>
      <c r="N58" s="251">
        <f t="shared" si="35"/>
        <v>0</v>
      </c>
      <c r="O58" s="216">
        <f t="shared" si="1"/>
        <v>0</v>
      </c>
      <c r="P58" s="253">
        <f t="shared" si="2"/>
        <v>0</v>
      </c>
      <c r="Q58" s="271"/>
    </row>
    <row r="59" spans="1:17" s="276" customFormat="1" ht="25.5" customHeight="1" hidden="1">
      <c r="A59" s="156"/>
      <c r="B59" s="289"/>
      <c r="C59" s="289"/>
      <c r="D59" s="289"/>
      <c r="E59" s="289"/>
      <c r="F59" s="270" t="s">
        <v>93</v>
      </c>
      <c r="G59" s="221">
        <v>0</v>
      </c>
      <c r="H59" s="221">
        <v>0</v>
      </c>
      <c r="I59" s="221"/>
      <c r="J59" s="221"/>
      <c r="K59" s="222"/>
      <c r="L59" s="221"/>
      <c r="M59" s="221"/>
      <c r="N59" s="221"/>
      <c r="O59" s="221">
        <f t="shared" si="1"/>
        <v>0</v>
      </c>
      <c r="P59" s="254">
        <f t="shared" si="2"/>
        <v>0</v>
      </c>
      <c r="Q59" s="271"/>
    </row>
    <row r="60" spans="1:17" s="276" customFormat="1" ht="25.5" customHeight="1" hidden="1">
      <c r="A60" s="156"/>
      <c r="B60" s="289"/>
      <c r="C60" s="289"/>
      <c r="D60" s="289"/>
      <c r="E60" s="289"/>
      <c r="F60" s="270" t="s">
        <v>105</v>
      </c>
      <c r="G60" s="221">
        <v>0</v>
      </c>
      <c r="H60" s="221">
        <v>5485694</v>
      </c>
      <c r="I60" s="221">
        <v>0</v>
      </c>
      <c r="J60" s="221">
        <v>0</v>
      </c>
      <c r="K60" s="222">
        <v>0</v>
      </c>
      <c r="L60" s="221">
        <v>5485694</v>
      </c>
      <c r="M60" s="221">
        <v>0</v>
      </c>
      <c r="N60" s="221">
        <v>0</v>
      </c>
      <c r="O60" s="221">
        <f t="shared" si="1"/>
        <v>0</v>
      </c>
      <c r="P60" s="254">
        <f t="shared" si="2"/>
        <v>0</v>
      </c>
      <c r="Q60" s="271"/>
    </row>
    <row r="61" spans="1:17" s="278" customFormat="1" ht="23.25" customHeight="1">
      <c r="A61" s="156"/>
      <c r="B61" s="289"/>
      <c r="C61" s="289">
        <v>4</v>
      </c>
      <c r="D61" s="289"/>
      <c r="E61" s="289"/>
      <c r="F61" s="246" t="s">
        <v>128</v>
      </c>
      <c r="G61" s="189">
        <f>G62</f>
        <v>0</v>
      </c>
      <c r="H61" s="189">
        <f aca="true" t="shared" si="36" ref="H61:N61">H62</f>
        <v>238790000</v>
      </c>
      <c r="I61" s="189">
        <f t="shared" si="36"/>
        <v>0</v>
      </c>
      <c r="J61" s="189">
        <f t="shared" si="36"/>
        <v>0</v>
      </c>
      <c r="K61" s="193">
        <f t="shared" si="36"/>
        <v>0</v>
      </c>
      <c r="L61" s="189">
        <f t="shared" si="36"/>
        <v>217769750</v>
      </c>
      <c r="M61" s="189">
        <f t="shared" si="36"/>
        <v>0</v>
      </c>
      <c r="N61" s="189">
        <f t="shared" si="36"/>
        <v>0</v>
      </c>
      <c r="O61" s="216">
        <f t="shared" si="1"/>
        <v>0</v>
      </c>
      <c r="P61" s="250">
        <f t="shared" si="2"/>
        <v>21020250</v>
      </c>
      <c r="Q61" s="258"/>
    </row>
    <row r="62" spans="1:17" s="276" customFormat="1" ht="23.25" customHeight="1">
      <c r="A62" s="156"/>
      <c r="B62" s="289"/>
      <c r="C62" s="289"/>
      <c r="D62" s="289"/>
      <c r="E62" s="289"/>
      <c r="F62" s="245" t="s">
        <v>155</v>
      </c>
      <c r="G62" s="189">
        <f>G63</f>
        <v>0</v>
      </c>
      <c r="H62" s="189">
        <f aca="true" t="shared" si="37" ref="H62:N62">H63</f>
        <v>238790000</v>
      </c>
      <c r="I62" s="189">
        <f t="shared" si="37"/>
        <v>0</v>
      </c>
      <c r="J62" s="189">
        <f t="shared" si="37"/>
        <v>0</v>
      </c>
      <c r="K62" s="193">
        <f t="shared" si="37"/>
        <v>0</v>
      </c>
      <c r="L62" s="189">
        <f t="shared" si="37"/>
        <v>217769750</v>
      </c>
      <c r="M62" s="189">
        <f t="shared" si="37"/>
        <v>0</v>
      </c>
      <c r="N62" s="189">
        <f t="shared" si="37"/>
        <v>0</v>
      </c>
      <c r="O62" s="216">
        <f t="shared" si="1"/>
        <v>0</v>
      </c>
      <c r="P62" s="250">
        <f t="shared" si="2"/>
        <v>21020250</v>
      </c>
      <c r="Q62" s="271"/>
    </row>
    <row r="63" spans="1:17" s="276" customFormat="1" ht="23.25" customHeight="1">
      <c r="A63" s="156"/>
      <c r="B63" s="289"/>
      <c r="C63" s="289"/>
      <c r="D63" s="289">
        <v>1</v>
      </c>
      <c r="E63" s="289"/>
      <c r="F63" s="287" t="s">
        <v>129</v>
      </c>
      <c r="G63" s="251">
        <f>G64</f>
        <v>0</v>
      </c>
      <c r="H63" s="251">
        <f aca="true" t="shared" si="38" ref="H63:N63">H64</f>
        <v>238790000</v>
      </c>
      <c r="I63" s="251">
        <f t="shared" si="38"/>
        <v>0</v>
      </c>
      <c r="J63" s="251">
        <f t="shared" si="38"/>
        <v>0</v>
      </c>
      <c r="K63" s="252">
        <f t="shared" si="38"/>
        <v>0</v>
      </c>
      <c r="L63" s="251">
        <f t="shared" si="38"/>
        <v>217769750</v>
      </c>
      <c r="M63" s="251">
        <f t="shared" si="38"/>
        <v>0</v>
      </c>
      <c r="N63" s="251">
        <f t="shared" si="38"/>
        <v>0</v>
      </c>
      <c r="O63" s="216">
        <f t="shared" si="1"/>
        <v>0</v>
      </c>
      <c r="P63" s="253">
        <f t="shared" si="2"/>
        <v>21020250</v>
      </c>
      <c r="Q63" s="271"/>
    </row>
    <row r="64" spans="1:17" s="217" customFormat="1" ht="23.25" customHeight="1">
      <c r="A64" s="156"/>
      <c r="B64" s="289"/>
      <c r="C64" s="289"/>
      <c r="D64" s="289"/>
      <c r="E64" s="289">
        <v>1</v>
      </c>
      <c r="F64" s="288" t="s">
        <v>130</v>
      </c>
      <c r="G64" s="251">
        <f>G65+G66</f>
        <v>0</v>
      </c>
      <c r="H64" s="251">
        <f aca="true" t="shared" si="39" ref="H64:N64">H65+H66</f>
        <v>238790000</v>
      </c>
      <c r="I64" s="251">
        <f t="shared" si="39"/>
        <v>0</v>
      </c>
      <c r="J64" s="251">
        <f t="shared" si="39"/>
        <v>0</v>
      </c>
      <c r="K64" s="252">
        <f t="shared" si="39"/>
        <v>0</v>
      </c>
      <c r="L64" s="251">
        <f t="shared" si="39"/>
        <v>217769750</v>
      </c>
      <c r="M64" s="251">
        <f t="shared" si="39"/>
        <v>0</v>
      </c>
      <c r="N64" s="251">
        <f t="shared" si="39"/>
        <v>0</v>
      </c>
      <c r="O64" s="216">
        <f t="shared" si="1"/>
        <v>0</v>
      </c>
      <c r="P64" s="253">
        <f t="shared" si="2"/>
        <v>21020250</v>
      </c>
      <c r="Q64" s="258"/>
    </row>
    <row r="65" spans="1:17" s="277" customFormat="1" ht="21.75" customHeight="1" hidden="1">
      <c r="A65" s="156"/>
      <c r="B65" s="289"/>
      <c r="C65" s="289"/>
      <c r="D65" s="289"/>
      <c r="E65" s="289"/>
      <c r="F65" s="270" t="s">
        <v>93</v>
      </c>
      <c r="G65" s="221">
        <v>0</v>
      </c>
      <c r="H65" s="221">
        <v>0</v>
      </c>
      <c r="I65" s="221">
        <v>0</v>
      </c>
      <c r="J65" s="221"/>
      <c r="K65" s="222"/>
      <c r="L65" s="221"/>
      <c r="M65" s="221">
        <v>0</v>
      </c>
      <c r="N65" s="221">
        <v>0</v>
      </c>
      <c r="O65" s="221">
        <f t="shared" si="1"/>
        <v>0</v>
      </c>
      <c r="P65" s="254">
        <f t="shared" si="2"/>
        <v>0</v>
      </c>
      <c r="Q65" s="271"/>
    </row>
    <row r="66" spans="1:17" s="277" customFormat="1" ht="21.75" customHeight="1" hidden="1">
      <c r="A66" s="156"/>
      <c r="B66" s="289"/>
      <c r="C66" s="289"/>
      <c r="D66" s="289"/>
      <c r="E66" s="289"/>
      <c r="F66" s="270" t="s">
        <v>105</v>
      </c>
      <c r="G66" s="221">
        <v>0</v>
      </c>
      <c r="H66" s="221">
        <v>238790000</v>
      </c>
      <c r="I66" s="221">
        <v>0</v>
      </c>
      <c r="J66" s="221">
        <v>0</v>
      </c>
      <c r="K66" s="222">
        <v>0</v>
      </c>
      <c r="L66" s="221">
        <v>217769750</v>
      </c>
      <c r="M66" s="221">
        <v>0</v>
      </c>
      <c r="N66" s="221">
        <v>0</v>
      </c>
      <c r="O66" s="221">
        <f t="shared" si="1"/>
        <v>0</v>
      </c>
      <c r="P66" s="254">
        <f t="shared" si="2"/>
        <v>21020250</v>
      </c>
      <c r="Q66" s="271"/>
    </row>
    <row r="67" spans="1:17" s="217" customFormat="1" ht="23.25" customHeight="1">
      <c r="A67" s="156"/>
      <c r="B67" s="289"/>
      <c r="C67" s="289">
        <v>5</v>
      </c>
      <c r="D67" s="289"/>
      <c r="E67" s="289"/>
      <c r="F67" s="246" t="s">
        <v>131</v>
      </c>
      <c r="G67" s="189">
        <f>G68</f>
        <v>0</v>
      </c>
      <c r="H67" s="189">
        <f aca="true" t="shared" si="40" ref="H67:N67">H68</f>
        <v>67427116</v>
      </c>
      <c r="I67" s="189">
        <f t="shared" si="40"/>
        <v>0</v>
      </c>
      <c r="J67" s="189">
        <f t="shared" si="40"/>
        <v>3446861</v>
      </c>
      <c r="K67" s="193">
        <f t="shared" si="40"/>
        <v>0</v>
      </c>
      <c r="L67" s="189">
        <f t="shared" si="40"/>
        <v>63980255</v>
      </c>
      <c r="M67" s="189">
        <f t="shared" si="40"/>
        <v>0</v>
      </c>
      <c r="N67" s="189">
        <f t="shared" si="40"/>
        <v>0</v>
      </c>
      <c r="O67" s="216">
        <f t="shared" si="1"/>
        <v>0</v>
      </c>
      <c r="P67" s="250">
        <f t="shared" si="2"/>
        <v>0</v>
      </c>
      <c r="Q67" s="258"/>
    </row>
    <row r="68" spans="1:17" s="278" customFormat="1" ht="23.25" customHeight="1">
      <c r="A68" s="156"/>
      <c r="B68" s="289"/>
      <c r="C68" s="289"/>
      <c r="D68" s="289"/>
      <c r="E68" s="289"/>
      <c r="F68" s="245" t="s">
        <v>155</v>
      </c>
      <c r="G68" s="189">
        <f>G69</f>
        <v>0</v>
      </c>
      <c r="H68" s="189">
        <f aca="true" t="shared" si="41" ref="H68:N68">H69</f>
        <v>67427116</v>
      </c>
      <c r="I68" s="189">
        <f t="shared" si="41"/>
        <v>0</v>
      </c>
      <c r="J68" s="189">
        <f t="shared" si="41"/>
        <v>3446861</v>
      </c>
      <c r="K68" s="193">
        <f t="shared" si="41"/>
        <v>0</v>
      </c>
      <c r="L68" s="189">
        <f t="shared" si="41"/>
        <v>63980255</v>
      </c>
      <c r="M68" s="189">
        <f t="shared" si="41"/>
        <v>0</v>
      </c>
      <c r="N68" s="189">
        <f t="shared" si="41"/>
        <v>0</v>
      </c>
      <c r="O68" s="216">
        <f t="shared" si="1"/>
        <v>0</v>
      </c>
      <c r="P68" s="250">
        <f t="shared" si="2"/>
        <v>0</v>
      </c>
      <c r="Q68" s="258"/>
    </row>
    <row r="69" spans="1:17" s="281" customFormat="1" ht="23.25" customHeight="1">
      <c r="A69" s="156"/>
      <c r="B69" s="289"/>
      <c r="C69" s="289"/>
      <c r="D69" s="289">
        <v>1</v>
      </c>
      <c r="E69" s="289"/>
      <c r="F69" s="287" t="s">
        <v>129</v>
      </c>
      <c r="G69" s="251">
        <f>G70</f>
        <v>0</v>
      </c>
      <c r="H69" s="251">
        <f aca="true" t="shared" si="42" ref="H69:N69">H70</f>
        <v>67427116</v>
      </c>
      <c r="I69" s="251">
        <f t="shared" si="42"/>
        <v>0</v>
      </c>
      <c r="J69" s="251">
        <f t="shared" si="42"/>
        <v>3446861</v>
      </c>
      <c r="K69" s="252">
        <f t="shared" si="42"/>
        <v>0</v>
      </c>
      <c r="L69" s="251">
        <f t="shared" si="42"/>
        <v>63980255</v>
      </c>
      <c r="M69" s="251">
        <f t="shared" si="42"/>
        <v>0</v>
      </c>
      <c r="N69" s="251">
        <f t="shared" si="42"/>
        <v>0</v>
      </c>
      <c r="O69" s="216">
        <f t="shared" si="1"/>
        <v>0</v>
      </c>
      <c r="P69" s="253">
        <f t="shared" si="2"/>
        <v>0</v>
      </c>
      <c r="Q69" s="273"/>
    </row>
    <row r="70" spans="1:17" s="275" customFormat="1" ht="23.25" customHeight="1">
      <c r="A70" s="156"/>
      <c r="B70" s="289"/>
      <c r="C70" s="289"/>
      <c r="D70" s="289"/>
      <c r="E70" s="289">
        <v>1</v>
      </c>
      <c r="F70" s="288" t="s">
        <v>132</v>
      </c>
      <c r="G70" s="251">
        <f>G71+G72</f>
        <v>0</v>
      </c>
      <c r="H70" s="251">
        <f aca="true" t="shared" si="43" ref="H70:N70">H71+H72</f>
        <v>67427116</v>
      </c>
      <c r="I70" s="251">
        <f t="shared" si="43"/>
        <v>0</v>
      </c>
      <c r="J70" s="251">
        <f t="shared" si="43"/>
        <v>3446861</v>
      </c>
      <c r="K70" s="252">
        <f t="shared" si="43"/>
        <v>0</v>
      </c>
      <c r="L70" s="251">
        <f t="shared" si="43"/>
        <v>63980255</v>
      </c>
      <c r="M70" s="251">
        <f t="shared" si="43"/>
        <v>0</v>
      </c>
      <c r="N70" s="251">
        <f t="shared" si="43"/>
        <v>0</v>
      </c>
      <c r="O70" s="216">
        <f t="shared" si="1"/>
        <v>0</v>
      </c>
      <c r="P70" s="253">
        <f t="shared" si="2"/>
        <v>0</v>
      </c>
      <c r="Q70" s="273"/>
    </row>
    <row r="71" spans="1:17" s="276" customFormat="1" ht="23.25" customHeight="1" hidden="1">
      <c r="A71" s="156"/>
      <c r="B71" s="289"/>
      <c r="C71" s="289"/>
      <c r="D71" s="289"/>
      <c r="E71" s="289"/>
      <c r="F71" s="270" t="s">
        <v>183</v>
      </c>
      <c r="G71" s="221">
        <v>0</v>
      </c>
      <c r="H71" s="221">
        <v>0</v>
      </c>
      <c r="I71" s="221"/>
      <c r="J71" s="221"/>
      <c r="K71" s="222"/>
      <c r="L71" s="221"/>
      <c r="M71" s="221"/>
      <c r="N71" s="221"/>
      <c r="O71" s="221">
        <f t="shared" si="1"/>
        <v>0</v>
      </c>
      <c r="P71" s="254">
        <f t="shared" si="2"/>
        <v>0</v>
      </c>
      <c r="Q71" s="271"/>
    </row>
    <row r="72" spans="1:17" s="276" customFormat="1" ht="23.25" customHeight="1" hidden="1">
      <c r="A72" s="156"/>
      <c r="B72" s="289"/>
      <c r="C72" s="289"/>
      <c r="D72" s="289"/>
      <c r="E72" s="289"/>
      <c r="F72" s="270" t="s">
        <v>184</v>
      </c>
      <c r="G72" s="221">
        <v>0</v>
      </c>
      <c r="H72" s="221">
        <v>67427116</v>
      </c>
      <c r="I72" s="221">
        <v>0</v>
      </c>
      <c r="J72" s="221">
        <v>3446861</v>
      </c>
      <c r="K72" s="222">
        <v>0</v>
      </c>
      <c r="L72" s="221">
        <v>63980255</v>
      </c>
      <c r="M72" s="221">
        <v>0</v>
      </c>
      <c r="N72" s="221">
        <v>0</v>
      </c>
      <c r="O72" s="221">
        <f t="shared" si="1"/>
        <v>0</v>
      </c>
      <c r="P72" s="254">
        <f t="shared" si="2"/>
        <v>0</v>
      </c>
      <c r="Q72" s="271"/>
    </row>
    <row r="73" spans="1:17" s="276" customFormat="1" ht="23.25" customHeight="1">
      <c r="A73" s="299"/>
      <c r="B73" s="289">
        <v>3</v>
      </c>
      <c r="C73" s="289"/>
      <c r="D73" s="289"/>
      <c r="E73" s="289"/>
      <c r="F73" s="245" t="s">
        <v>133</v>
      </c>
      <c r="G73" s="189">
        <f>G74</f>
        <v>0</v>
      </c>
      <c r="H73" s="189">
        <f aca="true" t="shared" si="44" ref="H73:N73">H74</f>
        <v>26710522</v>
      </c>
      <c r="I73" s="189">
        <f t="shared" si="44"/>
        <v>0</v>
      </c>
      <c r="J73" s="189">
        <f t="shared" si="44"/>
        <v>66004</v>
      </c>
      <c r="K73" s="193">
        <f t="shared" si="44"/>
        <v>0</v>
      </c>
      <c r="L73" s="189">
        <f t="shared" si="44"/>
        <v>26644518</v>
      </c>
      <c r="M73" s="189">
        <f t="shared" si="44"/>
        <v>0</v>
      </c>
      <c r="N73" s="189">
        <f t="shared" si="44"/>
        <v>0</v>
      </c>
      <c r="O73" s="216">
        <f t="shared" si="1"/>
        <v>0</v>
      </c>
      <c r="P73" s="250">
        <f t="shared" si="2"/>
        <v>0</v>
      </c>
      <c r="Q73" s="271"/>
    </row>
    <row r="74" spans="1:17" s="217" customFormat="1" ht="23.25" customHeight="1">
      <c r="A74" s="156"/>
      <c r="B74" s="289"/>
      <c r="C74" s="289">
        <v>1</v>
      </c>
      <c r="D74" s="289"/>
      <c r="E74" s="289"/>
      <c r="F74" s="246" t="s">
        <v>134</v>
      </c>
      <c r="G74" s="189">
        <f>G75+G79</f>
        <v>0</v>
      </c>
      <c r="H74" s="189">
        <f aca="true" t="shared" si="45" ref="H74:N74">H75+H79</f>
        <v>26710522</v>
      </c>
      <c r="I74" s="189">
        <f t="shared" si="45"/>
        <v>0</v>
      </c>
      <c r="J74" s="189">
        <f t="shared" si="45"/>
        <v>66004</v>
      </c>
      <c r="K74" s="193">
        <f t="shared" si="45"/>
        <v>0</v>
      </c>
      <c r="L74" s="189">
        <f t="shared" si="45"/>
        <v>26644518</v>
      </c>
      <c r="M74" s="189">
        <f t="shared" si="45"/>
        <v>0</v>
      </c>
      <c r="N74" s="189">
        <f t="shared" si="45"/>
        <v>0</v>
      </c>
      <c r="O74" s="216">
        <f t="shared" si="1"/>
        <v>0</v>
      </c>
      <c r="P74" s="250">
        <f t="shared" si="2"/>
        <v>0</v>
      </c>
      <c r="Q74" s="258"/>
    </row>
    <row r="75" spans="1:17" s="277" customFormat="1" ht="23.25" customHeight="1">
      <c r="A75" s="156"/>
      <c r="B75" s="289"/>
      <c r="C75" s="289"/>
      <c r="D75" s="289"/>
      <c r="E75" s="289"/>
      <c r="F75" s="245" t="s">
        <v>159</v>
      </c>
      <c r="G75" s="189">
        <f>G76</f>
        <v>0</v>
      </c>
      <c r="H75" s="189">
        <f aca="true" t="shared" si="46" ref="H75:N75">H76</f>
        <v>17710522</v>
      </c>
      <c r="I75" s="189">
        <f t="shared" si="46"/>
        <v>0</v>
      </c>
      <c r="J75" s="189">
        <f t="shared" si="46"/>
        <v>0</v>
      </c>
      <c r="K75" s="193">
        <f t="shared" si="46"/>
        <v>0</v>
      </c>
      <c r="L75" s="189">
        <f t="shared" si="46"/>
        <v>17710522</v>
      </c>
      <c r="M75" s="189">
        <f t="shared" si="46"/>
        <v>0</v>
      </c>
      <c r="N75" s="189">
        <f t="shared" si="46"/>
        <v>0</v>
      </c>
      <c r="O75" s="216">
        <f t="shared" si="1"/>
        <v>0</v>
      </c>
      <c r="P75" s="250">
        <f t="shared" si="2"/>
        <v>0</v>
      </c>
      <c r="Q75" s="271"/>
    </row>
    <row r="76" spans="1:17" s="277" customFormat="1" ht="33.75" customHeight="1" thickBot="1">
      <c r="A76" s="300"/>
      <c r="B76" s="183"/>
      <c r="C76" s="183"/>
      <c r="D76" s="183">
        <v>1</v>
      </c>
      <c r="E76" s="183"/>
      <c r="F76" s="309" t="s">
        <v>173</v>
      </c>
      <c r="G76" s="305">
        <f>G77+G78</f>
        <v>0</v>
      </c>
      <c r="H76" s="305">
        <f aca="true" t="shared" si="47" ref="H76:N76">H77+H78</f>
        <v>17710522</v>
      </c>
      <c r="I76" s="305">
        <f t="shared" si="47"/>
        <v>0</v>
      </c>
      <c r="J76" s="305">
        <f t="shared" si="47"/>
        <v>0</v>
      </c>
      <c r="K76" s="306">
        <f t="shared" si="47"/>
        <v>0</v>
      </c>
      <c r="L76" s="305">
        <f t="shared" si="47"/>
        <v>17710522</v>
      </c>
      <c r="M76" s="305">
        <f t="shared" si="47"/>
        <v>0</v>
      </c>
      <c r="N76" s="305">
        <f t="shared" si="47"/>
        <v>0</v>
      </c>
      <c r="O76" s="247">
        <f t="shared" si="1"/>
        <v>0</v>
      </c>
      <c r="P76" s="307">
        <f t="shared" si="2"/>
        <v>0</v>
      </c>
      <c r="Q76" s="271"/>
    </row>
    <row r="77" spans="1:17" s="277" customFormat="1" ht="25.5" customHeight="1" hidden="1">
      <c r="A77" s="156"/>
      <c r="B77" s="289"/>
      <c r="C77" s="289"/>
      <c r="D77" s="289"/>
      <c r="E77" s="289"/>
      <c r="F77" s="270" t="s">
        <v>93</v>
      </c>
      <c r="G77" s="221">
        <v>0</v>
      </c>
      <c r="H77" s="221">
        <v>0</v>
      </c>
      <c r="I77" s="221"/>
      <c r="J77" s="221"/>
      <c r="K77" s="222"/>
      <c r="L77" s="221"/>
      <c r="M77" s="221"/>
      <c r="N77" s="221"/>
      <c r="O77" s="221">
        <f t="shared" si="1"/>
        <v>0</v>
      </c>
      <c r="P77" s="254">
        <f t="shared" si="2"/>
        <v>0</v>
      </c>
      <c r="Q77" s="271"/>
    </row>
    <row r="78" spans="1:17" s="277" customFormat="1" ht="25.5" customHeight="1" hidden="1">
      <c r="A78" s="156"/>
      <c r="B78" s="289"/>
      <c r="C78" s="289"/>
      <c r="D78" s="289"/>
      <c r="E78" s="289"/>
      <c r="F78" s="270" t="s">
        <v>105</v>
      </c>
      <c r="G78" s="221">
        <v>0</v>
      </c>
      <c r="H78" s="221">
        <v>17710522</v>
      </c>
      <c r="I78" s="221">
        <v>0</v>
      </c>
      <c r="J78" s="221">
        <v>0</v>
      </c>
      <c r="K78" s="222">
        <v>0</v>
      </c>
      <c r="L78" s="221">
        <v>17710522</v>
      </c>
      <c r="M78" s="221">
        <v>0</v>
      </c>
      <c r="N78" s="221">
        <v>0</v>
      </c>
      <c r="O78" s="221">
        <f t="shared" si="1"/>
        <v>0</v>
      </c>
      <c r="P78" s="254">
        <f t="shared" si="2"/>
        <v>0</v>
      </c>
      <c r="Q78" s="271"/>
    </row>
    <row r="79" spans="1:17" s="275" customFormat="1" ht="23.25" customHeight="1">
      <c r="A79" s="156"/>
      <c r="B79" s="289"/>
      <c r="C79" s="289"/>
      <c r="D79" s="289"/>
      <c r="E79" s="289"/>
      <c r="F79" s="245" t="s">
        <v>154</v>
      </c>
      <c r="G79" s="189">
        <f>G80</f>
        <v>0</v>
      </c>
      <c r="H79" s="189">
        <f aca="true" t="shared" si="48" ref="H79:N79">H80</f>
        <v>9000000</v>
      </c>
      <c r="I79" s="189">
        <f t="shared" si="48"/>
        <v>0</v>
      </c>
      <c r="J79" s="189">
        <f t="shared" si="48"/>
        <v>66004</v>
      </c>
      <c r="K79" s="193">
        <f t="shared" si="48"/>
        <v>0</v>
      </c>
      <c r="L79" s="189">
        <f t="shared" si="48"/>
        <v>8933996</v>
      </c>
      <c r="M79" s="189">
        <f t="shared" si="48"/>
        <v>0</v>
      </c>
      <c r="N79" s="189">
        <f t="shared" si="48"/>
        <v>0</v>
      </c>
      <c r="O79" s="216">
        <f t="shared" si="1"/>
        <v>0</v>
      </c>
      <c r="P79" s="250">
        <f t="shared" si="2"/>
        <v>0</v>
      </c>
      <c r="Q79" s="273"/>
    </row>
    <row r="80" spans="1:17" s="276" customFormat="1" ht="54" customHeight="1">
      <c r="A80" s="156"/>
      <c r="B80" s="289"/>
      <c r="C80" s="289"/>
      <c r="D80" s="289">
        <v>2</v>
      </c>
      <c r="E80" s="289"/>
      <c r="F80" s="287" t="s">
        <v>135</v>
      </c>
      <c r="G80" s="251">
        <f>G81+G82</f>
        <v>0</v>
      </c>
      <c r="H80" s="251">
        <f aca="true" t="shared" si="49" ref="H80:N80">H81+H82</f>
        <v>9000000</v>
      </c>
      <c r="I80" s="251">
        <f t="shared" si="49"/>
        <v>0</v>
      </c>
      <c r="J80" s="251">
        <f t="shared" si="49"/>
        <v>66004</v>
      </c>
      <c r="K80" s="252">
        <f t="shared" si="49"/>
        <v>0</v>
      </c>
      <c r="L80" s="251">
        <f t="shared" si="49"/>
        <v>8933996</v>
      </c>
      <c r="M80" s="251">
        <f t="shared" si="49"/>
        <v>0</v>
      </c>
      <c r="N80" s="251">
        <f t="shared" si="49"/>
        <v>0</v>
      </c>
      <c r="O80" s="216">
        <f t="shared" si="1"/>
        <v>0</v>
      </c>
      <c r="P80" s="253">
        <f t="shared" si="2"/>
        <v>0</v>
      </c>
      <c r="Q80" s="271"/>
    </row>
    <row r="81" spans="1:17" s="276" customFormat="1" ht="26.25" customHeight="1" hidden="1">
      <c r="A81" s="156"/>
      <c r="B81" s="289"/>
      <c r="C81" s="289"/>
      <c r="D81" s="289"/>
      <c r="E81" s="289"/>
      <c r="F81" s="270" t="s">
        <v>185</v>
      </c>
      <c r="G81" s="221">
        <v>0</v>
      </c>
      <c r="H81" s="221">
        <v>0</v>
      </c>
      <c r="I81" s="221"/>
      <c r="J81" s="221"/>
      <c r="K81" s="222"/>
      <c r="L81" s="221"/>
      <c r="M81" s="221"/>
      <c r="N81" s="221"/>
      <c r="O81" s="221">
        <f t="shared" si="1"/>
        <v>0</v>
      </c>
      <c r="P81" s="254">
        <f t="shared" si="2"/>
        <v>0</v>
      </c>
      <c r="Q81" s="271"/>
    </row>
    <row r="82" spans="1:17" s="276" customFormat="1" ht="26.25" customHeight="1" hidden="1">
      <c r="A82" s="156"/>
      <c r="B82" s="289"/>
      <c r="C82" s="289"/>
      <c r="D82" s="289"/>
      <c r="E82" s="289"/>
      <c r="F82" s="270" t="s">
        <v>186</v>
      </c>
      <c r="G82" s="221">
        <v>0</v>
      </c>
      <c r="H82" s="221">
        <v>9000000</v>
      </c>
      <c r="I82" s="221">
        <v>0</v>
      </c>
      <c r="J82" s="221">
        <v>66004</v>
      </c>
      <c r="K82" s="222">
        <v>0</v>
      </c>
      <c r="L82" s="221">
        <v>8933996</v>
      </c>
      <c r="M82" s="221">
        <v>0</v>
      </c>
      <c r="N82" s="221">
        <v>0</v>
      </c>
      <c r="O82" s="221">
        <f t="shared" si="1"/>
        <v>0</v>
      </c>
      <c r="P82" s="254">
        <f t="shared" si="2"/>
        <v>0</v>
      </c>
      <c r="Q82" s="271"/>
    </row>
    <row r="83" spans="1:17" s="276" customFormat="1" ht="23.25" customHeight="1">
      <c r="A83" s="156"/>
      <c r="B83" s="289">
        <v>4</v>
      </c>
      <c r="C83" s="289"/>
      <c r="D83" s="289"/>
      <c r="E83" s="289"/>
      <c r="F83" s="245" t="s">
        <v>160</v>
      </c>
      <c r="G83" s="189">
        <f>G84+G89</f>
        <v>184897093</v>
      </c>
      <c r="H83" s="189">
        <f aca="true" t="shared" si="50" ref="H83:N83">H84+H89</f>
        <v>20587532</v>
      </c>
      <c r="I83" s="189">
        <f t="shared" si="50"/>
        <v>26522253</v>
      </c>
      <c r="J83" s="189">
        <f t="shared" si="50"/>
        <v>18684978</v>
      </c>
      <c r="K83" s="193">
        <f t="shared" si="50"/>
        <v>158374840</v>
      </c>
      <c r="L83" s="189">
        <f t="shared" si="50"/>
        <v>1902554</v>
      </c>
      <c r="M83" s="189">
        <f t="shared" si="50"/>
        <v>0</v>
      </c>
      <c r="N83" s="189">
        <f t="shared" si="50"/>
        <v>0</v>
      </c>
      <c r="O83" s="216">
        <f t="shared" si="1"/>
        <v>0</v>
      </c>
      <c r="P83" s="250">
        <f t="shared" si="2"/>
        <v>0</v>
      </c>
      <c r="Q83" s="271"/>
    </row>
    <row r="84" spans="1:17" s="278" customFormat="1" ht="23.25" customHeight="1">
      <c r="A84" s="156"/>
      <c r="B84" s="289"/>
      <c r="C84" s="289">
        <v>1</v>
      </c>
      <c r="D84" s="289"/>
      <c r="E84" s="289"/>
      <c r="F84" s="246" t="s">
        <v>136</v>
      </c>
      <c r="G84" s="189">
        <f>G85</f>
        <v>184897093</v>
      </c>
      <c r="H84" s="189">
        <f aca="true" t="shared" si="51" ref="H84:N84">H85</f>
        <v>16787532</v>
      </c>
      <c r="I84" s="189">
        <f t="shared" si="51"/>
        <v>26522253</v>
      </c>
      <c r="J84" s="189">
        <f t="shared" si="51"/>
        <v>14884978</v>
      </c>
      <c r="K84" s="193">
        <f t="shared" si="51"/>
        <v>158374840</v>
      </c>
      <c r="L84" s="189">
        <f t="shared" si="51"/>
        <v>1902554</v>
      </c>
      <c r="M84" s="189">
        <f t="shared" si="51"/>
        <v>0</v>
      </c>
      <c r="N84" s="189">
        <f t="shared" si="51"/>
        <v>0</v>
      </c>
      <c r="O84" s="216">
        <f t="shared" si="1"/>
        <v>0</v>
      </c>
      <c r="P84" s="250">
        <f t="shared" si="2"/>
        <v>0</v>
      </c>
      <c r="Q84" s="258"/>
    </row>
    <row r="85" spans="1:17" s="281" customFormat="1" ht="23.25" customHeight="1">
      <c r="A85" s="156"/>
      <c r="B85" s="289"/>
      <c r="C85" s="289"/>
      <c r="D85" s="289"/>
      <c r="E85" s="289"/>
      <c r="F85" s="245" t="s">
        <v>161</v>
      </c>
      <c r="G85" s="189">
        <f>G86</f>
        <v>184897093</v>
      </c>
      <c r="H85" s="189">
        <f aca="true" t="shared" si="52" ref="H85:N85">H86</f>
        <v>16787532</v>
      </c>
      <c r="I85" s="189">
        <f t="shared" si="52"/>
        <v>26522253</v>
      </c>
      <c r="J85" s="189">
        <f t="shared" si="52"/>
        <v>14884978</v>
      </c>
      <c r="K85" s="193">
        <f t="shared" si="52"/>
        <v>158374840</v>
      </c>
      <c r="L85" s="189">
        <f t="shared" si="52"/>
        <v>1902554</v>
      </c>
      <c r="M85" s="189">
        <f t="shared" si="52"/>
        <v>0</v>
      </c>
      <c r="N85" s="189">
        <f t="shared" si="52"/>
        <v>0</v>
      </c>
      <c r="O85" s="216">
        <f t="shared" si="1"/>
        <v>0</v>
      </c>
      <c r="P85" s="250">
        <f t="shared" si="2"/>
        <v>0</v>
      </c>
      <c r="Q85" s="273"/>
    </row>
    <row r="86" spans="1:17" s="281" customFormat="1" ht="23.25" customHeight="1">
      <c r="A86" s="156"/>
      <c r="B86" s="289"/>
      <c r="C86" s="289"/>
      <c r="D86" s="289">
        <v>2</v>
      </c>
      <c r="E86" s="289"/>
      <c r="F86" s="287" t="s">
        <v>137</v>
      </c>
      <c r="G86" s="251">
        <f>G87+G88</f>
        <v>184897093</v>
      </c>
      <c r="H86" s="251">
        <f aca="true" t="shared" si="53" ref="H86:N86">H87+H88</f>
        <v>16787532</v>
      </c>
      <c r="I86" s="251">
        <f t="shared" si="53"/>
        <v>26522253</v>
      </c>
      <c r="J86" s="251">
        <f t="shared" si="53"/>
        <v>14884978</v>
      </c>
      <c r="K86" s="252">
        <f t="shared" si="53"/>
        <v>158374840</v>
      </c>
      <c r="L86" s="251">
        <f t="shared" si="53"/>
        <v>1902554</v>
      </c>
      <c r="M86" s="251">
        <f t="shared" si="53"/>
        <v>0</v>
      </c>
      <c r="N86" s="251">
        <f t="shared" si="53"/>
        <v>0</v>
      </c>
      <c r="O86" s="220">
        <f t="shared" si="1"/>
        <v>0</v>
      </c>
      <c r="P86" s="253">
        <f t="shared" si="2"/>
        <v>0</v>
      </c>
      <c r="Q86" s="273"/>
    </row>
    <row r="87" spans="1:17" s="277" customFormat="1" ht="23.25" customHeight="1" hidden="1">
      <c r="A87" s="156"/>
      <c r="B87" s="289"/>
      <c r="C87" s="289"/>
      <c r="D87" s="289"/>
      <c r="E87" s="289"/>
      <c r="F87" s="270" t="s">
        <v>93</v>
      </c>
      <c r="G87" s="221">
        <v>0</v>
      </c>
      <c r="H87" s="221">
        <v>0</v>
      </c>
      <c r="I87" s="221"/>
      <c r="J87" s="221"/>
      <c r="K87" s="222"/>
      <c r="L87" s="221"/>
      <c r="M87" s="221"/>
      <c r="N87" s="221"/>
      <c r="O87" s="221">
        <f t="shared" si="1"/>
        <v>0</v>
      </c>
      <c r="P87" s="254">
        <f t="shared" si="2"/>
        <v>0</v>
      </c>
      <c r="Q87" s="271"/>
    </row>
    <row r="88" spans="1:17" s="277" customFormat="1" ht="23.25" customHeight="1" hidden="1">
      <c r="A88" s="156"/>
      <c r="B88" s="289"/>
      <c r="C88" s="289"/>
      <c r="D88" s="289"/>
      <c r="E88" s="289"/>
      <c r="F88" s="270" t="s">
        <v>105</v>
      </c>
      <c r="G88" s="221">
        <v>184897093</v>
      </c>
      <c r="H88" s="221">
        <v>16787532</v>
      </c>
      <c r="I88" s="221">
        <v>26522253</v>
      </c>
      <c r="J88" s="221">
        <v>14884978</v>
      </c>
      <c r="K88" s="222">
        <v>158374840</v>
      </c>
      <c r="L88" s="221">
        <v>1902554</v>
      </c>
      <c r="M88" s="221">
        <v>0</v>
      </c>
      <c r="N88" s="221">
        <v>0</v>
      </c>
      <c r="O88" s="221">
        <f t="shared" si="1"/>
        <v>0</v>
      </c>
      <c r="P88" s="254">
        <f t="shared" si="2"/>
        <v>0</v>
      </c>
      <c r="Q88" s="271"/>
    </row>
    <row r="89" spans="1:17" s="282" customFormat="1" ht="23.25" customHeight="1">
      <c r="A89" s="156"/>
      <c r="B89" s="289"/>
      <c r="C89" s="289">
        <v>2</v>
      </c>
      <c r="D89" s="289"/>
      <c r="E89" s="289"/>
      <c r="F89" s="246" t="s">
        <v>138</v>
      </c>
      <c r="G89" s="189">
        <f>G90</f>
        <v>0</v>
      </c>
      <c r="H89" s="189">
        <f aca="true" t="shared" si="54" ref="H89:N89">H90</f>
        <v>3800000</v>
      </c>
      <c r="I89" s="189">
        <f t="shared" si="54"/>
        <v>0</v>
      </c>
      <c r="J89" s="189">
        <f t="shared" si="54"/>
        <v>3800000</v>
      </c>
      <c r="K89" s="193">
        <f t="shared" si="54"/>
        <v>0</v>
      </c>
      <c r="L89" s="189">
        <f t="shared" si="54"/>
        <v>0</v>
      </c>
      <c r="M89" s="189">
        <f t="shared" si="54"/>
        <v>0</v>
      </c>
      <c r="N89" s="189">
        <f t="shared" si="54"/>
        <v>0</v>
      </c>
      <c r="O89" s="216">
        <f t="shared" si="1"/>
        <v>0</v>
      </c>
      <c r="P89" s="250">
        <f t="shared" si="2"/>
        <v>0</v>
      </c>
      <c r="Q89" s="279"/>
    </row>
    <row r="90" spans="1:17" s="277" customFormat="1" ht="38.25" customHeight="1">
      <c r="A90" s="156"/>
      <c r="B90" s="289"/>
      <c r="C90" s="289"/>
      <c r="D90" s="289"/>
      <c r="E90" s="289"/>
      <c r="F90" s="245" t="s">
        <v>162</v>
      </c>
      <c r="G90" s="189">
        <f>G91</f>
        <v>0</v>
      </c>
      <c r="H90" s="189">
        <f aca="true" t="shared" si="55" ref="H90:N90">H91</f>
        <v>3800000</v>
      </c>
      <c r="I90" s="189">
        <f t="shared" si="55"/>
        <v>0</v>
      </c>
      <c r="J90" s="189">
        <f t="shared" si="55"/>
        <v>3800000</v>
      </c>
      <c r="K90" s="193">
        <f t="shared" si="55"/>
        <v>0</v>
      </c>
      <c r="L90" s="189">
        <f t="shared" si="55"/>
        <v>0</v>
      </c>
      <c r="M90" s="189">
        <f t="shared" si="55"/>
        <v>0</v>
      </c>
      <c r="N90" s="189">
        <f t="shared" si="55"/>
        <v>0</v>
      </c>
      <c r="O90" s="216">
        <f t="shared" si="1"/>
        <v>0</v>
      </c>
      <c r="P90" s="250">
        <f t="shared" si="2"/>
        <v>0</v>
      </c>
      <c r="Q90" s="271"/>
    </row>
    <row r="91" spans="1:17" s="217" customFormat="1" ht="30" customHeight="1">
      <c r="A91" s="156"/>
      <c r="B91" s="289"/>
      <c r="C91" s="289"/>
      <c r="D91" s="289">
        <v>1</v>
      </c>
      <c r="E91" s="289"/>
      <c r="F91" s="287" t="s">
        <v>139</v>
      </c>
      <c r="G91" s="251">
        <f>G92+G93</f>
        <v>0</v>
      </c>
      <c r="H91" s="251">
        <f aca="true" t="shared" si="56" ref="H91:N91">H92+H93</f>
        <v>3800000</v>
      </c>
      <c r="I91" s="251">
        <f t="shared" si="56"/>
        <v>0</v>
      </c>
      <c r="J91" s="251">
        <f t="shared" si="56"/>
        <v>3800000</v>
      </c>
      <c r="K91" s="252">
        <f t="shared" si="56"/>
        <v>0</v>
      </c>
      <c r="L91" s="251">
        <f t="shared" si="56"/>
        <v>0</v>
      </c>
      <c r="M91" s="251">
        <f t="shared" si="56"/>
        <v>0</v>
      </c>
      <c r="N91" s="251">
        <f t="shared" si="56"/>
        <v>0</v>
      </c>
      <c r="O91" s="216">
        <f t="shared" si="1"/>
        <v>0</v>
      </c>
      <c r="P91" s="253">
        <f t="shared" si="2"/>
        <v>0</v>
      </c>
      <c r="Q91" s="258"/>
    </row>
    <row r="92" spans="1:17" s="277" customFormat="1" ht="23.25" customHeight="1" hidden="1">
      <c r="A92" s="156"/>
      <c r="B92" s="289"/>
      <c r="C92" s="289"/>
      <c r="D92" s="289"/>
      <c r="E92" s="289"/>
      <c r="F92" s="270" t="s">
        <v>185</v>
      </c>
      <c r="G92" s="221">
        <v>0</v>
      </c>
      <c r="H92" s="221">
        <v>3800000</v>
      </c>
      <c r="I92" s="221">
        <v>0</v>
      </c>
      <c r="J92" s="221">
        <v>3800000</v>
      </c>
      <c r="K92" s="222">
        <v>0</v>
      </c>
      <c r="L92" s="221">
        <v>0</v>
      </c>
      <c r="M92" s="221">
        <v>0</v>
      </c>
      <c r="N92" s="221">
        <v>0</v>
      </c>
      <c r="O92" s="221">
        <f t="shared" si="1"/>
        <v>0</v>
      </c>
      <c r="P92" s="254">
        <f t="shared" si="2"/>
        <v>0</v>
      </c>
      <c r="Q92" s="271"/>
    </row>
    <row r="93" spans="1:17" s="277" customFormat="1" ht="23.25" customHeight="1" hidden="1">
      <c r="A93" s="156"/>
      <c r="B93" s="289"/>
      <c r="C93" s="289"/>
      <c r="D93" s="289"/>
      <c r="E93" s="289"/>
      <c r="F93" s="270" t="s">
        <v>186</v>
      </c>
      <c r="G93" s="221">
        <v>0</v>
      </c>
      <c r="H93" s="221">
        <v>0</v>
      </c>
      <c r="I93" s="221"/>
      <c r="J93" s="221"/>
      <c r="K93" s="222"/>
      <c r="L93" s="221"/>
      <c r="M93" s="221"/>
      <c r="N93" s="221"/>
      <c r="O93" s="221">
        <f t="shared" si="1"/>
        <v>0</v>
      </c>
      <c r="P93" s="254">
        <f t="shared" si="2"/>
        <v>0</v>
      </c>
      <c r="Q93" s="271"/>
    </row>
    <row r="94" spans="1:17" s="277" customFormat="1" ht="23.25" customHeight="1">
      <c r="A94" s="156"/>
      <c r="B94" s="289">
        <v>5</v>
      </c>
      <c r="C94" s="289"/>
      <c r="D94" s="289"/>
      <c r="E94" s="289"/>
      <c r="F94" s="245" t="s">
        <v>59</v>
      </c>
      <c r="G94" s="189">
        <f>G95+G100</f>
        <v>0</v>
      </c>
      <c r="H94" s="189">
        <f aca="true" t="shared" si="57" ref="H94:N94">H95+H100</f>
        <v>1850034989</v>
      </c>
      <c r="I94" s="189">
        <f t="shared" si="57"/>
        <v>0</v>
      </c>
      <c r="J94" s="189">
        <f t="shared" si="57"/>
        <v>77303145</v>
      </c>
      <c r="K94" s="193">
        <f t="shared" si="57"/>
        <v>0</v>
      </c>
      <c r="L94" s="189">
        <f t="shared" si="57"/>
        <v>1537399265</v>
      </c>
      <c r="M94" s="189">
        <f t="shared" si="57"/>
        <v>0</v>
      </c>
      <c r="N94" s="189">
        <f t="shared" si="57"/>
        <v>0</v>
      </c>
      <c r="O94" s="216">
        <f t="shared" si="1"/>
        <v>0</v>
      </c>
      <c r="P94" s="250">
        <f t="shared" si="2"/>
        <v>235332579</v>
      </c>
      <c r="Q94" s="271"/>
    </row>
    <row r="95" spans="1:17" s="217" customFormat="1" ht="23.25" customHeight="1">
      <c r="A95" s="156"/>
      <c r="B95" s="289"/>
      <c r="C95" s="289">
        <v>3</v>
      </c>
      <c r="D95" s="289"/>
      <c r="E95" s="289"/>
      <c r="F95" s="246" t="s">
        <v>140</v>
      </c>
      <c r="G95" s="189">
        <f>G96</f>
        <v>0</v>
      </c>
      <c r="H95" s="189">
        <f aca="true" t="shared" si="58" ref="H95:N95">H96</f>
        <v>115720786</v>
      </c>
      <c r="I95" s="189">
        <f t="shared" si="58"/>
        <v>0</v>
      </c>
      <c r="J95" s="189">
        <f t="shared" si="58"/>
        <v>855317</v>
      </c>
      <c r="K95" s="193">
        <f t="shared" si="58"/>
        <v>0</v>
      </c>
      <c r="L95" s="189">
        <f t="shared" si="58"/>
        <v>14865469</v>
      </c>
      <c r="M95" s="189">
        <f t="shared" si="58"/>
        <v>0</v>
      </c>
      <c r="N95" s="189">
        <f t="shared" si="58"/>
        <v>0</v>
      </c>
      <c r="O95" s="216">
        <f t="shared" si="1"/>
        <v>0</v>
      </c>
      <c r="P95" s="250">
        <f t="shared" si="2"/>
        <v>100000000</v>
      </c>
      <c r="Q95" s="258"/>
    </row>
    <row r="96" spans="1:17" s="278" customFormat="1" ht="38.25" customHeight="1">
      <c r="A96" s="299"/>
      <c r="B96" s="289"/>
      <c r="C96" s="289"/>
      <c r="D96" s="289"/>
      <c r="E96" s="289"/>
      <c r="F96" s="245" t="s">
        <v>162</v>
      </c>
      <c r="G96" s="189">
        <f>G97</f>
        <v>0</v>
      </c>
      <c r="H96" s="189">
        <f aca="true" t="shared" si="59" ref="H96:N96">H97</f>
        <v>115720786</v>
      </c>
      <c r="I96" s="189">
        <f t="shared" si="59"/>
        <v>0</v>
      </c>
      <c r="J96" s="189">
        <f t="shared" si="59"/>
        <v>855317</v>
      </c>
      <c r="K96" s="193">
        <f t="shared" si="59"/>
        <v>0</v>
      </c>
      <c r="L96" s="189">
        <f t="shared" si="59"/>
        <v>14865469</v>
      </c>
      <c r="M96" s="189">
        <f t="shared" si="59"/>
        <v>0</v>
      </c>
      <c r="N96" s="189">
        <f t="shared" si="59"/>
        <v>0</v>
      </c>
      <c r="O96" s="216">
        <f aca="true" t="shared" si="60" ref="O96:P134">G96-I96-K96+M96</f>
        <v>0</v>
      </c>
      <c r="P96" s="250">
        <f t="shared" si="60"/>
        <v>100000000</v>
      </c>
      <c r="Q96" s="258"/>
    </row>
    <row r="97" spans="1:17" s="275" customFormat="1" ht="27" customHeight="1">
      <c r="A97" s="299"/>
      <c r="B97" s="289"/>
      <c r="C97" s="289"/>
      <c r="D97" s="289">
        <v>1</v>
      </c>
      <c r="E97" s="289"/>
      <c r="F97" s="287" t="s">
        <v>141</v>
      </c>
      <c r="G97" s="251">
        <f>G98+G99</f>
        <v>0</v>
      </c>
      <c r="H97" s="251">
        <f aca="true" t="shared" si="61" ref="H97:N97">H98+H99</f>
        <v>115720786</v>
      </c>
      <c r="I97" s="251">
        <f t="shared" si="61"/>
        <v>0</v>
      </c>
      <c r="J97" s="251">
        <f t="shared" si="61"/>
        <v>855317</v>
      </c>
      <c r="K97" s="252">
        <f t="shared" si="61"/>
        <v>0</v>
      </c>
      <c r="L97" s="251">
        <f t="shared" si="61"/>
        <v>14865469</v>
      </c>
      <c r="M97" s="251">
        <f t="shared" si="61"/>
        <v>0</v>
      </c>
      <c r="N97" s="251">
        <f t="shared" si="61"/>
        <v>0</v>
      </c>
      <c r="O97" s="216">
        <f t="shared" si="60"/>
        <v>0</v>
      </c>
      <c r="P97" s="253">
        <f t="shared" si="60"/>
        <v>100000000</v>
      </c>
      <c r="Q97" s="273"/>
    </row>
    <row r="98" spans="1:17" s="276" customFormat="1" ht="23.25" customHeight="1" hidden="1">
      <c r="A98" s="299"/>
      <c r="B98" s="289"/>
      <c r="C98" s="289"/>
      <c r="D98" s="289"/>
      <c r="E98" s="289"/>
      <c r="F98" s="270" t="s">
        <v>93</v>
      </c>
      <c r="G98" s="221">
        <v>0</v>
      </c>
      <c r="H98" s="221">
        <v>102787865</v>
      </c>
      <c r="I98" s="221">
        <v>0</v>
      </c>
      <c r="J98" s="221">
        <v>855229</v>
      </c>
      <c r="K98" s="222">
        <v>0</v>
      </c>
      <c r="L98" s="221">
        <v>1932636</v>
      </c>
      <c r="M98" s="221">
        <v>0</v>
      </c>
      <c r="N98" s="221">
        <v>0</v>
      </c>
      <c r="O98" s="221">
        <f t="shared" si="60"/>
        <v>0</v>
      </c>
      <c r="P98" s="254">
        <f t="shared" si="60"/>
        <v>100000000</v>
      </c>
      <c r="Q98" s="271"/>
    </row>
    <row r="99" spans="1:17" s="276" customFormat="1" ht="23.25" customHeight="1" hidden="1">
      <c r="A99" s="299"/>
      <c r="B99" s="289"/>
      <c r="C99" s="289"/>
      <c r="D99" s="289"/>
      <c r="E99" s="289"/>
      <c r="F99" s="270" t="s">
        <v>105</v>
      </c>
      <c r="G99" s="221">
        <v>0</v>
      </c>
      <c r="H99" s="221">
        <v>12932921</v>
      </c>
      <c r="I99" s="221">
        <v>0</v>
      </c>
      <c r="J99" s="221">
        <v>88</v>
      </c>
      <c r="K99" s="222"/>
      <c r="L99" s="221">
        <v>12932833</v>
      </c>
      <c r="M99" s="221">
        <v>0</v>
      </c>
      <c r="N99" s="221">
        <v>0</v>
      </c>
      <c r="O99" s="221">
        <f t="shared" si="60"/>
        <v>0</v>
      </c>
      <c r="P99" s="254">
        <f t="shared" si="60"/>
        <v>0</v>
      </c>
      <c r="Q99" s="271"/>
    </row>
    <row r="100" spans="1:17" s="280" customFormat="1" ht="23.25" customHeight="1">
      <c r="A100" s="299"/>
      <c r="B100" s="289"/>
      <c r="C100" s="289">
        <v>4</v>
      </c>
      <c r="D100" s="289"/>
      <c r="E100" s="289"/>
      <c r="F100" s="246" t="s">
        <v>142</v>
      </c>
      <c r="G100" s="189">
        <f>G101</f>
        <v>0</v>
      </c>
      <c r="H100" s="189">
        <f aca="true" t="shared" si="62" ref="H100:N100">H101</f>
        <v>1734314203</v>
      </c>
      <c r="I100" s="189">
        <f t="shared" si="62"/>
        <v>0</v>
      </c>
      <c r="J100" s="189">
        <f t="shared" si="62"/>
        <v>76447828</v>
      </c>
      <c r="K100" s="193">
        <f t="shared" si="62"/>
        <v>0</v>
      </c>
      <c r="L100" s="189">
        <f t="shared" si="62"/>
        <v>1522533796</v>
      </c>
      <c r="M100" s="189">
        <f t="shared" si="62"/>
        <v>0</v>
      </c>
      <c r="N100" s="189">
        <f t="shared" si="62"/>
        <v>0</v>
      </c>
      <c r="O100" s="216">
        <f t="shared" si="60"/>
        <v>0</v>
      </c>
      <c r="P100" s="250">
        <f t="shared" si="60"/>
        <v>135332579</v>
      </c>
      <c r="Q100" s="279"/>
    </row>
    <row r="101" spans="1:17" s="280" customFormat="1" ht="23.25" customHeight="1">
      <c r="A101" s="299"/>
      <c r="B101" s="289"/>
      <c r="C101" s="289"/>
      <c r="D101" s="289"/>
      <c r="E101" s="289"/>
      <c r="F101" s="245" t="s">
        <v>163</v>
      </c>
      <c r="G101" s="189">
        <f>G102</f>
        <v>0</v>
      </c>
      <c r="H101" s="189">
        <f aca="true" t="shared" si="63" ref="H101:N101">H102</f>
        <v>1734314203</v>
      </c>
      <c r="I101" s="189">
        <f t="shared" si="63"/>
        <v>0</v>
      </c>
      <c r="J101" s="189">
        <f t="shared" si="63"/>
        <v>76447828</v>
      </c>
      <c r="K101" s="193">
        <f t="shared" si="63"/>
        <v>0</v>
      </c>
      <c r="L101" s="189">
        <f t="shared" si="63"/>
        <v>1522533796</v>
      </c>
      <c r="M101" s="189">
        <f t="shared" si="63"/>
        <v>0</v>
      </c>
      <c r="N101" s="189">
        <f t="shared" si="63"/>
        <v>0</v>
      </c>
      <c r="O101" s="216">
        <f t="shared" si="60"/>
        <v>0</v>
      </c>
      <c r="P101" s="250">
        <f t="shared" si="60"/>
        <v>135332579</v>
      </c>
      <c r="Q101" s="279"/>
    </row>
    <row r="102" spans="1:17" s="275" customFormat="1" ht="36" customHeight="1">
      <c r="A102" s="299"/>
      <c r="B102" s="289"/>
      <c r="C102" s="289"/>
      <c r="D102" s="289">
        <v>1</v>
      </c>
      <c r="E102" s="289"/>
      <c r="F102" s="287" t="s">
        <v>143</v>
      </c>
      <c r="G102" s="251">
        <f>G103+G104</f>
        <v>0</v>
      </c>
      <c r="H102" s="251">
        <f aca="true" t="shared" si="64" ref="H102:N102">H103+H104</f>
        <v>1734314203</v>
      </c>
      <c r="I102" s="251">
        <f t="shared" si="64"/>
        <v>0</v>
      </c>
      <c r="J102" s="251">
        <f t="shared" si="64"/>
        <v>76447828</v>
      </c>
      <c r="K102" s="252">
        <f t="shared" si="64"/>
        <v>0</v>
      </c>
      <c r="L102" s="251">
        <f t="shared" si="64"/>
        <v>1522533796</v>
      </c>
      <c r="M102" s="251">
        <f t="shared" si="64"/>
        <v>0</v>
      </c>
      <c r="N102" s="251">
        <f t="shared" si="64"/>
        <v>0</v>
      </c>
      <c r="O102" s="216">
        <f t="shared" si="60"/>
        <v>0</v>
      </c>
      <c r="P102" s="253">
        <f t="shared" si="60"/>
        <v>135332579</v>
      </c>
      <c r="Q102" s="273"/>
    </row>
    <row r="103" spans="1:17" s="276" customFormat="1" ht="24.75" customHeight="1" hidden="1">
      <c r="A103" s="299"/>
      <c r="B103" s="289"/>
      <c r="C103" s="289"/>
      <c r="D103" s="289"/>
      <c r="E103" s="289"/>
      <c r="F103" s="270" t="s">
        <v>183</v>
      </c>
      <c r="G103" s="221">
        <v>0</v>
      </c>
      <c r="H103" s="221">
        <v>0</v>
      </c>
      <c r="I103" s="221"/>
      <c r="J103" s="221"/>
      <c r="K103" s="222"/>
      <c r="L103" s="221"/>
      <c r="M103" s="221"/>
      <c r="N103" s="221"/>
      <c r="O103" s="221">
        <f t="shared" si="60"/>
        <v>0</v>
      </c>
      <c r="P103" s="254">
        <f t="shared" si="60"/>
        <v>0</v>
      </c>
      <c r="Q103" s="271"/>
    </row>
    <row r="104" spans="1:17" s="276" customFormat="1" ht="24.75" customHeight="1" hidden="1">
      <c r="A104" s="299"/>
      <c r="B104" s="289"/>
      <c r="C104" s="289"/>
      <c r="D104" s="289"/>
      <c r="E104" s="289"/>
      <c r="F104" s="270" t="s">
        <v>184</v>
      </c>
      <c r="G104" s="221">
        <v>0</v>
      </c>
      <c r="H104" s="221">
        <v>1734314203</v>
      </c>
      <c r="I104" s="221">
        <v>0</v>
      </c>
      <c r="J104" s="221">
        <v>76447828</v>
      </c>
      <c r="K104" s="222"/>
      <c r="L104" s="221">
        <v>1522533796</v>
      </c>
      <c r="M104" s="221">
        <v>0</v>
      </c>
      <c r="N104" s="221">
        <v>0</v>
      </c>
      <c r="O104" s="221">
        <f t="shared" si="60"/>
        <v>0</v>
      </c>
      <c r="P104" s="254">
        <f t="shared" si="60"/>
        <v>135332579</v>
      </c>
      <c r="Q104" s="271"/>
    </row>
    <row r="105" spans="1:17" s="276" customFormat="1" ht="23.25" customHeight="1">
      <c r="A105" s="299"/>
      <c r="B105" s="289">
        <v>6</v>
      </c>
      <c r="C105" s="289"/>
      <c r="D105" s="289"/>
      <c r="E105" s="289"/>
      <c r="F105" s="245" t="s">
        <v>144</v>
      </c>
      <c r="G105" s="189">
        <f>G106+G112+G118</f>
        <v>317797652</v>
      </c>
      <c r="H105" s="189">
        <f aca="true" t="shared" si="65" ref="H105:N105">H106+H112+H118</f>
        <v>315766357</v>
      </c>
      <c r="I105" s="189">
        <f t="shared" si="65"/>
        <v>16133770</v>
      </c>
      <c r="J105" s="189">
        <f t="shared" si="65"/>
        <v>23550166</v>
      </c>
      <c r="K105" s="193">
        <f t="shared" si="65"/>
        <v>297339440</v>
      </c>
      <c r="L105" s="189">
        <f t="shared" si="65"/>
        <v>210008651</v>
      </c>
      <c r="M105" s="189">
        <f t="shared" si="65"/>
        <v>23447676</v>
      </c>
      <c r="N105" s="189">
        <f t="shared" si="65"/>
        <v>-23447676</v>
      </c>
      <c r="O105" s="216">
        <f t="shared" si="60"/>
        <v>27772118</v>
      </c>
      <c r="P105" s="250">
        <f t="shared" si="60"/>
        <v>58759864</v>
      </c>
      <c r="Q105" s="271"/>
    </row>
    <row r="106" spans="1:17" s="269" customFormat="1" ht="23.25" customHeight="1">
      <c r="A106" s="299"/>
      <c r="B106" s="289"/>
      <c r="C106" s="289">
        <v>2</v>
      </c>
      <c r="D106" s="289"/>
      <c r="E106" s="289"/>
      <c r="F106" s="246" t="s">
        <v>145</v>
      </c>
      <c r="G106" s="189">
        <f>G107</f>
        <v>174121055</v>
      </c>
      <c r="H106" s="189">
        <f aca="true" t="shared" si="66" ref="H106:N106">H107</f>
        <v>150202040</v>
      </c>
      <c r="I106" s="189">
        <f t="shared" si="66"/>
        <v>0</v>
      </c>
      <c r="J106" s="189">
        <f t="shared" si="66"/>
        <v>3928882</v>
      </c>
      <c r="K106" s="193">
        <f t="shared" si="66"/>
        <v>169796613</v>
      </c>
      <c r="L106" s="189">
        <f t="shared" si="66"/>
        <v>122825482</v>
      </c>
      <c r="M106" s="189">
        <f t="shared" si="66"/>
        <v>23447676</v>
      </c>
      <c r="N106" s="189">
        <f t="shared" si="66"/>
        <v>-23447676</v>
      </c>
      <c r="O106" s="216">
        <f t="shared" si="60"/>
        <v>27772118</v>
      </c>
      <c r="P106" s="250">
        <f t="shared" si="60"/>
        <v>0</v>
      </c>
      <c r="Q106" s="258"/>
    </row>
    <row r="107" spans="1:17" s="274" customFormat="1" ht="23.25" customHeight="1">
      <c r="A107" s="299"/>
      <c r="B107" s="289"/>
      <c r="C107" s="289"/>
      <c r="D107" s="289"/>
      <c r="E107" s="289"/>
      <c r="F107" s="245" t="s">
        <v>161</v>
      </c>
      <c r="G107" s="189">
        <f>G108</f>
        <v>174121055</v>
      </c>
      <c r="H107" s="189">
        <f aca="true" t="shared" si="67" ref="H107:N107">H108</f>
        <v>150202040</v>
      </c>
      <c r="I107" s="189">
        <f t="shared" si="67"/>
        <v>0</v>
      </c>
      <c r="J107" s="189">
        <f t="shared" si="67"/>
        <v>3928882</v>
      </c>
      <c r="K107" s="193">
        <f t="shared" si="67"/>
        <v>169796613</v>
      </c>
      <c r="L107" s="189">
        <f t="shared" si="67"/>
        <v>122825482</v>
      </c>
      <c r="M107" s="189">
        <f t="shared" si="67"/>
        <v>23447676</v>
      </c>
      <c r="N107" s="189">
        <f t="shared" si="67"/>
        <v>-23447676</v>
      </c>
      <c r="O107" s="216">
        <f t="shared" si="60"/>
        <v>27772118</v>
      </c>
      <c r="P107" s="250">
        <f t="shared" si="60"/>
        <v>0</v>
      </c>
      <c r="Q107" s="273"/>
    </row>
    <row r="108" spans="1:17" s="274" customFormat="1" ht="23.25" customHeight="1">
      <c r="A108" s="299"/>
      <c r="B108" s="289"/>
      <c r="C108" s="289"/>
      <c r="D108" s="289">
        <v>1</v>
      </c>
      <c r="E108" s="289"/>
      <c r="F108" s="287" t="s">
        <v>118</v>
      </c>
      <c r="G108" s="251">
        <f>G109</f>
        <v>174121055</v>
      </c>
      <c r="H108" s="251">
        <f aca="true" t="shared" si="68" ref="H108:N108">H109</f>
        <v>150202040</v>
      </c>
      <c r="I108" s="251">
        <f t="shared" si="68"/>
        <v>0</v>
      </c>
      <c r="J108" s="251">
        <f t="shared" si="68"/>
        <v>3928882</v>
      </c>
      <c r="K108" s="252">
        <f t="shared" si="68"/>
        <v>169796613</v>
      </c>
      <c r="L108" s="251">
        <f t="shared" si="68"/>
        <v>122825482</v>
      </c>
      <c r="M108" s="251">
        <f t="shared" si="68"/>
        <v>23447676</v>
      </c>
      <c r="N108" s="251">
        <f t="shared" si="68"/>
        <v>-23447676</v>
      </c>
      <c r="O108" s="220">
        <f t="shared" si="60"/>
        <v>27772118</v>
      </c>
      <c r="P108" s="253">
        <f t="shared" si="60"/>
        <v>0</v>
      </c>
      <c r="Q108" s="273"/>
    </row>
    <row r="109" spans="1:17" s="274" customFormat="1" ht="36.75" customHeight="1">
      <c r="A109" s="299"/>
      <c r="B109" s="289"/>
      <c r="C109" s="289"/>
      <c r="D109" s="289"/>
      <c r="E109" s="289">
        <v>1</v>
      </c>
      <c r="F109" s="288" t="s">
        <v>146</v>
      </c>
      <c r="G109" s="251">
        <f>G110+G111</f>
        <v>174121055</v>
      </c>
      <c r="H109" s="251">
        <f aca="true" t="shared" si="69" ref="H109:N109">H110+H111</f>
        <v>150202040</v>
      </c>
      <c r="I109" s="251">
        <f t="shared" si="69"/>
        <v>0</v>
      </c>
      <c r="J109" s="251">
        <f t="shared" si="69"/>
        <v>3928882</v>
      </c>
      <c r="K109" s="252">
        <f t="shared" si="69"/>
        <v>169796613</v>
      </c>
      <c r="L109" s="251">
        <f t="shared" si="69"/>
        <v>122825482</v>
      </c>
      <c r="M109" s="251">
        <f t="shared" si="69"/>
        <v>23447676</v>
      </c>
      <c r="N109" s="251">
        <f t="shared" si="69"/>
        <v>-23447676</v>
      </c>
      <c r="O109" s="220">
        <f t="shared" si="60"/>
        <v>27772118</v>
      </c>
      <c r="P109" s="253">
        <f t="shared" si="60"/>
        <v>0</v>
      </c>
      <c r="Q109" s="273"/>
    </row>
    <row r="110" spans="1:17" s="272" customFormat="1" ht="23.25" customHeight="1" hidden="1">
      <c r="A110" s="299"/>
      <c r="B110" s="289"/>
      <c r="C110" s="289"/>
      <c r="D110" s="289"/>
      <c r="E110" s="289"/>
      <c r="F110" s="270" t="s">
        <v>187</v>
      </c>
      <c r="G110" s="221">
        <v>1436628</v>
      </c>
      <c r="H110" s="221">
        <v>1410584</v>
      </c>
      <c r="I110" s="283">
        <v>0</v>
      </c>
      <c r="J110" s="283">
        <v>0</v>
      </c>
      <c r="K110" s="284">
        <v>0</v>
      </c>
      <c r="L110" s="283">
        <v>1410584</v>
      </c>
      <c r="M110" s="283">
        <v>0</v>
      </c>
      <c r="N110" s="283">
        <v>0</v>
      </c>
      <c r="O110" s="221">
        <f t="shared" si="60"/>
        <v>1436628</v>
      </c>
      <c r="P110" s="254">
        <f t="shared" si="60"/>
        <v>0</v>
      </c>
      <c r="Q110" s="271"/>
    </row>
    <row r="111" spans="1:17" s="272" customFormat="1" ht="23.25" customHeight="1" hidden="1">
      <c r="A111" s="299"/>
      <c r="B111" s="289"/>
      <c r="C111" s="289"/>
      <c r="D111" s="289"/>
      <c r="E111" s="289"/>
      <c r="F111" s="270" t="s">
        <v>188</v>
      </c>
      <c r="G111" s="221">
        <v>172684427</v>
      </c>
      <c r="H111" s="221">
        <v>148791456</v>
      </c>
      <c r="I111" s="283">
        <v>0</v>
      </c>
      <c r="J111" s="283">
        <v>3928882</v>
      </c>
      <c r="K111" s="284">
        <v>169796613</v>
      </c>
      <c r="L111" s="283">
        <v>121414898</v>
      </c>
      <c r="M111" s="283">
        <v>23447676</v>
      </c>
      <c r="N111" s="283">
        <f>-M111</f>
        <v>-23447676</v>
      </c>
      <c r="O111" s="221">
        <f t="shared" si="60"/>
        <v>26335490</v>
      </c>
      <c r="P111" s="254">
        <f t="shared" si="60"/>
        <v>0</v>
      </c>
      <c r="Q111" s="271"/>
    </row>
    <row r="112" spans="1:17" s="269" customFormat="1" ht="24.75" customHeight="1" thickBot="1">
      <c r="A112" s="304"/>
      <c r="B112" s="183"/>
      <c r="C112" s="183">
        <v>6</v>
      </c>
      <c r="D112" s="183"/>
      <c r="E112" s="183"/>
      <c r="F112" s="310" t="s">
        <v>147</v>
      </c>
      <c r="G112" s="255">
        <f>G113</f>
        <v>143676597</v>
      </c>
      <c r="H112" s="255">
        <f aca="true" t="shared" si="70" ref="H112:N112">H113</f>
        <v>152648353</v>
      </c>
      <c r="I112" s="255">
        <f t="shared" si="70"/>
        <v>16133770</v>
      </c>
      <c r="J112" s="255">
        <f t="shared" si="70"/>
        <v>18030489</v>
      </c>
      <c r="K112" s="256">
        <f t="shared" si="70"/>
        <v>127542827</v>
      </c>
      <c r="L112" s="255">
        <f t="shared" si="70"/>
        <v>77132000</v>
      </c>
      <c r="M112" s="255">
        <f t="shared" si="70"/>
        <v>0</v>
      </c>
      <c r="N112" s="255">
        <f t="shared" si="70"/>
        <v>0</v>
      </c>
      <c r="O112" s="247">
        <f t="shared" si="60"/>
        <v>0</v>
      </c>
      <c r="P112" s="257">
        <f t="shared" si="60"/>
        <v>57485864</v>
      </c>
      <c r="Q112" s="258"/>
    </row>
    <row r="113" spans="1:17" s="274" customFormat="1" ht="23.25" customHeight="1">
      <c r="A113" s="299"/>
      <c r="B113" s="289"/>
      <c r="C113" s="289"/>
      <c r="D113" s="289"/>
      <c r="E113" s="289"/>
      <c r="F113" s="245" t="s">
        <v>161</v>
      </c>
      <c r="G113" s="189">
        <f>G114</f>
        <v>143676597</v>
      </c>
      <c r="H113" s="189">
        <f aca="true" t="shared" si="71" ref="H113:N113">H114</f>
        <v>152648353</v>
      </c>
      <c r="I113" s="189">
        <f t="shared" si="71"/>
        <v>16133770</v>
      </c>
      <c r="J113" s="189">
        <f t="shared" si="71"/>
        <v>18030489</v>
      </c>
      <c r="K113" s="193">
        <f t="shared" si="71"/>
        <v>127542827</v>
      </c>
      <c r="L113" s="189">
        <f t="shared" si="71"/>
        <v>77132000</v>
      </c>
      <c r="M113" s="189">
        <f t="shared" si="71"/>
        <v>0</v>
      </c>
      <c r="N113" s="189">
        <f t="shared" si="71"/>
        <v>0</v>
      </c>
      <c r="O113" s="216">
        <f t="shared" si="60"/>
        <v>0</v>
      </c>
      <c r="P113" s="250">
        <f t="shared" si="60"/>
        <v>57485864</v>
      </c>
      <c r="Q113" s="273"/>
    </row>
    <row r="114" spans="1:17" s="274" customFormat="1" ht="23.25" customHeight="1">
      <c r="A114" s="299"/>
      <c r="B114" s="289"/>
      <c r="C114" s="289"/>
      <c r="D114" s="289">
        <v>1</v>
      </c>
      <c r="E114" s="289"/>
      <c r="F114" s="287" t="s">
        <v>118</v>
      </c>
      <c r="G114" s="251">
        <f>G115</f>
        <v>143676597</v>
      </c>
      <c r="H114" s="251">
        <f aca="true" t="shared" si="72" ref="H114:N114">H115</f>
        <v>152648353</v>
      </c>
      <c r="I114" s="251">
        <f t="shared" si="72"/>
        <v>16133770</v>
      </c>
      <c r="J114" s="251">
        <f t="shared" si="72"/>
        <v>18030489</v>
      </c>
      <c r="K114" s="252">
        <f t="shared" si="72"/>
        <v>127542827</v>
      </c>
      <c r="L114" s="251">
        <f t="shared" si="72"/>
        <v>77132000</v>
      </c>
      <c r="M114" s="251">
        <f t="shared" si="72"/>
        <v>0</v>
      </c>
      <c r="N114" s="251">
        <f t="shared" si="72"/>
        <v>0</v>
      </c>
      <c r="O114" s="220">
        <f t="shared" si="60"/>
        <v>0</v>
      </c>
      <c r="P114" s="253">
        <f t="shared" si="60"/>
        <v>57485864</v>
      </c>
      <c r="Q114" s="273"/>
    </row>
    <row r="115" spans="1:17" s="274" customFormat="1" ht="55.5" customHeight="1">
      <c r="A115" s="299"/>
      <c r="B115" s="289"/>
      <c r="C115" s="289"/>
      <c r="D115" s="289"/>
      <c r="E115" s="289">
        <v>1</v>
      </c>
      <c r="F115" s="288" t="s">
        <v>148</v>
      </c>
      <c r="G115" s="251">
        <f>G116+G117</f>
        <v>143676597</v>
      </c>
      <c r="H115" s="251">
        <f aca="true" t="shared" si="73" ref="H115:N115">H116+H117</f>
        <v>152648353</v>
      </c>
      <c r="I115" s="251">
        <f t="shared" si="73"/>
        <v>16133770</v>
      </c>
      <c r="J115" s="251">
        <f t="shared" si="73"/>
        <v>18030489</v>
      </c>
      <c r="K115" s="252">
        <f t="shared" si="73"/>
        <v>127542827</v>
      </c>
      <c r="L115" s="251">
        <f t="shared" si="73"/>
        <v>77132000</v>
      </c>
      <c r="M115" s="251">
        <f t="shared" si="73"/>
        <v>0</v>
      </c>
      <c r="N115" s="251">
        <f t="shared" si="73"/>
        <v>0</v>
      </c>
      <c r="O115" s="220">
        <f t="shared" si="60"/>
        <v>0</v>
      </c>
      <c r="P115" s="253">
        <f t="shared" si="60"/>
        <v>57485864</v>
      </c>
      <c r="Q115" s="273"/>
    </row>
    <row r="116" spans="1:17" s="272" customFormat="1" ht="25.5" customHeight="1" hidden="1">
      <c r="A116" s="299"/>
      <c r="B116" s="289"/>
      <c r="C116" s="289"/>
      <c r="D116" s="289"/>
      <c r="E116" s="289"/>
      <c r="F116" s="270" t="s">
        <v>93</v>
      </c>
      <c r="G116" s="221">
        <v>0</v>
      </c>
      <c r="H116" s="221">
        <v>0</v>
      </c>
      <c r="I116" s="283"/>
      <c r="J116" s="283"/>
      <c r="K116" s="284"/>
      <c r="L116" s="283"/>
      <c r="M116" s="283"/>
      <c r="N116" s="283"/>
      <c r="O116" s="221">
        <f t="shared" si="60"/>
        <v>0</v>
      </c>
      <c r="P116" s="254">
        <f t="shared" si="60"/>
        <v>0</v>
      </c>
      <c r="Q116" s="271"/>
    </row>
    <row r="117" spans="1:17" s="272" customFormat="1" ht="25.5" customHeight="1" hidden="1">
      <c r="A117" s="299"/>
      <c r="B117" s="289"/>
      <c r="C117" s="289"/>
      <c r="D117" s="289"/>
      <c r="E117" s="289"/>
      <c r="F117" s="270" t="s">
        <v>105</v>
      </c>
      <c r="G117" s="221">
        <v>143676597</v>
      </c>
      <c r="H117" s="221">
        <v>152648353</v>
      </c>
      <c r="I117" s="221">
        <v>16133770</v>
      </c>
      <c r="J117" s="221">
        <v>18030489</v>
      </c>
      <c r="K117" s="222">
        <v>127542827</v>
      </c>
      <c r="L117" s="221">
        <v>77132000</v>
      </c>
      <c r="M117" s="221">
        <v>0</v>
      </c>
      <c r="N117" s="221">
        <v>0</v>
      </c>
      <c r="O117" s="221">
        <f t="shared" si="60"/>
        <v>0</v>
      </c>
      <c r="P117" s="254">
        <f t="shared" si="60"/>
        <v>57485864</v>
      </c>
      <c r="Q117" s="271"/>
    </row>
    <row r="118" spans="1:17" s="269" customFormat="1" ht="23.25" customHeight="1">
      <c r="A118" s="299"/>
      <c r="B118" s="289"/>
      <c r="C118" s="289">
        <v>9</v>
      </c>
      <c r="D118" s="289"/>
      <c r="E118" s="289"/>
      <c r="F118" s="246" t="s">
        <v>149</v>
      </c>
      <c r="G118" s="189">
        <f>G119</f>
        <v>0</v>
      </c>
      <c r="H118" s="189">
        <f aca="true" t="shared" si="74" ref="H118:N118">H119</f>
        <v>12915964</v>
      </c>
      <c r="I118" s="189">
        <f t="shared" si="74"/>
        <v>0</v>
      </c>
      <c r="J118" s="189">
        <f t="shared" si="74"/>
        <v>1590795</v>
      </c>
      <c r="K118" s="193">
        <f t="shared" si="74"/>
        <v>0</v>
      </c>
      <c r="L118" s="189">
        <f t="shared" si="74"/>
        <v>10051169</v>
      </c>
      <c r="M118" s="189">
        <f t="shared" si="74"/>
        <v>0</v>
      </c>
      <c r="N118" s="189">
        <f t="shared" si="74"/>
        <v>0</v>
      </c>
      <c r="O118" s="216">
        <f t="shared" si="60"/>
        <v>0</v>
      </c>
      <c r="P118" s="250">
        <f t="shared" si="60"/>
        <v>1274000</v>
      </c>
      <c r="Q118" s="258"/>
    </row>
    <row r="119" spans="1:17" s="274" customFormat="1" ht="23.25" customHeight="1">
      <c r="A119" s="299"/>
      <c r="B119" s="289"/>
      <c r="C119" s="289"/>
      <c r="D119" s="289"/>
      <c r="E119" s="289"/>
      <c r="F119" s="245" t="s">
        <v>161</v>
      </c>
      <c r="G119" s="189">
        <f>G120</f>
        <v>0</v>
      </c>
      <c r="H119" s="189">
        <f aca="true" t="shared" si="75" ref="H119:N119">H120</f>
        <v>12915964</v>
      </c>
      <c r="I119" s="189">
        <f t="shared" si="75"/>
        <v>0</v>
      </c>
      <c r="J119" s="189">
        <f t="shared" si="75"/>
        <v>1590795</v>
      </c>
      <c r="K119" s="193">
        <f t="shared" si="75"/>
        <v>0</v>
      </c>
      <c r="L119" s="189">
        <f t="shared" si="75"/>
        <v>10051169</v>
      </c>
      <c r="M119" s="189">
        <f t="shared" si="75"/>
        <v>0</v>
      </c>
      <c r="N119" s="189">
        <f t="shared" si="75"/>
        <v>0</v>
      </c>
      <c r="O119" s="216">
        <f t="shared" si="60"/>
        <v>0</v>
      </c>
      <c r="P119" s="250">
        <f t="shared" si="60"/>
        <v>1274000</v>
      </c>
      <c r="Q119" s="273"/>
    </row>
    <row r="120" spans="1:17" s="274" customFormat="1" ht="23.25" customHeight="1">
      <c r="A120" s="299"/>
      <c r="B120" s="289"/>
      <c r="C120" s="289"/>
      <c r="D120" s="289">
        <v>1</v>
      </c>
      <c r="E120" s="289"/>
      <c r="F120" s="287" t="s">
        <v>150</v>
      </c>
      <c r="G120" s="251">
        <f>G121</f>
        <v>0</v>
      </c>
      <c r="H120" s="251">
        <f aca="true" t="shared" si="76" ref="H120:N120">H121</f>
        <v>12915964</v>
      </c>
      <c r="I120" s="251">
        <f t="shared" si="76"/>
        <v>0</v>
      </c>
      <c r="J120" s="251">
        <f t="shared" si="76"/>
        <v>1590795</v>
      </c>
      <c r="K120" s="252">
        <f t="shared" si="76"/>
        <v>0</v>
      </c>
      <c r="L120" s="251">
        <f t="shared" si="76"/>
        <v>10051169</v>
      </c>
      <c r="M120" s="251">
        <f t="shared" si="76"/>
        <v>0</v>
      </c>
      <c r="N120" s="251">
        <f t="shared" si="76"/>
        <v>0</v>
      </c>
      <c r="O120" s="216">
        <f t="shared" si="60"/>
        <v>0</v>
      </c>
      <c r="P120" s="253">
        <f t="shared" si="60"/>
        <v>1274000</v>
      </c>
      <c r="Q120" s="273"/>
    </row>
    <row r="121" spans="1:17" s="274" customFormat="1" ht="23.25" customHeight="1">
      <c r="A121" s="299"/>
      <c r="B121" s="289"/>
      <c r="C121" s="289"/>
      <c r="D121" s="289"/>
      <c r="E121" s="289">
        <v>2</v>
      </c>
      <c r="F121" s="288" t="s">
        <v>151</v>
      </c>
      <c r="G121" s="251">
        <f>G122+G123</f>
        <v>0</v>
      </c>
      <c r="H121" s="251">
        <f aca="true" t="shared" si="77" ref="H121:N121">H122+H123</f>
        <v>12915964</v>
      </c>
      <c r="I121" s="251">
        <f t="shared" si="77"/>
        <v>0</v>
      </c>
      <c r="J121" s="251">
        <f t="shared" si="77"/>
        <v>1590795</v>
      </c>
      <c r="K121" s="252">
        <f t="shared" si="77"/>
        <v>0</v>
      </c>
      <c r="L121" s="251">
        <f t="shared" si="77"/>
        <v>10051169</v>
      </c>
      <c r="M121" s="251">
        <f t="shared" si="77"/>
        <v>0</v>
      </c>
      <c r="N121" s="251">
        <f t="shared" si="77"/>
        <v>0</v>
      </c>
      <c r="O121" s="216">
        <f t="shared" si="60"/>
        <v>0</v>
      </c>
      <c r="P121" s="253">
        <f t="shared" si="60"/>
        <v>1274000</v>
      </c>
      <c r="Q121" s="273"/>
    </row>
    <row r="122" spans="1:17" s="272" customFormat="1" ht="23.25" customHeight="1" hidden="1">
      <c r="A122" s="299"/>
      <c r="B122" s="289"/>
      <c r="C122" s="289"/>
      <c r="D122" s="289"/>
      <c r="E122" s="289"/>
      <c r="F122" s="270" t="s">
        <v>93</v>
      </c>
      <c r="G122" s="221">
        <v>0</v>
      </c>
      <c r="H122" s="221">
        <v>1558600</v>
      </c>
      <c r="I122" s="221">
        <v>0</v>
      </c>
      <c r="J122" s="221">
        <v>708727</v>
      </c>
      <c r="K122" s="222">
        <v>0</v>
      </c>
      <c r="L122" s="221">
        <v>849873</v>
      </c>
      <c r="M122" s="221">
        <v>0</v>
      </c>
      <c r="N122" s="221">
        <v>0</v>
      </c>
      <c r="O122" s="221">
        <f t="shared" si="60"/>
        <v>0</v>
      </c>
      <c r="P122" s="254">
        <f t="shared" si="60"/>
        <v>0</v>
      </c>
      <c r="Q122" s="271"/>
    </row>
    <row r="123" spans="1:17" s="272" customFormat="1" ht="23.25" customHeight="1" hidden="1">
      <c r="A123" s="299"/>
      <c r="B123" s="289"/>
      <c r="C123" s="289"/>
      <c r="D123" s="289"/>
      <c r="E123" s="289"/>
      <c r="F123" s="270" t="s">
        <v>105</v>
      </c>
      <c r="G123" s="221">
        <v>0</v>
      </c>
      <c r="H123" s="221">
        <v>11357364</v>
      </c>
      <c r="I123" s="221">
        <v>0</v>
      </c>
      <c r="J123" s="221">
        <v>882068</v>
      </c>
      <c r="K123" s="222">
        <v>0</v>
      </c>
      <c r="L123" s="221">
        <v>9201296</v>
      </c>
      <c r="M123" s="221">
        <v>0</v>
      </c>
      <c r="N123" s="221">
        <v>0</v>
      </c>
      <c r="O123" s="221">
        <f t="shared" si="60"/>
        <v>0</v>
      </c>
      <c r="P123" s="254">
        <f t="shared" si="60"/>
        <v>1274000</v>
      </c>
      <c r="Q123" s="271"/>
    </row>
    <row r="124" spans="1:17" s="274" customFormat="1" ht="39.75" customHeight="1">
      <c r="A124" s="299"/>
      <c r="B124" s="289">
        <v>8</v>
      </c>
      <c r="C124" s="289"/>
      <c r="D124" s="289"/>
      <c r="E124" s="289"/>
      <c r="F124" s="245" t="s">
        <v>171</v>
      </c>
      <c r="G124" s="189">
        <f>G125</f>
        <v>0</v>
      </c>
      <c r="H124" s="189">
        <f aca="true" t="shared" si="78" ref="H124:N124">H125</f>
        <v>92633020</v>
      </c>
      <c r="I124" s="189">
        <f t="shared" si="78"/>
        <v>0</v>
      </c>
      <c r="J124" s="189">
        <f t="shared" si="78"/>
        <v>11351956</v>
      </c>
      <c r="K124" s="193">
        <f t="shared" si="78"/>
        <v>0</v>
      </c>
      <c r="L124" s="189">
        <f t="shared" si="78"/>
        <v>81281064</v>
      </c>
      <c r="M124" s="189">
        <f t="shared" si="78"/>
        <v>0</v>
      </c>
      <c r="N124" s="189">
        <f t="shared" si="78"/>
        <v>0</v>
      </c>
      <c r="O124" s="216">
        <f t="shared" si="60"/>
        <v>0</v>
      </c>
      <c r="P124" s="250">
        <f t="shared" si="60"/>
        <v>0</v>
      </c>
      <c r="Q124" s="273"/>
    </row>
    <row r="125" spans="1:17" s="269" customFormat="1" ht="34.5" customHeight="1">
      <c r="A125" s="299"/>
      <c r="B125" s="289"/>
      <c r="C125" s="289">
        <v>1</v>
      </c>
      <c r="D125" s="289"/>
      <c r="E125" s="289"/>
      <c r="F125" s="246" t="s">
        <v>172</v>
      </c>
      <c r="G125" s="189">
        <f>G126+G131</f>
        <v>0</v>
      </c>
      <c r="H125" s="189">
        <f>H126+H131</f>
        <v>92633020</v>
      </c>
      <c r="I125" s="189">
        <f aca="true" t="shared" si="79" ref="I125:N125">I126+I131</f>
        <v>0</v>
      </c>
      <c r="J125" s="189">
        <f t="shared" si="79"/>
        <v>11351956</v>
      </c>
      <c r="K125" s="193">
        <f t="shared" si="79"/>
        <v>0</v>
      </c>
      <c r="L125" s="189">
        <f t="shared" si="79"/>
        <v>81281064</v>
      </c>
      <c r="M125" s="189">
        <f t="shared" si="79"/>
        <v>0</v>
      </c>
      <c r="N125" s="189">
        <f t="shared" si="79"/>
        <v>0</v>
      </c>
      <c r="O125" s="216">
        <f t="shared" si="60"/>
        <v>0</v>
      </c>
      <c r="P125" s="250">
        <f t="shared" si="60"/>
        <v>0</v>
      </c>
      <c r="Q125" s="258"/>
    </row>
    <row r="126" spans="1:17" s="269" customFormat="1" ht="26.25" customHeight="1">
      <c r="A126" s="156"/>
      <c r="B126" s="289"/>
      <c r="C126" s="289"/>
      <c r="D126" s="289"/>
      <c r="E126" s="289"/>
      <c r="F126" s="245" t="s">
        <v>157</v>
      </c>
      <c r="G126" s="189">
        <f>G127</f>
        <v>0</v>
      </c>
      <c r="H126" s="189">
        <f>H127</f>
        <v>59845013</v>
      </c>
      <c r="I126" s="189">
        <f aca="true" t="shared" si="80" ref="I126:N127">I127</f>
        <v>0</v>
      </c>
      <c r="J126" s="189">
        <f t="shared" si="80"/>
        <v>6824810</v>
      </c>
      <c r="K126" s="193">
        <f t="shared" si="80"/>
        <v>0</v>
      </c>
      <c r="L126" s="189">
        <f t="shared" si="80"/>
        <v>53020203</v>
      </c>
      <c r="M126" s="189">
        <f t="shared" si="80"/>
        <v>0</v>
      </c>
      <c r="N126" s="189">
        <f t="shared" si="80"/>
        <v>0</v>
      </c>
      <c r="O126" s="216">
        <f aca="true" t="shared" si="81" ref="O126:P130">G126-I126-K126+M126</f>
        <v>0</v>
      </c>
      <c r="P126" s="250">
        <f t="shared" si="81"/>
        <v>0</v>
      </c>
      <c r="Q126" s="258"/>
    </row>
    <row r="127" spans="1:17" s="269" customFormat="1" ht="35.25" customHeight="1">
      <c r="A127" s="156"/>
      <c r="B127" s="289"/>
      <c r="C127" s="289"/>
      <c r="D127" s="289">
        <v>2</v>
      </c>
      <c r="E127" s="289"/>
      <c r="F127" s="287" t="s">
        <v>119</v>
      </c>
      <c r="G127" s="251">
        <f>G128</f>
        <v>0</v>
      </c>
      <c r="H127" s="251">
        <f>H128</f>
        <v>59845013</v>
      </c>
      <c r="I127" s="251">
        <f t="shared" si="80"/>
        <v>0</v>
      </c>
      <c r="J127" s="251">
        <f t="shared" si="80"/>
        <v>6824810</v>
      </c>
      <c r="K127" s="252">
        <f t="shared" si="80"/>
        <v>0</v>
      </c>
      <c r="L127" s="251">
        <f t="shared" si="80"/>
        <v>53020203</v>
      </c>
      <c r="M127" s="251">
        <f t="shared" si="80"/>
        <v>0</v>
      </c>
      <c r="N127" s="251">
        <f t="shared" si="80"/>
        <v>0</v>
      </c>
      <c r="O127" s="216">
        <f t="shared" si="81"/>
        <v>0</v>
      </c>
      <c r="P127" s="253">
        <f t="shared" si="81"/>
        <v>0</v>
      </c>
      <c r="Q127" s="258"/>
    </row>
    <row r="128" spans="1:17" s="269" customFormat="1" ht="26.25" customHeight="1">
      <c r="A128" s="156"/>
      <c r="B128" s="289"/>
      <c r="C128" s="289"/>
      <c r="D128" s="289"/>
      <c r="E128" s="289">
        <v>1</v>
      </c>
      <c r="F128" s="288" t="s">
        <v>124</v>
      </c>
      <c r="G128" s="251">
        <f>G129+G130</f>
        <v>0</v>
      </c>
      <c r="H128" s="251">
        <f aca="true" t="shared" si="82" ref="H128:N128">H129+H130</f>
        <v>59845013</v>
      </c>
      <c r="I128" s="251">
        <f t="shared" si="82"/>
        <v>0</v>
      </c>
      <c r="J128" s="251">
        <f t="shared" si="82"/>
        <v>6824810</v>
      </c>
      <c r="K128" s="252">
        <f t="shared" si="82"/>
        <v>0</v>
      </c>
      <c r="L128" s="251">
        <f t="shared" si="82"/>
        <v>53020203</v>
      </c>
      <c r="M128" s="251">
        <f t="shared" si="82"/>
        <v>0</v>
      </c>
      <c r="N128" s="251">
        <f t="shared" si="82"/>
        <v>0</v>
      </c>
      <c r="O128" s="216">
        <f t="shared" si="81"/>
        <v>0</v>
      </c>
      <c r="P128" s="253">
        <f t="shared" si="81"/>
        <v>0</v>
      </c>
      <c r="Q128" s="258"/>
    </row>
    <row r="129" spans="1:17" s="269" customFormat="1" ht="26.25" customHeight="1" hidden="1">
      <c r="A129" s="156"/>
      <c r="B129" s="289"/>
      <c r="C129" s="289"/>
      <c r="D129" s="289"/>
      <c r="E129" s="289"/>
      <c r="F129" s="270" t="s">
        <v>181</v>
      </c>
      <c r="G129" s="221">
        <v>0</v>
      </c>
      <c r="H129" s="221">
        <v>59845013</v>
      </c>
      <c r="I129" s="221">
        <v>0</v>
      </c>
      <c r="J129" s="221">
        <v>6824810</v>
      </c>
      <c r="K129" s="222">
        <v>0</v>
      </c>
      <c r="L129" s="221">
        <v>53020203</v>
      </c>
      <c r="M129" s="221">
        <v>0</v>
      </c>
      <c r="N129" s="221">
        <v>0</v>
      </c>
      <c r="O129" s="221">
        <f t="shared" si="81"/>
        <v>0</v>
      </c>
      <c r="P129" s="254">
        <f t="shared" si="81"/>
        <v>0</v>
      </c>
      <c r="Q129" s="258"/>
    </row>
    <row r="130" spans="1:17" s="269" customFormat="1" ht="26.25" customHeight="1" hidden="1">
      <c r="A130" s="156"/>
      <c r="B130" s="289"/>
      <c r="C130" s="289"/>
      <c r="D130" s="289"/>
      <c r="E130" s="289"/>
      <c r="F130" s="270" t="s">
        <v>182</v>
      </c>
      <c r="G130" s="221">
        <v>0</v>
      </c>
      <c r="H130" s="221">
        <v>0</v>
      </c>
      <c r="I130" s="221"/>
      <c r="J130" s="221"/>
      <c r="K130" s="222"/>
      <c r="L130" s="221"/>
      <c r="M130" s="221"/>
      <c r="N130" s="221"/>
      <c r="O130" s="221">
        <f t="shared" si="81"/>
        <v>0</v>
      </c>
      <c r="P130" s="254">
        <f t="shared" si="81"/>
        <v>0</v>
      </c>
      <c r="Q130" s="258"/>
    </row>
    <row r="131" spans="1:17" s="274" customFormat="1" ht="23.25" customHeight="1">
      <c r="A131" s="299"/>
      <c r="B131" s="289"/>
      <c r="C131" s="289"/>
      <c r="D131" s="289"/>
      <c r="E131" s="289"/>
      <c r="F131" s="245" t="s">
        <v>164</v>
      </c>
      <c r="G131" s="189">
        <f>G132</f>
        <v>0</v>
      </c>
      <c r="H131" s="189">
        <f aca="true" t="shared" si="83" ref="H131:N131">H132</f>
        <v>32788007</v>
      </c>
      <c r="I131" s="189">
        <f t="shared" si="83"/>
        <v>0</v>
      </c>
      <c r="J131" s="189">
        <f t="shared" si="83"/>
        <v>4527146</v>
      </c>
      <c r="K131" s="193">
        <f t="shared" si="83"/>
        <v>0</v>
      </c>
      <c r="L131" s="189">
        <f t="shared" si="83"/>
        <v>28260861</v>
      </c>
      <c r="M131" s="189">
        <f t="shared" si="83"/>
        <v>0</v>
      </c>
      <c r="N131" s="189">
        <f t="shared" si="83"/>
        <v>0</v>
      </c>
      <c r="O131" s="216">
        <f t="shared" si="60"/>
        <v>0</v>
      </c>
      <c r="P131" s="250">
        <f t="shared" si="60"/>
        <v>0</v>
      </c>
      <c r="Q131" s="273"/>
    </row>
    <row r="132" spans="1:17" s="274" customFormat="1" ht="23.25" customHeight="1">
      <c r="A132" s="299"/>
      <c r="B132" s="289"/>
      <c r="C132" s="289"/>
      <c r="D132" s="289">
        <v>3</v>
      </c>
      <c r="E132" s="289"/>
      <c r="F132" s="287" t="s">
        <v>118</v>
      </c>
      <c r="G132" s="251">
        <f>G133+G134</f>
        <v>0</v>
      </c>
      <c r="H132" s="251">
        <f aca="true" t="shared" si="84" ref="H132:N132">H133+H134</f>
        <v>32788007</v>
      </c>
      <c r="I132" s="251">
        <f t="shared" si="84"/>
        <v>0</v>
      </c>
      <c r="J132" s="251">
        <f t="shared" si="84"/>
        <v>4527146</v>
      </c>
      <c r="K132" s="252">
        <f t="shared" si="84"/>
        <v>0</v>
      </c>
      <c r="L132" s="251">
        <f t="shared" si="84"/>
        <v>28260861</v>
      </c>
      <c r="M132" s="251">
        <f t="shared" si="84"/>
        <v>0</v>
      </c>
      <c r="N132" s="251">
        <f t="shared" si="84"/>
        <v>0</v>
      </c>
      <c r="O132" s="216">
        <f t="shared" si="60"/>
        <v>0</v>
      </c>
      <c r="P132" s="253">
        <f t="shared" si="60"/>
        <v>0</v>
      </c>
      <c r="Q132" s="273"/>
    </row>
    <row r="133" spans="1:17" s="272" customFormat="1" ht="24" customHeight="1" hidden="1">
      <c r="A133" s="299"/>
      <c r="B133" s="289"/>
      <c r="C133" s="289"/>
      <c r="D133" s="289"/>
      <c r="E133" s="289"/>
      <c r="F133" s="270" t="s">
        <v>93</v>
      </c>
      <c r="G133" s="221">
        <v>0</v>
      </c>
      <c r="H133" s="221">
        <v>613177</v>
      </c>
      <c r="I133" s="221">
        <v>0</v>
      </c>
      <c r="J133" s="221">
        <v>209703</v>
      </c>
      <c r="K133" s="222">
        <v>0</v>
      </c>
      <c r="L133" s="221">
        <v>403474</v>
      </c>
      <c r="M133" s="221">
        <v>0</v>
      </c>
      <c r="N133" s="221">
        <v>0</v>
      </c>
      <c r="O133" s="221">
        <f t="shared" si="60"/>
        <v>0</v>
      </c>
      <c r="P133" s="254">
        <f t="shared" si="60"/>
        <v>0</v>
      </c>
      <c r="Q133" s="271"/>
    </row>
    <row r="134" spans="1:17" s="272" customFormat="1" ht="24" customHeight="1" hidden="1">
      <c r="A134" s="299"/>
      <c r="B134" s="289"/>
      <c r="C134" s="289"/>
      <c r="D134" s="289"/>
      <c r="E134" s="289"/>
      <c r="F134" s="270" t="s">
        <v>105</v>
      </c>
      <c r="G134" s="221">
        <v>0</v>
      </c>
      <c r="H134" s="221">
        <v>32174830</v>
      </c>
      <c r="I134" s="221">
        <v>0</v>
      </c>
      <c r="J134" s="221">
        <v>4317443</v>
      </c>
      <c r="K134" s="222">
        <v>0</v>
      </c>
      <c r="L134" s="221">
        <v>27857387</v>
      </c>
      <c r="M134" s="221">
        <v>0</v>
      </c>
      <c r="N134" s="221">
        <v>0</v>
      </c>
      <c r="O134" s="221">
        <f t="shared" si="60"/>
        <v>0</v>
      </c>
      <c r="P134" s="254">
        <f t="shared" si="60"/>
        <v>0</v>
      </c>
      <c r="Q134" s="271"/>
    </row>
    <row r="135" spans="1:16" ht="23.25" customHeight="1">
      <c r="A135" s="301"/>
      <c r="B135" s="308"/>
      <c r="C135" s="308"/>
      <c r="D135" s="308"/>
      <c r="E135" s="308"/>
      <c r="F135" s="237"/>
      <c r="G135" s="237"/>
      <c r="H135" s="237"/>
      <c r="I135" s="237"/>
      <c r="J135" s="237"/>
      <c r="K135" s="236"/>
      <c r="L135" s="237"/>
      <c r="M135" s="237"/>
      <c r="N135" s="237"/>
      <c r="O135" s="237"/>
      <c r="P135" s="239"/>
    </row>
    <row r="136" spans="1:16" ht="23.25" customHeight="1">
      <c r="A136" s="301"/>
      <c r="B136" s="308"/>
      <c r="C136" s="308"/>
      <c r="D136" s="308"/>
      <c r="E136" s="308"/>
      <c r="F136" s="237"/>
      <c r="G136" s="237"/>
      <c r="H136" s="237"/>
      <c r="I136" s="237"/>
      <c r="J136" s="237"/>
      <c r="K136" s="236"/>
      <c r="L136" s="237"/>
      <c r="M136" s="237"/>
      <c r="N136" s="237"/>
      <c r="O136" s="237"/>
      <c r="P136" s="239"/>
    </row>
    <row r="137" spans="1:16" ht="23.25" customHeight="1">
      <c r="A137" s="301"/>
      <c r="B137" s="308"/>
      <c r="C137" s="308"/>
      <c r="D137" s="308"/>
      <c r="E137" s="308"/>
      <c r="F137" s="237"/>
      <c r="G137" s="237"/>
      <c r="H137" s="237"/>
      <c r="I137" s="237"/>
      <c r="J137" s="237"/>
      <c r="K137" s="236"/>
      <c r="L137" s="237"/>
      <c r="M137" s="237"/>
      <c r="N137" s="237"/>
      <c r="O137" s="237"/>
      <c r="P137" s="239"/>
    </row>
    <row r="138" spans="1:16" ht="23.25" customHeight="1">
      <c r="A138" s="301"/>
      <c r="B138" s="308"/>
      <c r="C138" s="308"/>
      <c r="D138" s="308"/>
      <c r="E138" s="308"/>
      <c r="F138" s="237"/>
      <c r="G138" s="237"/>
      <c r="H138" s="237"/>
      <c r="I138" s="237"/>
      <c r="J138" s="237"/>
      <c r="K138" s="236"/>
      <c r="L138" s="237"/>
      <c r="M138" s="237"/>
      <c r="N138" s="237"/>
      <c r="O138" s="237"/>
      <c r="P138" s="239"/>
    </row>
    <row r="139" spans="1:16" ht="23.25" customHeight="1">
      <c r="A139" s="301"/>
      <c r="B139" s="308"/>
      <c r="C139" s="308"/>
      <c r="D139" s="308"/>
      <c r="E139" s="308"/>
      <c r="F139" s="237"/>
      <c r="G139" s="237"/>
      <c r="H139" s="237"/>
      <c r="I139" s="237"/>
      <c r="J139" s="237"/>
      <c r="K139" s="236"/>
      <c r="L139" s="237"/>
      <c r="M139" s="237"/>
      <c r="N139" s="237"/>
      <c r="O139" s="237"/>
      <c r="P139" s="239"/>
    </row>
    <row r="140" spans="1:16" ht="23.25" customHeight="1">
      <c r="A140" s="301"/>
      <c r="B140" s="308"/>
      <c r="C140" s="308"/>
      <c r="D140" s="308"/>
      <c r="E140" s="308"/>
      <c r="F140" s="237"/>
      <c r="G140" s="237"/>
      <c r="H140" s="237"/>
      <c r="I140" s="237"/>
      <c r="J140" s="237"/>
      <c r="K140" s="236"/>
      <c r="L140" s="237"/>
      <c r="M140" s="237"/>
      <c r="N140" s="237"/>
      <c r="O140" s="237"/>
      <c r="P140" s="239"/>
    </row>
    <row r="141" spans="1:16" ht="23.25" customHeight="1">
      <c r="A141" s="301"/>
      <c r="B141" s="308"/>
      <c r="C141" s="308"/>
      <c r="D141" s="308"/>
      <c r="E141" s="308"/>
      <c r="F141" s="237"/>
      <c r="G141" s="237"/>
      <c r="H141" s="237"/>
      <c r="I141" s="237"/>
      <c r="J141" s="237"/>
      <c r="K141" s="236"/>
      <c r="L141" s="237"/>
      <c r="M141" s="237"/>
      <c r="N141" s="237"/>
      <c r="O141" s="237"/>
      <c r="P141" s="239"/>
    </row>
    <row r="142" spans="1:16" ht="23.25" customHeight="1">
      <c r="A142" s="301"/>
      <c r="B142" s="179"/>
      <c r="C142" s="179"/>
      <c r="D142" s="179"/>
      <c r="E142" s="179"/>
      <c r="F142" s="240"/>
      <c r="G142" s="237"/>
      <c r="H142" s="237"/>
      <c r="I142" s="237"/>
      <c r="J142" s="237"/>
      <c r="K142" s="236"/>
      <c r="L142" s="237"/>
      <c r="M142" s="237"/>
      <c r="N142" s="237"/>
      <c r="O142" s="237"/>
      <c r="P142" s="239"/>
    </row>
    <row r="143" spans="1:16" ht="23.25" customHeight="1" thickBot="1">
      <c r="A143" s="302"/>
      <c r="B143" s="182"/>
      <c r="C143" s="182"/>
      <c r="D143" s="182"/>
      <c r="E143" s="182"/>
      <c r="F143" s="242"/>
      <c r="G143" s="243"/>
      <c r="H143" s="243"/>
      <c r="I143" s="243"/>
      <c r="J143" s="243"/>
      <c r="K143" s="241"/>
      <c r="L143" s="243"/>
      <c r="M143" s="243"/>
      <c r="N143" s="243"/>
      <c r="O143" s="243"/>
      <c r="P143" s="24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  <rowBreaks count="2" manualBreakCount="2">
    <brk id="40" min="5" max="15" man="1"/>
    <brk id="76" min="5" max="15" man="1"/>
  </rowBreaks>
  <colBreaks count="1" manualBreakCount="1">
    <brk id="10" max="140" man="1"/>
  </colBreaks>
  <ignoredErrors>
    <ignoredError sqref="G74:N74 G125 H125:N1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nita</cp:lastModifiedBy>
  <cp:lastPrinted>2015-03-16T12:01:34Z</cp:lastPrinted>
  <dcterms:created xsi:type="dcterms:W3CDTF">2002-01-14T09:37:13Z</dcterms:created>
  <dcterms:modified xsi:type="dcterms:W3CDTF">2015-04-10T08:29:32Z</dcterms:modified>
  <cp:category/>
  <cp:version/>
  <cp:contentType/>
  <cp:contentStatus/>
</cp:coreProperties>
</file>