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'歲出明細'!$A$1:$P$109</definedName>
    <definedName name="_xlnm.Print_Area" localSheetId="1">'歲出總併'!$A$1:$P$33</definedName>
    <definedName name="_xlnm.Print_Area" localSheetId="2">'歲出總經'!$A$1:$P$35</definedName>
    <definedName name="_xlnm.Print_Area" localSheetId="3">'歲出總資'!$A$1:$P$33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<sst xmlns="http://schemas.openxmlformats.org/spreadsheetml/2006/main" count="403" uniqueCount="167">
  <si>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</si>
  <si>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</si>
  <si>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</si>
  <si>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</si>
  <si>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</si>
  <si>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</si>
  <si>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</si>
  <si>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</si>
  <si>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</si>
  <si>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</si>
  <si>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</si>
  <si>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</si>
  <si>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</si>
  <si>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</si>
  <si>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</si>
  <si>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</si>
  <si>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</si>
  <si>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</si>
  <si>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</si>
  <si>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</si>
  <si>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</si>
  <si>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</si>
  <si>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</si>
  <si>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</si>
  <si>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</si>
  <si>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</si>
  <si>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</si>
  <si>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</si>
  <si>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</si>
  <si>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</si>
  <si>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</si>
  <si>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</si>
  <si>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</si>
  <si>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</si>
  <si>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</si>
  <si>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</si>
  <si>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</si>
  <si>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</si>
  <si>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</si>
  <si>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</si>
  <si>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</si>
  <si>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</si>
  <si>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</si>
  <si>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</si>
  <si>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</si>
  <si>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</si>
  <si>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</si>
  <si>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</si>
  <si>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</si>
  <si>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</si>
  <si>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</si>
  <si>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</si>
  <si>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</si>
  <si>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</si>
  <si>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</si>
  <si>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</si>
  <si>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</si>
  <si>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</si>
  <si>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</si>
  <si>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</si>
  <si>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</si>
  <si>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</si>
  <si>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</si>
  <si>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</si>
  <si>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</si>
  <si>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</si>
  <si>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</si>
  <si>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</si>
  <si>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</si>
  <si>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</si>
  <si>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</si>
  <si>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</si>
  <si>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</si>
  <si>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</si>
  <si>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</si>
  <si>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</si>
  <si>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</si>
  <si>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</si>
  <si>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</si>
  <si>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</si>
  <si>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</si>
  <si>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</si>
  <si>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</si>
  <si>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</si>
  <si>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</si>
  <si>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</si>
  <si>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</si>
  <si>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</si>
  <si>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</si>
  <si>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</si>
  <si>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</si>
  <si>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</si>
  <si>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</si>
  <si>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</si>
  <si>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</si>
  <si>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</si>
  <si>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</si>
  <si>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</si>
  <si>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</si>
  <si>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</si>
  <si>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</si>
  <si>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</si>
  <si>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</si>
  <si>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</si>
  <si>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</si>
  <si>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中央政府振興經濟擴大公</t>
  </si>
  <si>
    <t>資本門</t>
  </si>
  <si>
    <t>中央政府振興經濟擴大公共建設特別決算（100年度）</t>
  </si>
  <si>
    <t>共建設特別決算（100年度）</t>
  </si>
  <si>
    <t>共建設特別決算（100年度）</t>
  </si>
  <si>
    <t>優質生活設施</t>
  </si>
  <si>
    <t>工業支出</t>
  </si>
  <si>
    <t>營建業務</t>
  </si>
  <si>
    <t>都市及工業區更新</t>
  </si>
  <si>
    <t>交通支出</t>
  </si>
  <si>
    <t>道路建設及養護</t>
  </si>
  <si>
    <t>下水道建設</t>
  </si>
  <si>
    <t>雨水下水道</t>
  </si>
  <si>
    <t>老舊校舍補強整建</t>
  </si>
  <si>
    <t>山坡地及地層下陷地區防災</t>
  </si>
  <si>
    <t>自來水穩定供水及河川環境營造</t>
  </si>
  <si>
    <t>臺鐵安全提昇及支線改善</t>
  </si>
  <si>
    <t>離島海運設施</t>
  </si>
  <si>
    <t>東部鐵路服務效能提昇</t>
  </si>
  <si>
    <t>北中南都市鐵路立體化及捷運化</t>
  </si>
  <si>
    <t>高快速公路健全路網</t>
  </si>
  <si>
    <t>國際航空城</t>
  </si>
  <si>
    <t>金馬交通建設</t>
  </si>
  <si>
    <t>公路總局及所屬</t>
  </si>
  <si>
    <t>省道橋梁及危險路段防災</t>
  </si>
  <si>
    <t>漁業署及所屬</t>
  </si>
  <si>
    <t>海岸新生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</si>
  <si>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</si>
  <si>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</si>
  <si>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</si>
  <si>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</si>
  <si>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</si>
  <si>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合                     計</t>
  </si>
  <si>
    <t>內政部主管</t>
  </si>
  <si>
    <t>營建署及所屬</t>
  </si>
  <si>
    <t>工業支出</t>
  </si>
  <si>
    <t>農業支出</t>
  </si>
  <si>
    <t>山坡地及地層下陷地區防災</t>
  </si>
  <si>
    <t>農業委員會主管</t>
  </si>
  <si>
    <t>林務局</t>
  </si>
  <si>
    <t>教育部主管</t>
  </si>
  <si>
    <r>
      <t>農業委員會主管</t>
    </r>
    <r>
      <rPr>
        <b/>
        <sz val="14"/>
        <rFont val="Arial Narrow"/>
        <family val="2"/>
      </rPr>
      <t xml:space="preserve"> </t>
    </r>
  </si>
  <si>
    <t>內政部主管</t>
  </si>
  <si>
    <t>教育部主管</t>
  </si>
  <si>
    <t>經濟部主管</t>
  </si>
  <si>
    <t>交通部主管</t>
  </si>
  <si>
    <r>
      <t>農業委員會主管</t>
    </r>
    <r>
      <rPr>
        <b/>
        <sz val="14"/>
        <rFont val="Arial Narrow"/>
        <family val="2"/>
      </rPr>
      <t xml:space="preserve"> </t>
    </r>
  </si>
  <si>
    <t>都市及工業區
更新</t>
  </si>
  <si>
    <t>經常門</t>
  </si>
  <si>
    <r>
      <t>中  華  民  國</t>
    </r>
    <r>
      <rPr>
        <sz val="12"/>
        <rFont val="新細明體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</si>
  <si>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 xml:space="preserve">  103 年  度</t>
  </si>
  <si>
    <t>經常門</t>
  </si>
  <si>
    <t>資本門</t>
  </si>
  <si>
    <t>經常門</t>
  </si>
  <si>
    <t>資本門</t>
  </si>
  <si>
    <t>資本門</t>
  </si>
  <si>
    <t>資本門</t>
  </si>
  <si>
    <t>經常門</t>
  </si>
  <si>
    <t>資本門</t>
  </si>
  <si>
    <r>
      <t xml:space="preserve">  </t>
    </r>
    <r>
      <rPr>
        <sz val="12"/>
        <rFont val="新細明體"/>
        <family val="1"/>
      </rPr>
      <t xml:space="preserve">103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</si>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</sst>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63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b/>
      <sz val="14"/>
      <color indexed="8"/>
      <name val="標楷體"/>
      <family val="4"/>
    </font>
    <font>
      <sz val="9"/>
      <color indexed="8"/>
      <name val="新細明體"/>
      <family val="1"/>
    </font>
    <font>
      <sz val="12"/>
      <color indexed="8"/>
      <name val="細明體"/>
      <family val="3"/>
    </font>
    <font>
      <sz val="9.5"/>
      <color indexed="8"/>
      <name val="Arial"/>
      <family val="2"/>
    </font>
    <font>
      <b/>
      <sz val="14"/>
      <name val="Arial Narrow"/>
      <family val="2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sz val="9.5"/>
      <color indexed="12"/>
      <name val="Arial"/>
      <family val="2"/>
    </font>
    <font>
      <b/>
      <sz val="9.5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9.5"/>
      <color indexed="10"/>
      <name val="Arial"/>
      <family val="2"/>
    </font>
    <font>
      <b/>
      <sz val="9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b/>
      <sz val="12"/>
      <color indexed="12"/>
      <name val="細明體"/>
      <family val="3"/>
    </font>
    <font>
      <u val="single"/>
      <sz val="12"/>
      <color indexed="8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1" fillId="0" borderId="1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80" fontId="32" fillId="0" borderId="1" xfId="0" applyNumberFormat="1" applyFont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43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right"/>
    </xf>
    <xf numFmtId="0" fontId="42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distributed" vertical="center"/>
    </xf>
    <xf numFmtId="0" fontId="40" fillId="0" borderId="8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/>
    </xf>
    <xf numFmtId="0" fontId="40" fillId="0" borderId="19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180" fontId="43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180" fontId="43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40" fillId="0" borderId="3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40" fillId="0" borderId="0" xfId="0" applyFont="1" applyFill="1" applyAlignment="1">
      <alignment horizontal="center"/>
    </xf>
    <xf numFmtId="0" fontId="46" fillId="0" borderId="0" xfId="0" applyFont="1" applyFill="1" applyAlignment="1">
      <alignment wrapText="1"/>
    </xf>
    <xf numFmtId="0" fontId="47" fillId="0" borderId="1" xfId="0" applyFont="1" applyFill="1" applyBorder="1" applyAlignment="1">
      <alignment horizontal="left" vertical="center" indent="2"/>
    </xf>
    <xf numFmtId="0" fontId="25" fillId="0" borderId="1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vertical="top"/>
    </xf>
    <xf numFmtId="0" fontId="50" fillId="0" borderId="3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left" vertical="center" indent="2"/>
    </xf>
    <xf numFmtId="180" fontId="52" fillId="0" borderId="1" xfId="0" applyNumberFormat="1" applyFont="1" applyFill="1" applyBorder="1" applyAlignment="1">
      <alignment horizontal="right" vertical="center"/>
    </xf>
    <xf numFmtId="180" fontId="53" fillId="0" borderId="3" xfId="0" applyNumberFormat="1" applyFont="1" applyFill="1" applyBorder="1" applyAlignment="1">
      <alignment horizontal="right" vertical="center"/>
    </xf>
    <xf numFmtId="180" fontId="53" fillId="0" borderId="1" xfId="0" applyNumberFormat="1" applyFont="1" applyFill="1" applyBorder="1" applyAlignment="1">
      <alignment horizontal="right" vertical="center"/>
    </xf>
    <xf numFmtId="43" fontId="53" fillId="0" borderId="2" xfId="15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0" fillId="0" borderId="3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180" fontId="52" fillId="0" borderId="3" xfId="0" applyNumberFormat="1" applyFont="1" applyFill="1" applyBorder="1" applyAlignment="1">
      <alignment horizontal="right" vertical="center"/>
    </xf>
    <xf numFmtId="191" fontId="52" fillId="0" borderId="1" xfId="0" applyNumberFormat="1" applyFont="1" applyFill="1" applyBorder="1" applyAlignment="1">
      <alignment horizontal="right" vertical="center"/>
    </xf>
    <xf numFmtId="195" fontId="52" fillId="0" borderId="1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top"/>
    </xf>
    <xf numFmtId="191" fontId="53" fillId="0" borderId="1" xfId="0" applyNumberFormat="1" applyFont="1" applyFill="1" applyBorder="1" applyAlignment="1">
      <alignment horizontal="right" vertical="center"/>
    </xf>
    <xf numFmtId="195" fontId="53" fillId="0" borderId="1" xfId="0" applyNumberFormat="1" applyFont="1" applyFill="1" applyBorder="1" applyAlignment="1">
      <alignment horizontal="right" vertical="center"/>
    </xf>
    <xf numFmtId="49" fontId="50" fillId="0" borderId="1" xfId="15" applyNumberFormat="1" applyFont="1" applyFill="1" applyBorder="1" applyAlignment="1">
      <alignment horizontal="left" vertical="center" wrapText="1" indent="1"/>
    </xf>
    <xf numFmtId="0" fontId="51" fillId="0" borderId="1" xfId="0" applyFont="1" applyFill="1" applyBorder="1" applyAlignment="1">
      <alignment horizontal="left" vertical="center" wrapText="1" indent="2"/>
    </xf>
    <xf numFmtId="43" fontId="52" fillId="0" borderId="2" xfId="15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180" fontId="43" fillId="0" borderId="11" xfId="0" applyNumberFormat="1" applyFont="1" applyFill="1" applyBorder="1" applyAlignment="1">
      <alignment horizontal="right" vertical="center"/>
    </xf>
    <xf numFmtId="180" fontId="43" fillId="0" borderId="12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180" fontId="48" fillId="0" borderId="1" xfId="0" applyNumberFormat="1" applyFont="1" applyFill="1" applyBorder="1" applyAlignment="1">
      <alignment horizontal="right" vertical="center"/>
    </xf>
    <xf numFmtId="180" fontId="48" fillId="0" borderId="3" xfId="0" applyNumberFormat="1" applyFont="1" applyFill="1" applyBorder="1" applyAlignment="1">
      <alignment horizontal="right" vertical="center"/>
    </xf>
    <xf numFmtId="180" fontId="48" fillId="0" borderId="2" xfId="0" applyNumberFormat="1" applyFont="1" applyFill="1" applyBorder="1" applyAlignment="1">
      <alignment horizontal="right" vertical="center"/>
    </xf>
    <xf numFmtId="195" fontId="48" fillId="0" borderId="1" xfId="0" applyNumberFormat="1" applyFont="1" applyFill="1" applyBorder="1" applyAlignment="1">
      <alignment horizontal="right" vertical="center"/>
    </xf>
    <xf numFmtId="43" fontId="48" fillId="0" borderId="2" xfId="15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top"/>
    </xf>
    <xf numFmtId="0" fontId="34" fillId="0" borderId="3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vertical="top"/>
    </xf>
    <xf numFmtId="180" fontId="52" fillId="0" borderId="2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vertical="top"/>
    </xf>
    <xf numFmtId="0" fontId="40" fillId="0" borderId="5" xfId="0" applyFont="1" applyFill="1" applyBorder="1" applyAlignment="1">
      <alignment horizontal="center" vertical="center"/>
    </xf>
    <xf numFmtId="180" fontId="48" fillId="0" borderId="5" xfId="0" applyNumberFormat="1" applyFont="1" applyFill="1" applyBorder="1" applyAlignment="1">
      <alignment horizontal="right" vertical="center"/>
    </xf>
    <xf numFmtId="180" fontId="48" fillId="0" borderId="7" xfId="0" applyNumberFormat="1" applyFont="1" applyFill="1" applyBorder="1" applyAlignment="1">
      <alignment horizontal="right" vertical="center"/>
    </xf>
    <xf numFmtId="49" fontId="45" fillId="0" borderId="1" xfId="15" applyNumberFormat="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 indent="2"/>
    </xf>
    <xf numFmtId="49" fontId="34" fillId="0" borderId="1" xfId="15" applyNumberFormat="1" applyFont="1" applyFill="1" applyBorder="1" applyAlignment="1">
      <alignment horizontal="left" vertical="center" wrapText="1"/>
    </xf>
    <xf numFmtId="49" fontId="40" fillId="0" borderId="1" xfId="15" applyNumberFormat="1" applyFont="1" applyFill="1" applyBorder="1" applyAlignment="1">
      <alignment horizontal="left" vertical="center" wrapText="1" indent="1"/>
    </xf>
    <xf numFmtId="49" fontId="40" fillId="0" borderId="5" xfId="15" applyNumberFormat="1" applyFont="1" applyFill="1" applyBorder="1" applyAlignment="1">
      <alignment horizontal="left" vertical="center" wrapText="1" indent="1"/>
    </xf>
    <xf numFmtId="180" fontId="56" fillId="0" borderId="1" xfId="0" applyNumberFormat="1" applyFont="1" applyFill="1" applyBorder="1" applyAlignment="1">
      <alignment horizontal="right" vertical="center"/>
    </xf>
    <xf numFmtId="43" fontId="56" fillId="0" borderId="2" xfId="15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Alignment="1">
      <alignment vertical="top"/>
    </xf>
    <xf numFmtId="0" fontId="58" fillId="0" borderId="3" xfId="0" applyFont="1" applyFill="1" applyBorder="1" applyAlignment="1">
      <alignment horizontal="center" vertical="top"/>
    </xf>
    <xf numFmtId="0" fontId="59" fillId="0" borderId="1" xfId="0" applyFont="1" applyFill="1" applyBorder="1" applyAlignment="1">
      <alignment horizontal="left" vertical="center" indent="2"/>
    </xf>
    <xf numFmtId="0" fontId="55" fillId="0" borderId="3" xfId="0" applyFont="1" applyFill="1" applyBorder="1" applyAlignment="1">
      <alignment horizontal="center" vertical="top"/>
    </xf>
    <xf numFmtId="0" fontId="60" fillId="0" borderId="1" xfId="0" applyFont="1" applyFill="1" applyBorder="1" applyAlignment="1">
      <alignment horizontal="left" vertical="center" wrapText="1" indent="2"/>
    </xf>
    <xf numFmtId="0" fontId="55" fillId="0" borderId="0" xfId="0" applyFont="1" applyFill="1" applyAlignment="1">
      <alignment vertical="top"/>
    </xf>
    <xf numFmtId="0" fontId="61" fillId="0" borderId="0" xfId="0" applyFont="1" applyFill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40" fillId="0" borderId="7" xfId="0" applyFont="1" applyFill="1" applyBorder="1" applyAlignment="1">
      <alignment horizontal="center" vertical="top"/>
    </xf>
    <xf numFmtId="180" fontId="48" fillId="0" borderId="6" xfId="0" applyNumberFormat="1" applyFont="1" applyFill="1" applyBorder="1" applyAlignment="1">
      <alignment horizontal="right" vertical="center"/>
    </xf>
    <xf numFmtId="180" fontId="56" fillId="0" borderId="3" xfId="0" applyNumberFormat="1" applyFont="1" applyFill="1" applyBorder="1" applyAlignment="1">
      <alignment horizontal="right" vertical="center"/>
    </xf>
    <xf numFmtId="49" fontId="34" fillId="0" borderId="12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/>
    </xf>
    <xf numFmtId="0" fontId="4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/>
    </xf>
    <xf numFmtId="0" fontId="40" fillId="0" borderId="7" xfId="0" applyFont="1" applyFill="1" applyBorder="1" applyAlignment="1">
      <alignment/>
    </xf>
    <xf numFmtId="0" fontId="40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 wrapText="1"/>
    </xf>
    <xf numFmtId="0" fontId="40" fillId="0" borderId="5" xfId="0" applyFont="1" applyFill="1" applyBorder="1" applyAlignment="1">
      <alignment/>
    </xf>
    <xf numFmtId="180" fontId="43" fillId="0" borderId="9" xfId="0" applyNumberFormat="1" applyFont="1" applyFill="1" applyBorder="1" applyAlignment="1">
      <alignment horizontal="right" vertical="center"/>
    </xf>
    <xf numFmtId="0" fontId="40" fillId="0" borderId="2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0" fillId="0" borderId="4" xfId="0" applyFont="1" applyFill="1" applyBorder="1" applyAlignment="1">
      <alignment/>
    </xf>
    <xf numFmtId="0" fontId="42" fillId="0" borderId="23" xfId="0" applyNumberFormat="1" applyFont="1" applyFill="1" applyBorder="1" applyAlignment="1">
      <alignment horizontal="distributed" vertical="center"/>
    </xf>
    <xf numFmtId="0" fontId="42" fillId="0" borderId="10" xfId="0" applyNumberFormat="1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8" sqref="I8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0" customFormat="1" ht="22.5" customHeight="1">
      <c r="A1" s="328" t="s">
        <v>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s="8" customFormat="1" ht="25.5" customHeight="1">
      <c r="A2" s="328" t="s">
        <v>107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s="8" customFormat="1" ht="25.5" customHeight="1">
      <c r="A3" s="328" t="s">
        <v>6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154</v>
      </c>
      <c r="I4" s="6" t="s">
        <v>5</v>
      </c>
      <c r="J4" s="5" t="s">
        <v>1</v>
      </c>
    </row>
    <row r="5" spans="1:10" ht="24" customHeight="1">
      <c r="A5" s="331" t="s">
        <v>0</v>
      </c>
      <c r="B5" s="336" t="s">
        <v>103</v>
      </c>
      <c r="C5" s="337"/>
      <c r="D5" s="337"/>
      <c r="E5" s="337"/>
      <c r="F5" s="338"/>
      <c r="G5" s="329" t="s">
        <v>2</v>
      </c>
      <c r="H5" s="333" t="s">
        <v>7</v>
      </c>
      <c r="I5" s="335" t="s">
        <v>3</v>
      </c>
      <c r="J5" s="329" t="s">
        <v>4</v>
      </c>
    </row>
    <row r="6" spans="1:10" ht="24" customHeight="1">
      <c r="A6" s="332"/>
      <c r="B6" s="339"/>
      <c r="C6" s="340"/>
      <c r="D6" s="340"/>
      <c r="E6" s="340"/>
      <c r="F6" s="341"/>
      <c r="G6" s="330"/>
      <c r="H6" s="334"/>
      <c r="I6" s="327"/>
      <c r="J6" s="330"/>
    </row>
    <row r="7" spans="1:10" s="27" customFormat="1" ht="11.25" customHeight="1">
      <c r="A7" s="154"/>
      <c r="B7" s="342"/>
      <c r="C7" s="343"/>
      <c r="D7" s="343"/>
      <c r="E7" s="343"/>
      <c r="F7" s="344"/>
      <c r="G7" s="21"/>
      <c r="H7" s="16"/>
      <c r="I7" s="21"/>
      <c r="J7" s="18"/>
    </row>
    <row r="8" spans="1:10" s="20" customFormat="1" ht="19.5" customHeight="1">
      <c r="A8" s="155">
        <v>100</v>
      </c>
      <c r="B8" s="345" t="s">
        <v>98</v>
      </c>
      <c r="C8" s="346"/>
      <c r="D8" s="346"/>
      <c r="E8" s="346"/>
      <c r="F8" s="344"/>
      <c r="G8" s="194">
        <v>22975435080</v>
      </c>
      <c r="H8" s="195">
        <v>7964444257</v>
      </c>
      <c r="I8" s="195">
        <v>3300000000</v>
      </c>
      <c r="J8" s="196">
        <f>G8-H8-I8</f>
        <v>11710990823</v>
      </c>
    </row>
    <row r="9" spans="1:10" s="20" customFormat="1" ht="19.5" customHeight="1">
      <c r="A9" s="161"/>
      <c r="B9" s="347"/>
      <c r="C9" s="348"/>
      <c r="D9" s="348"/>
      <c r="E9" s="348"/>
      <c r="F9" s="349"/>
      <c r="G9" s="21"/>
      <c r="H9" s="16"/>
      <c r="I9" s="16"/>
      <c r="J9" s="18"/>
    </row>
    <row r="10" spans="1:10" s="20" customFormat="1" ht="19.5" customHeight="1">
      <c r="A10" s="162"/>
      <c r="B10" s="350"/>
      <c r="C10" s="348"/>
      <c r="D10" s="348"/>
      <c r="E10" s="348"/>
      <c r="F10" s="349"/>
      <c r="G10" s="22"/>
      <c r="H10" s="17"/>
      <c r="I10" s="17"/>
      <c r="J10" s="19"/>
    </row>
    <row r="11" spans="1:12" s="20" customFormat="1" ht="19.5" customHeight="1">
      <c r="A11" s="162"/>
      <c r="B11" s="163"/>
      <c r="C11" s="164"/>
      <c r="D11" s="164"/>
      <c r="E11" s="164"/>
      <c r="F11" s="165"/>
      <c r="G11" s="29"/>
      <c r="H11" s="22"/>
      <c r="I11" s="17"/>
      <c r="J11" s="19"/>
      <c r="L11" s="187"/>
    </row>
    <row r="12" spans="1:10" s="20" customFormat="1" ht="19.5" customHeight="1">
      <c r="A12" s="162"/>
      <c r="B12" s="163"/>
      <c r="C12" s="164"/>
      <c r="D12" s="164"/>
      <c r="E12" s="164"/>
      <c r="F12" s="166"/>
      <c r="G12" s="29"/>
      <c r="H12" s="22"/>
      <c r="I12" s="17"/>
      <c r="J12" s="19"/>
    </row>
    <row r="13" spans="1:10" ht="19.5" customHeight="1">
      <c r="A13" s="157"/>
      <c r="B13" s="167"/>
      <c r="C13" s="168"/>
      <c r="D13" s="168"/>
      <c r="E13" s="168"/>
      <c r="F13" s="169"/>
      <c r="G13" s="30"/>
      <c r="H13" s="11"/>
      <c r="I13" s="11"/>
      <c r="J13" s="12"/>
    </row>
    <row r="14" spans="1:10" ht="19.5" customHeight="1">
      <c r="A14" s="157"/>
      <c r="B14" s="167"/>
      <c r="C14" s="168"/>
      <c r="D14" s="168"/>
      <c r="E14" s="168"/>
      <c r="F14" s="170"/>
      <c r="G14" s="30"/>
      <c r="H14" s="11"/>
      <c r="I14" s="11"/>
      <c r="J14" s="12"/>
    </row>
    <row r="15" spans="1:10" ht="19.5" customHeight="1">
      <c r="A15" s="157"/>
      <c r="B15" s="167"/>
      <c r="C15" s="168"/>
      <c r="D15" s="168"/>
      <c r="E15" s="168"/>
      <c r="F15" s="169"/>
      <c r="G15" s="30"/>
      <c r="H15" s="11"/>
      <c r="I15" s="11"/>
      <c r="J15" s="12"/>
    </row>
    <row r="16" spans="1:10" ht="19.5" customHeight="1">
      <c r="A16" s="157"/>
      <c r="B16" s="167"/>
      <c r="C16" s="168"/>
      <c r="D16" s="168"/>
      <c r="E16" s="168"/>
      <c r="F16" s="170"/>
      <c r="G16" s="30"/>
      <c r="H16" s="11"/>
      <c r="I16" s="11"/>
      <c r="J16" s="12"/>
    </row>
    <row r="17" spans="1:10" ht="19.5" customHeight="1">
      <c r="A17" s="157"/>
      <c r="B17" s="167"/>
      <c r="C17" s="168"/>
      <c r="D17" s="168"/>
      <c r="E17" s="168"/>
      <c r="F17" s="169"/>
      <c r="G17" s="30"/>
      <c r="H17" s="11"/>
      <c r="I17" s="11"/>
      <c r="J17" s="12"/>
    </row>
    <row r="18" spans="1:10" ht="19.5" customHeight="1">
      <c r="A18" s="157"/>
      <c r="B18" s="167"/>
      <c r="C18" s="168"/>
      <c r="D18" s="168"/>
      <c r="E18" s="168"/>
      <c r="F18" s="170"/>
      <c r="G18" s="30"/>
      <c r="H18" s="11"/>
      <c r="I18" s="11"/>
      <c r="J18" s="12"/>
    </row>
    <row r="19" spans="1:10" ht="19.5" customHeight="1">
      <c r="A19" s="157"/>
      <c r="B19" s="167"/>
      <c r="C19" s="168"/>
      <c r="D19" s="168"/>
      <c r="E19" s="168"/>
      <c r="F19" s="169"/>
      <c r="G19" s="30"/>
      <c r="H19" s="11"/>
      <c r="I19" s="11"/>
      <c r="J19" s="12"/>
    </row>
    <row r="20" spans="1:10" ht="19.5" customHeight="1">
      <c r="A20" s="157"/>
      <c r="B20" s="167"/>
      <c r="C20" s="168"/>
      <c r="D20" s="168"/>
      <c r="E20" s="168"/>
      <c r="F20" s="170"/>
      <c r="G20" s="30"/>
      <c r="H20" s="11"/>
      <c r="I20" s="11"/>
      <c r="J20" s="12"/>
    </row>
    <row r="21" spans="1:10" ht="19.5" customHeight="1">
      <c r="A21" s="157"/>
      <c r="B21" s="167"/>
      <c r="C21" s="168"/>
      <c r="D21" s="168"/>
      <c r="E21" s="168"/>
      <c r="F21" s="169"/>
      <c r="G21" s="30"/>
      <c r="H21" s="11"/>
      <c r="I21" s="11"/>
      <c r="J21" s="12"/>
    </row>
    <row r="22" spans="1:10" ht="19.5" customHeight="1">
      <c r="A22" s="157"/>
      <c r="B22" s="167"/>
      <c r="C22" s="168"/>
      <c r="D22" s="168"/>
      <c r="E22" s="168"/>
      <c r="F22" s="170"/>
      <c r="G22" s="30"/>
      <c r="H22" s="11"/>
      <c r="I22" s="11"/>
      <c r="J22" s="12"/>
    </row>
    <row r="23" spans="1:10" ht="19.5" customHeight="1">
      <c r="A23" s="157"/>
      <c r="B23" s="167"/>
      <c r="C23" s="168"/>
      <c r="D23" s="168"/>
      <c r="E23" s="168"/>
      <c r="F23" s="169"/>
      <c r="G23" s="30"/>
      <c r="H23" s="11"/>
      <c r="I23" s="11"/>
      <c r="J23" s="12"/>
    </row>
    <row r="24" spans="1:10" ht="19.5" customHeight="1">
      <c r="A24" s="157"/>
      <c r="B24" s="167"/>
      <c r="C24" s="168"/>
      <c r="D24" s="168"/>
      <c r="E24" s="168"/>
      <c r="F24" s="170"/>
      <c r="G24" s="30"/>
      <c r="H24" s="11"/>
      <c r="I24" s="11"/>
      <c r="J24" s="12"/>
    </row>
    <row r="25" spans="1:10" ht="19.5" customHeight="1">
      <c r="A25" s="157"/>
      <c r="B25" s="167"/>
      <c r="C25" s="168"/>
      <c r="D25" s="168"/>
      <c r="E25" s="168"/>
      <c r="F25" s="169"/>
      <c r="G25" s="30"/>
      <c r="H25" s="11"/>
      <c r="I25" s="11"/>
      <c r="J25" s="12"/>
    </row>
    <row r="26" spans="1:10" ht="19.5" customHeight="1">
      <c r="A26" s="157"/>
      <c r="B26" s="167"/>
      <c r="C26" s="168"/>
      <c r="D26" s="168"/>
      <c r="E26" s="168"/>
      <c r="F26" s="170"/>
      <c r="G26" s="30"/>
      <c r="H26" s="11"/>
      <c r="I26" s="11"/>
      <c r="J26" s="12"/>
    </row>
    <row r="27" spans="1:10" ht="19.5" customHeight="1">
      <c r="A27" s="157"/>
      <c r="B27" s="167"/>
      <c r="C27" s="168"/>
      <c r="D27" s="168"/>
      <c r="E27" s="168"/>
      <c r="F27" s="171"/>
      <c r="G27" s="31"/>
      <c r="H27" s="13"/>
      <c r="I27" s="13"/>
      <c r="J27" s="14"/>
    </row>
    <row r="28" spans="1:10" ht="19.5" customHeight="1">
      <c r="A28" s="151"/>
      <c r="B28" s="172"/>
      <c r="C28" s="150"/>
      <c r="D28" s="150"/>
      <c r="E28" s="150"/>
      <c r="F28" s="169"/>
      <c r="G28" s="30"/>
      <c r="H28" s="11"/>
      <c r="I28" s="11"/>
      <c r="J28" s="12"/>
    </row>
    <row r="29" spans="1:10" ht="19.5" customHeight="1">
      <c r="A29" s="157"/>
      <c r="B29" s="167"/>
      <c r="C29" s="168"/>
      <c r="D29" s="168"/>
      <c r="E29" s="168"/>
      <c r="F29" s="170"/>
      <c r="G29" s="30"/>
      <c r="H29" s="11"/>
      <c r="I29" s="11"/>
      <c r="J29" s="12"/>
    </row>
    <row r="30" spans="1:10" ht="19.5" customHeight="1">
      <c r="A30" s="157"/>
      <c r="B30" s="167"/>
      <c r="C30" s="168"/>
      <c r="D30" s="168"/>
      <c r="E30" s="168"/>
      <c r="F30" s="169"/>
      <c r="G30" s="30"/>
      <c r="H30" s="11"/>
      <c r="I30" s="11"/>
      <c r="J30" s="12"/>
    </row>
    <row r="31" spans="1:10" ht="19.5" customHeight="1">
      <c r="A31" s="157"/>
      <c r="B31" s="167"/>
      <c r="C31" s="168"/>
      <c r="D31" s="168"/>
      <c r="E31" s="168"/>
      <c r="F31" s="170"/>
      <c r="G31" s="30"/>
      <c r="H31" s="11"/>
      <c r="I31" s="11"/>
      <c r="J31" s="12"/>
    </row>
    <row r="32" spans="1:10" ht="19.5" customHeight="1">
      <c r="A32" s="157"/>
      <c r="B32" s="167"/>
      <c r="C32" s="168"/>
      <c r="D32" s="168"/>
      <c r="E32" s="168"/>
      <c r="F32" s="170"/>
      <c r="G32" s="30"/>
      <c r="H32" s="11"/>
      <c r="I32" s="11"/>
      <c r="J32" s="12"/>
    </row>
    <row r="33" spans="1:10" ht="19.5" customHeight="1">
      <c r="A33" s="157"/>
      <c r="B33" s="167"/>
      <c r="C33" s="168"/>
      <c r="D33" s="168"/>
      <c r="E33" s="168"/>
      <c r="F33" s="169"/>
      <c r="G33" s="30"/>
      <c r="H33" s="11"/>
      <c r="I33" s="11"/>
      <c r="J33" s="12"/>
    </row>
    <row r="34" spans="1:10" ht="19.5" customHeight="1">
      <c r="A34" s="157"/>
      <c r="B34" s="167"/>
      <c r="C34" s="168"/>
      <c r="D34" s="168"/>
      <c r="E34" s="168"/>
      <c r="F34" s="169"/>
      <c r="G34" s="30"/>
      <c r="H34" s="11"/>
      <c r="I34" s="11"/>
      <c r="J34" s="12"/>
    </row>
    <row r="35" spans="1:10" s="24" customFormat="1" ht="45.75" customHeight="1" thickBot="1">
      <c r="A35" s="158"/>
      <c r="B35" s="173"/>
      <c r="C35" s="174"/>
      <c r="D35" s="174"/>
      <c r="E35" s="174"/>
      <c r="F35" s="175"/>
      <c r="G35" s="32"/>
      <c r="H35" s="25"/>
      <c r="I35" s="25"/>
      <c r="J35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A8" sqref="A8"/>
    </sheetView>
  </sheetViews>
  <sheetFormatPr defaultColWidth="9.00390625" defaultRowHeight="16.5"/>
  <cols>
    <col min="1" max="1" width="3.625" style="181" customWidth="1"/>
    <col min="2" max="5" width="2.50390625" style="181" customWidth="1"/>
    <col min="6" max="6" width="19.625" style="138" customWidth="1"/>
    <col min="7" max="7" width="14.25390625" style="114" customWidth="1"/>
    <col min="8" max="8" width="16.125" style="114" customWidth="1"/>
    <col min="9" max="9" width="13.125" style="114" customWidth="1"/>
    <col min="10" max="10" width="15.25390625" style="114" customWidth="1"/>
    <col min="11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6.50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51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105</v>
      </c>
      <c r="K2" s="34" t="s">
        <v>108</v>
      </c>
      <c r="Q2" s="252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52"/>
    </row>
    <row r="4" spans="1:17" s="110" customFormat="1" ht="16.5" customHeight="1" thickBot="1">
      <c r="A4" s="351" t="s">
        <v>92</v>
      </c>
      <c r="B4" s="351"/>
      <c r="C4" s="351"/>
      <c r="D4" s="351"/>
      <c r="E4" s="351"/>
      <c r="G4" s="111"/>
      <c r="H4" s="111"/>
      <c r="I4" s="111"/>
      <c r="J4" s="112" t="s">
        <v>91</v>
      </c>
      <c r="K4" s="113" t="s">
        <v>166</v>
      </c>
      <c r="P4" s="112" t="s">
        <v>1</v>
      </c>
      <c r="Q4" s="253"/>
    </row>
    <row r="5" spans="1:16" ht="24" customHeight="1">
      <c r="A5" s="352" t="s">
        <v>0</v>
      </c>
      <c r="B5" s="356" t="s">
        <v>102</v>
      </c>
      <c r="C5" s="357"/>
      <c r="D5" s="357"/>
      <c r="E5" s="357"/>
      <c r="F5" s="358"/>
      <c r="G5" s="354" t="s">
        <v>2</v>
      </c>
      <c r="H5" s="359"/>
      <c r="I5" s="354" t="s">
        <v>23</v>
      </c>
      <c r="J5" s="359"/>
      <c r="K5" s="355" t="s">
        <v>3</v>
      </c>
      <c r="L5" s="359"/>
      <c r="M5" s="354" t="s">
        <v>9</v>
      </c>
      <c r="N5" s="359"/>
      <c r="O5" s="354" t="s">
        <v>4</v>
      </c>
      <c r="P5" s="355"/>
    </row>
    <row r="6" spans="1:16" ht="24" customHeight="1">
      <c r="A6" s="353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78">
        <v>100</v>
      </c>
      <c r="B7" s="301"/>
      <c r="C7" s="302"/>
      <c r="D7" s="302"/>
      <c r="E7" s="302"/>
      <c r="F7" s="176" t="s">
        <v>99</v>
      </c>
      <c r="G7" s="188">
        <f>G8+G9+G10+G11+G12</f>
        <v>194128912</v>
      </c>
      <c r="H7" s="188">
        <f aca="true" t="shared" si="0" ref="H7:P7">H8+H9+H10+H11+H12</f>
        <v>23781788681</v>
      </c>
      <c r="I7" s="188">
        <f t="shared" si="0"/>
        <v>18695180</v>
      </c>
      <c r="J7" s="189">
        <f t="shared" si="0"/>
        <v>7945749077</v>
      </c>
      <c r="K7" s="190">
        <f t="shared" si="0"/>
        <v>107172086</v>
      </c>
      <c r="L7" s="188">
        <f t="shared" si="0"/>
        <v>4121590462</v>
      </c>
      <c r="M7" s="188">
        <f t="shared" si="0"/>
        <v>61300503</v>
      </c>
      <c r="N7" s="188">
        <f t="shared" si="0"/>
        <v>-61300503</v>
      </c>
      <c r="O7" s="188">
        <f t="shared" si="0"/>
        <v>129562149</v>
      </c>
      <c r="P7" s="193">
        <f t="shared" si="0"/>
        <v>11653148639</v>
      </c>
    </row>
    <row r="8" spans="1:17" s="123" customFormat="1" ht="23.25" customHeight="1">
      <c r="A8" s="156"/>
      <c r="B8" s="155">
        <v>2</v>
      </c>
      <c r="C8" s="303"/>
      <c r="D8" s="304"/>
      <c r="E8" s="305"/>
      <c r="F8" s="230" t="s">
        <v>147</v>
      </c>
      <c r="G8" s="188">
        <f>'歲出總經'!G8+'歲出總資'!G8</f>
        <v>44866266</v>
      </c>
      <c r="H8" s="188">
        <f>'歲出總經'!H8+'歲出總資'!H8</f>
        <v>194297217</v>
      </c>
      <c r="I8" s="188">
        <f>'歲出總經'!I8+'歲出總資'!I8</f>
        <v>0</v>
      </c>
      <c r="J8" s="188">
        <f>'歲出總經'!J8+'歲出總資'!J8</f>
        <v>6419341</v>
      </c>
      <c r="K8" s="192">
        <f>'歲出總經'!K8+'歲出總資'!K8</f>
        <v>29127722</v>
      </c>
      <c r="L8" s="188">
        <f>'歲出總經'!L8+'歲出總資'!L8</f>
        <v>108016421</v>
      </c>
      <c r="M8" s="188">
        <f>'歲出總經'!M8+'歲出總資'!M8</f>
        <v>53861455</v>
      </c>
      <c r="N8" s="188">
        <f>'歲出總經'!N8+'歲出總資'!N8</f>
        <v>-53861455</v>
      </c>
      <c r="O8" s="188">
        <f>'歲出總經'!O8+'歲出總資'!O8</f>
        <v>69599999</v>
      </c>
      <c r="P8" s="193">
        <f>'歲出總經'!P8+'歲出總資'!P8</f>
        <v>26000000</v>
      </c>
      <c r="Q8" s="120"/>
    </row>
    <row r="9" spans="1:17" s="123" customFormat="1" ht="23.25" customHeight="1">
      <c r="A9" s="156"/>
      <c r="B9" s="155">
        <v>3</v>
      </c>
      <c r="C9" s="303"/>
      <c r="D9" s="304"/>
      <c r="E9" s="305"/>
      <c r="F9" s="230" t="s">
        <v>148</v>
      </c>
      <c r="G9" s="188">
        <f>'歲出總資'!G9</f>
        <v>19733561</v>
      </c>
      <c r="H9" s="188">
        <f>'歲出總資'!H9</f>
        <v>52784675</v>
      </c>
      <c r="I9" s="188">
        <f>'歲出總資'!I9</f>
        <v>3820104</v>
      </c>
      <c r="J9" s="188">
        <f>'歲出總資'!J9</f>
        <v>11702388</v>
      </c>
      <c r="K9" s="192">
        <f>'歲出總資'!K9</f>
        <v>12101815</v>
      </c>
      <c r="L9" s="188">
        <f>'歲出總資'!L9</f>
        <v>34221775</v>
      </c>
      <c r="M9" s="188">
        <f>'歲出總資'!M9</f>
        <v>0</v>
      </c>
      <c r="N9" s="188">
        <f>'歲出總資'!N9</f>
        <v>0</v>
      </c>
      <c r="O9" s="188">
        <f>'歲出總資'!O9</f>
        <v>3811642</v>
      </c>
      <c r="P9" s="193">
        <f>'歲出總資'!P9</f>
        <v>6860512</v>
      </c>
      <c r="Q9" s="120"/>
    </row>
    <row r="10" spans="1:17" s="124" customFormat="1" ht="23.25" customHeight="1">
      <c r="A10" s="156"/>
      <c r="B10" s="155">
        <v>4</v>
      </c>
      <c r="C10" s="303"/>
      <c r="D10" s="304"/>
      <c r="E10" s="305"/>
      <c r="F10" s="230" t="s">
        <v>149</v>
      </c>
      <c r="G10" s="188">
        <f>'歲出總資'!G10</f>
        <v>98550417</v>
      </c>
      <c r="H10" s="188">
        <f>'歲出總資'!H10</f>
        <v>22096254583</v>
      </c>
      <c r="I10" s="188">
        <f>'歲出總資'!I10</f>
        <v>6966396</v>
      </c>
      <c r="J10" s="188">
        <f>'歲出總資'!J10</f>
        <v>7915100000</v>
      </c>
      <c r="K10" s="192">
        <f>'歲出總資'!K10</f>
        <v>62484196</v>
      </c>
      <c r="L10" s="188">
        <f>'歲出總資'!L10</f>
        <v>3054455408</v>
      </c>
      <c r="M10" s="188">
        <f>'歲出總資'!M10</f>
        <v>7439048</v>
      </c>
      <c r="N10" s="188">
        <f>'歲出總資'!N10</f>
        <v>-7439048</v>
      </c>
      <c r="O10" s="188">
        <f>'歲出總資'!O10</f>
        <v>36538873</v>
      </c>
      <c r="P10" s="193">
        <f>'歲出總資'!P10</f>
        <v>11119260127</v>
      </c>
      <c r="Q10" s="254"/>
    </row>
    <row r="11" spans="1:17" s="124" customFormat="1" ht="23.25" customHeight="1">
      <c r="A11" s="156"/>
      <c r="B11" s="155">
        <v>5</v>
      </c>
      <c r="C11" s="303"/>
      <c r="D11" s="304"/>
      <c r="E11" s="305"/>
      <c r="F11" s="230" t="s">
        <v>150</v>
      </c>
      <c r="G11" s="188">
        <f>'歲出總資'!G11</f>
        <v>36900</v>
      </c>
      <c r="H11" s="188">
        <f>'歲出總資'!H11</f>
        <v>1400432076</v>
      </c>
      <c r="I11" s="188">
        <f>'歲出總資'!I11</f>
        <v>0</v>
      </c>
      <c r="J11" s="188">
        <f>'歲出總資'!J11</f>
        <v>9183819</v>
      </c>
      <c r="K11" s="192">
        <f>'歲出總資'!K11</f>
        <v>36900</v>
      </c>
      <c r="L11" s="188">
        <f>'歲出總資'!L11</f>
        <v>891228491</v>
      </c>
      <c r="M11" s="188">
        <f>'歲出總資'!M11</f>
        <v>0</v>
      </c>
      <c r="N11" s="188">
        <f>'歲出總資'!N11</f>
        <v>0</v>
      </c>
      <c r="O11" s="188">
        <f>'歲出總資'!O11</f>
        <v>0</v>
      </c>
      <c r="P11" s="193">
        <f>'歲出總資'!P11</f>
        <v>500019766</v>
      </c>
      <c r="Q11" s="254"/>
    </row>
    <row r="12" spans="1:17" s="126" customFormat="1" ht="23.25" customHeight="1">
      <c r="A12" s="156"/>
      <c r="B12" s="155">
        <v>6</v>
      </c>
      <c r="C12" s="303"/>
      <c r="D12" s="303"/>
      <c r="E12" s="306"/>
      <c r="F12" s="230" t="s">
        <v>151</v>
      </c>
      <c r="G12" s="188">
        <f>'歲出總經'!G10+'歲出總資'!G12</f>
        <v>30941768</v>
      </c>
      <c r="H12" s="188">
        <f>'歲出總經'!H10+'歲出總資'!H12</f>
        <v>38020130</v>
      </c>
      <c r="I12" s="188">
        <f>'歲出總經'!I10+'歲出總資'!I12</f>
        <v>7908680</v>
      </c>
      <c r="J12" s="188">
        <f>'歲出總經'!J10+'歲出總資'!J12</f>
        <v>3343529</v>
      </c>
      <c r="K12" s="192">
        <f>'歲出總經'!K10+'歲出總資'!K12</f>
        <v>3421453</v>
      </c>
      <c r="L12" s="188">
        <f>'歲出總經'!L10+'歲出總資'!L12</f>
        <v>33668367</v>
      </c>
      <c r="M12" s="188">
        <f>'歲出總經'!M10+'歲出總資'!M12</f>
        <v>0</v>
      </c>
      <c r="N12" s="188">
        <f>'歲出總經'!N10+'歲出總資'!N12</f>
        <v>0</v>
      </c>
      <c r="O12" s="188">
        <f>'歲出總經'!O10+'歲出總資'!O12</f>
        <v>19611635</v>
      </c>
      <c r="P12" s="193">
        <f>'歲出總經'!P10+'歲出總資'!P12</f>
        <v>1008234</v>
      </c>
      <c r="Q12" s="255"/>
    </row>
    <row r="13" spans="1:17" s="132" customFormat="1" ht="23.25" customHeight="1">
      <c r="A13" s="156"/>
      <c r="B13" s="179"/>
      <c r="C13" s="180"/>
      <c r="D13" s="180"/>
      <c r="E13" s="180"/>
      <c r="F13" s="125"/>
      <c r="G13" s="188"/>
      <c r="H13" s="188"/>
      <c r="I13" s="188"/>
      <c r="J13" s="188"/>
      <c r="K13" s="192"/>
      <c r="L13" s="188"/>
      <c r="M13" s="188"/>
      <c r="N13" s="191"/>
      <c r="O13" s="188"/>
      <c r="P13" s="193"/>
      <c r="Q13" s="256"/>
    </row>
    <row r="14" spans="1:17" s="132" customFormat="1" ht="23.25" customHeight="1">
      <c r="A14" s="156"/>
      <c r="B14" s="179"/>
      <c r="C14" s="180"/>
      <c r="D14" s="180"/>
      <c r="E14" s="180"/>
      <c r="F14" s="125"/>
      <c r="G14" s="188"/>
      <c r="H14" s="188"/>
      <c r="I14" s="188"/>
      <c r="J14" s="188"/>
      <c r="K14" s="192"/>
      <c r="L14" s="188"/>
      <c r="M14" s="188"/>
      <c r="N14" s="191"/>
      <c r="O14" s="188"/>
      <c r="P14" s="193"/>
      <c r="Q14" s="256"/>
    </row>
    <row r="15" spans="1:17" s="126" customFormat="1" ht="23.25" customHeight="1">
      <c r="A15" s="156"/>
      <c r="B15" s="179"/>
      <c r="C15" s="180"/>
      <c r="D15" s="180"/>
      <c r="E15" s="180"/>
      <c r="F15" s="125"/>
      <c r="G15" s="188"/>
      <c r="H15" s="188"/>
      <c r="I15" s="188"/>
      <c r="J15" s="188"/>
      <c r="K15" s="192"/>
      <c r="L15" s="188"/>
      <c r="M15" s="188"/>
      <c r="N15" s="191"/>
      <c r="O15" s="188"/>
      <c r="P15" s="193"/>
      <c r="Q15" s="255"/>
    </row>
    <row r="16" spans="1:17" s="126" customFormat="1" ht="23.25" customHeight="1">
      <c r="A16" s="156"/>
      <c r="B16" s="179"/>
      <c r="C16" s="180"/>
      <c r="D16" s="180"/>
      <c r="E16" s="180"/>
      <c r="F16" s="125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255"/>
    </row>
    <row r="17" spans="1:17" s="126" customFormat="1" ht="23.25" customHeight="1">
      <c r="A17" s="156"/>
      <c r="B17" s="179"/>
      <c r="C17" s="180"/>
      <c r="D17" s="180"/>
      <c r="E17" s="180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255"/>
    </row>
    <row r="18" spans="1:17" s="132" customFormat="1" ht="23.25" customHeight="1">
      <c r="A18" s="156"/>
      <c r="B18" s="179"/>
      <c r="C18" s="180"/>
      <c r="D18" s="180"/>
      <c r="E18" s="180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256"/>
    </row>
    <row r="19" spans="1:17" s="126" customFormat="1" ht="23.25" customHeight="1">
      <c r="A19" s="156"/>
      <c r="B19" s="179"/>
      <c r="C19" s="180"/>
      <c r="D19" s="180"/>
      <c r="E19" s="180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55"/>
    </row>
    <row r="20" spans="1:17" s="132" customFormat="1" ht="23.25" customHeight="1">
      <c r="A20" s="156"/>
      <c r="B20" s="179"/>
      <c r="C20" s="180"/>
      <c r="D20" s="180"/>
      <c r="E20" s="180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56"/>
    </row>
    <row r="21" spans="1:17" s="132" customFormat="1" ht="23.25" customHeight="1">
      <c r="A21" s="156"/>
      <c r="B21" s="179"/>
      <c r="C21" s="180"/>
      <c r="D21" s="180"/>
      <c r="E21" s="180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56"/>
    </row>
    <row r="22" spans="1:17" s="126" customFormat="1" ht="23.25" customHeight="1">
      <c r="A22" s="266"/>
      <c r="B22" s="180"/>
      <c r="C22" s="180"/>
      <c r="D22" s="180"/>
      <c r="E22" s="180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55"/>
    </row>
    <row r="23" spans="1:17" s="126" customFormat="1" ht="23.25" customHeight="1">
      <c r="A23" s="266"/>
      <c r="B23" s="180"/>
      <c r="C23" s="180"/>
      <c r="D23" s="180"/>
      <c r="E23" s="180"/>
      <c r="F23" s="125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55"/>
    </row>
    <row r="24" spans="1:17" s="126" customFormat="1" ht="23.25" customHeight="1">
      <c r="A24" s="266"/>
      <c r="B24" s="180"/>
      <c r="C24" s="180"/>
      <c r="D24" s="180"/>
      <c r="E24" s="180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55"/>
    </row>
    <row r="25" spans="1:17" s="132" customFormat="1" ht="23.25" customHeight="1">
      <c r="A25" s="266"/>
      <c r="B25" s="180"/>
      <c r="C25" s="180"/>
      <c r="D25" s="180"/>
      <c r="E25" s="180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56"/>
    </row>
    <row r="26" spans="1:17" s="132" customFormat="1" ht="23.25" customHeight="1">
      <c r="A26" s="266"/>
      <c r="B26" s="180"/>
      <c r="C26" s="180"/>
      <c r="D26" s="180"/>
      <c r="E26" s="180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56"/>
    </row>
    <row r="27" spans="1:17" s="132" customFormat="1" ht="23.25" customHeight="1">
      <c r="A27" s="266"/>
      <c r="B27" s="180"/>
      <c r="C27" s="180"/>
      <c r="D27" s="180"/>
      <c r="E27" s="180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56"/>
    </row>
    <row r="28" spans="1:17" s="132" customFormat="1" ht="23.25" customHeight="1">
      <c r="A28" s="266"/>
      <c r="B28" s="180"/>
      <c r="C28" s="180"/>
      <c r="D28" s="180"/>
      <c r="E28" s="180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56"/>
    </row>
    <row r="29" spans="1:17" s="132" customFormat="1" ht="23.25" customHeight="1">
      <c r="A29" s="266"/>
      <c r="B29" s="180"/>
      <c r="C29" s="180"/>
      <c r="D29" s="180"/>
      <c r="E29" s="180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56"/>
    </row>
    <row r="30" spans="1:17" s="132" customFormat="1" ht="23.25" customHeight="1">
      <c r="A30" s="266"/>
      <c r="B30" s="180"/>
      <c r="C30" s="180"/>
      <c r="D30" s="180"/>
      <c r="E30" s="180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256"/>
    </row>
    <row r="31" spans="1:17" s="133" customFormat="1" ht="15.75" customHeight="1">
      <c r="A31" s="181"/>
      <c r="B31" s="180"/>
      <c r="C31" s="180"/>
      <c r="D31" s="180"/>
      <c r="E31" s="180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57"/>
    </row>
    <row r="32" spans="1:17" s="133" customFormat="1" ht="23.25" customHeight="1">
      <c r="A32" s="181"/>
      <c r="B32" s="180"/>
      <c r="C32" s="180"/>
      <c r="D32" s="180"/>
      <c r="E32" s="180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57"/>
    </row>
    <row r="33" spans="1:17" s="110" customFormat="1" ht="24" customHeight="1" thickBot="1">
      <c r="A33" s="182"/>
      <c r="B33" s="183"/>
      <c r="C33" s="183"/>
      <c r="D33" s="184"/>
      <c r="E33" s="183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selection activeCell="F32" sqref="F32"/>
    </sheetView>
  </sheetViews>
  <sheetFormatPr defaultColWidth="9.00390625" defaultRowHeight="16.5"/>
  <cols>
    <col min="1" max="1" width="3.875" style="310" customWidth="1"/>
    <col min="2" max="5" width="2.625" style="310" customWidth="1"/>
    <col min="6" max="6" width="19.875" style="138" customWidth="1"/>
    <col min="7" max="7" width="14.375" style="114" customWidth="1"/>
    <col min="8" max="8" width="15.125" style="114" customWidth="1"/>
    <col min="9" max="9" width="12.875" style="114" customWidth="1"/>
    <col min="10" max="10" width="14.125" style="114" customWidth="1"/>
    <col min="11" max="16" width="14.75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300"/>
      <c r="B1" s="299"/>
      <c r="C1" s="299"/>
      <c r="D1" s="299"/>
      <c r="E1" s="299"/>
      <c r="F1" s="102"/>
      <c r="G1" s="102"/>
      <c r="H1" s="102"/>
      <c r="I1" s="102"/>
      <c r="J1" s="103" t="s">
        <v>90</v>
      </c>
      <c r="K1" s="104" t="s">
        <v>16</v>
      </c>
      <c r="Q1" s="251"/>
    </row>
    <row r="2" spans="1:17" s="108" customFormat="1" ht="25.5" customHeight="1">
      <c r="A2" s="300"/>
      <c r="B2" s="300"/>
      <c r="C2" s="300"/>
      <c r="D2" s="300"/>
      <c r="E2" s="300"/>
      <c r="F2" s="35"/>
      <c r="G2" s="35"/>
      <c r="H2" s="35"/>
      <c r="I2" s="35"/>
      <c r="J2" s="2" t="s">
        <v>105</v>
      </c>
      <c r="K2" s="34" t="s">
        <v>109</v>
      </c>
      <c r="Q2" s="252"/>
    </row>
    <row r="3" spans="1:17" s="108" customFormat="1" ht="25.5" customHeight="1">
      <c r="A3" s="300"/>
      <c r="B3" s="300"/>
      <c r="C3" s="300"/>
      <c r="D3" s="300"/>
      <c r="E3" s="300"/>
      <c r="F3" s="35"/>
      <c r="G3" s="35"/>
      <c r="H3" s="109"/>
      <c r="J3" s="106" t="s">
        <v>95</v>
      </c>
      <c r="K3" s="107" t="s">
        <v>96</v>
      </c>
      <c r="Q3" s="252"/>
    </row>
    <row r="4" spans="1:17" s="110" customFormat="1" ht="16.5" customHeight="1" thickBot="1">
      <c r="A4" s="360" t="s">
        <v>93</v>
      </c>
      <c r="B4" s="360"/>
      <c r="C4" s="360"/>
      <c r="D4" s="360"/>
      <c r="E4" s="360"/>
      <c r="G4" s="111"/>
      <c r="H4" s="111"/>
      <c r="I4" s="111"/>
      <c r="J4" s="112" t="s">
        <v>91</v>
      </c>
      <c r="K4" s="113" t="s">
        <v>165</v>
      </c>
      <c r="P4" s="112" t="s">
        <v>1</v>
      </c>
      <c r="Q4" s="253"/>
    </row>
    <row r="5" spans="1:16" ht="24" customHeight="1">
      <c r="A5" s="352" t="s">
        <v>0</v>
      </c>
      <c r="B5" s="356" t="s">
        <v>102</v>
      </c>
      <c r="C5" s="357"/>
      <c r="D5" s="357"/>
      <c r="E5" s="357"/>
      <c r="F5" s="358"/>
      <c r="G5" s="354" t="s">
        <v>2</v>
      </c>
      <c r="H5" s="359"/>
      <c r="I5" s="354" t="s">
        <v>23</v>
      </c>
      <c r="J5" s="359"/>
      <c r="K5" s="355" t="s">
        <v>3</v>
      </c>
      <c r="L5" s="359"/>
      <c r="M5" s="354" t="s">
        <v>9</v>
      </c>
      <c r="N5" s="359"/>
      <c r="O5" s="354" t="s">
        <v>4</v>
      </c>
      <c r="P5" s="355"/>
    </row>
    <row r="6" spans="1:16" ht="24" customHeight="1">
      <c r="A6" s="353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78">
        <v>100</v>
      </c>
      <c r="B7" s="301"/>
      <c r="C7" s="302"/>
      <c r="D7" s="302"/>
      <c r="E7" s="302"/>
      <c r="F7" s="176" t="s">
        <v>99</v>
      </c>
      <c r="G7" s="188">
        <f>G8+G10</f>
        <v>0</v>
      </c>
      <c r="H7" s="188">
        <f aca="true" t="shared" si="0" ref="H7:P7">H8+H10</f>
        <v>1308580</v>
      </c>
      <c r="I7" s="188">
        <f t="shared" si="0"/>
        <v>0</v>
      </c>
      <c r="J7" s="189">
        <f t="shared" si="0"/>
        <v>65000</v>
      </c>
      <c r="K7" s="190">
        <f t="shared" si="0"/>
        <v>0</v>
      </c>
      <c r="L7" s="188">
        <f t="shared" si="0"/>
        <v>1243580</v>
      </c>
      <c r="M7" s="188">
        <f t="shared" si="0"/>
        <v>0</v>
      </c>
      <c r="N7" s="188">
        <f t="shared" si="0"/>
        <v>0</v>
      </c>
      <c r="O7" s="188">
        <f t="shared" si="0"/>
        <v>0</v>
      </c>
      <c r="P7" s="193">
        <f t="shared" si="0"/>
        <v>0</v>
      </c>
    </row>
    <row r="8" spans="1:17" s="123" customFormat="1" ht="23.25" customHeight="1" hidden="1">
      <c r="A8" s="156"/>
      <c r="B8" s="155">
        <v>2</v>
      </c>
      <c r="C8" s="303"/>
      <c r="D8" s="304"/>
      <c r="E8" s="305"/>
      <c r="F8" s="230" t="s">
        <v>32</v>
      </c>
      <c r="G8" s="188">
        <f>'歲出明細'!G27</f>
        <v>0</v>
      </c>
      <c r="H8" s="188">
        <f>'歲出明細'!H27</f>
        <v>0</v>
      </c>
      <c r="I8" s="188">
        <f>'歲出明細'!I27</f>
        <v>0</v>
      </c>
      <c r="J8" s="188">
        <f>'歲出明細'!J27</f>
        <v>0</v>
      </c>
      <c r="K8" s="192">
        <f>'歲出明細'!K27</f>
        <v>0</v>
      </c>
      <c r="L8" s="188">
        <f>'歲出明細'!L27</f>
        <v>0</v>
      </c>
      <c r="M8" s="188">
        <f>'歲出明細'!M27</f>
        <v>0</v>
      </c>
      <c r="N8" s="188">
        <f>'歲出明細'!N27</f>
        <v>0</v>
      </c>
      <c r="O8" s="188">
        <f>'歲出明細'!O27</f>
        <v>0</v>
      </c>
      <c r="P8" s="193">
        <f>'歲出明細'!P27</f>
        <v>0</v>
      </c>
      <c r="Q8" s="120"/>
    </row>
    <row r="9" spans="1:17" s="124" customFormat="1" ht="23.25" customHeight="1" hidden="1">
      <c r="A9" s="156"/>
      <c r="B9" s="155">
        <v>5</v>
      </c>
      <c r="C9" s="303"/>
      <c r="D9" s="304"/>
      <c r="E9" s="305"/>
      <c r="F9" s="230" t="s">
        <v>59</v>
      </c>
      <c r="G9" s="188" t="e">
        <f>'歲出明細'!G82+歲出明細!#REF!+'歲出明細'!G79+'歲出明細'!G73+'歲出明細'!G69+'歲出明細'!G66+歲出明細!#REF!+歲出明細!#REF!+'歲出明細'!G63+'歲出明細'!G60+'歲出明細'!G57+歲出明細!#REF!</f>
        <v>#REF!</v>
      </c>
      <c r="H9" s="188" t="e">
        <f>'歲出明細'!H82+歲出明細!#REF!+'歲出明細'!H79+'歲出明細'!H73+'歲出明細'!H69+'歲出明細'!H66+歲出明細!#REF!+歲出明細!#REF!+'歲出明細'!H63+'歲出明細'!H60+'歲出明細'!H57+歲出明細!#REF!</f>
        <v>#REF!</v>
      </c>
      <c r="I9" s="188" t="e">
        <f>'歲出明細'!I82+歲出明細!#REF!+'歲出明細'!I79+'歲出明細'!I73+'歲出明細'!I69+'歲出明細'!I66+歲出明細!#REF!+歲出明細!#REF!+'歲出明細'!I63+'歲出明細'!I60+'歲出明細'!I57+歲出明細!#REF!</f>
        <v>#REF!</v>
      </c>
      <c r="J9" s="188" t="e">
        <f>'歲出明細'!J82+歲出明細!#REF!+'歲出明細'!J79+'歲出明細'!J73+'歲出明細'!J69+'歲出明細'!J66+歲出明細!#REF!+歲出明細!#REF!+'歲出明細'!J63+'歲出明細'!J60+'歲出明細'!J57+歲出明細!#REF!</f>
        <v>#REF!</v>
      </c>
      <c r="K9" s="192" t="e">
        <f>'歲出明細'!K82+歲出明細!#REF!+'歲出明細'!K79+'歲出明細'!K73+'歲出明細'!K69+'歲出明細'!K66+歲出明細!#REF!+歲出明細!#REF!+'歲出明細'!K63+'歲出明細'!K60+'歲出明細'!K57+歲出明細!#REF!</f>
        <v>#REF!</v>
      </c>
      <c r="L9" s="188" t="e">
        <f>'歲出明細'!L82+歲出明細!#REF!+'歲出明細'!L79+'歲出明細'!L73+'歲出明細'!L69+'歲出明細'!L66+歲出明細!#REF!+歲出明細!#REF!+'歲出明細'!L63+'歲出明細'!L60+'歲出明細'!L57+歲出明細!#REF!</f>
        <v>#REF!</v>
      </c>
      <c r="M9" s="188" t="e">
        <f>'歲出明細'!M82+歲出明細!#REF!+'歲出明細'!M79+'歲出明細'!M73+'歲出明細'!M69+'歲出明細'!M66+歲出明細!#REF!+歲出明細!#REF!+'歲出明細'!M63+'歲出明細'!M60+'歲出明細'!M57+歲出明細!#REF!</f>
        <v>#REF!</v>
      </c>
      <c r="N9" s="188" t="e">
        <f>'歲出明細'!N82+歲出明細!#REF!+'歲出明細'!N79+'歲出明細'!N73+'歲出明細'!N69+'歲出明細'!N66+歲出明細!#REF!+歲出明細!#REF!+'歲出明細'!N63+'歲出明細'!N60+'歲出明細'!N57+歲出明細!#REF!</f>
        <v>#REF!</v>
      </c>
      <c r="O9" s="188" t="e">
        <f>'歲出明細'!O82+歲出明細!#REF!+'歲出明細'!O79+'歲出明細'!O73+'歲出明細'!O69+'歲出明細'!O66+歲出明細!#REF!+歲出明細!#REF!+'歲出明細'!O63+'歲出明細'!O60+'歲出明細'!O57+歲出明細!#REF!</f>
        <v>#REF!</v>
      </c>
      <c r="P9" s="193" t="e">
        <f>'歲出明細'!P82+歲出明細!#REF!+'歲出明細'!P79+'歲出明細'!P73+'歲出明細'!P69+'歲出明細'!P66+歲出明細!#REF!+歲出明細!#REF!+'歲出明細'!P63+'歲出明細'!P60+'歲出明細'!P57+歲出明細!#REF!</f>
        <v>#REF!</v>
      </c>
      <c r="Q9" s="254"/>
    </row>
    <row r="10" spans="1:17" s="132" customFormat="1" ht="23.25" customHeight="1">
      <c r="A10" s="156"/>
      <c r="B10" s="155">
        <v>6</v>
      </c>
      <c r="C10" s="303"/>
      <c r="D10" s="303"/>
      <c r="E10" s="306"/>
      <c r="F10" s="230" t="s">
        <v>146</v>
      </c>
      <c r="G10" s="188">
        <f>'歲出明細'!G88+'歲出明細'!G93+'歲出明細'!G96</f>
        <v>0</v>
      </c>
      <c r="H10" s="188">
        <f>'歲出明細'!H88+'歲出明細'!H93+'歲出明細'!H96</f>
        <v>1308580</v>
      </c>
      <c r="I10" s="188">
        <f>'歲出明細'!I88+'歲出明細'!I93+'歲出明細'!I96</f>
        <v>0</v>
      </c>
      <c r="J10" s="188">
        <f>'歲出明細'!J88+'歲出明細'!J93+'歲出明細'!J96</f>
        <v>65000</v>
      </c>
      <c r="K10" s="192">
        <f>'歲出明細'!K88+'歲出明細'!K93+'歲出明細'!K96</f>
        <v>0</v>
      </c>
      <c r="L10" s="188">
        <f>'歲出明細'!L88+'歲出明細'!L93+'歲出明細'!L96</f>
        <v>1243580</v>
      </c>
      <c r="M10" s="188">
        <f>'歲出明細'!M88+'歲出明細'!M93+'歲出明細'!M96</f>
        <v>0</v>
      </c>
      <c r="N10" s="188">
        <f>'歲出明細'!N88+'歲出明細'!N93+'歲出明細'!N96</f>
        <v>0</v>
      </c>
      <c r="O10" s="188">
        <f>'歲出明細'!O88+'歲出明細'!O93+'歲出明細'!O96</f>
        <v>0</v>
      </c>
      <c r="P10" s="193">
        <f>'歲出明細'!P88+'歲出明細'!P93+'歲出明細'!P96</f>
        <v>0</v>
      </c>
      <c r="Q10" s="256"/>
    </row>
    <row r="11" spans="1:17" s="126" customFormat="1" ht="23.25" customHeight="1">
      <c r="A11" s="156"/>
      <c r="B11" s="156"/>
      <c r="C11" s="307"/>
      <c r="D11" s="307"/>
      <c r="E11" s="307"/>
      <c r="F11" s="125"/>
      <c r="G11" s="188"/>
      <c r="H11" s="188"/>
      <c r="I11" s="188"/>
      <c r="J11" s="188"/>
      <c r="K11" s="192"/>
      <c r="L11" s="188"/>
      <c r="M11" s="188"/>
      <c r="N11" s="191"/>
      <c r="O11" s="188"/>
      <c r="P11" s="193"/>
      <c r="Q11" s="255"/>
    </row>
    <row r="12" spans="1:17" s="126" customFormat="1" ht="23.25" customHeight="1">
      <c r="A12" s="156"/>
      <c r="B12" s="156"/>
      <c r="C12" s="307"/>
      <c r="D12" s="307"/>
      <c r="E12" s="307"/>
      <c r="F12" s="125"/>
      <c r="G12" s="188"/>
      <c r="H12" s="188"/>
      <c r="I12" s="188"/>
      <c r="J12" s="188"/>
      <c r="K12" s="192"/>
      <c r="L12" s="188"/>
      <c r="M12" s="188"/>
      <c r="N12" s="191"/>
      <c r="O12" s="188"/>
      <c r="P12" s="193"/>
      <c r="Q12" s="255"/>
    </row>
    <row r="13" spans="1:17" s="126" customFormat="1" ht="23.25" customHeight="1">
      <c r="A13" s="156"/>
      <c r="B13" s="156"/>
      <c r="C13" s="307"/>
      <c r="D13" s="307"/>
      <c r="E13" s="307"/>
      <c r="F13" s="125"/>
      <c r="G13" s="188"/>
      <c r="H13" s="188"/>
      <c r="I13" s="188"/>
      <c r="J13" s="188"/>
      <c r="K13" s="192"/>
      <c r="L13" s="188"/>
      <c r="M13" s="188"/>
      <c r="N13" s="191"/>
      <c r="O13" s="188"/>
      <c r="P13" s="193"/>
      <c r="Q13" s="255"/>
    </row>
    <row r="14" spans="1:17" s="126" customFormat="1" ht="23.25" customHeight="1">
      <c r="A14" s="156"/>
      <c r="B14" s="156"/>
      <c r="C14" s="307"/>
      <c r="D14" s="307"/>
      <c r="E14" s="307"/>
      <c r="F14" s="125"/>
      <c r="G14" s="188"/>
      <c r="H14" s="188"/>
      <c r="I14" s="188"/>
      <c r="J14" s="188"/>
      <c r="K14" s="192"/>
      <c r="L14" s="188"/>
      <c r="M14" s="188"/>
      <c r="N14" s="191"/>
      <c r="O14" s="188"/>
      <c r="P14" s="193"/>
      <c r="Q14" s="255"/>
    </row>
    <row r="15" spans="1:17" s="126" customFormat="1" ht="23.25" customHeight="1">
      <c r="A15" s="156"/>
      <c r="B15" s="156"/>
      <c r="C15" s="307"/>
      <c r="D15" s="307"/>
      <c r="E15" s="307"/>
      <c r="F15" s="125"/>
      <c r="G15" s="188"/>
      <c r="H15" s="188"/>
      <c r="I15" s="188"/>
      <c r="J15" s="188"/>
      <c r="K15" s="192"/>
      <c r="L15" s="188"/>
      <c r="M15" s="188"/>
      <c r="N15" s="191"/>
      <c r="O15" s="188"/>
      <c r="P15" s="193"/>
      <c r="Q15" s="255"/>
    </row>
    <row r="16" spans="1:17" s="126" customFormat="1" ht="23.25" customHeight="1">
      <c r="A16" s="156"/>
      <c r="B16" s="156"/>
      <c r="C16" s="307"/>
      <c r="D16" s="307"/>
      <c r="E16" s="307"/>
      <c r="F16" s="125"/>
      <c r="G16" s="188"/>
      <c r="H16" s="188"/>
      <c r="I16" s="188"/>
      <c r="J16" s="188"/>
      <c r="K16" s="192"/>
      <c r="L16" s="188"/>
      <c r="M16" s="188"/>
      <c r="N16" s="188"/>
      <c r="O16" s="188"/>
      <c r="P16" s="193"/>
      <c r="Q16" s="255"/>
    </row>
    <row r="17" spans="1:17" s="132" customFormat="1" ht="23.25" customHeight="1">
      <c r="A17" s="156"/>
      <c r="B17" s="156"/>
      <c r="C17" s="307"/>
      <c r="D17" s="307"/>
      <c r="E17" s="307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256"/>
    </row>
    <row r="18" spans="1:17" s="126" customFormat="1" ht="23.25" customHeight="1">
      <c r="A18" s="156"/>
      <c r="B18" s="156"/>
      <c r="C18" s="307"/>
      <c r="D18" s="307"/>
      <c r="E18" s="307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255"/>
    </row>
    <row r="19" spans="1:17" s="132" customFormat="1" ht="23.25" customHeight="1">
      <c r="A19" s="156"/>
      <c r="B19" s="156"/>
      <c r="C19" s="307"/>
      <c r="D19" s="307"/>
      <c r="E19" s="307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256"/>
    </row>
    <row r="20" spans="1:17" s="132" customFormat="1" ht="23.25" customHeight="1">
      <c r="A20" s="156"/>
      <c r="B20" s="156"/>
      <c r="C20" s="307"/>
      <c r="D20" s="307"/>
      <c r="E20" s="307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256"/>
    </row>
    <row r="21" spans="1:17" s="126" customFormat="1" ht="23.25" customHeight="1">
      <c r="A21" s="156"/>
      <c r="B21" s="156"/>
      <c r="C21" s="307"/>
      <c r="D21" s="307"/>
      <c r="E21" s="307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255"/>
    </row>
    <row r="22" spans="1:17" s="126" customFormat="1" ht="23.25" customHeight="1">
      <c r="A22" s="156"/>
      <c r="B22" s="156"/>
      <c r="C22" s="307"/>
      <c r="D22" s="307"/>
      <c r="E22" s="307"/>
      <c r="F22" s="125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55"/>
    </row>
    <row r="23" spans="1:17" s="126" customFormat="1" ht="23.25" customHeight="1">
      <c r="A23" s="156"/>
      <c r="B23" s="156"/>
      <c r="C23" s="307"/>
      <c r="D23" s="307"/>
      <c r="E23" s="307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55"/>
    </row>
    <row r="24" spans="1:17" s="126" customFormat="1" ht="23.25" customHeight="1">
      <c r="A24" s="156"/>
      <c r="B24" s="156"/>
      <c r="C24" s="307"/>
      <c r="D24" s="307"/>
      <c r="E24" s="307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55"/>
    </row>
    <row r="25" spans="1:17" s="126" customFormat="1" ht="23.25" customHeight="1">
      <c r="A25" s="156"/>
      <c r="B25" s="156"/>
      <c r="C25" s="307"/>
      <c r="D25" s="307"/>
      <c r="E25" s="307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55"/>
    </row>
    <row r="26" spans="1:17" s="126" customFormat="1" ht="23.25" customHeight="1">
      <c r="A26" s="156"/>
      <c r="B26" s="156"/>
      <c r="C26" s="307"/>
      <c r="D26" s="307"/>
      <c r="E26" s="307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55"/>
    </row>
    <row r="27" spans="1:17" s="126" customFormat="1" ht="23.25" customHeight="1">
      <c r="A27" s="156"/>
      <c r="B27" s="156"/>
      <c r="C27" s="307"/>
      <c r="D27" s="307"/>
      <c r="E27" s="307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55"/>
    </row>
    <row r="28" spans="1:17" s="132" customFormat="1" ht="23.25" customHeight="1">
      <c r="A28" s="156"/>
      <c r="B28" s="156"/>
      <c r="C28" s="307"/>
      <c r="D28" s="307"/>
      <c r="E28" s="307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56"/>
    </row>
    <row r="29" spans="1:17" s="132" customFormat="1" ht="23.25" customHeight="1">
      <c r="A29" s="156"/>
      <c r="B29" s="156"/>
      <c r="C29" s="307"/>
      <c r="D29" s="307"/>
      <c r="E29" s="307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56"/>
    </row>
    <row r="30" spans="1:17" s="133" customFormat="1" ht="23.25" customHeight="1">
      <c r="A30" s="310"/>
      <c r="B30" s="307"/>
      <c r="C30" s="307"/>
      <c r="D30" s="307"/>
      <c r="E30" s="307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57"/>
    </row>
    <row r="31" spans="1:17" s="133" customFormat="1" ht="23.25" customHeight="1">
      <c r="A31" s="310"/>
      <c r="B31" s="307"/>
      <c r="C31" s="307"/>
      <c r="D31" s="307"/>
      <c r="E31" s="307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57"/>
    </row>
    <row r="32" spans="1:17" s="133" customFormat="1" ht="23.25" customHeight="1">
      <c r="A32" s="310"/>
      <c r="B32" s="307"/>
      <c r="C32" s="307"/>
      <c r="D32" s="307"/>
      <c r="E32" s="307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57"/>
    </row>
    <row r="33" spans="1:17" s="133" customFormat="1" ht="23.25" customHeight="1">
      <c r="A33" s="310"/>
      <c r="B33" s="307"/>
      <c r="C33" s="307"/>
      <c r="D33" s="307"/>
      <c r="E33" s="307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57"/>
    </row>
    <row r="34" spans="1:17" s="133" customFormat="1" ht="21" customHeight="1">
      <c r="A34" s="310"/>
      <c r="B34" s="307"/>
      <c r="C34" s="307"/>
      <c r="D34" s="307"/>
      <c r="E34" s="307"/>
      <c r="F34" s="125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57"/>
    </row>
    <row r="35" spans="1:17" s="110" customFormat="1" ht="24" customHeight="1" thickBot="1">
      <c r="A35" s="311"/>
      <c r="B35" s="184"/>
      <c r="C35" s="184"/>
      <c r="D35" s="184"/>
      <c r="E35" s="184"/>
      <c r="F35" s="134"/>
      <c r="G35" s="135"/>
      <c r="H35" s="135"/>
      <c r="I35" s="135"/>
      <c r="J35" s="135"/>
      <c r="K35" s="136"/>
      <c r="L35" s="135"/>
      <c r="M35" s="135"/>
      <c r="N35" s="135"/>
      <c r="O35" s="135"/>
      <c r="P35" s="137"/>
      <c r="Q35" s="2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24" sqref="F24"/>
    </sheetView>
  </sheetViews>
  <sheetFormatPr defaultColWidth="9.00390625" defaultRowHeight="16.5"/>
  <cols>
    <col min="1" max="1" width="3.75390625" style="181" customWidth="1"/>
    <col min="2" max="5" width="2.50390625" style="310" customWidth="1"/>
    <col min="6" max="6" width="19.375" style="138" customWidth="1"/>
    <col min="7" max="7" width="14.50390625" style="114" customWidth="1"/>
    <col min="8" max="8" width="16.375" style="114" customWidth="1"/>
    <col min="9" max="9" width="13.00390625" style="114" customWidth="1"/>
    <col min="10" max="10" width="15.25390625" style="114" customWidth="1"/>
    <col min="11" max="11" width="14.75390625" style="114" customWidth="1"/>
    <col min="12" max="12" width="15.125" style="114" customWidth="1"/>
    <col min="13" max="13" width="14.75390625" style="114" customWidth="1"/>
    <col min="14" max="14" width="15.375" style="114" customWidth="1"/>
    <col min="15" max="15" width="14.75390625" style="114" customWidth="1"/>
    <col min="16" max="16" width="16.37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299"/>
      <c r="C1" s="299"/>
      <c r="D1" s="299"/>
      <c r="E1" s="299"/>
      <c r="F1" s="102"/>
      <c r="G1" s="102"/>
      <c r="H1" s="102"/>
      <c r="I1" s="102"/>
      <c r="J1" s="103" t="s">
        <v>90</v>
      </c>
      <c r="K1" s="104" t="s">
        <v>16</v>
      </c>
      <c r="Q1" s="251"/>
    </row>
    <row r="2" spans="1:17" s="108" customFormat="1" ht="25.5" customHeight="1">
      <c r="A2" s="152"/>
      <c r="B2" s="300"/>
      <c r="C2" s="300"/>
      <c r="D2" s="300"/>
      <c r="E2" s="300"/>
      <c r="F2" s="35"/>
      <c r="G2" s="35"/>
      <c r="H2" s="35"/>
      <c r="I2" s="35"/>
      <c r="J2" s="2" t="s">
        <v>105</v>
      </c>
      <c r="K2" s="34" t="s">
        <v>108</v>
      </c>
      <c r="Q2" s="252"/>
    </row>
    <row r="3" spans="1:17" s="108" customFormat="1" ht="25.5" customHeight="1">
      <c r="A3" s="152"/>
      <c r="B3" s="300"/>
      <c r="C3" s="300"/>
      <c r="D3" s="300"/>
      <c r="E3" s="300"/>
      <c r="F3" s="35"/>
      <c r="G3" s="35"/>
      <c r="H3" s="109"/>
      <c r="J3" s="106" t="s">
        <v>95</v>
      </c>
      <c r="K3" s="107" t="s">
        <v>96</v>
      </c>
      <c r="Q3" s="252"/>
    </row>
    <row r="4" spans="1:17" s="110" customFormat="1" ht="16.5" customHeight="1" thickBot="1">
      <c r="A4" s="351" t="s">
        <v>104</v>
      </c>
      <c r="B4" s="351"/>
      <c r="C4" s="351"/>
      <c r="D4" s="351"/>
      <c r="E4" s="351"/>
      <c r="G4" s="111"/>
      <c r="J4" s="139" t="s">
        <v>94</v>
      </c>
      <c r="K4" s="113" t="s">
        <v>164</v>
      </c>
      <c r="P4" s="112" t="s">
        <v>1</v>
      </c>
      <c r="Q4" s="253"/>
    </row>
    <row r="5" spans="1:16" ht="24" customHeight="1">
      <c r="A5" s="352" t="s">
        <v>0</v>
      </c>
      <c r="B5" s="356" t="s">
        <v>100</v>
      </c>
      <c r="C5" s="357"/>
      <c r="D5" s="357"/>
      <c r="E5" s="357"/>
      <c r="F5" s="358"/>
      <c r="G5" s="354" t="s">
        <v>2</v>
      </c>
      <c r="H5" s="359"/>
      <c r="I5" s="354" t="s">
        <v>23</v>
      </c>
      <c r="J5" s="359"/>
      <c r="K5" s="355" t="s">
        <v>3</v>
      </c>
      <c r="L5" s="359"/>
      <c r="M5" s="354" t="s">
        <v>9</v>
      </c>
      <c r="N5" s="359"/>
      <c r="O5" s="354" t="s">
        <v>4</v>
      </c>
      <c r="P5" s="355"/>
    </row>
    <row r="6" spans="1:16" ht="24" customHeight="1">
      <c r="A6" s="353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78">
        <v>100</v>
      </c>
      <c r="B7" s="301"/>
      <c r="C7" s="302"/>
      <c r="D7" s="302"/>
      <c r="E7" s="302"/>
      <c r="F7" s="176" t="s">
        <v>99</v>
      </c>
      <c r="G7" s="188">
        <f>G8+G9+G10+G11+G12</f>
        <v>194128912</v>
      </c>
      <c r="H7" s="188">
        <f aca="true" t="shared" si="0" ref="H7:P7">H8+H9+H10+H11+H12</f>
        <v>23780480101</v>
      </c>
      <c r="I7" s="188">
        <f t="shared" si="0"/>
        <v>18695180</v>
      </c>
      <c r="J7" s="189">
        <f t="shared" si="0"/>
        <v>7945684077</v>
      </c>
      <c r="K7" s="190">
        <f t="shared" si="0"/>
        <v>107172086</v>
      </c>
      <c r="L7" s="188">
        <f t="shared" si="0"/>
        <v>4120346882</v>
      </c>
      <c r="M7" s="188">
        <f t="shared" si="0"/>
        <v>61300503</v>
      </c>
      <c r="N7" s="188">
        <f t="shared" si="0"/>
        <v>-61300503</v>
      </c>
      <c r="O7" s="188">
        <f t="shared" si="0"/>
        <v>129562149</v>
      </c>
      <c r="P7" s="193">
        <f t="shared" si="0"/>
        <v>11653148639</v>
      </c>
      <c r="Q7" s="258" t="e">
        <f>#REF!+Q11+Q15+Q19+Q23</f>
        <v>#REF!</v>
      </c>
    </row>
    <row r="8" spans="1:17" s="123" customFormat="1" ht="23.25" customHeight="1">
      <c r="A8" s="156"/>
      <c r="B8" s="155">
        <v>2</v>
      </c>
      <c r="C8" s="303"/>
      <c r="D8" s="304"/>
      <c r="E8" s="305"/>
      <c r="F8" s="230" t="s">
        <v>32</v>
      </c>
      <c r="G8" s="188">
        <f>'歲出明細'!G18+'歲出明細'!G23+'歲出明細'!G28+'歲出明細'!G31</f>
        <v>44866266</v>
      </c>
      <c r="H8" s="188">
        <f>'歲出明細'!H18+'歲出明細'!H23+'歲出明細'!H28+'歲出明細'!H31</f>
        <v>194297217</v>
      </c>
      <c r="I8" s="188">
        <f>'歲出明細'!I18+'歲出明細'!I23+'歲出明細'!I28+'歲出明細'!I31</f>
        <v>0</v>
      </c>
      <c r="J8" s="188">
        <f>'歲出明細'!J18+'歲出明細'!J23+'歲出明細'!J28+'歲出明細'!J31</f>
        <v>6419341</v>
      </c>
      <c r="K8" s="192">
        <f>'歲出明細'!K18+'歲出明細'!K23+'歲出明細'!K28+'歲出明細'!K31</f>
        <v>29127722</v>
      </c>
      <c r="L8" s="188">
        <f>'歲出明細'!L18+'歲出明細'!L23+'歲出明細'!L28+'歲出明細'!L31</f>
        <v>108016421</v>
      </c>
      <c r="M8" s="188">
        <f>'歲出明細'!M18+'歲出明細'!M23+'歲出明細'!M28+'歲出明細'!M31</f>
        <v>53861455</v>
      </c>
      <c r="N8" s="188">
        <f>'歲出明細'!N18+'歲出明細'!N23+'歲出明細'!N28+'歲出明細'!N31</f>
        <v>-53861455</v>
      </c>
      <c r="O8" s="188">
        <f>'歲出明細'!O18+'歲出明細'!O23+'歲出明細'!O28+'歲出明細'!O31</f>
        <v>69599999</v>
      </c>
      <c r="P8" s="193">
        <f>'歲出明細'!P18+'歲出明細'!P23+'歲出明細'!P28+'歲出明細'!P31</f>
        <v>26000000</v>
      </c>
      <c r="Q8" s="143" t="e">
        <f>歲出明細!#REF!</f>
        <v>#REF!</v>
      </c>
    </row>
    <row r="9" spans="1:17" s="123" customFormat="1" ht="23.25" customHeight="1">
      <c r="A9" s="156"/>
      <c r="B9" s="155">
        <v>3</v>
      </c>
      <c r="C9" s="303"/>
      <c r="D9" s="304"/>
      <c r="E9" s="305"/>
      <c r="F9" s="230" t="s">
        <v>145</v>
      </c>
      <c r="G9" s="188">
        <f>'歲出明細'!G37</f>
        <v>19733561</v>
      </c>
      <c r="H9" s="188">
        <f>'歲出明細'!H37</f>
        <v>52784675</v>
      </c>
      <c r="I9" s="188">
        <f>'歲出明細'!I37</f>
        <v>3820104</v>
      </c>
      <c r="J9" s="188">
        <f>'歲出明細'!J37</f>
        <v>11702388</v>
      </c>
      <c r="K9" s="192">
        <f>'歲出明細'!K37</f>
        <v>12101815</v>
      </c>
      <c r="L9" s="188">
        <f>'歲出明細'!L37</f>
        <v>34221775</v>
      </c>
      <c r="M9" s="188">
        <f>'歲出明細'!M37</f>
        <v>0</v>
      </c>
      <c r="N9" s="188">
        <f>'歲出明細'!N37</f>
        <v>0</v>
      </c>
      <c r="O9" s="188">
        <f>'歲出明細'!O37</f>
        <v>3811642</v>
      </c>
      <c r="P9" s="193">
        <f>'歲出明細'!P37</f>
        <v>6860512</v>
      </c>
      <c r="Q9" s="143" t="e">
        <f>歲出明細!#REF!</f>
        <v>#REF!</v>
      </c>
    </row>
    <row r="10" spans="1:17" s="124" customFormat="1" ht="23.25" customHeight="1">
      <c r="A10" s="156"/>
      <c r="B10" s="155">
        <v>4</v>
      </c>
      <c r="C10" s="303"/>
      <c r="D10" s="304"/>
      <c r="E10" s="305"/>
      <c r="F10" s="230" t="s">
        <v>34</v>
      </c>
      <c r="G10" s="188">
        <f>'歲出明細'!G43+'歲出明細'!G48+'歲出明細'!G51</f>
        <v>98550417</v>
      </c>
      <c r="H10" s="188">
        <f>'歲出明細'!H43+'歲出明細'!H48+'歲出明細'!H51</f>
        <v>22096254583</v>
      </c>
      <c r="I10" s="188">
        <f>'歲出明細'!I43+'歲出明細'!I48+'歲出明細'!I51</f>
        <v>6966396</v>
      </c>
      <c r="J10" s="188">
        <f>'歲出明細'!J43+'歲出明細'!J48+'歲出明細'!J51</f>
        <v>7915100000</v>
      </c>
      <c r="K10" s="192">
        <f>'歲出明細'!K43+'歲出明細'!K48+'歲出明細'!K51</f>
        <v>62484196</v>
      </c>
      <c r="L10" s="188">
        <f>'歲出明細'!L43+'歲出明細'!L48+'歲出明細'!L51</f>
        <v>3054455408</v>
      </c>
      <c r="M10" s="188">
        <f>'歲出明細'!M43+'歲出明細'!M48+'歲出明細'!M51</f>
        <v>7439048</v>
      </c>
      <c r="N10" s="188">
        <f>'歲出明細'!N43+'歲出明細'!N48+'歲出明細'!N51</f>
        <v>-7439048</v>
      </c>
      <c r="O10" s="188">
        <f>'歲出明細'!O43+'歲出明細'!O48+'歲出明細'!O51</f>
        <v>36538873</v>
      </c>
      <c r="P10" s="193">
        <f>'歲出明細'!P43+'歲出明細'!P48+'歲出明細'!P51</f>
        <v>11119260127</v>
      </c>
      <c r="Q10" s="259" t="e">
        <f>'歲出明細'!Q43+'歲出明細'!Q48+'歲出明細'!Q51+歲出明細!#REF!+歲出明細!#REF!</f>
        <v>#REF!</v>
      </c>
    </row>
    <row r="11" spans="1:17" s="124" customFormat="1" ht="23.25" customHeight="1">
      <c r="A11" s="156"/>
      <c r="B11" s="155">
        <v>5</v>
      </c>
      <c r="C11" s="303"/>
      <c r="D11" s="304"/>
      <c r="E11" s="305"/>
      <c r="F11" s="230" t="s">
        <v>59</v>
      </c>
      <c r="G11" s="188">
        <f>'歲出明細'!G58+'歲出明細'!G61+'歲出明細'!G64+'歲出明細'!G67+'歲出明細'!G70+'歲出明細'!G74+'歲出明細'!G80+'歲出明細'!G83</f>
        <v>36900</v>
      </c>
      <c r="H11" s="188">
        <f>'歲出明細'!H58+'歲出明細'!H61+'歲出明細'!H64+'歲出明細'!H67+'歲出明細'!H70+'歲出明細'!H74+'歲出明細'!H80+'歲出明細'!H83</f>
        <v>1400432076</v>
      </c>
      <c r="I11" s="188">
        <f>'歲出明細'!I58+'歲出明細'!I61+'歲出明細'!I64+'歲出明細'!I67+'歲出明細'!I70+'歲出明細'!I74+'歲出明細'!I80+'歲出明細'!I83</f>
        <v>0</v>
      </c>
      <c r="J11" s="188">
        <f>'歲出明細'!J58+'歲出明細'!J61+'歲出明細'!J64+'歲出明細'!J67+'歲出明細'!J70+'歲出明細'!J74+'歲出明細'!J80+'歲出明細'!J83</f>
        <v>9183819</v>
      </c>
      <c r="K11" s="192">
        <f>'歲出明細'!K58+'歲出明細'!K61+'歲出明細'!K64+'歲出明細'!K67+'歲出明細'!K70+'歲出明細'!K74+'歲出明細'!K80+'歲出明細'!K83</f>
        <v>36900</v>
      </c>
      <c r="L11" s="188">
        <f>'歲出明細'!L58+'歲出明細'!L61+'歲出明細'!L64+'歲出明細'!L67+'歲出明細'!L70+'歲出明細'!L74+'歲出明細'!L80+'歲出明細'!L83</f>
        <v>891228491</v>
      </c>
      <c r="M11" s="188">
        <f>'歲出明細'!M58+'歲出明細'!M61+'歲出明細'!M64+'歲出明細'!M67+'歲出明細'!M70+'歲出明細'!M74+'歲出明細'!M80+'歲出明細'!M83</f>
        <v>0</v>
      </c>
      <c r="N11" s="188">
        <f>'歲出明細'!N58+'歲出明細'!N61+'歲出明細'!N64+'歲出明細'!N67+'歲出明細'!N70+'歲出明細'!N74+'歲出明細'!N80+'歲出明細'!N83</f>
        <v>0</v>
      </c>
      <c r="O11" s="188">
        <f>'歲出明細'!O58+'歲出明細'!O61+'歲出明細'!O64+'歲出明細'!O67+'歲出明細'!O70+'歲出明細'!O74+'歲出明細'!O80+'歲出明細'!O83</f>
        <v>0</v>
      </c>
      <c r="P11" s="193">
        <f>'歲出明細'!P58+'歲出明細'!P61+'歲出明細'!P64+'歲出明細'!P67+'歲出明細'!P70+'歲出明細'!P74+'歲出明細'!P80+'歲出明細'!P83</f>
        <v>500019766</v>
      </c>
      <c r="Q11" s="143" t="e">
        <f>歲出明細!#REF!</f>
        <v>#REF!</v>
      </c>
    </row>
    <row r="12" spans="1:17" s="126" customFormat="1" ht="23.25" customHeight="1">
      <c r="A12" s="156"/>
      <c r="B12" s="155">
        <v>6</v>
      </c>
      <c r="C12" s="303"/>
      <c r="D12" s="303"/>
      <c r="E12" s="306"/>
      <c r="F12" s="230" t="s">
        <v>146</v>
      </c>
      <c r="G12" s="188">
        <f>'歲出明細'!G89+'歲出明細'!G94+'歲出明細'!G97</f>
        <v>30941768</v>
      </c>
      <c r="H12" s="188">
        <f>'歲出明細'!H89+'歲出明細'!H94+'歲出明細'!H97</f>
        <v>36711550</v>
      </c>
      <c r="I12" s="188">
        <f>'歲出明細'!I89+'歲出明細'!I94+'歲出明細'!I97</f>
        <v>7908680</v>
      </c>
      <c r="J12" s="188">
        <f>'歲出明細'!J89+'歲出明細'!J94+'歲出明細'!J97</f>
        <v>3278529</v>
      </c>
      <c r="K12" s="192">
        <f>'歲出明細'!K89+'歲出明細'!K94+'歲出明細'!K97</f>
        <v>3421453</v>
      </c>
      <c r="L12" s="188">
        <f>'歲出明細'!L89+'歲出明細'!L94+'歲出明細'!L97</f>
        <v>32424787</v>
      </c>
      <c r="M12" s="188">
        <f>'歲出明細'!M89+'歲出明細'!M94+'歲出明細'!M97</f>
        <v>0</v>
      </c>
      <c r="N12" s="188">
        <f>'歲出明細'!N89+'歲出明細'!N94+'歲出明細'!N97</f>
        <v>0</v>
      </c>
      <c r="O12" s="188">
        <f>'歲出明細'!O89+'歲出明細'!O94+'歲出明細'!O97</f>
        <v>19611635</v>
      </c>
      <c r="P12" s="193">
        <f>'歲出明細'!P89+'歲出明細'!P94+'歲出明細'!P97</f>
        <v>1008234</v>
      </c>
      <c r="Q12" s="143" t="e">
        <f>歲出明細!#REF!</f>
        <v>#REF!</v>
      </c>
    </row>
    <row r="13" spans="1:17" s="132" customFormat="1" ht="23.25" customHeight="1">
      <c r="A13" s="156"/>
      <c r="B13" s="156"/>
      <c r="C13" s="307"/>
      <c r="D13" s="307"/>
      <c r="E13" s="307"/>
      <c r="F13" s="125"/>
      <c r="G13" s="188"/>
      <c r="H13" s="188"/>
      <c r="I13" s="188"/>
      <c r="J13" s="188"/>
      <c r="K13" s="192"/>
      <c r="L13" s="188"/>
      <c r="M13" s="188"/>
      <c r="N13" s="191"/>
      <c r="O13" s="188"/>
      <c r="P13" s="193"/>
      <c r="Q13" s="145"/>
    </row>
    <row r="14" spans="1:17" s="126" customFormat="1" ht="23.25" customHeight="1">
      <c r="A14" s="156"/>
      <c r="B14" s="156"/>
      <c r="C14" s="307"/>
      <c r="D14" s="307"/>
      <c r="E14" s="307"/>
      <c r="F14" s="125"/>
      <c r="G14" s="188"/>
      <c r="H14" s="188"/>
      <c r="I14" s="188"/>
      <c r="J14" s="188"/>
      <c r="K14" s="192"/>
      <c r="L14" s="188"/>
      <c r="M14" s="188"/>
      <c r="N14" s="191"/>
      <c r="O14" s="188"/>
      <c r="P14" s="193"/>
      <c r="Q14" s="143" t="e">
        <f>歲出明細!#REF!</f>
        <v>#REF!</v>
      </c>
    </row>
    <row r="15" spans="1:17" s="126" customFormat="1" ht="23.25" customHeight="1">
      <c r="A15" s="156"/>
      <c r="B15" s="156"/>
      <c r="C15" s="307"/>
      <c r="D15" s="307"/>
      <c r="E15" s="307"/>
      <c r="F15" s="125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f>Q16</f>
        <v>10</v>
      </c>
    </row>
    <row r="16" spans="1:17" s="126" customFormat="1" ht="23.25" customHeight="1">
      <c r="A16" s="156"/>
      <c r="B16" s="156"/>
      <c r="C16" s="307"/>
      <c r="D16" s="307"/>
      <c r="E16" s="307"/>
      <c r="F16" s="127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43">
        <f>Q17</f>
        <v>10</v>
      </c>
    </row>
    <row r="17" spans="1:17" s="132" customFormat="1" ht="23.25" customHeight="1">
      <c r="A17" s="156"/>
      <c r="B17" s="156"/>
      <c r="C17" s="307"/>
      <c r="D17" s="307"/>
      <c r="E17" s="307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>
        <f>Q18</f>
        <v>10</v>
      </c>
    </row>
    <row r="18" spans="1:17" s="126" customFormat="1" ht="23.25" customHeight="1">
      <c r="A18" s="156"/>
      <c r="B18" s="156"/>
      <c r="C18" s="307"/>
      <c r="D18" s="307"/>
      <c r="E18" s="307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v>10</v>
      </c>
    </row>
    <row r="19" spans="1:17" s="132" customFormat="1" ht="23.25" customHeight="1">
      <c r="A19" s="156"/>
      <c r="B19" s="156"/>
      <c r="C19" s="307"/>
      <c r="D19" s="307"/>
      <c r="E19" s="307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145"/>
    </row>
    <row r="20" spans="1:17" s="132" customFormat="1" ht="23.25" customHeight="1">
      <c r="A20" s="156"/>
      <c r="B20" s="156"/>
      <c r="C20" s="307"/>
      <c r="D20" s="307"/>
      <c r="E20" s="307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45"/>
    </row>
    <row r="21" spans="1:17" s="126" customFormat="1" ht="23.25" customHeight="1">
      <c r="A21" s="156"/>
      <c r="B21" s="156"/>
      <c r="C21" s="307"/>
      <c r="D21" s="307"/>
      <c r="E21" s="307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f>Q22</f>
        <v>0</v>
      </c>
    </row>
    <row r="22" spans="1:17" s="126" customFormat="1" ht="23.25" customHeight="1">
      <c r="A22" s="156"/>
      <c r="B22" s="156"/>
      <c r="C22" s="307"/>
      <c r="D22" s="307"/>
      <c r="E22" s="307"/>
      <c r="F22" s="125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43"/>
    </row>
    <row r="23" spans="1:17" s="126" customFormat="1" ht="23.25" customHeight="1">
      <c r="A23" s="156"/>
      <c r="B23" s="156"/>
      <c r="C23" s="307"/>
      <c r="D23" s="307"/>
      <c r="E23" s="307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/>
    </row>
    <row r="24" spans="1:17" s="132" customFormat="1" ht="23.25" customHeight="1">
      <c r="A24" s="156"/>
      <c r="B24" s="156"/>
      <c r="C24" s="307"/>
      <c r="D24" s="307"/>
      <c r="E24" s="307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145"/>
    </row>
    <row r="25" spans="1:17" s="132" customFormat="1" ht="23.25" customHeight="1">
      <c r="A25" s="156"/>
      <c r="B25" s="156"/>
      <c r="C25" s="307"/>
      <c r="D25" s="307"/>
      <c r="E25" s="307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45">
        <v>0</v>
      </c>
    </row>
    <row r="26" spans="1:17" s="133" customFormat="1" ht="23.25" customHeight="1">
      <c r="A26" s="181"/>
      <c r="B26" s="307"/>
      <c r="C26" s="307"/>
      <c r="D26" s="307"/>
      <c r="E26" s="307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57"/>
    </row>
    <row r="27" spans="1:17" s="133" customFormat="1" ht="23.25" customHeight="1">
      <c r="A27" s="181"/>
      <c r="B27" s="307"/>
      <c r="C27" s="307"/>
      <c r="D27" s="307"/>
      <c r="E27" s="307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57"/>
    </row>
    <row r="28" spans="1:17" s="133" customFormat="1" ht="23.25" customHeight="1">
      <c r="A28" s="181"/>
      <c r="B28" s="307"/>
      <c r="C28" s="307"/>
      <c r="D28" s="307"/>
      <c r="E28" s="307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57"/>
    </row>
    <row r="29" spans="1:17" s="133" customFormat="1" ht="23.25" customHeight="1">
      <c r="A29" s="181"/>
      <c r="B29" s="307"/>
      <c r="C29" s="307"/>
      <c r="D29" s="307"/>
      <c r="E29" s="307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57"/>
    </row>
    <row r="30" spans="1:17" s="133" customFormat="1" ht="23.25" customHeight="1">
      <c r="A30" s="181"/>
      <c r="B30" s="307"/>
      <c r="C30" s="307"/>
      <c r="D30" s="307"/>
      <c r="E30" s="307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57"/>
    </row>
    <row r="31" spans="1:17" s="133" customFormat="1" ht="23.25" customHeight="1">
      <c r="A31" s="181"/>
      <c r="B31" s="307"/>
      <c r="C31" s="307"/>
      <c r="D31" s="307"/>
      <c r="E31" s="307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57"/>
    </row>
    <row r="32" spans="1:17" s="133" customFormat="1" ht="18" customHeight="1">
      <c r="A32" s="181"/>
      <c r="B32" s="307"/>
      <c r="C32" s="307"/>
      <c r="D32" s="307"/>
      <c r="E32" s="307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57"/>
    </row>
    <row r="33" spans="1:17" s="110" customFormat="1" ht="24" customHeight="1" thickBot="1">
      <c r="A33" s="182"/>
      <c r="B33" s="184"/>
      <c r="C33" s="184"/>
      <c r="D33" s="184"/>
      <c r="E33" s="184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</row>
    <row r="34" spans="1:17" s="133" customFormat="1" ht="23.25" customHeight="1">
      <c r="A34" s="185"/>
      <c r="B34" s="308"/>
      <c r="C34" s="308"/>
      <c r="D34" s="308"/>
      <c r="E34" s="308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57"/>
    </row>
    <row r="35" spans="1:17" s="133" customFormat="1" ht="23.25" customHeight="1">
      <c r="A35" s="186"/>
      <c r="B35" s="266"/>
      <c r="C35" s="266"/>
      <c r="D35" s="266"/>
      <c r="E35" s="266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57"/>
    </row>
    <row r="36" spans="1:17" s="110" customFormat="1" ht="20.25" customHeight="1">
      <c r="A36" s="186"/>
      <c r="B36" s="266"/>
      <c r="C36" s="266"/>
      <c r="D36" s="266"/>
      <c r="E36" s="266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53"/>
    </row>
    <row r="37" spans="1:17" s="110" customFormat="1" ht="20.25" customHeight="1">
      <c r="A37" s="186"/>
      <c r="B37" s="266"/>
      <c r="C37" s="266"/>
      <c r="D37" s="266"/>
      <c r="E37" s="266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53"/>
    </row>
    <row r="38" spans="1:17" s="133" customFormat="1" ht="20.25" customHeight="1">
      <c r="A38" s="186"/>
      <c r="B38" s="266"/>
      <c r="C38" s="266"/>
      <c r="D38" s="266"/>
      <c r="E38" s="266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57"/>
    </row>
    <row r="39" spans="1:17" s="133" customFormat="1" ht="20.25" customHeight="1">
      <c r="A39" s="186"/>
      <c r="B39" s="266"/>
      <c r="C39" s="266"/>
      <c r="D39" s="266"/>
      <c r="E39" s="266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57"/>
    </row>
    <row r="40" spans="1:17" s="133" customFormat="1" ht="20.25" customHeight="1">
      <c r="A40" s="186"/>
      <c r="B40" s="266"/>
      <c r="C40" s="266"/>
      <c r="D40" s="266"/>
      <c r="E40" s="266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57"/>
    </row>
    <row r="41" spans="1:17" s="110" customFormat="1" ht="36" customHeight="1">
      <c r="A41" s="186"/>
      <c r="B41" s="266"/>
      <c r="C41" s="266"/>
      <c r="D41" s="266"/>
      <c r="E41" s="266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53"/>
    </row>
    <row r="42" spans="1:17" s="110" customFormat="1" ht="20.25" customHeight="1">
      <c r="A42" s="186"/>
      <c r="B42" s="266"/>
      <c r="C42" s="266"/>
      <c r="D42" s="266"/>
      <c r="E42" s="266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53"/>
    </row>
    <row r="43" spans="1:17" s="110" customFormat="1" ht="20.25" customHeight="1">
      <c r="A43" s="186"/>
      <c r="B43" s="266"/>
      <c r="C43" s="266"/>
      <c r="D43" s="266"/>
      <c r="E43" s="266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53"/>
    </row>
    <row r="44" spans="1:17" s="110" customFormat="1" ht="20.25" customHeight="1">
      <c r="A44" s="186"/>
      <c r="B44" s="266"/>
      <c r="C44" s="266"/>
      <c r="D44" s="266"/>
      <c r="E44" s="266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53"/>
    </row>
    <row r="45" spans="1:17" s="110" customFormat="1" ht="20.25" customHeight="1">
      <c r="A45" s="186"/>
      <c r="B45" s="266"/>
      <c r="C45" s="266"/>
      <c r="D45" s="266"/>
      <c r="E45" s="266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53"/>
    </row>
    <row r="46" spans="1:17" s="110" customFormat="1" ht="35.25" customHeight="1">
      <c r="A46" s="186"/>
      <c r="B46" s="266"/>
      <c r="C46" s="266"/>
      <c r="D46" s="266"/>
      <c r="E46" s="266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</row>
    <row r="47" spans="1:17" s="110" customFormat="1" ht="20.25" customHeight="1">
      <c r="A47" s="186"/>
      <c r="B47" s="266"/>
      <c r="C47" s="266"/>
      <c r="D47" s="266"/>
      <c r="E47" s="266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53"/>
    </row>
    <row r="48" spans="1:17" s="110" customFormat="1" ht="20.25" customHeight="1">
      <c r="A48" s="186"/>
      <c r="B48" s="266"/>
      <c r="C48" s="266"/>
      <c r="D48" s="266"/>
      <c r="E48" s="266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53"/>
    </row>
    <row r="49" spans="1:17" s="133" customFormat="1" ht="20.25" customHeight="1">
      <c r="A49" s="186"/>
      <c r="B49" s="266"/>
      <c r="C49" s="266"/>
      <c r="D49" s="266"/>
      <c r="E49" s="266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57"/>
    </row>
    <row r="50" spans="1:17" s="133" customFormat="1" ht="20.25" customHeight="1">
      <c r="A50" s="186"/>
      <c r="B50" s="266"/>
      <c r="C50" s="266"/>
      <c r="D50" s="266"/>
      <c r="E50" s="266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f>Q51</f>
        <v>0</v>
      </c>
    </row>
    <row r="51" spans="1:17" s="110" customFormat="1" ht="20.25" customHeight="1">
      <c r="A51" s="186"/>
      <c r="B51" s="266"/>
      <c r="C51" s="266"/>
      <c r="D51" s="266"/>
      <c r="E51" s="266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53"/>
    </row>
    <row r="52" spans="1:17" s="110" customFormat="1" ht="22.5" customHeight="1">
      <c r="A52" s="186"/>
      <c r="B52" s="266"/>
      <c r="C52" s="266"/>
      <c r="D52" s="266"/>
      <c r="E52" s="266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53"/>
    </row>
    <row r="53" spans="1:18" ht="23.25" customHeight="1">
      <c r="A53" s="186"/>
      <c r="B53" s="266"/>
      <c r="C53" s="266"/>
      <c r="D53" s="266"/>
      <c r="E53" s="266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186"/>
      <c r="B54" s="266"/>
      <c r="C54" s="266"/>
      <c r="D54" s="266"/>
      <c r="E54" s="26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186"/>
      <c r="B55" s="309"/>
      <c r="C55" s="309"/>
      <c r="D55" s="309"/>
      <c r="E55" s="30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8" ht="22.5" customHeight="1">
      <c r="A56" s="186"/>
      <c r="B56" s="309"/>
      <c r="C56" s="309"/>
      <c r="D56" s="309"/>
      <c r="E56" s="30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R56" s="148"/>
    </row>
    <row r="57" spans="1:16" ht="22.5" customHeight="1">
      <c r="A57" s="186"/>
      <c r="B57" s="309"/>
      <c r="C57" s="309"/>
      <c r="D57" s="309"/>
      <c r="E57" s="30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6"/>
      <c r="B58" s="309"/>
      <c r="C58" s="309"/>
      <c r="D58" s="309"/>
      <c r="E58" s="30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6"/>
      <c r="B59" s="309"/>
      <c r="C59" s="309"/>
      <c r="D59" s="309"/>
      <c r="E59" s="30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186"/>
      <c r="B60" s="309"/>
      <c r="C60" s="309"/>
      <c r="D60" s="309"/>
      <c r="E60" s="30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86"/>
      <c r="B61" s="309"/>
      <c r="C61" s="309"/>
      <c r="D61" s="309"/>
      <c r="E61" s="309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74" t="s">
        <v>73</v>
      </c>
      <c r="I2" s="375"/>
      <c r="J2" s="375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69" t="s">
        <v>79</v>
      </c>
      <c r="C5" s="369"/>
      <c r="D5" s="369"/>
      <c r="E5" s="369"/>
      <c r="F5" s="369"/>
      <c r="G5" s="372" t="s">
        <v>2</v>
      </c>
      <c r="H5" s="373"/>
      <c r="I5" s="367" t="s">
        <v>80</v>
      </c>
      <c r="J5" s="370"/>
      <c r="K5" s="368" t="s">
        <v>3</v>
      </c>
      <c r="L5" s="371"/>
      <c r="M5" s="367" t="s">
        <v>9</v>
      </c>
      <c r="N5" s="370"/>
      <c r="O5" s="367" t="s">
        <v>4</v>
      </c>
      <c r="P5" s="368"/>
    </row>
    <row r="6" spans="1:16" s="51" customFormat="1" ht="19.5" customHeight="1">
      <c r="A6" s="50" t="s">
        <v>81</v>
      </c>
      <c r="B6" s="376" t="s">
        <v>10</v>
      </c>
      <c r="C6" s="376" t="s">
        <v>11</v>
      </c>
      <c r="D6" s="376" t="s">
        <v>12</v>
      </c>
      <c r="E6" s="376" t="s">
        <v>13</v>
      </c>
      <c r="F6" s="363" t="s">
        <v>82</v>
      </c>
      <c r="G6" s="363" t="s">
        <v>83</v>
      </c>
      <c r="H6" s="363" t="s">
        <v>84</v>
      </c>
      <c r="I6" s="363" t="s">
        <v>85</v>
      </c>
      <c r="J6" s="363" t="s">
        <v>84</v>
      </c>
      <c r="K6" s="365" t="s">
        <v>83</v>
      </c>
      <c r="L6" s="363" t="s">
        <v>86</v>
      </c>
      <c r="M6" s="363" t="s">
        <v>85</v>
      </c>
      <c r="N6" s="363" t="s">
        <v>84</v>
      </c>
      <c r="O6" s="363" t="s">
        <v>83</v>
      </c>
      <c r="P6" s="361" t="s">
        <v>86</v>
      </c>
    </row>
    <row r="7" spans="1:16" ht="21" customHeight="1">
      <c r="A7" s="52" t="s">
        <v>87</v>
      </c>
      <c r="B7" s="377"/>
      <c r="C7" s="377"/>
      <c r="D7" s="377"/>
      <c r="E7" s="377"/>
      <c r="F7" s="364"/>
      <c r="G7" s="364"/>
      <c r="H7" s="364"/>
      <c r="I7" s="364"/>
      <c r="J7" s="364"/>
      <c r="K7" s="366"/>
      <c r="L7" s="364"/>
      <c r="M7" s="364"/>
      <c r="N7" s="364"/>
      <c r="O7" s="364"/>
      <c r="P7" s="362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74" t="s">
        <v>37</v>
      </c>
      <c r="I2" s="375"/>
      <c r="J2" s="375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69" t="s">
        <v>22</v>
      </c>
      <c r="C5" s="369"/>
      <c r="D5" s="369"/>
      <c r="E5" s="369"/>
      <c r="F5" s="369"/>
      <c r="G5" s="372" t="s">
        <v>2</v>
      </c>
      <c r="H5" s="373"/>
      <c r="I5" s="367" t="s">
        <v>23</v>
      </c>
      <c r="J5" s="370"/>
      <c r="K5" s="368" t="s">
        <v>3</v>
      </c>
      <c r="L5" s="371"/>
      <c r="M5" s="367" t="s">
        <v>9</v>
      </c>
      <c r="N5" s="370"/>
      <c r="O5" s="367" t="s">
        <v>4</v>
      </c>
      <c r="P5" s="368"/>
    </row>
    <row r="6" spans="1:16" s="51" customFormat="1" ht="19.5" customHeight="1">
      <c r="A6" s="50" t="s">
        <v>24</v>
      </c>
      <c r="B6" s="376" t="s">
        <v>10</v>
      </c>
      <c r="C6" s="376" t="s">
        <v>11</v>
      </c>
      <c r="D6" s="376" t="s">
        <v>12</v>
      </c>
      <c r="E6" s="376" t="s">
        <v>13</v>
      </c>
      <c r="F6" s="363" t="s">
        <v>25</v>
      </c>
      <c r="G6" s="363" t="s">
        <v>26</v>
      </c>
      <c r="H6" s="363" t="s">
        <v>27</v>
      </c>
      <c r="I6" s="363" t="s">
        <v>28</v>
      </c>
      <c r="J6" s="363" t="s">
        <v>27</v>
      </c>
      <c r="K6" s="365" t="s">
        <v>26</v>
      </c>
      <c r="L6" s="363" t="s">
        <v>29</v>
      </c>
      <c r="M6" s="363" t="s">
        <v>28</v>
      </c>
      <c r="N6" s="363" t="s">
        <v>27</v>
      </c>
      <c r="O6" s="363" t="s">
        <v>26</v>
      </c>
      <c r="P6" s="361" t="s">
        <v>29</v>
      </c>
    </row>
    <row r="7" spans="1:16" ht="21" customHeight="1">
      <c r="A7" s="52" t="s">
        <v>30</v>
      </c>
      <c r="B7" s="377"/>
      <c r="C7" s="377"/>
      <c r="D7" s="377"/>
      <c r="E7" s="377"/>
      <c r="F7" s="364"/>
      <c r="G7" s="364"/>
      <c r="H7" s="364"/>
      <c r="I7" s="364"/>
      <c r="J7" s="364"/>
      <c r="K7" s="366"/>
      <c r="L7" s="364"/>
      <c r="M7" s="364"/>
      <c r="N7" s="364"/>
      <c r="O7" s="364"/>
      <c r="P7" s="362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9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46" sqref="R46"/>
    </sheetView>
  </sheetViews>
  <sheetFormatPr defaultColWidth="9.00390625" defaultRowHeight="16.5"/>
  <cols>
    <col min="1" max="1" width="3.875" style="207" customWidth="1"/>
    <col min="2" max="5" width="2.375" style="227" customWidth="1"/>
    <col min="6" max="6" width="20.25390625" style="228" customWidth="1"/>
    <col min="7" max="7" width="14.125" style="207" customWidth="1"/>
    <col min="8" max="8" width="15.50390625" style="207" customWidth="1"/>
    <col min="9" max="9" width="12.75390625" style="207" customWidth="1"/>
    <col min="10" max="10" width="14.25390625" style="207" customWidth="1"/>
    <col min="11" max="11" width="15.25390625" style="207" customWidth="1"/>
    <col min="12" max="12" width="15.125" style="207" customWidth="1"/>
    <col min="13" max="14" width="14.75390625" style="207" customWidth="1"/>
    <col min="15" max="15" width="13.625" style="207" customWidth="1"/>
    <col min="16" max="16" width="16.00390625" style="207" customWidth="1"/>
    <col min="17" max="17" width="9.00390625" style="265" customWidth="1"/>
    <col min="18" max="16384" width="9.00390625" style="207" customWidth="1"/>
  </cols>
  <sheetData>
    <row r="1" spans="1:17" s="201" customFormat="1" ht="15.75" customHeight="1">
      <c r="A1" s="197"/>
      <c r="B1" s="227"/>
      <c r="C1" s="227"/>
      <c r="D1" s="227"/>
      <c r="E1" s="227"/>
      <c r="F1" s="198"/>
      <c r="G1" s="198"/>
      <c r="H1" s="198"/>
      <c r="I1" s="198"/>
      <c r="J1" s="199" t="s">
        <v>90</v>
      </c>
      <c r="K1" s="200" t="s">
        <v>16</v>
      </c>
      <c r="Q1" s="263"/>
    </row>
    <row r="2" spans="1:17" s="205" customFormat="1" ht="25.5" customHeight="1">
      <c r="A2" s="197"/>
      <c r="B2" s="297"/>
      <c r="C2" s="297"/>
      <c r="D2" s="297"/>
      <c r="E2" s="297"/>
      <c r="F2" s="202"/>
      <c r="G2" s="202"/>
      <c r="H2" s="202"/>
      <c r="I2" s="202"/>
      <c r="J2" s="203" t="s">
        <v>105</v>
      </c>
      <c r="K2" s="204" t="s">
        <v>109</v>
      </c>
      <c r="Q2" s="264"/>
    </row>
    <row r="3" spans="1:17" s="205" customFormat="1" ht="25.5" customHeight="1">
      <c r="A3" s="197"/>
      <c r="B3" s="297"/>
      <c r="C3" s="297"/>
      <c r="D3" s="297"/>
      <c r="E3" s="297"/>
      <c r="F3" s="202"/>
      <c r="G3" s="202"/>
      <c r="H3" s="206"/>
      <c r="J3" s="203" t="s">
        <v>17</v>
      </c>
      <c r="K3" s="204" t="s">
        <v>18</v>
      </c>
      <c r="Q3" s="264"/>
    </row>
    <row r="4" spans="1:16" ht="16.5" customHeight="1" thickBot="1">
      <c r="A4" s="378"/>
      <c r="B4" s="378"/>
      <c r="C4" s="378"/>
      <c r="D4" s="378"/>
      <c r="E4" s="378"/>
      <c r="F4" s="207"/>
      <c r="G4" s="208"/>
      <c r="J4" s="209" t="s">
        <v>132</v>
      </c>
      <c r="K4" s="210" t="s">
        <v>155</v>
      </c>
      <c r="M4" s="211"/>
      <c r="P4" s="212" t="s">
        <v>1</v>
      </c>
    </row>
    <row r="5" spans="1:16" ht="24" customHeight="1">
      <c r="A5" s="379" t="s">
        <v>0</v>
      </c>
      <c r="B5" s="383" t="s">
        <v>133</v>
      </c>
      <c r="C5" s="384"/>
      <c r="D5" s="384"/>
      <c r="E5" s="384"/>
      <c r="F5" s="385"/>
      <c r="G5" s="381" t="s">
        <v>2</v>
      </c>
      <c r="H5" s="386"/>
      <c r="I5" s="381" t="s">
        <v>134</v>
      </c>
      <c r="J5" s="386"/>
      <c r="K5" s="382" t="s">
        <v>3</v>
      </c>
      <c r="L5" s="386"/>
      <c r="M5" s="381" t="s">
        <v>9</v>
      </c>
      <c r="N5" s="386"/>
      <c r="O5" s="381" t="s">
        <v>4</v>
      </c>
      <c r="P5" s="382"/>
    </row>
    <row r="6" spans="1:16" ht="24" customHeight="1">
      <c r="A6" s="380"/>
      <c r="B6" s="213" t="s">
        <v>10</v>
      </c>
      <c r="C6" s="213" t="s">
        <v>11</v>
      </c>
      <c r="D6" s="213" t="s">
        <v>12</v>
      </c>
      <c r="E6" s="213" t="s">
        <v>13</v>
      </c>
      <c r="F6" s="214" t="s">
        <v>135</v>
      </c>
      <c r="G6" s="214" t="s">
        <v>136</v>
      </c>
      <c r="H6" s="214" t="s">
        <v>14</v>
      </c>
      <c r="I6" s="214" t="s">
        <v>136</v>
      </c>
      <c r="J6" s="215" t="s">
        <v>14</v>
      </c>
      <c r="K6" s="216" t="s">
        <v>136</v>
      </c>
      <c r="L6" s="214" t="s">
        <v>14</v>
      </c>
      <c r="M6" s="214" t="s">
        <v>136</v>
      </c>
      <c r="N6" s="214" t="s">
        <v>14</v>
      </c>
      <c r="O6" s="214" t="s">
        <v>136</v>
      </c>
      <c r="P6" s="217" t="s">
        <v>14</v>
      </c>
    </row>
    <row r="7" spans="1:16" s="221" customFormat="1" ht="24" customHeight="1">
      <c r="A7" s="218">
        <v>100</v>
      </c>
      <c r="B7" s="219"/>
      <c r="C7" s="219"/>
      <c r="D7" s="219"/>
      <c r="E7" s="219"/>
      <c r="F7" s="315" t="s">
        <v>137</v>
      </c>
      <c r="G7" s="262">
        <f aca="true" t="shared" si="0" ref="G7:P7">G10+G32+G38+G52+G84</f>
        <v>194128912</v>
      </c>
      <c r="H7" s="262">
        <f t="shared" si="0"/>
        <v>23781788681</v>
      </c>
      <c r="I7" s="262">
        <f t="shared" si="0"/>
        <v>18695180</v>
      </c>
      <c r="J7" s="262">
        <f t="shared" si="0"/>
        <v>7945749077</v>
      </c>
      <c r="K7" s="261">
        <f t="shared" si="0"/>
        <v>107172086</v>
      </c>
      <c r="L7" s="262">
        <f t="shared" si="0"/>
        <v>4121590462</v>
      </c>
      <c r="M7" s="262">
        <f t="shared" si="0"/>
        <v>61300503</v>
      </c>
      <c r="N7" s="262">
        <f t="shared" si="0"/>
        <v>-61300503</v>
      </c>
      <c r="O7" s="262">
        <f t="shared" si="0"/>
        <v>129562149</v>
      </c>
      <c r="P7" s="324">
        <f t="shared" si="0"/>
        <v>11653148639</v>
      </c>
    </row>
    <row r="8" spans="1:17" s="291" customFormat="1" ht="23.25" customHeight="1" hidden="1">
      <c r="A8" s="292"/>
      <c r="B8" s="298"/>
      <c r="C8" s="298"/>
      <c r="D8" s="298"/>
      <c r="E8" s="298"/>
      <c r="F8" s="293" t="s">
        <v>93</v>
      </c>
      <c r="G8" s="288">
        <f>G11+G36+G42+G47+G50+G57+G60+G63+G66+G69+G73+G93+G96</f>
        <v>0</v>
      </c>
      <c r="H8" s="288">
        <f aca="true" t="shared" si="1" ref="H8:N8">H11+H36+H42+H47+H50+H57+H60+H63+H66+H69+H73+H93+H96</f>
        <v>1308580</v>
      </c>
      <c r="I8" s="288">
        <f t="shared" si="1"/>
        <v>0</v>
      </c>
      <c r="J8" s="288">
        <f t="shared" si="1"/>
        <v>65000</v>
      </c>
      <c r="K8" s="314">
        <f t="shared" si="1"/>
        <v>0</v>
      </c>
      <c r="L8" s="288">
        <f t="shared" si="1"/>
        <v>1243580</v>
      </c>
      <c r="M8" s="288">
        <f t="shared" si="1"/>
        <v>0</v>
      </c>
      <c r="N8" s="288">
        <f t="shared" si="1"/>
        <v>0</v>
      </c>
      <c r="O8" s="288">
        <f>G8-I8-K8+M8</f>
        <v>0</v>
      </c>
      <c r="P8" s="289">
        <f>H8-J8-L8+N8</f>
        <v>0</v>
      </c>
      <c r="Q8" s="290"/>
    </row>
    <row r="9" spans="1:17" s="291" customFormat="1" ht="23.25" customHeight="1" hidden="1">
      <c r="A9" s="292"/>
      <c r="B9" s="298"/>
      <c r="C9" s="298"/>
      <c r="D9" s="298"/>
      <c r="E9" s="298"/>
      <c r="F9" s="293" t="s">
        <v>106</v>
      </c>
      <c r="G9" s="288">
        <f>G12+G37+G43+G48+G51+G58+G61+G64+G67+G70+G74+G94+G97</f>
        <v>194128912</v>
      </c>
      <c r="H9" s="288">
        <f aca="true" t="shared" si="2" ref="H9:N9">H12+H37+H43+H48+H51+H58+H61+H64+H67+H70+H74+H94+H97</f>
        <v>23780480101</v>
      </c>
      <c r="I9" s="288">
        <f t="shared" si="2"/>
        <v>18695180</v>
      </c>
      <c r="J9" s="288">
        <f t="shared" si="2"/>
        <v>7945684077</v>
      </c>
      <c r="K9" s="314">
        <f t="shared" si="2"/>
        <v>107172086</v>
      </c>
      <c r="L9" s="288">
        <f t="shared" si="2"/>
        <v>4120346882</v>
      </c>
      <c r="M9" s="288">
        <f t="shared" si="2"/>
        <v>61300503</v>
      </c>
      <c r="N9" s="288">
        <f t="shared" si="2"/>
        <v>-61300503</v>
      </c>
      <c r="O9" s="288">
        <f>G9-I9-K9+M9</f>
        <v>129562149</v>
      </c>
      <c r="P9" s="289">
        <f>H9-J9-L9+N9</f>
        <v>11653148639</v>
      </c>
      <c r="Q9" s="290"/>
    </row>
    <row r="10" spans="1:17" s="224" customFormat="1" ht="23.25" customHeight="1">
      <c r="A10" s="225"/>
      <c r="B10" s="278">
        <v>2</v>
      </c>
      <c r="C10" s="278"/>
      <c r="D10" s="278"/>
      <c r="E10" s="278"/>
      <c r="F10" s="283" t="s">
        <v>138</v>
      </c>
      <c r="G10" s="220">
        <f>G13</f>
        <v>44866266</v>
      </c>
      <c r="H10" s="220">
        <f aca="true" t="shared" si="3" ref="H10:P10">H13</f>
        <v>194297217</v>
      </c>
      <c r="I10" s="220">
        <f t="shared" si="3"/>
        <v>0</v>
      </c>
      <c r="J10" s="220">
        <f t="shared" si="3"/>
        <v>6419341</v>
      </c>
      <c r="K10" s="222">
        <f t="shared" si="3"/>
        <v>29127722</v>
      </c>
      <c r="L10" s="220">
        <f t="shared" si="3"/>
        <v>108016421</v>
      </c>
      <c r="M10" s="220">
        <f t="shared" si="3"/>
        <v>53861455</v>
      </c>
      <c r="N10" s="220">
        <f t="shared" si="3"/>
        <v>-53861455</v>
      </c>
      <c r="O10" s="220">
        <f t="shared" si="3"/>
        <v>69599999</v>
      </c>
      <c r="P10" s="260">
        <f t="shared" si="3"/>
        <v>26000000</v>
      </c>
      <c r="Q10" s="231"/>
    </row>
    <row r="11" spans="1:17" s="296" customFormat="1" ht="21.75" customHeight="1" hidden="1">
      <c r="A11" s="294"/>
      <c r="B11" s="250"/>
      <c r="C11" s="250"/>
      <c r="D11" s="250"/>
      <c r="E11" s="250"/>
      <c r="F11" s="295" t="s">
        <v>158</v>
      </c>
      <c r="G11" s="236">
        <f>G17+G22</f>
        <v>0</v>
      </c>
      <c r="H11" s="236">
        <f aca="true" t="shared" si="4" ref="H11:N11">H17+H22</f>
        <v>0</v>
      </c>
      <c r="I11" s="236">
        <f t="shared" si="4"/>
        <v>0</v>
      </c>
      <c r="J11" s="236">
        <f t="shared" si="4"/>
        <v>0</v>
      </c>
      <c r="K11" s="235">
        <f t="shared" si="4"/>
        <v>0</v>
      </c>
      <c r="L11" s="236">
        <f t="shared" si="4"/>
        <v>0</v>
      </c>
      <c r="M11" s="236">
        <f t="shared" si="4"/>
        <v>0</v>
      </c>
      <c r="N11" s="236">
        <f t="shared" si="4"/>
        <v>0</v>
      </c>
      <c r="O11" s="236">
        <f>G11-I11-K11+M11</f>
        <v>0</v>
      </c>
      <c r="P11" s="237">
        <f>H11-J11-L11+N11</f>
        <v>0</v>
      </c>
      <c r="Q11" s="240"/>
    </row>
    <row r="12" spans="1:17" s="296" customFormat="1" ht="20.25" customHeight="1" hidden="1">
      <c r="A12" s="294"/>
      <c r="B12" s="250"/>
      <c r="C12" s="250"/>
      <c r="D12" s="250"/>
      <c r="E12" s="250"/>
      <c r="F12" s="295" t="s">
        <v>159</v>
      </c>
      <c r="G12" s="236">
        <f>G18+G23</f>
        <v>44866266</v>
      </c>
      <c r="H12" s="236">
        <f aca="true" t="shared" si="5" ref="H12:N12">H18+H23</f>
        <v>194297217</v>
      </c>
      <c r="I12" s="236">
        <f t="shared" si="5"/>
        <v>0</v>
      </c>
      <c r="J12" s="236">
        <f t="shared" si="5"/>
        <v>6419341</v>
      </c>
      <c r="K12" s="235">
        <f t="shared" si="5"/>
        <v>29127722</v>
      </c>
      <c r="L12" s="236">
        <f t="shared" si="5"/>
        <v>108016421</v>
      </c>
      <c r="M12" s="236">
        <f t="shared" si="5"/>
        <v>53861455</v>
      </c>
      <c r="N12" s="236">
        <f t="shared" si="5"/>
        <v>-53861455</v>
      </c>
      <c r="O12" s="236">
        <f>G12-I12-K12+M12</f>
        <v>69599999</v>
      </c>
      <c r="P12" s="237">
        <f>H12-J12-L12+N12</f>
        <v>26000000</v>
      </c>
      <c r="Q12" s="240"/>
    </row>
    <row r="13" spans="1:17" s="223" customFormat="1" ht="23.25" customHeight="1">
      <c r="A13" s="225"/>
      <c r="B13" s="278"/>
      <c r="C13" s="278">
        <v>2</v>
      </c>
      <c r="D13" s="278"/>
      <c r="E13" s="278"/>
      <c r="F13" s="285" t="s">
        <v>139</v>
      </c>
      <c r="G13" s="220">
        <f>G14+G19+G24</f>
        <v>44866266</v>
      </c>
      <c r="H13" s="220">
        <f aca="true" t="shared" si="6" ref="H13:P13">H14+H19+H24</f>
        <v>194297217</v>
      </c>
      <c r="I13" s="220">
        <f t="shared" si="6"/>
        <v>0</v>
      </c>
      <c r="J13" s="220">
        <f t="shared" si="6"/>
        <v>6419341</v>
      </c>
      <c r="K13" s="222">
        <f t="shared" si="6"/>
        <v>29127722</v>
      </c>
      <c r="L13" s="220">
        <f t="shared" si="6"/>
        <v>108016421</v>
      </c>
      <c r="M13" s="220">
        <f t="shared" si="6"/>
        <v>53861455</v>
      </c>
      <c r="N13" s="220">
        <f t="shared" si="6"/>
        <v>-53861455</v>
      </c>
      <c r="O13" s="220">
        <f t="shared" si="6"/>
        <v>69599999</v>
      </c>
      <c r="P13" s="260">
        <f t="shared" si="6"/>
        <v>26000000</v>
      </c>
      <c r="Q13" s="226"/>
    </row>
    <row r="14" spans="1:17" s="268" customFormat="1" ht="23.25" customHeight="1">
      <c r="A14" s="225"/>
      <c r="B14" s="278"/>
      <c r="C14" s="278"/>
      <c r="D14" s="278"/>
      <c r="E14" s="278"/>
      <c r="F14" s="283" t="s">
        <v>140</v>
      </c>
      <c r="G14" s="220">
        <f>G15</f>
        <v>33421935</v>
      </c>
      <c r="H14" s="220">
        <f aca="true" t="shared" si="7" ref="H14:P14">H15</f>
        <v>194297217</v>
      </c>
      <c r="I14" s="220">
        <f t="shared" si="7"/>
        <v>0</v>
      </c>
      <c r="J14" s="220">
        <f t="shared" si="7"/>
        <v>6419341</v>
      </c>
      <c r="K14" s="222">
        <f t="shared" si="7"/>
        <v>17683391</v>
      </c>
      <c r="L14" s="220">
        <f t="shared" si="7"/>
        <v>108016421</v>
      </c>
      <c r="M14" s="220">
        <f t="shared" si="7"/>
        <v>53861455</v>
      </c>
      <c r="N14" s="220">
        <f t="shared" si="7"/>
        <v>-53861455</v>
      </c>
      <c r="O14" s="220">
        <f t="shared" si="7"/>
        <v>69599999</v>
      </c>
      <c r="P14" s="260">
        <f t="shared" si="7"/>
        <v>26000000</v>
      </c>
      <c r="Q14" s="267"/>
    </row>
    <row r="15" spans="1:16" s="267" customFormat="1" ht="23.25" customHeight="1">
      <c r="A15" s="225"/>
      <c r="B15" s="278"/>
      <c r="C15" s="278"/>
      <c r="D15" s="278">
        <v>1</v>
      </c>
      <c r="E15" s="278"/>
      <c r="F15" s="286" t="s">
        <v>112</v>
      </c>
      <c r="G15" s="269">
        <f>G16</f>
        <v>33421935</v>
      </c>
      <c r="H15" s="269">
        <f>H16</f>
        <v>194297217</v>
      </c>
      <c r="I15" s="269">
        <f aca="true" t="shared" si="8" ref="I15:P15">I16</f>
        <v>0</v>
      </c>
      <c r="J15" s="269">
        <f t="shared" si="8"/>
        <v>6419341</v>
      </c>
      <c r="K15" s="270">
        <f t="shared" si="8"/>
        <v>17683391</v>
      </c>
      <c r="L15" s="269">
        <f t="shared" si="8"/>
        <v>108016421</v>
      </c>
      <c r="M15" s="269">
        <f t="shared" si="8"/>
        <v>53861455</v>
      </c>
      <c r="N15" s="269">
        <f t="shared" si="8"/>
        <v>-53861455</v>
      </c>
      <c r="O15" s="269">
        <f t="shared" si="8"/>
        <v>69599999</v>
      </c>
      <c r="P15" s="271">
        <f t="shared" si="8"/>
        <v>26000000</v>
      </c>
    </row>
    <row r="16" spans="1:16" s="274" customFormat="1" ht="33.75" customHeight="1">
      <c r="A16" s="225"/>
      <c r="B16" s="278"/>
      <c r="C16" s="278"/>
      <c r="D16" s="278"/>
      <c r="E16" s="278">
        <v>1</v>
      </c>
      <c r="F16" s="284" t="s">
        <v>152</v>
      </c>
      <c r="G16" s="269">
        <v>33421935</v>
      </c>
      <c r="H16" s="269">
        <v>194297217</v>
      </c>
      <c r="I16" s="269">
        <f>I17+I18</f>
        <v>0</v>
      </c>
      <c r="J16" s="269">
        <f aca="true" t="shared" si="9" ref="J16:P16">J17+J18</f>
        <v>6419341</v>
      </c>
      <c r="K16" s="270">
        <f t="shared" si="9"/>
        <v>17683391</v>
      </c>
      <c r="L16" s="269">
        <f t="shared" si="9"/>
        <v>108016421</v>
      </c>
      <c r="M16" s="269">
        <f t="shared" si="9"/>
        <v>53861455</v>
      </c>
      <c r="N16" s="272">
        <f t="shared" si="9"/>
        <v>-53861455</v>
      </c>
      <c r="O16" s="269">
        <f t="shared" si="9"/>
        <v>69599999</v>
      </c>
      <c r="P16" s="271">
        <f t="shared" si="9"/>
        <v>26000000</v>
      </c>
    </row>
    <row r="17" spans="1:16" s="238" customFormat="1" ht="21.75" customHeight="1" hidden="1">
      <c r="A17" s="232"/>
      <c r="B17" s="250"/>
      <c r="C17" s="250"/>
      <c r="D17" s="250"/>
      <c r="E17" s="250"/>
      <c r="F17" s="233" t="s">
        <v>153</v>
      </c>
      <c r="G17" s="234">
        <v>0</v>
      </c>
      <c r="H17" s="234">
        <v>0</v>
      </c>
      <c r="I17" s="234"/>
      <c r="J17" s="234"/>
      <c r="K17" s="235"/>
      <c r="L17" s="234"/>
      <c r="M17" s="234"/>
      <c r="N17" s="234"/>
      <c r="O17" s="236">
        <f>G17-I17-K17+M17</f>
        <v>0</v>
      </c>
      <c r="P17" s="237">
        <f>H17-J17-L17+N17</f>
        <v>0</v>
      </c>
    </row>
    <row r="18" spans="1:16" s="238" customFormat="1" ht="21.75" customHeight="1" hidden="1">
      <c r="A18" s="232"/>
      <c r="B18" s="250"/>
      <c r="C18" s="250"/>
      <c r="D18" s="250"/>
      <c r="E18" s="250"/>
      <c r="F18" s="233" t="s">
        <v>161</v>
      </c>
      <c r="G18" s="234">
        <v>33421935</v>
      </c>
      <c r="H18" s="234">
        <v>194297217</v>
      </c>
      <c r="I18" s="234">
        <v>0</v>
      </c>
      <c r="J18" s="234">
        <v>6419341</v>
      </c>
      <c r="K18" s="241">
        <v>17683391</v>
      </c>
      <c r="L18" s="234">
        <v>108016421</v>
      </c>
      <c r="M18" s="234">
        <v>53861455</v>
      </c>
      <c r="N18" s="234">
        <f>-M18</f>
        <v>-53861455</v>
      </c>
      <c r="O18" s="234">
        <f>G18-I18-K18+M18</f>
        <v>69599999</v>
      </c>
      <c r="P18" s="249">
        <f>H18-J18-L18+N18</f>
        <v>26000000</v>
      </c>
    </row>
    <row r="19" spans="1:16" s="231" customFormat="1" ht="21.75" customHeight="1">
      <c r="A19" s="275"/>
      <c r="B19" s="278"/>
      <c r="C19" s="278"/>
      <c r="D19" s="278"/>
      <c r="E19" s="278"/>
      <c r="F19" s="283" t="s">
        <v>114</v>
      </c>
      <c r="G19" s="220">
        <f>G20</f>
        <v>11444331</v>
      </c>
      <c r="H19" s="220">
        <f aca="true" t="shared" si="10" ref="H19:P19">H20</f>
        <v>0</v>
      </c>
      <c r="I19" s="220">
        <f t="shared" si="10"/>
        <v>0</v>
      </c>
      <c r="J19" s="220">
        <f t="shared" si="10"/>
        <v>0</v>
      </c>
      <c r="K19" s="222">
        <f t="shared" si="10"/>
        <v>11444331</v>
      </c>
      <c r="L19" s="220">
        <f t="shared" si="10"/>
        <v>0</v>
      </c>
      <c r="M19" s="220">
        <f t="shared" si="10"/>
        <v>0</v>
      </c>
      <c r="N19" s="220">
        <f t="shared" si="10"/>
        <v>0</v>
      </c>
      <c r="O19" s="220">
        <f t="shared" si="10"/>
        <v>0</v>
      </c>
      <c r="P19" s="260">
        <f t="shared" si="10"/>
        <v>0</v>
      </c>
    </row>
    <row r="20" spans="1:16" s="267" customFormat="1" ht="23.25" customHeight="1">
      <c r="A20" s="225"/>
      <c r="B20" s="278"/>
      <c r="C20" s="278"/>
      <c r="D20" s="278">
        <v>2</v>
      </c>
      <c r="E20" s="278"/>
      <c r="F20" s="286" t="s">
        <v>115</v>
      </c>
      <c r="G20" s="269">
        <f>G21</f>
        <v>11444331</v>
      </c>
      <c r="H20" s="269">
        <f>H21</f>
        <v>0</v>
      </c>
      <c r="I20" s="269">
        <f>I21</f>
        <v>0</v>
      </c>
      <c r="J20" s="269">
        <f aca="true" t="shared" si="11" ref="J20:P20">J21</f>
        <v>0</v>
      </c>
      <c r="K20" s="270">
        <f t="shared" si="11"/>
        <v>11444331</v>
      </c>
      <c r="L20" s="269">
        <f t="shared" si="11"/>
        <v>0</v>
      </c>
      <c r="M20" s="269">
        <f t="shared" si="11"/>
        <v>0</v>
      </c>
      <c r="N20" s="269">
        <f t="shared" si="11"/>
        <v>0</v>
      </c>
      <c r="O20" s="269">
        <f t="shared" si="11"/>
        <v>0</v>
      </c>
      <c r="P20" s="271">
        <f t="shared" si="11"/>
        <v>0</v>
      </c>
    </row>
    <row r="21" spans="1:16" s="267" customFormat="1" ht="21" customHeight="1">
      <c r="A21" s="276"/>
      <c r="B21" s="278"/>
      <c r="C21" s="278"/>
      <c r="D21" s="278"/>
      <c r="E21" s="278">
        <v>1</v>
      </c>
      <c r="F21" s="229" t="s">
        <v>110</v>
      </c>
      <c r="G21" s="269">
        <v>11444331</v>
      </c>
      <c r="H21" s="269">
        <v>0</v>
      </c>
      <c r="I21" s="269">
        <f>I22+I23</f>
        <v>0</v>
      </c>
      <c r="J21" s="269">
        <f aca="true" t="shared" si="12" ref="J21:P21">J22+J23</f>
        <v>0</v>
      </c>
      <c r="K21" s="270">
        <f t="shared" si="12"/>
        <v>11444331</v>
      </c>
      <c r="L21" s="269">
        <f t="shared" si="12"/>
        <v>0</v>
      </c>
      <c r="M21" s="269">
        <f t="shared" si="12"/>
        <v>0</v>
      </c>
      <c r="N21" s="269">
        <f t="shared" si="12"/>
        <v>0</v>
      </c>
      <c r="O21" s="269">
        <f t="shared" si="12"/>
        <v>0</v>
      </c>
      <c r="P21" s="271">
        <f t="shared" si="12"/>
        <v>0</v>
      </c>
    </row>
    <row r="22" spans="1:16" s="244" customFormat="1" ht="21" customHeight="1" hidden="1">
      <c r="A22" s="239"/>
      <c r="B22" s="250"/>
      <c r="C22" s="250"/>
      <c r="D22" s="250"/>
      <c r="E22" s="250"/>
      <c r="F22" s="233" t="s">
        <v>162</v>
      </c>
      <c r="G22" s="234">
        <v>0</v>
      </c>
      <c r="H22" s="234">
        <v>0</v>
      </c>
      <c r="I22" s="234">
        <v>0</v>
      </c>
      <c r="J22" s="234"/>
      <c r="K22" s="241">
        <v>0</v>
      </c>
      <c r="L22" s="234"/>
      <c r="M22" s="234">
        <v>0</v>
      </c>
      <c r="N22" s="234">
        <v>0</v>
      </c>
      <c r="O22" s="234">
        <f>G22-I22-K22+M22</f>
        <v>0</v>
      </c>
      <c r="P22" s="249">
        <f>H22-J22-L22+N22</f>
        <v>0</v>
      </c>
    </row>
    <row r="23" spans="1:16" s="244" customFormat="1" ht="21" customHeight="1" hidden="1">
      <c r="A23" s="239"/>
      <c r="B23" s="250"/>
      <c r="C23" s="250"/>
      <c r="D23" s="250"/>
      <c r="E23" s="250"/>
      <c r="F23" s="233" t="s">
        <v>160</v>
      </c>
      <c r="G23" s="234">
        <v>11444331</v>
      </c>
      <c r="H23" s="234">
        <v>0</v>
      </c>
      <c r="I23" s="234">
        <v>0</v>
      </c>
      <c r="J23" s="234">
        <v>0</v>
      </c>
      <c r="K23" s="241">
        <v>11444331</v>
      </c>
      <c r="L23" s="234">
        <v>0</v>
      </c>
      <c r="M23" s="234">
        <v>0</v>
      </c>
      <c r="N23" s="234">
        <f>-M23</f>
        <v>0</v>
      </c>
      <c r="O23" s="234">
        <f>G23-I23-K23+M23</f>
        <v>0</v>
      </c>
      <c r="P23" s="249">
        <f>H23-J23-L23+N23</f>
        <v>0</v>
      </c>
    </row>
    <row r="24" spans="1:16" s="274" customFormat="1" ht="21.75" customHeight="1" hidden="1">
      <c r="A24" s="225"/>
      <c r="B24" s="278"/>
      <c r="C24" s="278"/>
      <c r="D24" s="278"/>
      <c r="E24" s="278"/>
      <c r="F24" s="283" t="s">
        <v>47</v>
      </c>
      <c r="G24" s="220">
        <f>G25</f>
        <v>0</v>
      </c>
      <c r="H24" s="220">
        <f aca="true" t="shared" si="13" ref="H24:P24">H25</f>
        <v>0</v>
      </c>
      <c r="I24" s="220">
        <f t="shared" si="13"/>
        <v>0</v>
      </c>
      <c r="J24" s="220">
        <f t="shared" si="13"/>
        <v>0</v>
      </c>
      <c r="K24" s="222">
        <f t="shared" si="13"/>
        <v>0</v>
      </c>
      <c r="L24" s="220">
        <f t="shared" si="13"/>
        <v>0</v>
      </c>
      <c r="M24" s="220">
        <f t="shared" si="13"/>
        <v>0</v>
      </c>
      <c r="N24" s="220">
        <f t="shared" si="13"/>
        <v>0</v>
      </c>
      <c r="O24" s="220">
        <f t="shared" si="13"/>
        <v>0</v>
      </c>
      <c r="P24" s="260">
        <f t="shared" si="13"/>
        <v>0</v>
      </c>
    </row>
    <row r="25" spans="1:16" s="274" customFormat="1" ht="21.75" customHeight="1" hidden="1">
      <c r="A25" s="225"/>
      <c r="B25" s="278"/>
      <c r="C25" s="278"/>
      <c r="D25" s="278">
        <v>3</v>
      </c>
      <c r="E25" s="278"/>
      <c r="F25" s="286" t="s">
        <v>116</v>
      </c>
      <c r="G25" s="269">
        <f>G26+G29</f>
        <v>0</v>
      </c>
      <c r="H25" s="269">
        <f aca="true" t="shared" si="14" ref="H25:P25">H26+H29</f>
        <v>0</v>
      </c>
      <c r="I25" s="269">
        <f t="shared" si="14"/>
        <v>0</v>
      </c>
      <c r="J25" s="269">
        <f t="shared" si="14"/>
        <v>0</v>
      </c>
      <c r="K25" s="270">
        <f t="shared" si="14"/>
        <v>0</v>
      </c>
      <c r="L25" s="269">
        <f t="shared" si="14"/>
        <v>0</v>
      </c>
      <c r="M25" s="269">
        <f t="shared" si="14"/>
        <v>0</v>
      </c>
      <c r="N25" s="269">
        <f t="shared" si="14"/>
        <v>0</v>
      </c>
      <c r="O25" s="269">
        <f t="shared" si="14"/>
        <v>0</v>
      </c>
      <c r="P25" s="271">
        <f t="shared" si="14"/>
        <v>0</v>
      </c>
    </row>
    <row r="26" spans="1:16" s="267" customFormat="1" ht="23.25" customHeight="1" hidden="1">
      <c r="A26" s="225"/>
      <c r="B26" s="278"/>
      <c r="C26" s="278"/>
      <c r="D26" s="278"/>
      <c r="E26" s="278">
        <v>1</v>
      </c>
      <c r="F26" s="229" t="s">
        <v>49</v>
      </c>
      <c r="G26" s="269"/>
      <c r="H26" s="269"/>
      <c r="I26" s="269">
        <f>I27+I28</f>
        <v>0</v>
      </c>
      <c r="J26" s="269">
        <f aca="true" t="shared" si="15" ref="J26:P26">J27+J28</f>
        <v>0</v>
      </c>
      <c r="K26" s="270">
        <f t="shared" si="15"/>
        <v>0</v>
      </c>
      <c r="L26" s="269">
        <f t="shared" si="15"/>
        <v>0</v>
      </c>
      <c r="M26" s="269">
        <f t="shared" si="15"/>
        <v>0</v>
      </c>
      <c r="N26" s="272">
        <f t="shared" si="15"/>
        <v>0</v>
      </c>
      <c r="O26" s="269">
        <f t="shared" si="15"/>
        <v>0</v>
      </c>
      <c r="P26" s="273">
        <f t="shared" si="15"/>
        <v>0</v>
      </c>
    </row>
    <row r="27" spans="1:16" s="244" customFormat="1" ht="23.25" customHeight="1" hidden="1">
      <c r="A27" s="232"/>
      <c r="B27" s="250"/>
      <c r="C27" s="250"/>
      <c r="D27" s="250"/>
      <c r="E27" s="250"/>
      <c r="F27" s="233" t="s">
        <v>93</v>
      </c>
      <c r="G27" s="234"/>
      <c r="H27" s="234"/>
      <c r="I27" s="234">
        <v>0</v>
      </c>
      <c r="J27" s="234">
        <v>0</v>
      </c>
      <c r="K27" s="241">
        <v>0</v>
      </c>
      <c r="L27" s="234">
        <v>0</v>
      </c>
      <c r="M27" s="242">
        <v>0</v>
      </c>
      <c r="N27" s="243">
        <v>0</v>
      </c>
      <c r="O27" s="234">
        <f>G27-I27-K27+M27</f>
        <v>0</v>
      </c>
      <c r="P27" s="237">
        <f>H27-J27-L27+N27</f>
        <v>0</v>
      </c>
    </row>
    <row r="28" spans="1:16" s="244" customFormat="1" ht="23.25" customHeight="1" hidden="1">
      <c r="A28" s="232"/>
      <c r="B28" s="250"/>
      <c r="C28" s="250"/>
      <c r="D28" s="250"/>
      <c r="E28" s="250"/>
      <c r="F28" s="233" t="s">
        <v>106</v>
      </c>
      <c r="G28" s="234"/>
      <c r="H28" s="234"/>
      <c r="I28" s="234">
        <v>0</v>
      </c>
      <c r="J28" s="234">
        <v>0</v>
      </c>
      <c r="K28" s="241">
        <v>0</v>
      </c>
      <c r="L28" s="234">
        <v>0</v>
      </c>
      <c r="M28" s="242">
        <v>0</v>
      </c>
      <c r="N28" s="243">
        <v>0</v>
      </c>
      <c r="O28" s="234">
        <f>G28-I28-K28+M28</f>
        <v>0</v>
      </c>
      <c r="P28" s="237">
        <f>H28-J28-L28+N28</f>
        <v>0</v>
      </c>
    </row>
    <row r="29" spans="1:16" s="267" customFormat="1" ht="23.25" customHeight="1" hidden="1">
      <c r="A29" s="225"/>
      <c r="B29" s="278"/>
      <c r="C29" s="278"/>
      <c r="D29" s="278"/>
      <c r="E29" s="278">
        <v>2</v>
      </c>
      <c r="F29" s="229" t="s">
        <v>117</v>
      </c>
      <c r="G29" s="269">
        <v>0</v>
      </c>
      <c r="H29" s="269">
        <v>0</v>
      </c>
      <c r="I29" s="269">
        <f>I30+I31</f>
        <v>0</v>
      </c>
      <c r="J29" s="269">
        <f aca="true" t="shared" si="16" ref="J29:P29">J30+J31</f>
        <v>0</v>
      </c>
      <c r="K29" s="270">
        <f t="shared" si="16"/>
        <v>0</v>
      </c>
      <c r="L29" s="269">
        <f t="shared" si="16"/>
        <v>0</v>
      </c>
      <c r="M29" s="269">
        <f t="shared" si="16"/>
        <v>0</v>
      </c>
      <c r="N29" s="272">
        <f t="shared" si="16"/>
        <v>0</v>
      </c>
      <c r="O29" s="269">
        <f t="shared" si="16"/>
        <v>0</v>
      </c>
      <c r="P29" s="273">
        <f t="shared" si="16"/>
        <v>0</v>
      </c>
    </row>
    <row r="30" spans="1:16" s="240" customFormat="1" ht="23.25" customHeight="1" hidden="1">
      <c r="A30" s="232"/>
      <c r="B30" s="250"/>
      <c r="C30" s="250"/>
      <c r="D30" s="250"/>
      <c r="E30" s="250"/>
      <c r="F30" s="233" t="s">
        <v>93</v>
      </c>
      <c r="G30" s="236">
        <v>0</v>
      </c>
      <c r="H30" s="236">
        <v>0</v>
      </c>
      <c r="I30" s="236"/>
      <c r="J30" s="236"/>
      <c r="K30" s="235"/>
      <c r="L30" s="236"/>
      <c r="M30" s="245"/>
      <c r="N30" s="246"/>
      <c r="O30" s="236">
        <f>G30-I30-K30+M30</f>
        <v>0</v>
      </c>
      <c r="P30" s="237">
        <f>H30-J30-L30+N30</f>
        <v>0</v>
      </c>
    </row>
    <row r="31" spans="1:16" s="244" customFormat="1" ht="23.25" customHeight="1" hidden="1">
      <c r="A31" s="232"/>
      <c r="B31" s="250"/>
      <c r="C31" s="250"/>
      <c r="D31" s="250"/>
      <c r="E31" s="250"/>
      <c r="F31" s="233" t="s">
        <v>106</v>
      </c>
      <c r="G31" s="234">
        <v>0</v>
      </c>
      <c r="H31" s="234">
        <v>0</v>
      </c>
      <c r="I31" s="234">
        <v>0</v>
      </c>
      <c r="J31" s="234">
        <v>0</v>
      </c>
      <c r="K31" s="241">
        <v>0</v>
      </c>
      <c r="L31" s="234">
        <v>0</v>
      </c>
      <c r="M31" s="242">
        <v>0</v>
      </c>
      <c r="N31" s="243">
        <v>0</v>
      </c>
      <c r="O31" s="234">
        <f>G31-I31-K31+M31</f>
        <v>0</v>
      </c>
      <c r="P31" s="249">
        <f>H31-J31-L31+N31</f>
        <v>0</v>
      </c>
    </row>
    <row r="32" spans="1:16" s="226" customFormat="1" ht="23.25" customHeight="1">
      <c r="A32" s="275"/>
      <c r="B32" s="278">
        <v>3</v>
      </c>
      <c r="C32" s="278"/>
      <c r="D32" s="278"/>
      <c r="E32" s="278"/>
      <c r="F32" s="283" t="s">
        <v>50</v>
      </c>
      <c r="G32" s="220">
        <f>G33</f>
        <v>19733561</v>
      </c>
      <c r="H32" s="220">
        <f aca="true" t="shared" si="17" ref="H32:P32">H33</f>
        <v>52784675</v>
      </c>
      <c r="I32" s="220">
        <f t="shared" si="17"/>
        <v>3820104</v>
      </c>
      <c r="J32" s="220">
        <f t="shared" si="17"/>
        <v>11702388</v>
      </c>
      <c r="K32" s="222">
        <f t="shared" si="17"/>
        <v>12101815</v>
      </c>
      <c r="L32" s="220">
        <f t="shared" si="17"/>
        <v>34221775</v>
      </c>
      <c r="M32" s="220">
        <f t="shared" si="17"/>
        <v>0</v>
      </c>
      <c r="N32" s="220">
        <f t="shared" si="17"/>
        <v>0</v>
      </c>
      <c r="O32" s="220">
        <f t="shared" si="17"/>
        <v>3811642</v>
      </c>
      <c r="P32" s="260">
        <f t="shared" si="17"/>
        <v>6860512</v>
      </c>
    </row>
    <row r="33" spans="1:16" s="226" customFormat="1" ht="23.25" customHeight="1">
      <c r="A33" s="275"/>
      <c r="B33" s="278"/>
      <c r="C33" s="278">
        <v>1</v>
      </c>
      <c r="D33" s="278"/>
      <c r="E33" s="278"/>
      <c r="F33" s="285" t="s">
        <v>51</v>
      </c>
      <c r="G33" s="220">
        <f>G34</f>
        <v>19733561</v>
      </c>
      <c r="H33" s="220">
        <f>H34</f>
        <v>52784675</v>
      </c>
      <c r="I33" s="220">
        <f aca="true" t="shared" si="18" ref="I33:P33">I34</f>
        <v>3820104</v>
      </c>
      <c r="J33" s="220">
        <f t="shared" si="18"/>
        <v>11702388</v>
      </c>
      <c r="K33" s="222">
        <f t="shared" si="18"/>
        <v>12101815</v>
      </c>
      <c r="L33" s="220">
        <f t="shared" si="18"/>
        <v>34221775</v>
      </c>
      <c r="M33" s="220">
        <f t="shared" si="18"/>
        <v>0</v>
      </c>
      <c r="N33" s="220">
        <f t="shared" si="18"/>
        <v>0</v>
      </c>
      <c r="O33" s="220">
        <f t="shared" si="18"/>
        <v>3811642</v>
      </c>
      <c r="P33" s="260">
        <f t="shared" si="18"/>
        <v>6860512</v>
      </c>
    </row>
    <row r="34" spans="1:16" s="231" customFormat="1" ht="21.75" customHeight="1">
      <c r="A34" s="275"/>
      <c r="B34" s="278"/>
      <c r="C34" s="278"/>
      <c r="D34" s="278"/>
      <c r="E34" s="278"/>
      <c r="F34" s="283" t="s">
        <v>52</v>
      </c>
      <c r="G34" s="220">
        <f>G35</f>
        <v>19733561</v>
      </c>
      <c r="H34" s="220">
        <f>H35</f>
        <v>52784675</v>
      </c>
      <c r="I34" s="220">
        <f aca="true" t="shared" si="19" ref="I34:P34">I35</f>
        <v>3820104</v>
      </c>
      <c r="J34" s="220">
        <f t="shared" si="19"/>
        <v>11702388</v>
      </c>
      <c r="K34" s="222">
        <f t="shared" si="19"/>
        <v>12101815</v>
      </c>
      <c r="L34" s="220">
        <f t="shared" si="19"/>
        <v>34221775</v>
      </c>
      <c r="M34" s="220">
        <f t="shared" si="19"/>
        <v>0</v>
      </c>
      <c r="N34" s="220">
        <f t="shared" si="19"/>
        <v>0</v>
      </c>
      <c r="O34" s="220">
        <f t="shared" si="19"/>
        <v>3811642</v>
      </c>
      <c r="P34" s="260">
        <f t="shared" si="19"/>
        <v>6860512</v>
      </c>
    </row>
    <row r="35" spans="1:16" s="274" customFormat="1" ht="21.75" customHeight="1">
      <c r="A35" s="225"/>
      <c r="B35" s="278"/>
      <c r="C35" s="278"/>
      <c r="D35" s="278">
        <v>1</v>
      </c>
      <c r="E35" s="278"/>
      <c r="F35" s="286" t="s">
        <v>118</v>
      </c>
      <c r="G35" s="269">
        <v>19733561</v>
      </c>
      <c r="H35" s="269">
        <v>52784675</v>
      </c>
      <c r="I35" s="269">
        <f aca="true" t="shared" si="20" ref="I35:P35">I36+I37</f>
        <v>3820104</v>
      </c>
      <c r="J35" s="269">
        <f t="shared" si="20"/>
        <v>11702388</v>
      </c>
      <c r="K35" s="270">
        <f t="shared" si="20"/>
        <v>12101815</v>
      </c>
      <c r="L35" s="269">
        <f t="shared" si="20"/>
        <v>34221775</v>
      </c>
      <c r="M35" s="269">
        <f t="shared" si="20"/>
        <v>0</v>
      </c>
      <c r="N35" s="269">
        <f t="shared" si="20"/>
        <v>0</v>
      </c>
      <c r="O35" s="269">
        <f t="shared" si="20"/>
        <v>3811642</v>
      </c>
      <c r="P35" s="271">
        <f t="shared" si="20"/>
        <v>6860512</v>
      </c>
    </row>
    <row r="36" spans="1:16" s="238" customFormat="1" ht="21.75" customHeight="1" hidden="1">
      <c r="A36" s="232"/>
      <c r="B36" s="250"/>
      <c r="C36" s="250"/>
      <c r="D36" s="250"/>
      <c r="E36" s="250"/>
      <c r="F36" s="247" t="s">
        <v>93</v>
      </c>
      <c r="G36" s="234">
        <v>0</v>
      </c>
      <c r="H36" s="234">
        <v>0</v>
      </c>
      <c r="I36" s="234"/>
      <c r="J36" s="234">
        <v>0</v>
      </c>
      <c r="K36" s="241"/>
      <c r="L36" s="234"/>
      <c r="M36" s="234">
        <v>0</v>
      </c>
      <c r="N36" s="234">
        <v>0</v>
      </c>
      <c r="O36" s="234">
        <f>G36-I36-K36+M36</f>
        <v>0</v>
      </c>
      <c r="P36" s="237">
        <f>H36-J36-L36+N36</f>
        <v>0</v>
      </c>
    </row>
    <row r="37" spans="1:16" s="238" customFormat="1" ht="21.75" customHeight="1" hidden="1">
      <c r="A37" s="232"/>
      <c r="B37" s="250"/>
      <c r="C37" s="250"/>
      <c r="D37" s="250"/>
      <c r="E37" s="250"/>
      <c r="F37" s="247" t="s">
        <v>106</v>
      </c>
      <c r="G37" s="234">
        <v>19733561</v>
      </c>
      <c r="H37" s="234">
        <v>52784675</v>
      </c>
      <c r="I37" s="234">
        <v>3820104</v>
      </c>
      <c r="J37" s="234">
        <v>11702388</v>
      </c>
      <c r="K37" s="241">
        <v>12101815</v>
      </c>
      <c r="L37" s="234">
        <v>34221775</v>
      </c>
      <c r="M37" s="234">
        <v>0</v>
      </c>
      <c r="N37" s="234">
        <v>0</v>
      </c>
      <c r="O37" s="234">
        <f>G37-I37-K37+M37</f>
        <v>3811642</v>
      </c>
      <c r="P37" s="249">
        <f>H37-J37-L37+N37</f>
        <v>6860512</v>
      </c>
    </row>
    <row r="38" spans="1:16" s="231" customFormat="1" ht="21.75" customHeight="1">
      <c r="A38" s="275"/>
      <c r="B38" s="278">
        <v>4</v>
      </c>
      <c r="C38" s="278"/>
      <c r="D38" s="278"/>
      <c r="E38" s="278"/>
      <c r="F38" s="283" t="s">
        <v>34</v>
      </c>
      <c r="G38" s="220">
        <f>G39+G44</f>
        <v>98550417</v>
      </c>
      <c r="H38" s="220">
        <f>H39+H44</f>
        <v>22096254583</v>
      </c>
      <c r="I38" s="220">
        <f aca="true" t="shared" si="21" ref="I38:P38">I39+I44</f>
        <v>6966396</v>
      </c>
      <c r="J38" s="220">
        <f t="shared" si="21"/>
        <v>7915100000</v>
      </c>
      <c r="K38" s="222">
        <f t="shared" si="21"/>
        <v>62484196</v>
      </c>
      <c r="L38" s="220">
        <f t="shared" si="21"/>
        <v>3054455408</v>
      </c>
      <c r="M38" s="220">
        <f t="shared" si="21"/>
        <v>7439048</v>
      </c>
      <c r="N38" s="220">
        <f t="shared" si="21"/>
        <v>-7439048</v>
      </c>
      <c r="O38" s="220">
        <f t="shared" si="21"/>
        <v>36538873</v>
      </c>
      <c r="P38" s="260">
        <f t="shared" si="21"/>
        <v>11119260127</v>
      </c>
    </row>
    <row r="39" spans="1:16" s="226" customFormat="1" ht="23.25" customHeight="1">
      <c r="A39" s="275"/>
      <c r="B39" s="278"/>
      <c r="C39" s="278">
        <v>1</v>
      </c>
      <c r="D39" s="278"/>
      <c r="E39" s="278"/>
      <c r="F39" s="285" t="s">
        <v>55</v>
      </c>
      <c r="G39" s="220">
        <f>G40</f>
        <v>37886325</v>
      </c>
      <c r="H39" s="220">
        <f aca="true" t="shared" si="22" ref="H39:P39">H40</f>
        <v>89755266</v>
      </c>
      <c r="I39" s="220">
        <f t="shared" si="22"/>
        <v>0</v>
      </c>
      <c r="J39" s="220">
        <f t="shared" si="22"/>
        <v>0</v>
      </c>
      <c r="K39" s="222">
        <f t="shared" si="22"/>
        <v>8786500</v>
      </c>
      <c r="L39" s="220">
        <f t="shared" si="22"/>
        <v>47135570</v>
      </c>
      <c r="M39" s="220">
        <f t="shared" si="22"/>
        <v>7439048</v>
      </c>
      <c r="N39" s="220">
        <f t="shared" si="22"/>
        <v>-7439048</v>
      </c>
      <c r="O39" s="220">
        <f t="shared" si="22"/>
        <v>36538873</v>
      </c>
      <c r="P39" s="260">
        <f t="shared" si="22"/>
        <v>35180648</v>
      </c>
    </row>
    <row r="40" spans="1:16" s="226" customFormat="1" ht="23.25" customHeight="1">
      <c r="A40" s="275"/>
      <c r="B40" s="278"/>
      <c r="C40" s="278"/>
      <c r="D40" s="278"/>
      <c r="E40" s="278"/>
      <c r="F40" s="283" t="s">
        <v>111</v>
      </c>
      <c r="G40" s="220">
        <f>G41</f>
        <v>37886325</v>
      </c>
      <c r="H40" s="220">
        <f>H41</f>
        <v>89755266</v>
      </c>
      <c r="I40" s="220">
        <f>I41</f>
        <v>0</v>
      </c>
      <c r="J40" s="220">
        <f aca="true" t="shared" si="23" ref="J40:P40">J41</f>
        <v>0</v>
      </c>
      <c r="K40" s="222">
        <f t="shared" si="23"/>
        <v>8786500</v>
      </c>
      <c r="L40" s="220">
        <f t="shared" si="23"/>
        <v>47135570</v>
      </c>
      <c r="M40" s="220">
        <f t="shared" si="23"/>
        <v>7439048</v>
      </c>
      <c r="N40" s="220">
        <f t="shared" si="23"/>
        <v>-7439048</v>
      </c>
      <c r="O40" s="220">
        <f t="shared" si="23"/>
        <v>36538873</v>
      </c>
      <c r="P40" s="260">
        <f t="shared" si="23"/>
        <v>35180648</v>
      </c>
    </row>
    <row r="41" spans="1:16" s="267" customFormat="1" ht="23.25" customHeight="1">
      <c r="A41" s="225"/>
      <c r="B41" s="278"/>
      <c r="C41" s="278"/>
      <c r="D41" s="278">
        <v>1</v>
      </c>
      <c r="E41" s="278"/>
      <c r="F41" s="286" t="s">
        <v>113</v>
      </c>
      <c r="G41" s="269">
        <v>37886325</v>
      </c>
      <c r="H41" s="269">
        <v>89755266</v>
      </c>
      <c r="I41" s="269">
        <f>I42+I43</f>
        <v>0</v>
      </c>
      <c r="J41" s="269">
        <f aca="true" t="shared" si="24" ref="J41:P41">J42+J43</f>
        <v>0</v>
      </c>
      <c r="K41" s="270">
        <f t="shared" si="24"/>
        <v>8786500</v>
      </c>
      <c r="L41" s="269">
        <f t="shared" si="24"/>
        <v>47135570</v>
      </c>
      <c r="M41" s="269">
        <f t="shared" si="24"/>
        <v>7439048</v>
      </c>
      <c r="N41" s="269">
        <f t="shared" si="24"/>
        <v>-7439048</v>
      </c>
      <c r="O41" s="269">
        <f t="shared" si="24"/>
        <v>36538873</v>
      </c>
      <c r="P41" s="271">
        <f t="shared" si="24"/>
        <v>35180648</v>
      </c>
    </row>
    <row r="42" spans="1:16" s="244" customFormat="1" ht="23.25" customHeight="1" hidden="1">
      <c r="A42" s="232"/>
      <c r="B42" s="250"/>
      <c r="C42" s="250"/>
      <c r="D42" s="250"/>
      <c r="E42" s="250"/>
      <c r="F42" s="247" t="s">
        <v>93</v>
      </c>
      <c r="G42" s="234">
        <v>0</v>
      </c>
      <c r="H42" s="234">
        <v>0</v>
      </c>
      <c r="I42" s="234"/>
      <c r="J42" s="234"/>
      <c r="K42" s="235"/>
      <c r="L42" s="234"/>
      <c r="M42" s="242"/>
      <c r="N42" s="242"/>
      <c r="O42" s="236">
        <f>G42-I42-K42+M42</f>
        <v>0</v>
      </c>
      <c r="P42" s="237">
        <f>H42-J42-L42+N42</f>
        <v>0</v>
      </c>
    </row>
    <row r="43" spans="1:16" s="244" customFormat="1" ht="23.25" customHeight="1" hidden="1">
      <c r="A43" s="232"/>
      <c r="B43" s="250"/>
      <c r="C43" s="250"/>
      <c r="D43" s="250"/>
      <c r="E43" s="250"/>
      <c r="F43" s="247" t="s">
        <v>163</v>
      </c>
      <c r="G43" s="234">
        <v>37886325</v>
      </c>
      <c r="H43" s="234">
        <v>89755266</v>
      </c>
      <c r="I43" s="234">
        <v>0</v>
      </c>
      <c r="J43" s="234">
        <v>0</v>
      </c>
      <c r="K43" s="241">
        <v>8786500</v>
      </c>
      <c r="L43" s="234">
        <v>47135570</v>
      </c>
      <c r="M43" s="242">
        <v>7439048</v>
      </c>
      <c r="N43" s="234">
        <f>-M43</f>
        <v>-7439048</v>
      </c>
      <c r="O43" s="234">
        <f>G43-I43-K43+M43</f>
        <v>36538873</v>
      </c>
      <c r="P43" s="249">
        <f>H43-J43-L43+N43</f>
        <v>35180648</v>
      </c>
    </row>
    <row r="44" spans="1:16" s="231" customFormat="1" ht="21.75" customHeight="1">
      <c r="A44" s="275"/>
      <c r="B44" s="278"/>
      <c r="C44" s="278">
        <v>2</v>
      </c>
      <c r="D44" s="278"/>
      <c r="E44" s="278"/>
      <c r="F44" s="285" t="s">
        <v>35</v>
      </c>
      <c r="G44" s="220">
        <f>G45</f>
        <v>60664092</v>
      </c>
      <c r="H44" s="220">
        <f aca="true" t="shared" si="25" ref="H44:P44">H45</f>
        <v>22006499317</v>
      </c>
      <c r="I44" s="220">
        <f t="shared" si="25"/>
        <v>6966396</v>
      </c>
      <c r="J44" s="220">
        <f t="shared" si="25"/>
        <v>7915100000</v>
      </c>
      <c r="K44" s="222">
        <f t="shared" si="25"/>
        <v>53697696</v>
      </c>
      <c r="L44" s="220">
        <f t="shared" si="25"/>
        <v>3007319838</v>
      </c>
      <c r="M44" s="220">
        <f t="shared" si="25"/>
        <v>0</v>
      </c>
      <c r="N44" s="220">
        <f t="shared" si="25"/>
        <v>0</v>
      </c>
      <c r="O44" s="220">
        <f t="shared" si="25"/>
        <v>0</v>
      </c>
      <c r="P44" s="260">
        <f t="shared" si="25"/>
        <v>11084079479</v>
      </c>
    </row>
    <row r="45" spans="1:16" s="231" customFormat="1" ht="21.75" customHeight="1">
      <c r="A45" s="275"/>
      <c r="B45" s="278"/>
      <c r="C45" s="278"/>
      <c r="D45" s="278"/>
      <c r="E45" s="278"/>
      <c r="F45" s="283" t="s">
        <v>36</v>
      </c>
      <c r="G45" s="220">
        <f>G46+G49</f>
        <v>60664092</v>
      </c>
      <c r="H45" s="220">
        <f aca="true" t="shared" si="26" ref="H45:P45">H46+H49</f>
        <v>22006499317</v>
      </c>
      <c r="I45" s="220">
        <f t="shared" si="26"/>
        <v>6966396</v>
      </c>
      <c r="J45" s="220">
        <f t="shared" si="26"/>
        <v>7915100000</v>
      </c>
      <c r="K45" s="222">
        <f t="shared" si="26"/>
        <v>53697696</v>
      </c>
      <c r="L45" s="220">
        <f t="shared" si="26"/>
        <v>3007319838</v>
      </c>
      <c r="M45" s="220">
        <f t="shared" si="26"/>
        <v>0</v>
      </c>
      <c r="N45" s="220">
        <f t="shared" si="26"/>
        <v>0</v>
      </c>
      <c r="O45" s="220">
        <f t="shared" si="26"/>
        <v>0</v>
      </c>
      <c r="P45" s="260">
        <f t="shared" si="26"/>
        <v>11084079479</v>
      </c>
    </row>
    <row r="46" spans="1:16" s="267" customFormat="1" ht="33" customHeight="1">
      <c r="A46" s="225"/>
      <c r="B46" s="278"/>
      <c r="C46" s="278"/>
      <c r="D46" s="278">
        <v>1</v>
      </c>
      <c r="E46" s="278"/>
      <c r="F46" s="286" t="s">
        <v>119</v>
      </c>
      <c r="G46" s="269">
        <v>39884937</v>
      </c>
      <c r="H46" s="269">
        <v>0</v>
      </c>
      <c r="I46" s="269">
        <f>I47+I48</f>
        <v>6966396</v>
      </c>
      <c r="J46" s="269">
        <f aca="true" t="shared" si="27" ref="J46:P46">J47+J48</f>
        <v>0</v>
      </c>
      <c r="K46" s="270">
        <f t="shared" si="27"/>
        <v>32918541</v>
      </c>
      <c r="L46" s="269">
        <f t="shared" si="27"/>
        <v>0</v>
      </c>
      <c r="M46" s="269">
        <f t="shared" si="27"/>
        <v>0</v>
      </c>
      <c r="N46" s="272">
        <f t="shared" si="27"/>
        <v>0</v>
      </c>
      <c r="O46" s="269">
        <f t="shared" si="27"/>
        <v>0</v>
      </c>
      <c r="P46" s="271">
        <f t="shared" si="27"/>
        <v>0</v>
      </c>
    </row>
    <row r="47" spans="1:16" s="244" customFormat="1" ht="23.25" customHeight="1" hidden="1">
      <c r="A47" s="232"/>
      <c r="B47" s="250"/>
      <c r="C47" s="250"/>
      <c r="D47" s="250"/>
      <c r="E47" s="250"/>
      <c r="F47" s="247" t="s">
        <v>93</v>
      </c>
      <c r="G47" s="234">
        <v>0</v>
      </c>
      <c r="H47" s="234">
        <v>0</v>
      </c>
      <c r="I47" s="234"/>
      <c r="J47" s="234"/>
      <c r="K47" s="235"/>
      <c r="L47" s="234"/>
      <c r="M47" s="242"/>
      <c r="N47" s="243"/>
      <c r="O47" s="234">
        <f>G47-I47-K47+M47</f>
        <v>0</v>
      </c>
      <c r="P47" s="237">
        <f>H47-J47-L47+N47</f>
        <v>0</v>
      </c>
    </row>
    <row r="48" spans="1:16" s="244" customFormat="1" ht="23.25" customHeight="1" hidden="1">
      <c r="A48" s="232"/>
      <c r="B48" s="250"/>
      <c r="C48" s="250"/>
      <c r="D48" s="250"/>
      <c r="E48" s="250"/>
      <c r="F48" s="247" t="s">
        <v>106</v>
      </c>
      <c r="G48" s="234">
        <v>39884937</v>
      </c>
      <c r="H48" s="234">
        <v>0</v>
      </c>
      <c r="I48" s="234">
        <v>6966396</v>
      </c>
      <c r="J48" s="234">
        <v>0</v>
      </c>
      <c r="K48" s="241">
        <v>32918541</v>
      </c>
      <c r="L48" s="234">
        <v>0</v>
      </c>
      <c r="M48" s="242">
        <v>0</v>
      </c>
      <c r="N48" s="243">
        <v>0</v>
      </c>
      <c r="O48" s="234">
        <f>G48-I48-K48+M48</f>
        <v>0</v>
      </c>
      <c r="P48" s="249">
        <f>H48-J48-L48+N48</f>
        <v>0</v>
      </c>
    </row>
    <row r="49" spans="1:16" s="267" customFormat="1" ht="33" customHeight="1">
      <c r="A49" s="225"/>
      <c r="B49" s="278"/>
      <c r="C49" s="278"/>
      <c r="D49" s="278">
        <v>2</v>
      </c>
      <c r="E49" s="278"/>
      <c r="F49" s="286" t="s">
        <v>120</v>
      </c>
      <c r="G49" s="269">
        <v>20779155</v>
      </c>
      <c r="H49" s="269">
        <v>22006499317</v>
      </c>
      <c r="I49" s="269">
        <f>I50+I51</f>
        <v>0</v>
      </c>
      <c r="J49" s="269">
        <f aca="true" t="shared" si="28" ref="J49:P49">J50+J51</f>
        <v>7915100000</v>
      </c>
      <c r="K49" s="270">
        <f t="shared" si="28"/>
        <v>20779155</v>
      </c>
      <c r="L49" s="269">
        <f t="shared" si="28"/>
        <v>3007319838</v>
      </c>
      <c r="M49" s="269">
        <f t="shared" si="28"/>
        <v>0</v>
      </c>
      <c r="N49" s="272">
        <f t="shared" si="28"/>
        <v>0</v>
      </c>
      <c r="O49" s="269">
        <f t="shared" si="28"/>
        <v>0</v>
      </c>
      <c r="P49" s="271">
        <f t="shared" si="28"/>
        <v>11084079479</v>
      </c>
    </row>
    <row r="50" spans="1:16" s="244" customFormat="1" ht="24" customHeight="1" hidden="1">
      <c r="A50" s="232"/>
      <c r="B50" s="250"/>
      <c r="C50" s="250"/>
      <c r="D50" s="250"/>
      <c r="E50" s="250"/>
      <c r="F50" s="247" t="s">
        <v>93</v>
      </c>
      <c r="G50" s="234">
        <v>0</v>
      </c>
      <c r="H50" s="234">
        <v>0</v>
      </c>
      <c r="I50" s="234"/>
      <c r="J50" s="234"/>
      <c r="K50" s="241"/>
      <c r="L50" s="234"/>
      <c r="M50" s="242">
        <v>0</v>
      </c>
      <c r="N50" s="243">
        <v>0</v>
      </c>
      <c r="O50" s="234">
        <f>G50-I50-K50+M50</f>
        <v>0</v>
      </c>
      <c r="P50" s="249">
        <f>H50-J50-L50+N50</f>
        <v>0</v>
      </c>
    </row>
    <row r="51" spans="1:16" s="244" customFormat="1" ht="24" customHeight="1" hidden="1">
      <c r="A51" s="232"/>
      <c r="B51" s="250"/>
      <c r="C51" s="250"/>
      <c r="D51" s="250"/>
      <c r="E51" s="250"/>
      <c r="F51" s="247" t="s">
        <v>106</v>
      </c>
      <c r="G51" s="234">
        <v>20779155</v>
      </c>
      <c r="H51" s="234">
        <v>22006499317</v>
      </c>
      <c r="I51" s="234">
        <v>0</v>
      </c>
      <c r="J51" s="234">
        <v>7915100000</v>
      </c>
      <c r="K51" s="241">
        <v>20779155</v>
      </c>
      <c r="L51" s="234">
        <v>3007319838</v>
      </c>
      <c r="M51" s="242">
        <v>0</v>
      </c>
      <c r="N51" s="243">
        <v>0</v>
      </c>
      <c r="O51" s="234">
        <f>G51-I51-K51+M51</f>
        <v>0</v>
      </c>
      <c r="P51" s="249">
        <f>H51-J51-L51+N51</f>
        <v>11084079479</v>
      </c>
    </row>
    <row r="52" spans="1:16" s="231" customFormat="1" ht="21.75" customHeight="1">
      <c r="A52" s="275"/>
      <c r="B52" s="278">
        <v>5</v>
      </c>
      <c r="C52" s="278"/>
      <c r="D52" s="278"/>
      <c r="E52" s="278"/>
      <c r="F52" s="283" t="s">
        <v>59</v>
      </c>
      <c r="G52" s="220">
        <f>G53+G75</f>
        <v>36900</v>
      </c>
      <c r="H52" s="220">
        <f aca="true" t="shared" si="29" ref="H52:P52">H53+H75</f>
        <v>1400432076</v>
      </c>
      <c r="I52" s="220">
        <f t="shared" si="29"/>
        <v>0</v>
      </c>
      <c r="J52" s="220">
        <f t="shared" si="29"/>
        <v>9183819</v>
      </c>
      <c r="K52" s="222">
        <f t="shared" si="29"/>
        <v>36900</v>
      </c>
      <c r="L52" s="220">
        <f t="shared" si="29"/>
        <v>891228491</v>
      </c>
      <c r="M52" s="220">
        <f t="shared" si="29"/>
        <v>0</v>
      </c>
      <c r="N52" s="220">
        <f t="shared" si="29"/>
        <v>0</v>
      </c>
      <c r="O52" s="220">
        <f t="shared" si="29"/>
        <v>0</v>
      </c>
      <c r="P52" s="260">
        <f t="shared" si="29"/>
        <v>500019766</v>
      </c>
    </row>
    <row r="53" spans="1:16" s="231" customFormat="1" ht="21.75" customHeight="1">
      <c r="A53" s="275"/>
      <c r="B53" s="278"/>
      <c r="C53" s="278">
        <v>1</v>
      </c>
      <c r="D53" s="278"/>
      <c r="E53" s="278"/>
      <c r="F53" s="285" t="s">
        <v>60</v>
      </c>
      <c r="G53" s="220">
        <f>G54</f>
        <v>36900</v>
      </c>
      <c r="H53" s="220">
        <f aca="true" t="shared" si="30" ref="H53:P53">H54</f>
        <v>1400432076</v>
      </c>
      <c r="I53" s="220">
        <f t="shared" si="30"/>
        <v>0</v>
      </c>
      <c r="J53" s="220">
        <f t="shared" si="30"/>
        <v>9183819</v>
      </c>
      <c r="K53" s="222">
        <f t="shared" si="30"/>
        <v>36900</v>
      </c>
      <c r="L53" s="220">
        <f t="shared" si="30"/>
        <v>891228491</v>
      </c>
      <c r="M53" s="220">
        <f t="shared" si="30"/>
        <v>0</v>
      </c>
      <c r="N53" s="220">
        <f t="shared" si="30"/>
        <v>0</v>
      </c>
      <c r="O53" s="220">
        <f t="shared" si="30"/>
        <v>0</v>
      </c>
      <c r="P53" s="260">
        <f t="shared" si="30"/>
        <v>500019766</v>
      </c>
    </row>
    <row r="54" spans="1:16" s="226" customFormat="1" ht="23.25" customHeight="1">
      <c r="A54" s="275"/>
      <c r="B54" s="278"/>
      <c r="C54" s="278"/>
      <c r="D54" s="278"/>
      <c r="E54" s="278"/>
      <c r="F54" s="283" t="s">
        <v>45</v>
      </c>
      <c r="G54" s="220">
        <f>G55+G71</f>
        <v>36900</v>
      </c>
      <c r="H54" s="220">
        <f>H55+H71</f>
        <v>1400432076</v>
      </c>
      <c r="I54" s="220">
        <f aca="true" t="shared" si="31" ref="I54:P54">I55+I71</f>
        <v>0</v>
      </c>
      <c r="J54" s="220">
        <f t="shared" si="31"/>
        <v>9183819</v>
      </c>
      <c r="K54" s="222">
        <f t="shared" si="31"/>
        <v>36900</v>
      </c>
      <c r="L54" s="220">
        <f t="shared" si="31"/>
        <v>891228491</v>
      </c>
      <c r="M54" s="220">
        <f t="shared" si="31"/>
        <v>0</v>
      </c>
      <c r="N54" s="220">
        <f t="shared" si="31"/>
        <v>0</v>
      </c>
      <c r="O54" s="220">
        <f t="shared" si="31"/>
        <v>0</v>
      </c>
      <c r="P54" s="260">
        <f t="shared" si="31"/>
        <v>500019766</v>
      </c>
    </row>
    <row r="55" spans="1:16" s="274" customFormat="1" ht="34.5" customHeight="1" thickBot="1">
      <c r="A55" s="312"/>
      <c r="B55" s="280"/>
      <c r="C55" s="280"/>
      <c r="D55" s="280">
        <v>3</v>
      </c>
      <c r="E55" s="280"/>
      <c r="F55" s="287" t="s">
        <v>66</v>
      </c>
      <c r="G55" s="281">
        <f>G56+G59+G62+G65+G68</f>
        <v>0</v>
      </c>
      <c r="H55" s="281">
        <f aca="true" t="shared" si="32" ref="H55:P55">H56+H59+H62+H65+H68</f>
        <v>1003719541</v>
      </c>
      <c r="I55" s="281">
        <f t="shared" si="32"/>
        <v>0</v>
      </c>
      <c r="J55" s="281">
        <f t="shared" si="32"/>
        <v>9183797</v>
      </c>
      <c r="K55" s="282">
        <f t="shared" si="32"/>
        <v>0</v>
      </c>
      <c r="L55" s="281">
        <f t="shared" si="32"/>
        <v>606764779</v>
      </c>
      <c r="M55" s="281">
        <f t="shared" si="32"/>
        <v>0</v>
      </c>
      <c r="N55" s="281">
        <f t="shared" si="32"/>
        <v>0</v>
      </c>
      <c r="O55" s="281">
        <f t="shared" si="32"/>
        <v>0</v>
      </c>
      <c r="P55" s="313">
        <f t="shared" si="32"/>
        <v>387770965</v>
      </c>
    </row>
    <row r="56" spans="1:16" s="267" customFormat="1" ht="33" customHeight="1">
      <c r="A56" s="225"/>
      <c r="B56" s="278"/>
      <c r="C56" s="278"/>
      <c r="D56" s="278"/>
      <c r="E56" s="278">
        <v>1</v>
      </c>
      <c r="F56" s="284" t="s">
        <v>121</v>
      </c>
      <c r="G56" s="269">
        <v>0</v>
      </c>
      <c r="H56" s="269">
        <v>196140322</v>
      </c>
      <c r="I56" s="269">
        <f>I57+I58</f>
        <v>0</v>
      </c>
      <c r="J56" s="269">
        <f aca="true" t="shared" si="33" ref="J56:P56">J57+J58</f>
        <v>9183797</v>
      </c>
      <c r="K56" s="270">
        <f t="shared" si="33"/>
        <v>0</v>
      </c>
      <c r="L56" s="269">
        <f t="shared" si="33"/>
        <v>24464823</v>
      </c>
      <c r="M56" s="269">
        <f t="shared" si="33"/>
        <v>0</v>
      </c>
      <c r="N56" s="269">
        <f t="shared" si="33"/>
        <v>0</v>
      </c>
      <c r="O56" s="269">
        <f t="shared" si="33"/>
        <v>0</v>
      </c>
      <c r="P56" s="271">
        <f t="shared" si="33"/>
        <v>162491702</v>
      </c>
    </row>
    <row r="57" spans="1:16" s="244" customFormat="1" ht="21" customHeight="1" hidden="1">
      <c r="A57" s="232"/>
      <c r="B57" s="250"/>
      <c r="C57" s="250"/>
      <c r="D57" s="250"/>
      <c r="E57" s="250"/>
      <c r="F57" s="248" t="s">
        <v>93</v>
      </c>
      <c r="G57" s="234">
        <v>0</v>
      </c>
      <c r="H57" s="234">
        <v>0</v>
      </c>
      <c r="I57" s="234"/>
      <c r="J57" s="234"/>
      <c r="K57" s="241"/>
      <c r="L57" s="234"/>
      <c r="M57" s="242"/>
      <c r="N57" s="243"/>
      <c r="O57" s="234">
        <f>G57-I57-K57+M57</f>
        <v>0</v>
      </c>
      <c r="P57" s="249">
        <f>H57-J57-L57+N57</f>
        <v>0</v>
      </c>
    </row>
    <row r="58" spans="1:16" s="244" customFormat="1" ht="21" customHeight="1" hidden="1">
      <c r="A58" s="232"/>
      <c r="B58" s="250"/>
      <c r="C58" s="250"/>
      <c r="D58" s="250"/>
      <c r="E58" s="250"/>
      <c r="F58" s="248" t="s">
        <v>106</v>
      </c>
      <c r="G58" s="234">
        <v>0</v>
      </c>
      <c r="H58" s="234">
        <v>196140322</v>
      </c>
      <c r="I58" s="234">
        <v>0</v>
      </c>
      <c r="J58" s="234">
        <v>9183797</v>
      </c>
      <c r="K58" s="241">
        <v>0</v>
      </c>
      <c r="L58" s="234">
        <v>24464823</v>
      </c>
      <c r="M58" s="242">
        <v>0</v>
      </c>
      <c r="N58" s="243">
        <v>0</v>
      </c>
      <c r="O58" s="234">
        <f>G58-I58-K58+M58</f>
        <v>0</v>
      </c>
      <c r="P58" s="249">
        <f>H58-J58-L58+N58</f>
        <v>162491702</v>
      </c>
    </row>
    <row r="59" spans="1:16" s="267" customFormat="1" ht="34.5" customHeight="1">
      <c r="A59" s="276"/>
      <c r="B59" s="278"/>
      <c r="C59" s="278"/>
      <c r="D59" s="278"/>
      <c r="E59" s="278">
        <v>2</v>
      </c>
      <c r="F59" s="284" t="s">
        <v>123</v>
      </c>
      <c r="G59" s="269">
        <v>0</v>
      </c>
      <c r="H59" s="269">
        <v>136956248</v>
      </c>
      <c r="I59" s="269">
        <f>I60+I61</f>
        <v>0</v>
      </c>
      <c r="J59" s="269">
        <f aca="true" t="shared" si="34" ref="J59:P59">J60+J61</f>
        <v>0</v>
      </c>
      <c r="K59" s="270">
        <f t="shared" si="34"/>
        <v>0</v>
      </c>
      <c r="L59" s="269">
        <f t="shared" si="34"/>
        <v>42429056</v>
      </c>
      <c r="M59" s="269">
        <f t="shared" si="34"/>
        <v>0</v>
      </c>
      <c r="N59" s="269">
        <f t="shared" si="34"/>
        <v>0</v>
      </c>
      <c r="O59" s="269">
        <f t="shared" si="34"/>
        <v>0</v>
      </c>
      <c r="P59" s="271">
        <f t="shared" si="34"/>
        <v>94527192</v>
      </c>
    </row>
    <row r="60" spans="1:16" s="244" customFormat="1" ht="23.25" customHeight="1" hidden="1">
      <c r="A60" s="239"/>
      <c r="B60" s="250"/>
      <c r="C60" s="250"/>
      <c r="D60" s="250"/>
      <c r="E60" s="250"/>
      <c r="F60" s="248" t="s">
        <v>93</v>
      </c>
      <c r="G60" s="234">
        <v>0</v>
      </c>
      <c r="H60" s="234">
        <v>0</v>
      </c>
      <c r="I60" s="234"/>
      <c r="J60" s="234"/>
      <c r="K60" s="241"/>
      <c r="L60" s="234"/>
      <c r="M60" s="234"/>
      <c r="N60" s="234"/>
      <c r="O60" s="234">
        <f>G60-I60-K60+M60</f>
        <v>0</v>
      </c>
      <c r="P60" s="277">
        <f>H60-J60-L60+N60</f>
        <v>0</v>
      </c>
    </row>
    <row r="61" spans="1:16" s="244" customFormat="1" ht="23.25" customHeight="1" hidden="1">
      <c r="A61" s="239"/>
      <c r="B61" s="250"/>
      <c r="C61" s="250"/>
      <c r="D61" s="250"/>
      <c r="E61" s="250"/>
      <c r="F61" s="248" t="s">
        <v>106</v>
      </c>
      <c r="G61" s="234">
        <v>0</v>
      </c>
      <c r="H61" s="234">
        <v>136956248</v>
      </c>
      <c r="I61" s="234">
        <v>0</v>
      </c>
      <c r="J61" s="234">
        <v>0</v>
      </c>
      <c r="K61" s="241">
        <v>0</v>
      </c>
      <c r="L61" s="234">
        <v>42429056</v>
      </c>
      <c r="M61" s="234">
        <v>0</v>
      </c>
      <c r="N61" s="234">
        <v>0</v>
      </c>
      <c r="O61" s="234">
        <f>G61-I61-K61+M61</f>
        <v>0</v>
      </c>
      <c r="P61" s="277">
        <f>H61-J61-L61+N61</f>
        <v>94527192</v>
      </c>
    </row>
    <row r="62" spans="1:16" s="274" customFormat="1" ht="33" customHeight="1">
      <c r="A62" s="225"/>
      <c r="B62" s="278"/>
      <c r="C62" s="278"/>
      <c r="D62" s="278"/>
      <c r="E62" s="278">
        <v>3</v>
      </c>
      <c r="F62" s="284" t="s">
        <v>124</v>
      </c>
      <c r="G62" s="269">
        <v>0</v>
      </c>
      <c r="H62" s="269">
        <v>381544458</v>
      </c>
      <c r="I62" s="269">
        <f>I63+I64</f>
        <v>0</v>
      </c>
      <c r="J62" s="269">
        <f aca="true" t="shared" si="35" ref="J62:P62">J63+J64</f>
        <v>0</v>
      </c>
      <c r="K62" s="270">
        <f t="shared" si="35"/>
        <v>0</v>
      </c>
      <c r="L62" s="269">
        <f t="shared" si="35"/>
        <v>321620661</v>
      </c>
      <c r="M62" s="269">
        <f t="shared" si="35"/>
        <v>0</v>
      </c>
      <c r="N62" s="269">
        <f t="shared" si="35"/>
        <v>0</v>
      </c>
      <c r="O62" s="269">
        <f t="shared" si="35"/>
        <v>0</v>
      </c>
      <c r="P62" s="271">
        <f t="shared" si="35"/>
        <v>59923797</v>
      </c>
    </row>
    <row r="63" spans="1:16" s="238" customFormat="1" ht="24" customHeight="1" hidden="1">
      <c r="A63" s="232"/>
      <c r="B63" s="250"/>
      <c r="C63" s="250"/>
      <c r="D63" s="250"/>
      <c r="E63" s="250"/>
      <c r="F63" s="248" t="s">
        <v>93</v>
      </c>
      <c r="G63" s="234">
        <v>0</v>
      </c>
      <c r="H63" s="234">
        <v>0</v>
      </c>
      <c r="I63" s="234"/>
      <c r="J63" s="234"/>
      <c r="K63" s="241"/>
      <c r="L63" s="234"/>
      <c r="M63" s="234"/>
      <c r="N63" s="234"/>
      <c r="O63" s="234">
        <f>G63-I63-K63+M63</f>
        <v>0</v>
      </c>
      <c r="P63" s="249">
        <f>H63-J63-L63+N63</f>
        <v>0</v>
      </c>
    </row>
    <row r="64" spans="1:16" s="238" customFormat="1" ht="24" customHeight="1" hidden="1">
      <c r="A64" s="232"/>
      <c r="B64" s="250"/>
      <c r="C64" s="250"/>
      <c r="D64" s="250"/>
      <c r="E64" s="250"/>
      <c r="F64" s="248" t="s">
        <v>106</v>
      </c>
      <c r="G64" s="234">
        <v>0</v>
      </c>
      <c r="H64" s="234">
        <v>381544458</v>
      </c>
      <c r="I64" s="234">
        <v>0</v>
      </c>
      <c r="J64" s="234">
        <v>0</v>
      </c>
      <c r="K64" s="241">
        <v>0</v>
      </c>
      <c r="L64" s="234">
        <v>321620661</v>
      </c>
      <c r="M64" s="234">
        <v>0</v>
      </c>
      <c r="N64" s="234">
        <v>0</v>
      </c>
      <c r="O64" s="234">
        <f>G64-I64-K64+M64</f>
        <v>0</v>
      </c>
      <c r="P64" s="249">
        <f>H64-J64-L64+N64</f>
        <v>59923797</v>
      </c>
    </row>
    <row r="65" spans="1:16" s="267" customFormat="1" ht="22.5" customHeight="1">
      <c r="A65" s="225"/>
      <c r="B65" s="278"/>
      <c r="C65" s="278"/>
      <c r="D65" s="278"/>
      <c r="E65" s="278">
        <v>6</v>
      </c>
      <c r="F65" s="284" t="s">
        <v>126</v>
      </c>
      <c r="G65" s="269">
        <v>0</v>
      </c>
      <c r="H65" s="269">
        <v>158852387</v>
      </c>
      <c r="I65" s="269">
        <f>I66+I67</f>
        <v>0</v>
      </c>
      <c r="J65" s="269">
        <f aca="true" t="shared" si="36" ref="J65:P65">J66+J67</f>
        <v>0</v>
      </c>
      <c r="K65" s="270">
        <f t="shared" si="36"/>
        <v>0</v>
      </c>
      <c r="L65" s="269">
        <f t="shared" si="36"/>
        <v>156639513</v>
      </c>
      <c r="M65" s="269">
        <f t="shared" si="36"/>
        <v>0</v>
      </c>
      <c r="N65" s="272">
        <f t="shared" si="36"/>
        <v>0</v>
      </c>
      <c r="O65" s="269">
        <f t="shared" si="36"/>
        <v>0</v>
      </c>
      <c r="P65" s="271">
        <f t="shared" si="36"/>
        <v>2212874</v>
      </c>
    </row>
    <row r="66" spans="1:16" s="244" customFormat="1" ht="22.5" customHeight="1" hidden="1">
      <c r="A66" s="232"/>
      <c r="B66" s="250"/>
      <c r="C66" s="250"/>
      <c r="D66" s="250"/>
      <c r="E66" s="250"/>
      <c r="F66" s="248" t="s">
        <v>93</v>
      </c>
      <c r="G66" s="234">
        <v>0</v>
      </c>
      <c r="H66" s="234">
        <v>0</v>
      </c>
      <c r="I66" s="234"/>
      <c r="J66" s="234"/>
      <c r="K66" s="241"/>
      <c r="L66" s="234"/>
      <c r="M66" s="234"/>
      <c r="N66" s="243"/>
      <c r="O66" s="234">
        <f>G66-I66-K66+M66</f>
        <v>0</v>
      </c>
      <c r="P66" s="249">
        <f>H66-J66-L66+N66</f>
        <v>0</v>
      </c>
    </row>
    <row r="67" spans="1:16" s="244" customFormat="1" ht="22.5" customHeight="1" hidden="1">
      <c r="A67" s="232"/>
      <c r="B67" s="250"/>
      <c r="C67" s="250"/>
      <c r="D67" s="250"/>
      <c r="E67" s="250"/>
      <c r="F67" s="248" t="s">
        <v>106</v>
      </c>
      <c r="G67" s="234">
        <v>0</v>
      </c>
      <c r="H67" s="234">
        <v>158852387</v>
      </c>
      <c r="I67" s="234">
        <v>0</v>
      </c>
      <c r="J67" s="234">
        <v>0</v>
      </c>
      <c r="K67" s="241">
        <v>0</v>
      </c>
      <c r="L67" s="234">
        <v>156639513</v>
      </c>
      <c r="M67" s="234">
        <v>0</v>
      </c>
      <c r="N67" s="243">
        <v>0</v>
      </c>
      <c r="O67" s="234">
        <f>G67-I67-K67+M67</f>
        <v>0</v>
      </c>
      <c r="P67" s="249">
        <f>H67-J67-L67+N67</f>
        <v>2212874</v>
      </c>
    </row>
    <row r="68" spans="1:16" s="267" customFormat="1" ht="36.75" customHeight="1">
      <c r="A68" s="225"/>
      <c r="B68" s="278"/>
      <c r="C68" s="278"/>
      <c r="D68" s="278"/>
      <c r="E68" s="278">
        <v>7</v>
      </c>
      <c r="F68" s="284" t="s">
        <v>113</v>
      </c>
      <c r="G68" s="269">
        <v>0</v>
      </c>
      <c r="H68" s="269">
        <v>130226126</v>
      </c>
      <c r="I68" s="269">
        <f>I69+I70</f>
        <v>0</v>
      </c>
      <c r="J68" s="269">
        <f aca="true" t="shared" si="37" ref="J68:P68">J69+J70</f>
        <v>0</v>
      </c>
      <c r="K68" s="270">
        <f t="shared" si="37"/>
        <v>0</v>
      </c>
      <c r="L68" s="269">
        <f t="shared" si="37"/>
        <v>61610726</v>
      </c>
      <c r="M68" s="269">
        <f t="shared" si="37"/>
        <v>0</v>
      </c>
      <c r="N68" s="269">
        <f t="shared" si="37"/>
        <v>0</v>
      </c>
      <c r="O68" s="269">
        <f t="shared" si="37"/>
        <v>0</v>
      </c>
      <c r="P68" s="271">
        <f t="shared" si="37"/>
        <v>68615400</v>
      </c>
    </row>
    <row r="69" spans="1:16" s="244" customFormat="1" ht="22.5" customHeight="1" hidden="1">
      <c r="A69" s="232"/>
      <c r="B69" s="250"/>
      <c r="C69" s="250"/>
      <c r="D69" s="250"/>
      <c r="E69" s="250"/>
      <c r="F69" s="248" t="s">
        <v>93</v>
      </c>
      <c r="G69" s="234">
        <v>0</v>
      </c>
      <c r="H69" s="234">
        <v>0</v>
      </c>
      <c r="I69" s="234"/>
      <c r="J69" s="234"/>
      <c r="K69" s="241"/>
      <c r="L69" s="234"/>
      <c r="M69" s="234"/>
      <c r="N69" s="243"/>
      <c r="O69" s="234">
        <f>G69-I69-K69+M69</f>
        <v>0</v>
      </c>
      <c r="P69" s="249">
        <f>H69-J69-L69+N69</f>
        <v>0</v>
      </c>
    </row>
    <row r="70" spans="1:16" s="244" customFormat="1" ht="22.5" customHeight="1" hidden="1">
      <c r="A70" s="232"/>
      <c r="B70" s="250"/>
      <c r="C70" s="250"/>
      <c r="D70" s="250"/>
      <c r="E70" s="250"/>
      <c r="F70" s="248" t="s">
        <v>106</v>
      </c>
      <c r="G70" s="234">
        <v>0</v>
      </c>
      <c r="H70" s="234">
        <v>130226126</v>
      </c>
      <c r="I70" s="234">
        <v>0</v>
      </c>
      <c r="J70" s="234">
        <v>0</v>
      </c>
      <c r="K70" s="241">
        <v>0</v>
      </c>
      <c r="L70" s="234">
        <v>61610726</v>
      </c>
      <c r="M70" s="234">
        <v>0</v>
      </c>
      <c r="N70" s="243">
        <v>0</v>
      </c>
      <c r="O70" s="234">
        <f>G70-I70-K70+M70</f>
        <v>0</v>
      </c>
      <c r="P70" s="249">
        <f>H70-J70-L70+N70</f>
        <v>68615400</v>
      </c>
    </row>
    <row r="71" spans="1:16" s="274" customFormat="1" ht="21.75" customHeight="1">
      <c r="A71" s="225"/>
      <c r="B71" s="278"/>
      <c r="C71" s="278"/>
      <c r="D71" s="278">
        <v>4</v>
      </c>
      <c r="E71" s="278"/>
      <c r="F71" s="286" t="s">
        <v>127</v>
      </c>
      <c r="G71" s="269">
        <f>G72</f>
        <v>36900</v>
      </c>
      <c r="H71" s="269">
        <f aca="true" t="shared" si="38" ref="H71:P71">H72</f>
        <v>396712535</v>
      </c>
      <c r="I71" s="269">
        <f t="shared" si="38"/>
        <v>0</v>
      </c>
      <c r="J71" s="269">
        <f t="shared" si="38"/>
        <v>22</v>
      </c>
      <c r="K71" s="270">
        <f t="shared" si="38"/>
        <v>36900</v>
      </c>
      <c r="L71" s="269">
        <f t="shared" si="38"/>
        <v>284463712</v>
      </c>
      <c r="M71" s="269">
        <f t="shared" si="38"/>
        <v>0</v>
      </c>
      <c r="N71" s="269">
        <f t="shared" si="38"/>
        <v>0</v>
      </c>
      <c r="O71" s="269">
        <f t="shared" si="38"/>
        <v>0</v>
      </c>
      <c r="P71" s="271">
        <f t="shared" si="38"/>
        <v>112248801</v>
      </c>
    </row>
    <row r="72" spans="1:16" s="274" customFormat="1" ht="21.75" customHeight="1">
      <c r="A72" s="225"/>
      <c r="B72" s="278"/>
      <c r="C72" s="278"/>
      <c r="D72" s="278"/>
      <c r="E72" s="278">
        <v>1</v>
      </c>
      <c r="F72" s="229" t="s">
        <v>122</v>
      </c>
      <c r="G72" s="269">
        <v>36900</v>
      </c>
      <c r="H72" s="269">
        <v>396712535</v>
      </c>
      <c r="I72" s="269">
        <f>I73+I74</f>
        <v>0</v>
      </c>
      <c r="J72" s="269">
        <f aca="true" t="shared" si="39" ref="J72:P72">J73+J74</f>
        <v>22</v>
      </c>
      <c r="K72" s="270">
        <f t="shared" si="39"/>
        <v>36900</v>
      </c>
      <c r="L72" s="269">
        <f t="shared" si="39"/>
        <v>284463712</v>
      </c>
      <c r="M72" s="269">
        <f t="shared" si="39"/>
        <v>0</v>
      </c>
      <c r="N72" s="269">
        <f t="shared" si="39"/>
        <v>0</v>
      </c>
      <c r="O72" s="269">
        <f t="shared" si="39"/>
        <v>0</v>
      </c>
      <c r="P72" s="271">
        <f t="shared" si="39"/>
        <v>112248801</v>
      </c>
    </row>
    <row r="73" spans="1:16" s="238" customFormat="1" ht="21.75" customHeight="1" hidden="1">
      <c r="A73" s="232"/>
      <c r="B73" s="250"/>
      <c r="C73" s="250"/>
      <c r="D73" s="250"/>
      <c r="E73" s="250"/>
      <c r="F73" s="233" t="s">
        <v>156</v>
      </c>
      <c r="G73" s="234">
        <v>0</v>
      </c>
      <c r="H73" s="234">
        <v>0</v>
      </c>
      <c r="I73" s="234"/>
      <c r="J73" s="234"/>
      <c r="K73" s="241"/>
      <c r="L73" s="234"/>
      <c r="M73" s="234"/>
      <c r="N73" s="243"/>
      <c r="O73" s="234">
        <f>G73-I73-K73+M73</f>
        <v>0</v>
      </c>
      <c r="P73" s="249">
        <f>H73-J73-L73+N73</f>
        <v>0</v>
      </c>
    </row>
    <row r="74" spans="1:16" s="238" customFormat="1" ht="24.75" customHeight="1" hidden="1">
      <c r="A74" s="232"/>
      <c r="B74" s="250"/>
      <c r="C74" s="250"/>
      <c r="D74" s="250"/>
      <c r="E74" s="250"/>
      <c r="F74" s="233" t="s">
        <v>157</v>
      </c>
      <c r="G74" s="234">
        <v>36900</v>
      </c>
      <c r="H74" s="234">
        <v>396712535</v>
      </c>
      <c r="I74" s="234">
        <v>0</v>
      </c>
      <c r="J74" s="234">
        <v>22</v>
      </c>
      <c r="K74" s="241">
        <v>36900</v>
      </c>
      <c r="L74" s="234">
        <v>284463712</v>
      </c>
      <c r="M74" s="234">
        <v>0</v>
      </c>
      <c r="N74" s="243">
        <f>-M74</f>
        <v>0</v>
      </c>
      <c r="O74" s="234">
        <f>G74-I74-K74+M74</f>
        <v>0</v>
      </c>
      <c r="P74" s="249">
        <f>H74-J74-L74+N74</f>
        <v>112248801</v>
      </c>
    </row>
    <row r="75" spans="1:16" s="231" customFormat="1" ht="15.75" hidden="1">
      <c r="A75" s="275"/>
      <c r="B75" s="278"/>
      <c r="C75" s="278">
        <v>2</v>
      </c>
      <c r="D75" s="278"/>
      <c r="E75" s="278"/>
      <c r="F75" s="285" t="s">
        <v>128</v>
      </c>
      <c r="G75" s="220">
        <f>G76</f>
        <v>0</v>
      </c>
      <c r="H75" s="220">
        <f aca="true" t="shared" si="40" ref="H75:P75">H76</f>
        <v>0</v>
      </c>
      <c r="I75" s="220">
        <f t="shared" si="40"/>
        <v>0</v>
      </c>
      <c r="J75" s="220">
        <f t="shared" si="40"/>
        <v>0</v>
      </c>
      <c r="K75" s="222">
        <f t="shared" si="40"/>
        <v>0</v>
      </c>
      <c r="L75" s="220">
        <f t="shared" si="40"/>
        <v>0</v>
      </c>
      <c r="M75" s="220">
        <f t="shared" si="40"/>
        <v>0</v>
      </c>
      <c r="N75" s="220">
        <f t="shared" si="40"/>
        <v>0</v>
      </c>
      <c r="O75" s="220">
        <f t="shared" si="40"/>
        <v>0</v>
      </c>
      <c r="P75" s="260">
        <f t="shared" si="40"/>
        <v>0</v>
      </c>
    </row>
    <row r="76" spans="1:16" s="231" customFormat="1" ht="19.5" hidden="1">
      <c r="A76" s="275"/>
      <c r="B76" s="278"/>
      <c r="C76" s="278"/>
      <c r="D76" s="278"/>
      <c r="E76" s="278"/>
      <c r="F76" s="283" t="s">
        <v>45</v>
      </c>
      <c r="G76" s="220">
        <f>G77</f>
        <v>0</v>
      </c>
      <c r="H76" s="220">
        <f>H77</f>
        <v>0</v>
      </c>
      <c r="I76" s="220">
        <f>I77</f>
        <v>0</v>
      </c>
      <c r="J76" s="220">
        <f aca="true" t="shared" si="41" ref="J76:P76">J77</f>
        <v>0</v>
      </c>
      <c r="K76" s="222">
        <f t="shared" si="41"/>
        <v>0</v>
      </c>
      <c r="L76" s="220">
        <f t="shared" si="41"/>
        <v>0</v>
      </c>
      <c r="M76" s="220">
        <f t="shared" si="41"/>
        <v>0</v>
      </c>
      <c r="N76" s="220">
        <f t="shared" si="41"/>
        <v>0</v>
      </c>
      <c r="O76" s="220">
        <f t="shared" si="41"/>
        <v>0</v>
      </c>
      <c r="P76" s="260">
        <f t="shared" si="41"/>
        <v>0</v>
      </c>
    </row>
    <row r="77" spans="1:16" s="274" customFormat="1" ht="32.25" hidden="1">
      <c r="A77" s="225"/>
      <c r="B77" s="278"/>
      <c r="C77" s="278"/>
      <c r="D77" s="278">
        <v>1</v>
      </c>
      <c r="E77" s="278"/>
      <c r="F77" s="286" t="s">
        <v>70</v>
      </c>
      <c r="G77" s="269">
        <f>G78+G81</f>
        <v>0</v>
      </c>
      <c r="H77" s="269">
        <f aca="true" t="shared" si="42" ref="H77:P77">H78+H81</f>
        <v>0</v>
      </c>
      <c r="I77" s="269">
        <f t="shared" si="42"/>
        <v>0</v>
      </c>
      <c r="J77" s="269">
        <f t="shared" si="42"/>
        <v>0</v>
      </c>
      <c r="K77" s="270">
        <f t="shared" si="42"/>
        <v>0</v>
      </c>
      <c r="L77" s="269">
        <f t="shared" si="42"/>
        <v>0</v>
      </c>
      <c r="M77" s="269">
        <f t="shared" si="42"/>
        <v>0</v>
      </c>
      <c r="N77" s="269">
        <f t="shared" si="42"/>
        <v>0</v>
      </c>
      <c r="O77" s="269">
        <f t="shared" si="42"/>
        <v>0</v>
      </c>
      <c r="P77" s="271">
        <f t="shared" si="42"/>
        <v>0</v>
      </c>
    </row>
    <row r="78" spans="1:16" s="274" customFormat="1" ht="32.25" hidden="1">
      <c r="A78" s="225"/>
      <c r="B78" s="278"/>
      <c r="C78" s="278"/>
      <c r="D78" s="278"/>
      <c r="E78" s="278">
        <v>1</v>
      </c>
      <c r="F78" s="284" t="s">
        <v>125</v>
      </c>
      <c r="G78" s="269">
        <v>0</v>
      </c>
      <c r="H78" s="269">
        <v>0</v>
      </c>
      <c r="I78" s="269">
        <f>I79+I80</f>
        <v>0</v>
      </c>
      <c r="J78" s="269">
        <f aca="true" t="shared" si="43" ref="J78:P78">J79+J80</f>
        <v>0</v>
      </c>
      <c r="K78" s="270">
        <f t="shared" si="43"/>
        <v>0</v>
      </c>
      <c r="L78" s="269">
        <f t="shared" si="43"/>
        <v>0</v>
      </c>
      <c r="M78" s="269">
        <f t="shared" si="43"/>
        <v>0</v>
      </c>
      <c r="N78" s="269">
        <f t="shared" si="43"/>
        <v>0</v>
      </c>
      <c r="O78" s="269">
        <f t="shared" si="43"/>
        <v>0</v>
      </c>
      <c r="P78" s="273">
        <f t="shared" si="43"/>
        <v>0</v>
      </c>
    </row>
    <row r="79" spans="1:16" s="238" customFormat="1" ht="15.75" hidden="1">
      <c r="A79" s="232"/>
      <c r="B79" s="250"/>
      <c r="C79" s="250"/>
      <c r="D79" s="250"/>
      <c r="E79" s="250"/>
      <c r="F79" s="248" t="s">
        <v>93</v>
      </c>
      <c r="G79" s="234">
        <v>0</v>
      </c>
      <c r="H79" s="234">
        <v>0</v>
      </c>
      <c r="I79" s="234"/>
      <c r="J79" s="234"/>
      <c r="K79" s="241"/>
      <c r="L79" s="234"/>
      <c r="M79" s="234"/>
      <c r="N79" s="243"/>
      <c r="O79" s="234">
        <f>G79-I79-K79+M79</f>
        <v>0</v>
      </c>
      <c r="P79" s="249">
        <f>H79-J79-L79+N79</f>
        <v>0</v>
      </c>
    </row>
    <row r="80" spans="1:16" s="238" customFormat="1" ht="15.75" hidden="1">
      <c r="A80" s="232"/>
      <c r="B80" s="250"/>
      <c r="C80" s="250"/>
      <c r="D80" s="250"/>
      <c r="E80" s="250"/>
      <c r="F80" s="248" t="s">
        <v>106</v>
      </c>
      <c r="G80" s="234">
        <v>0</v>
      </c>
      <c r="H80" s="234">
        <v>0</v>
      </c>
      <c r="I80" s="234">
        <v>0</v>
      </c>
      <c r="J80" s="234">
        <v>0</v>
      </c>
      <c r="K80" s="241">
        <v>0</v>
      </c>
      <c r="L80" s="234">
        <v>0</v>
      </c>
      <c r="M80" s="234">
        <v>0</v>
      </c>
      <c r="N80" s="243">
        <v>0</v>
      </c>
      <c r="O80" s="234">
        <f>G80-I80-K80+M80</f>
        <v>0</v>
      </c>
      <c r="P80" s="249">
        <f>H80-J80-L80+N80</f>
        <v>0</v>
      </c>
    </row>
    <row r="81" spans="1:16" s="274" customFormat="1" ht="32.25" hidden="1">
      <c r="A81" s="225"/>
      <c r="B81" s="278"/>
      <c r="C81" s="278"/>
      <c r="D81" s="278"/>
      <c r="E81" s="278">
        <v>3</v>
      </c>
      <c r="F81" s="284" t="s">
        <v>129</v>
      </c>
      <c r="G81" s="269">
        <v>0</v>
      </c>
      <c r="H81" s="269">
        <v>0</v>
      </c>
      <c r="I81" s="269">
        <f>I82+I83</f>
        <v>0</v>
      </c>
      <c r="J81" s="269">
        <f aca="true" t="shared" si="44" ref="J81:P81">J82+J83</f>
        <v>0</v>
      </c>
      <c r="K81" s="270">
        <f t="shared" si="44"/>
        <v>0</v>
      </c>
      <c r="L81" s="269">
        <f t="shared" si="44"/>
        <v>0</v>
      </c>
      <c r="M81" s="269">
        <f t="shared" si="44"/>
        <v>0</v>
      </c>
      <c r="N81" s="269">
        <f t="shared" si="44"/>
        <v>0</v>
      </c>
      <c r="O81" s="269">
        <f t="shared" si="44"/>
        <v>0</v>
      </c>
      <c r="P81" s="273">
        <f t="shared" si="44"/>
        <v>0</v>
      </c>
    </row>
    <row r="82" spans="1:16" s="238" customFormat="1" ht="15.75" hidden="1">
      <c r="A82" s="232"/>
      <c r="B82" s="250"/>
      <c r="C82" s="250"/>
      <c r="D82" s="250"/>
      <c r="E82" s="250"/>
      <c r="F82" s="248" t="s">
        <v>93</v>
      </c>
      <c r="G82" s="234">
        <v>0</v>
      </c>
      <c r="H82" s="234">
        <v>0</v>
      </c>
      <c r="I82" s="234"/>
      <c r="J82" s="234"/>
      <c r="K82" s="241"/>
      <c r="L82" s="234"/>
      <c r="M82" s="234"/>
      <c r="N82" s="234"/>
      <c r="O82" s="236">
        <f aca="true" t="shared" si="45" ref="O82:O97">G82-I82-K82+M82</f>
        <v>0</v>
      </c>
      <c r="P82" s="249">
        <f aca="true" t="shared" si="46" ref="P82:P97">H82-J82-L82+N82</f>
        <v>0</v>
      </c>
    </row>
    <row r="83" spans="1:16" s="238" customFormat="1" ht="15.75" hidden="1">
      <c r="A83" s="232"/>
      <c r="B83" s="250"/>
      <c r="C83" s="250"/>
      <c r="D83" s="250"/>
      <c r="E83" s="250"/>
      <c r="F83" s="248" t="s">
        <v>106</v>
      </c>
      <c r="G83" s="234">
        <v>0</v>
      </c>
      <c r="H83" s="234">
        <v>0</v>
      </c>
      <c r="I83" s="234">
        <v>0</v>
      </c>
      <c r="J83" s="234">
        <v>0</v>
      </c>
      <c r="K83" s="241">
        <v>0</v>
      </c>
      <c r="L83" s="234">
        <v>0</v>
      </c>
      <c r="M83" s="234">
        <v>0</v>
      </c>
      <c r="N83" s="234">
        <v>0</v>
      </c>
      <c r="O83" s="236">
        <f t="shared" si="45"/>
        <v>0</v>
      </c>
      <c r="P83" s="249">
        <f t="shared" si="46"/>
        <v>0</v>
      </c>
    </row>
    <row r="84" spans="1:16" s="226" customFormat="1" ht="39">
      <c r="A84" s="276"/>
      <c r="B84" s="278">
        <v>6</v>
      </c>
      <c r="C84" s="278"/>
      <c r="D84" s="278"/>
      <c r="E84" s="278"/>
      <c r="F84" s="283" t="s">
        <v>143</v>
      </c>
      <c r="G84" s="220">
        <f>G85+G90</f>
        <v>30941768</v>
      </c>
      <c r="H84" s="220">
        <f aca="true" t="shared" si="47" ref="H84:P84">H85+H90</f>
        <v>38020130</v>
      </c>
      <c r="I84" s="220">
        <f t="shared" si="47"/>
        <v>7908680</v>
      </c>
      <c r="J84" s="220">
        <f t="shared" si="47"/>
        <v>3343529</v>
      </c>
      <c r="K84" s="222">
        <f t="shared" si="47"/>
        <v>3421453</v>
      </c>
      <c r="L84" s="220">
        <f t="shared" si="47"/>
        <v>33668367</v>
      </c>
      <c r="M84" s="220">
        <f t="shared" si="47"/>
        <v>0</v>
      </c>
      <c r="N84" s="220">
        <f t="shared" si="47"/>
        <v>0</v>
      </c>
      <c r="O84" s="220">
        <f t="shared" si="47"/>
        <v>19611635</v>
      </c>
      <c r="P84" s="260">
        <f t="shared" si="47"/>
        <v>1008234</v>
      </c>
    </row>
    <row r="85" spans="1:16" s="274" customFormat="1" ht="22.5" customHeight="1" hidden="1">
      <c r="A85" s="225"/>
      <c r="B85" s="278"/>
      <c r="C85" s="278">
        <v>2</v>
      </c>
      <c r="D85" s="278"/>
      <c r="E85" s="278"/>
      <c r="F85" s="285" t="s">
        <v>144</v>
      </c>
      <c r="G85" s="220">
        <f>G86</f>
        <v>0</v>
      </c>
      <c r="H85" s="220">
        <f aca="true" t="shared" si="48" ref="H85:P85">H86</f>
        <v>0</v>
      </c>
      <c r="I85" s="220">
        <f t="shared" si="48"/>
        <v>0</v>
      </c>
      <c r="J85" s="220">
        <f t="shared" si="48"/>
        <v>0</v>
      </c>
      <c r="K85" s="222">
        <f t="shared" si="48"/>
        <v>0</v>
      </c>
      <c r="L85" s="220">
        <f t="shared" si="48"/>
        <v>0</v>
      </c>
      <c r="M85" s="220">
        <f t="shared" si="48"/>
        <v>0</v>
      </c>
      <c r="N85" s="220">
        <f t="shared" si="48"/>
        <v>0</v>
      </c>
      <c r="O85" s="220">
        <f t="shared" si="48"/>
        <v>0</v>
      </c>
      <c r="P85" s="260">
        <f t="shared" si="48"/>
        <v>0</v>
      </c>
    </row>
    <row r="86" spans="1:16" s="274" customFormat="1" ht="22.5" customHeight="1" hidden="1">
      <c r="A86" s="225"/>
      <c r="B86" s="278"/>
      <c r="C86" s="278"/>
      <c r="D86" s="278"/>
      <c r="E86" s="278"/>
      <c r="F86" s="283" t="s">
        <v>141</v>
      </c>
      <c r="G86" s="220">
        <f>G87</f>
        <v>0</v>
      </c>
      <c r="H86" s="220">
        <f>H87</f>
        <v>0</v>
      </c>
      <c r="I86" s="220">
        <f aca="true" t="shared" si="49" ref="I86:P86">I87</f>
        <v>0</v>
      </c>
      <c r="J86" s="220">
        <f t="shared" si="49"/>
        <v>0</v>
      </c>
      <c r="K86" s="222">
        <f t="shared" si="49"/>
        <v>0</v>
      </c>
      <c r="L86" s="220">
        <f t="shared" si="49"/>
        <v>0</v>
      </c>
      <c r="M86" s="220">
        <f t="shared" si="49"/>
        <v>0</v>
      </c>
      <c r="N86" s="220">
        <f t="shared" si="49"/>
        <v>0</v>
      </c>
      <c r="O86" s="220">
        <f t="shared" si="49"/>
        <v>0</v>
      </c>
      <c r="P86" s="260">
        <f t="shared" si="49"/>
        <v>0</v>
      </c>
    </row>
    <row r="87" spans="1:16" s="274" customFormat="1" ht="33" customHeight="1" hidden="1">
      <c r="A87" s="225"/>
      <c r="B87" s="278"/>
      <c r="C87" s="278"/>
      <c r="D87" s="278">
        <v>2</v>
      </c>
      <c r="E87" s="278"/>
      <c r="F87" s="286" t="s">
        <v>113</v>
      </c>
      <c r="G87" s="269"/>
      <c r="H87" s="269"/>
      <c r="I87" s="269">
        <f>I88+I89</f>
        <v>0</v>
      </c>
      <c r="J87" s="269">
        <f aca="true" t="shared" si="50" ref="J87:P87">J88+J89</f>
        <v>0</v>
      </c>
      <c r="K87" s="270">
        <f t="shared" si="50"/>
        <v>0</v>
      </c>
      <c r="L87" s="269">
        <f t="shared" si="50"/>
        <v>0</v>
      </c>
      <c r="M87" s="269">
        <f t="shared" si="50"/>
        <v>0</v>
      </c>
      <c r="N87" s="272">
        <f t="shared" si="50"/>
        <v>0</v>
      </c>
      <c r="O87" s="269">
        <f t="shared" si="50"/>
        <v>0</v>
      </c>
      <c r="P87" s="273">
        <f t="shared" si="50"/>
        <v>0</v>
      </c>
    </row>
    <row r="88" spans="1:16" s="238" customFormat="1" ht="21.75" customHeight="1" hidden="1">
      <c r="A88" s="232"/>
      <c r="B88" s="250"/>
      <c r="C88" s="250"/>
      <c r="D88" s="250"/>
      <c r="E88" s="250"/>
      <c r="F88" s="247" t="s">
        <v>93</v>
      </c>
      <c r="G88" s="234"/>
      <c r="H88" s="234"/>
      <c r="I88" s="234">
        <v>0</v>
      </c>
      <c r="J88" s="234"/>
      <c r="K88" s="241"/>
      <c r="L88" s="234"/>
      <c r="M88" s="234">
        <v>0</v>
      </c>
      <c r="N88" s="234">
        <v>0</v>
      </c>
      <c r="O88" s="234">
        <f t="shared" si="45"/>
        <v>0</v>
      </c>
      <c r="P88" s="249">
        <f t="shared" si="46"/>
        <v>0</v>
      </c>
    </row>
    <row r="89" spans="1:16" s="238" customFormat="1" ht="21.75" customHeight="1" hidden="1">
      <c r="A89" s="232"/>
      <c r="B89" s="250"/>
      <c r="C89" s="250"/>
      <c r="D89" s="250"/>
      <c r="E89" s="250"/>
      <c r="F89" s="247" t="s">
        <v>106</v>
      </c>
      <c r="G89" s="234"/>
      <c r="H89" s="234"/>
      <c r="I89" s="234">
        <v>0</v>
      </c>
      <c r="J89" s="234"/>
      <c r="K89" s="241"/>
      <c r="L89" s="234"/>
      <c r="M89" s="234">
        <v>0</v>
      </c>
      <c r="N89" s="234">
        <v>0</v>
      </c>
      <c r="O89" s="234">
        <f t="shared" si="45"/>
        <v>0</v>
      </c>
      <c r="P89" s="249">
        <f t="shared" si="46"/>
        <v>0</v>
      </c>
    </row>
    <row r="90" spans="1:16" s="231" customFormat="1" ht="21.75" customHeight="1">
      <c r="A90" s="275"/>
      <c r="B90" s="278"/>
      <c r="C90" s="278">
        <v>4</v>
      </c>
      <c r="D90" s="278"/>
      <c r="E90" s="278"/>
      <c r="F90" s="285" t="s">
        <v>130</v>
      </c>
      <c r="G90" s="220">
        <f>G91</f>
        <v>30941768</v>
      </c>
      <c r="H90" s="220">
        <f aca="true" t="shared" si="51" ref="H90:P90">H91</f>
        <v>38020130</v>
      </c>
      <c r="I90" s="220">
        <f t="shared" si="51"/>
        <v>7908680</v>
      </c>
      <c r="J90" s="220">
        <f t="shared" si="51"/>
        <v>3343529</v>
      </c>
      <c r="K90" s="222">
        <f t="shared" si="51"/>
        <v>3421453</v>
      </c>
      <c r="L90" s="220">
        <f t="shared" si="51"/>
        <v>33668367</v>
      </c>
      <c r="M90" s="220">
        <f t="shared" si="51"/>
        <v>0</v>
      </c>
      <c r="N90" s="220">
        <f t="shared" si="51"/>
        <v>0</v>
      </c>
      <c r="O90" s="220">
        <f t="shared" si="51"/>
        <v>19611635</v>
      </c>
      <c r="P90" s="260">
        <f t="shared" si="51"/>
        <v>1008234</v>
      </c>
    </row>
    <row r="91" spans="1:16" s="226" customFormat="1" ht="22.5" customHeight="1">
      <c r="A91" s="279"/>
      <c r="B91" s="278"/>
      <c r="C91" s="278"/>
      <c r="D91" s="278"/>
      <c r="E91" s="278"/>
      <c r="F91" s="283" t="s">
        <v>36</v>
      </c>
      <c r="G91" s="220">
        <f>G92+G95</f>
        <v>30941768</v>
      </c>
      <c r="H91" s="220">
        <f aca="true" t="shared" si="52" ref="H91:P91">H92+H95</f>
        <v>38020130</v>
      </c>
      <c r="I91" s="220">
        <f t="shared" si="52"/>
        <v>7908680</v>
      </c>
      <c r="J91" s="220">
        <f t="shared" si="52"/>
        <v>3343529</v>
      </c>
      <c r="K91" s="222">
        <f t="shared" si="52"/>
        <v>3421453</v>
      </c>
      <c r="L91" s="220">
        <f t="shared" si="52"/>
        <v>33668367</v>
      </c>
      <c r="M91" s="220">
        <f t="shared" si="52"/>
        <v>0</v>
      </c>
      <c r="N91" s="220">
        <f t="shared" si="52"/>
        <v>0</v>
      </c>
      <c r="O91" s="220">
        <f t="shared" si="52"/>
        <v>19611635</v>
      </c>
      <c r="P91" s="260">
        <f t="shared" si="52"/>
        <v>1008234</v>
      </c>
    </row>
    <row r="92" spans="1:16" s="267" customFormat="1" ht="22.5" customHeight="1">
      <c r="A92" s="276"/>
      <c r="B92" s="278"/>
      <c r="C92" s="278"/>
      <c r="D92" s="278">
        <v>1</v>
      </c>
      <c r="E92" s="278"/>
      <c r="F92" s="286" t="s">
        <v>131</v>
      </c>
      <c r="G92" s="269">
        <v>11127335</v>
      </c>
      <c r="H92" s="269">
        <v>37971005</v>
      </c>
      <c r="I92" s="269">
        <f>I93+I94</f>
        <v>2858018</v>
      </c>
      <c r="J92" s="269">
        <f aca="true" t="shared" si="53" ref="J92:P92">J93+J94</f>
        <v>3302638</v>
      </c>
      <c r="K92" s="270">
        <f t="shared" si="53"/>
        <v>1114727</v>
      </c>
      <c r="L92" s="269">
        <f t="shared" si="53"/>
        <v>33668367</v>
      </c>
      <c r="M92" s="269">
        <f t="shared" si="53"/>
        <v>0</v>
      </c>
      <c r="N92" s="272">
        <f t="shared" si="53"/>
        <v>0</v>
      </c>
      <c r="O92" s="269">
        <f t="shared" si="53"/>
        <v>7154590</v>
      </c>
      <c r="P92" s="271">
        <f t="shared" si="53"/>
        <v>1000000</v>
      </c>
    </row>
    <row r="93" spans="1:16" s="244" customFormat="1" ht="22.5" customHeight="1" hidden="1">
      <c r="A93" s="239"/>
      <c r="B93" s="250"/>
      <c r="C93" s="250"/>
      <c r="D93" s="250"/>
      <c r="E93" s="250"/>
      <c r="F93" s="247" t="s">
        <v>93</v>
      </c>
      <c r="G93" s="234">
        <v>0</v>
      </c>
      <c r="H93" s="234">
        <v>1308580</v>
      </c>
      <c r="I93" s="234">
        <v>0</v>
      </c>
      <c r="J93" s="234">
        <v>65000</v>
      </c>
      <c r="K93" s="241"/>
      <c r="L93" s="234">
        <v>1243580</v>
      </c>
      <c r="M93" s="242"/>
      <c r="N93" s="243">
        <f>-M93</f>
        <v>0</v>
      </c>
      <c r="O93" s="234">
        <f t="shared" si="45"/>
        <v>0</v>
      </c>
      <c r="P93" s="249">
        <f t="shared" si="46"/>
        <v>0</v>
      </c>
    </row>
    <row r="94" spans="1:16" s="244" customFormat="1" ht="22.5" customHeight="1" hidden="1">
      <c r="A94" s="239"/>
      <c r="B94" s="250"/>
      <c r="C94" s="250"/>
      <c r="D94" s="250"/>
      <c r="E94" s="250"/>
      <c r="F94" s="247" t="s">
        <v>106</v>
      </c>
      <c r="G94" s="234">
        <v>11127335</v>
      </c>
      <c r="H94" s="234">
        <v>36662425</v>
      </c>
      <c r="I94" s="234">
        <v>2858018</v>
      </c>
      <c r="J94" s="234">
        <v>3237638</v>
      </c>
      <c r="K94" s="241">
        <v>1114727</v>
      </c>
      <c r="L94" s="234">
        <v>32424787</v>
      </c>
      <c r="M94" s="242">
        <v>0</v>
      </c>
      <c r="N94" s="243">
        <f>-M94</f>
        <v>0</v>
      </c>
      <c r="O94" s="234">
        <f t="shared" si="45"/>
        <v>7154590</v>
      </c>
      <c r="P94" s="249">
        <f t="shared" si="46"/>
        <v>1000000</v>
      </c>
    </row>
    <row r="95" spans="1:16" s="267" customFormat="1" ht="32.25">
      <c r="A95" s="276"/>
      <c r="B95" s="278"/>
      <c r="C95" s="278"/>
      <c r="D95" s="278">
        <v>2</v>
      </c>
      <c r="E95" s="278"/>
      <c r="F95" s="286" t="s">
        <v>142</v>
      </c>
      <c r="G95" s="269">
        <v>19814433</v>
      </c>
      <c r="H95" s="269">
        <v>49125</v>
      </c>
      <c r="I95" s="269">
        <f>I96+I97</f>
        <v>5050662</v>
      </c>
      <c r="J95" s="269">
        <f aca="true" t="shared" si="54" ref="J95:P95">J96+J97</f>
        <v>40891</v>
      </c>
      <c r="K95" s="270">
        <f t="shared" si="54"/>
        <v>2306726</v>
      </c>
      <c r="L95" s="269">
        <f t="shared" si="54"/>
        <v>0</v>
      </c>
      <c r="M95" s="269">
        <f t="shared" si="54"/>
        <v>0</v>
      </c>
      <c r="N95" s="272">
        <f t="shared" si="54"/>
        <v>0</v>
      </c>
      <c r="O95" s="269">
        <f t="shared" si="54"/>
        <v>12457045</v>
      </c>
      <c r="P95" s="271">
        <f t="shared" si="54"/>
        <v>8234</v>
      </c>
    </row>
    <row r="96" spans="1:16" s="244" customFormat="1" ht="15.75" hidden="1">
      <c r="A96" s="239"/>
      <c r="B96" s="250"/>
      <c r="C96" s="250"/>
      <c r="D96" s="250"/>
      <c r="E96" s="250"/>
      <c r="F96" s="247" t="s">
        <v>93</v>
      </c>
      <c r="G96" s="234">
        <v>0</v>
      </c>
      <c r="H96" s="234">
        <v>0</v>
      </c>
      <c r="I96" s="234"/>
      <c r="J96" s="234"/>
      <c r="K96" s="241"/>
      <c r="L96" s="234"/>
      <c r="M96" s="242"/>
      <c r="N96" s="243">
        <f>-M96</f>
        <v>0</v>
      </c>
      <c r="O96" s="234">
        <f t="shared" si="45"/>
        <v>0</v>
      </c>
      <c r="P96" s="249">
        <f t="shared" si="46"/>
        <v>0</v>
      </c>
    </row>
    <row r="97" spans="1:16" s="244" customFormat="1" ht="15.75" hidden="1">
      <c r="A97" s="239"/>
      <c r="B97" s="250"/>
      <c r="C97" s="250"/>
      <c r="D97" s="250"/>
      <c r="E97" s="250"/>
      <c r="F97" s="247" t="s">
        <v>106</v>
      </c>
      <c r="G97" s="234">
        <v>19814433</v>
      </c>
      <c r="H97" s="234">
        <v>49125</v>
      </c>
      <c r="I97" s="234">
        <v>5050662</v>
      </c>
      <c r="J97" s="234">
        <v>40891</v>
      </c>
      <c r="K97" s="241">
        <v>2306726</v>
      </c>
      <c r="L97" s="234">
        <v>0</v>
      </c>
      <c r="M97" s="242">
        <v>0</v>
      </c>
      <c r="N97" s="243">
        <f>-M97</f>
        <v>0</v>
      </c>
      <c r="O97" s="234">
        <f t="shared" si="45"/>
        <v>12457045</v>
      </c>
      <c r="P97" s="249">
        <f t="shared" si="46"/>
        <v>8234</v>
      </c>
    </row>
    <row r="98" spans="1:16" ht="21" customHeight="1">
      <c r="A98" s="316"/>
      <c r="B98" s="317"/>
      <c r="C98" s="317"/>
      <c r="D98" s="317"/>
      <c r="E98" s="317"/>
      <c r="F98" s="318"/>
      <c r="G98" s="319"/>
      <c r="H98" s="319"/>
      <c r="I98" s="319"/>
      <c r="J98" s="319"/>
      <c r="K98" s="316"/>
      <c r="L98" s="319"/>
      <c r="M98" s="319"/>
      <c r="N98" s="319"/>
      <c r="O98" s="319"/>
      <c r="P98" s="325"/>
    </row>
    <row r="99" spans="1:16" ht="21" customHeight="1">
      <c r="A99" s="316"/>
      <c r="B99" s="317"/>
      <c r="C99" s="317"/>
      <c r="D99" s="317"/>
      <c r="E99" s="317"/>
      <c r="F99" s="318"/>
      <c r="G99" s="319"/>
      <c r="H99" s="319"/>
      <c r="I99" s="319"/>
      <c r="J99" s="319"/>
      <c r="K99" s="316"/>
      <c r="L99" s="319"/>
      <c r="M99" s="319"/>
      <c r="N99" s="319"/>
      <c r="O99" s="319"/>
      <c r="P99" s="325"/>
    </row>
    <row r="100" spans="1:16" ht="21" customHeight="1">
      <c r="A100" s="316"/>
      <c r="B100" s="317"/>
      <c r="C100" s="317"/>
      <c r="D100" s="317"/>
      <c r="E100" s="317"/>
      <c r="F100" s="318"/>
      <c r="G100" s="319"/>
      <c r="H100" s="319"/>
      <c r="I100" s="319"/>
      <c r="J100" s="319"/>
      <c r="K100" s="316"/>
      <c r="L100" s="319"/>
      <c r="M100" s="319"/>
      <c r="N100" s="319"/>
      <c r="O100" s="319"/>
      <c r="P100" s="325"/>
    </row>
    <row r="101" spans="1:16" ht="21" customHeight="1">
      <c r="A101" s="316"/>
      <c r="B101" s="317"/>
      <c r="C101" s="317"/>
      <c r="D101" s="317"/>
      <c r="E101" s="317"/>
      <c r="F101" s="318"/>
      <c r="G101" s="319"/>
      <c r="H101" s="319"/>
      <c r="I101" s="319"/>
      <c r="J101" s="319"/>
      <c r="K101" s="316"/>
      <c r="L101" s="319"/>
      <c r="M101" s="319"/>
      <c r="N101" s="319"/>
      <c r="O101" s="319"/>
      <c r="P101" s="325"/>
    </row>
    <row r="102" spans="1:16" ht="21" customHeight="1">
      <c r="A102" s="316"/>
      <c r="B102" s="317"/>
      <c r="C102" s="317"/>
      <c r="D102" s="317"/>
      <c r="E102" s="317"/>
      <c r="F102" s="318"/>
      <c r="G102" s="319"/>
      <c r="H102" s="319"/>
      <c r="I102" s="319"/>
      <c r="J102" s="319"/>
      <c r="K102" s="316"/>
      <c r="L102" s="319"/>
      <c r="M102" s="319"/>
      <c r="N102" s="319"/>
      <c r="O102" s="319"/>
      <c r="P102" s="325"/>
    </row>
    <row r="103" spans="1:16" ht="21" customHeight="1">
      <c r="A103" s="316"/>
      <c r="B103" s="317"/>
      <c r="C103" s="317"/>
      <c r="D103" s="317"/>
      <c r="E103" s="317"/>
      <c r="F103" s="318"/>
      <c r="G103" s="319"/>
      <c r="H103" s="319"/>
      <c r="I103" s="319"/>
      <c r="J103" s="319"/>
      <c r="K103" s="316"/>
      <c r="L103" s="319"/>
      <c r="M103" s="319"/>
      <c r="N103" s="319"/>
      <c r="O103" s="319"/>
      <c r="P103" s="325"/>
    </row>
    <row r="104" spans="1:16" ht="21" customHeight="1">
      <c r="A104" s="316"/>
      <c r="B104" s="317"/>
      <c r="C104" s="317"/>
      <c r="D104" s="317"/>
      <c r="E104" s="317"/>
      <c r="F104" s="318"/>
      <c r="G104" s="319"/>
      <c r="H104" s="319"/>
      <c r="I104" s="319"/>
      <c r="J104" s="319"/>
      <c r="K104" s="316"/>
      <c r="L104" s="319"/>
      <c r="M104" s="319"/>
      <c r="N104" s="319"/>
      <c r="O104" s="319"/>
      <c r="P104" s="325"/>
    </row>
    <row r="105" spans="1:16" ht="27" customHeight="1">
      <c r="A105" s="316"/>
      <c r="B105" s="317"/>
      <c r="C105" s="317"/>
      <c r="D105" s="317"/>
      <c r="E105" s="317"/>
      <c r="F105" s="318"/>
      <c r="G105" s="319"/>
      <c r="H105" s="319"/>
      <c r="I105" s="319"/>
      <c r="J105" s="319"/>
      <c r="K105" s="316"/>
      <c r="L105" s="319"/>
      <c r="M105" s="319"/>
      <c r="N105" s="319"/>
      <c r="O105" s="319"/>
      <c r="P105" s="325"/>
    </row>
    <row r="106" spans="1:16" ht="21" customHeight="1">
      <c r="A106" s="316"/>
      <c r="B106" s="317"/>
      <c r="C106" s="317"/>
      <c r="D106" s="317"/>
      <c r="E106" s="317"/>
      <c r="F106" s="318"/>
      <c r="G106" s="319"/>
      <c r="H106" s="319"/>
      <c r="I106" s="319"/>
      <c r="J106" s="319"/>
      <c r="K106" s="316"/>
      <c r="L106" s="319"/>
      <c r="M106" s="319"/>
      <c r="N106" s="319"/>
      <c r="O106" s="319"/>
      <c r="P106" s="325"/>
    </row>
    <row r="107" spans="1:16" ht="21" customHeight="1">
      <c r="A107" s="316"/>
      <c r="B107" s="317"/>
      <c r="C107" s="317"/>
      <c r="D107" s="317"/>
      <c r="E107" s="317"/>
      <c r="F107" s="318"/>
      <c r="G107" s="319"/>
      <c r="H107" s="319"/>
      <c r="I107" s="319"/>
      <c r="J107" s="319"/>
      <c r="K107" s="316"/>
      <c r="L107" s="319"/>
      <c r="M107" s="319"/>
      <c r="N107" s="319"/>
      <c r="O107" s="319"/>
      <c r="P107" s="325"/>
    </row>
    <row r="108" spans="1:16" ht="21" customHeight="1">
      <c r="A108" s="316"/>
      <c r="B108" s="317"/>
      <c r="C108" s="317"/>
      <c r="D108" s="317"/>
      <c r="E108" s="317"/>
      <c r="F108" s="318"/>
      <c r="G108" s="319"/>
      <c r="H108" s="319"/>
      <c r="I108" s="319"/>
      <c r="J108" s="319"/>
      <c r="K108" s="316"/>
      <c r="L108" s="319"/>
      <c r="M108" s="319"/>
      <c r="N108" s="319"/>
      <c r="O108" s="319"/>
      <c r="P108" s="325"/>
    </row>
    <row r="109" spans="1:16" ht="21" customHeight="1" thickBot="1">
      <c r="A109" s="320"/>
      <c r="B109" s="321"/>
      <c r="C109" s="321"/>
      <c r="D109" s="321"/>
      <c r="E109" s="321"/>
      <c r="F109" s="322"/>
      <c r="G109" s="323"/>
      <c r="H109" s="323"/>
      <c r="I109" s="323"/>
      <c r="J109" s="323"/>
      <c r="K109" s="320"/>
      <c r="L109" s="323"/>
      <c r="M109" s="323"/>
      <c r="N109" s="323"/>
      <c r="O109" s="323"/>
      <c r="P109" s="326"/>
    </row>
    <row r="110" ht="21" customHeight="1"/>
    <row r="111" ht="21" customHeight="1"/>
    <row r="112" ht="21" customHeight="1"/>
    <row r="113" ht="21" customHeight="1"/>
    <row r="114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55" max="15" man="1"/>
  </rowBreaks>
  <colBreaks count="1" manualBreakCount="1">
    <brk id="10" max="100" man="1"/>
  </colBreaks>
  <ignoredErrors>
    <ignoredError sqref="O10:P10 O49:P49 N95:P95 O59:P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2015-03-08T04:45:32Z</cp:lastPrinted>
  <dcterms:created xsi:type="dcterms:W3CDTF">2002-01-14T09:37:13Z</dcterms:created>
  <dcterms:modified xsi:type="dcterms:W3CDTF">2015-04-26T03:16:00Z</dcterms:modified>
  <cp:category/>
  <cp:version/>
  <cp:contentType/>
  <cp:contentStatus/>
</cp:coreProperties>
</file>