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表二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'表二'!$A$1:$P$68</definedName>
    <definedName name="Print_Area_MI">#REF!</definedName>
    <definedName name="_xlnm.Print_Titles" localSheetId="0">'表二'!$1:$6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<sst xmlns="http://schemas.openxmlformats.org/spreadsheetml/2006/main" count="87" uniqueCount="78">
  <si>
    <t>表Q01-A3</t>
  </si>
  <si>
    <t>94年度中央政府各機關預算截至94年3月底執行情形</t>
  </si>
  <si>
    <t>單位：百萬元</t>
  </si>
  <si>
    <t>本 年 度 預 算 數</t>
  </si>
  <si>
    <t>累 計 分 配 數</t>
  </si>
  <si>
    <t>累        計       執       行       數</t>
  </si>
  <si>
    <t>機　　關　　名　　稱</t>
  </si>
  <si>
    <t>經常門</t>
  </si>
  <si>
    <t>資本門</t>
  </si>
  <si>
    <t>合  計</t>
  </si>
  <si>
    <t>經 常 門</t>
  </si>
  <si>
    <t>資 本 門</t>
  </si>
  <si>
    <t>合     計</t>
  </si>
  <si>
    <t>金  額</t>
  </si>
  <si>
    <t>占預算%</t>
  </si>
  <si>
    <t>占分配%</t>
  </si>
  <si>
    <t>1.國民大會主管</t>
  </si>
  <si>
    <t>2.總統府主管</t>
  </si>
  <si>
    <t xml:space="preserve">  行政院</t>
  </si>
  <si>
    <t xml:space="preserve">  主計處</t>
  </si>
  <si>
    <t xml:space="preserve">  主計處電子處理資料中心</t>
  </si>
  <si>
    <t xml:space="preserve">  新聞局</t>
  </si>
  <si>
    <t xml:space="preserve">  人事行政局</t>
  </si>
  <si>
    <t xml:space="preserve">  公務人力發展中心</t>
  </si>
  <si>
    <t xml:space="preserve">  公務人員住宅及福利委員會</t>
  </si>
  <si>
    <t xml:space="preserve">  地方行政研習中心</t>
  </si>
  <si>
    <t xml:space="preserve">  國立故宮博物院</t>
  </si>
  <si>
    <t xml:space="preserve">  經濟建設委員會</t>
  </si>
  <si>
    <t xml:space="preserve">  金融監督管理委員會及所屬</t>
  </si>
  <si>
    <t xml:space="preserve">  中央選舉委員會及所屬</t>
  </si>
  <si>
    <t xml:space="preserve">  文化建設委員會及所屬</t>
  </si>
  <si>
    <t xml:space="preserve">  青年輔導委員會及所屬</t>
  </si>
  <si>
    <t xml:space="preserve">  研究發展考核委員會</t>
  </si>
  <si>
    <t xml:space="preserve">  檔案管理局</t>
  </si>
  <si>
    <t xml:space="preserve">  大陸委員會</t>
  </si>
  <si>
    <t xml:space="preserve">  公平交易委員會</t>
  </si>
  <si>
    <t xml:space="preserve">  消費者保護委員會</t>
  </si>
  <si>
    <t xml:space="preserve">  公共工程委員會</t>
  </si>
  <si>
    <t xml:space="preserve">  原住民族委員會及所屬</t>
  </si>
  <si>
    <t xml:space="preserve">  體育委員會</t>
  </si>
  <si>
    <t xml:space="preserve">  客家委員會</t>
  </si>
  <si>
    <t>4.立法院主管</t>
  </si>
  <si>
    <t>5.司法院主管</t>
  </si>
  <si>
    <t>6.考試院主管</t>
  </si>
  <si>
    <t>7.監察院主管</t>
  </si>
  <si>
    <t>8.內政部主管</t>
  </si>
  <si>
    <t>9.外交部主管</t>
  </si>
  <si>
    <t>10.國防部主管</t>
  </si>
  <si>
    <t>11.財政部主管</t>
  </si>
  <si>
    <t>12.教育部主管</t>
  </si>
  <si>
    <t>13.法務部主管</t>
  </si>
  <si>
    <t>14.經濟部主管</t>
  </si>
  <si>
    <t>15.交通部主管</t>
  </si>
  <si>
    <t>16.蒙藏委員會主管</t>
  </si>
  <si>
    <t>17.僑務委員會主管</t>
  </si>
  <si>
    <t>18.退輔會主管</t>
  </si>
  <si>
    <t>19.國家科學委員會主管</t>
  </si>
  <si>
    <t>20.原子能委員會主管</t>
  </si>
  <si>
    <t>21.農業委員會主管</t>
  </si>
  <si>
    <t>22.勞工委員會主管</t>
  </si>
  <si>
    <t>23.衛生署主管</t>
  </si>
  <si>
    <t>24.環境保護署主管</t>
  </si>
  <si>
    <t>25.海岸巡防署主管</t>
  </si>
  <si>
    <t>26.省市地方政府</t>
  </si>
  <si>
    <t>台灣省政府</t>
  </si>
  <si>
    <t>臺灣省諮議會</t>
  </si>
  <si>
    <t>補助臺灣省各縣市政府</t>
  </si>
  <si>
    <t>福建省政府</t>
  </si>
  <si>
    <t>地方政府教師退休專案補助</t>
  </si>
  <si>
    <t>27.統籌部分</t>
  </si>
  <si>
    <t>28.災害準備金</t>
  </si>
  <si>
    <t>29.第二預備金</t>
  </si>
  <si>
    <t>註：1.表列累計執行數含支出實現數及暫付數。</t>
  </si>
  <si>
    <t xml:space="preserve">    2.表列統籌部分，包括公教員工資遣退職給付、公教人員婚喪生育及子女教育補助、早期退休公教人員生活困難照護金、公務人員退休撫卹給付等項。</t>
  </si>
  <si>
    <t xml:space="preserve">    3.表列第二預備金70.57億元為尚未動支之預算數，該預備金原預算數80億元，截至三月底止已動支9.43億元，係行政院及經濟部主管動支，已併入各主管表達；另災害準備金預算數20億</t>
  </si>
  <si>
    <r>
      <t>3</t>
    </r>
    <r>
      <rPr>
        <sz val="13"/>
        <rFont val="標楷體"/>
        <family val="4"/>
      </rPr>
      <t>.行政院主管</t>
    </r>
  </si>
  <si>
    <r>
      <t>合</t>
    </r>
    <r>
      <rPr>
        <b/>
        <sz val="13"/>
        <rFont val="Times New Roman"/>
        <family val="1"/>
      </rPr>
      <t xml:space="preserve">                        </t>
    </r>
    <r>
      <rPr>
        <b/>
        <sz val="13"/>
        <rFont val="標楷體"/>
        <family val="4"/>
      </rPr>
      <t>計</t>
    </r>
  </si>
  <si>
    <r>
      <t xml:space="preserve">    </t>
    </r>
    <r>
      <rPr>
        <sz val="11"/>
        <rFont val="標楷體"/>
        <family val="4"/>
      </rPr>
      <t xml:space="preserve">    元，尚未動支。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</si>
</sst>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General_)"/>
    <numFmt numFmtId="178" formatCode="0.00_)"/>
    <numFmt numFmtId="179" formatCode="_(&quot;$&quot;* #,##0.00_);_(&quot;$&quot;* \(#,##0.00\);_(&quot;$&quot;* &quot;-&quot;??_);_(@_)"/>
    <numFmt numFmtId="180" formatCode="0_ "/>
    <numFmt numFmtId="181" formatCode="#,##0_ "/>
  </numFmts>
  <fonts count="26">
    <font>
      <sz val="12"/>
      <name val="新細明體"/>
      <family val="1"/>
    </font>
    <font>
      <sz val="10"/>
      <name val="MS Sans Serif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sz val="23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6"/>
      <name val="標楷體"/>
      <family val="4"/>
    </font>
    <font>
      <sz val="10"/>
      <name val="標楷體"/>
      <family val="4"/>
    </font>
    <font>
      <sz val="13"/>
      <name val="Times New Roman"/>
      <family val="1"/>
    </font>
    <font>
      <sz val="10"/>
      <name val="細明體"/>
      <family val="3"/>
    </font>
    <font>
      <sz val="10"/>
      <color indexed="10"/>
      <name val="細明體"/>
      <family val="3"/>
    </font>
    <font>
      <b/>
      <sz val="13"/>
      <name val="Times New Roman"/>
      <family val="1"/>
    </font>
    <font>
      <b/>
      <sz val="13"/>
      <name val="標楷體"/>
      <family val="4"/>
    </font>
    <font>
      <sz val="1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0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78" fontId="4" fillId="0" borderId="0">
      <alignment/>
      <protection/>
    </xf>
    <xf numFmtId="0" fontId="5" fillId="0" borderId="0">
      <alignment/>
      <protection/>
    </xf>
    <xf numFmtId="37" fontId="3" fillId="0" borderId="0">
      <alignment/>
      <protection/>
    </xf>
    <xf numFmtId="177" fontId="3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77" fontId="11" fillId="0" borderId="0" xfId="20" applyFont="1">
      <alignment/>
      <protection/>
    </xf>
    <xf numFmtId="37" fontId="12" fillId="0" borderId="0" xfId="19" applyFont="1" applyProtection="1">
      <alignment/>
      <protection locked="0"/>
    </xf>
    <xf numFmtId="37" fontId="12" fillId="0" borderId="0" xfId="19" applyFont="1" applyProtection="1">
      <alignment/>
      <protection/>
    </xf>
    <xf numFmtId="37" fontId="12" fillId="0" borderId="0" xfId="19" applyFont="1" applyFill="1" applyProtection="1">
      <alignment/>
      <protection locked="0"/>
    </xf>
    <xf numFmtId="37" fontId="13" fillId="0" borderId="0" xfId="19" applyFont="1" applyAlignment="1" applyProtection="1" quotePrefix="1">
      <alignment horizontal="centerContinuous" vertical="top"/>
      <protection locked="0"/>
    </xf>
    <xf numFmtId="37" fontId="14" fillId="0" borderId="0" xfId="19" applyFont="1" applyAlignment="1" applyProtection="1">
      <alignment horizontal="centerContinuous" vertical="top"/>
      <protection locked="0"/>
    </xf>
    <xf numFmtId="37" fontId="14" fillId="0" borderId="0" xfId="19" applyFont="1" applyAlignment="1" applyProtection="1">
      <alignment horizontal="centerContinuous" vertical="top"/>
      <protection/>
    </xf>
    <xf numFmtId="37" fontId="14" fillId="0" borderId="0" xfId="19" applyFont="1" applyFill="1" applyAlignment="1" applyProtection="1">
      <alignment vertical="top"/>
      <protection locked="0"/>
    </xf>
    <xf numFmtId="37" fontId="14" fillId="0" borderId="0" xfId="19" applyFont="1" applyAlignment="1" applyProtection="1">
      <alignment vertical="top"/>
      <protection locked="0"/>
    </xf>
    <xf numFmtId="37" fontId="15" fillId="0" borderId="0" xfId="19" applyFont="1" applyAlignment="1" applyProtection="1">
      <alignment horizontal="centerContinuous" vertical="center"/>
      <protection locked="0"/>
    </xf>
    <xf numFmtId="37" fontId="16" fillId="0" borderId="0" xfId="19" applyFont="1" applyAlignment="1" applyProtection="1">
      <alignment horizontal="centerContinuous" vertical="center"/>
      <protection locked="0"/>
    </xf>
    <xf numFmtId="37" fontId="16" fillId="0" borderId="0" xfId="19" applyFont="1" applyAlignment="1" applyProtection="1">
      <alignment horizontal="centerContinuous" vertical="center"/>
      <protection/>
    </xf>
    <xf numFmtId="37" fontId="16" fillId="0" borderId="0" xfId="19" applyFont="1" applyAlignment="1" applyProtection="1" quotePrefix="1">
      <alignment horizontal="right" vertical="center"/>
      <protection locked="0"/>
    </xf>
    <xf numFmtId="37" fontId="16" fillId="0" borderId="0" xfId="19" applyFont="1" applyFill="1" applyBorder="1" applyProtection="1">
      <alignment/>
      <protection locked="0"/>
    </xf>
    <xf numFmtId="37" fontId="16" fillId="0" borderId="0" xfId="19" applyFont="1" applyBorder="1" applyProtection="1">
      <alignment/>
      <protection locked="0"/>
    </xf>
    <xf numFmtId="37" fontId="17" fillId="0" borderId="2" xfId="19" applyFont="1" applyBorder="1" applyAlignment="1" applyProtection="1">
      <alignment vertical="center"/>
      <protection locked="0"/>
    </xf>
    <xf numFmtId="37" fontId="17" fillId="0" borderId="3" xfId="19" applyFont="1" applyBorder="1" applyAlignment="1" applyProtection="1" quotePrefix="1">
      <alignment horizontal="centerContinuous" vertical="center"/>
      <protection locked="0"/>
    </xf>
    <xf numFmtId="37" fontId="17" fillId="0" borderId="3" xfId="19" applyFont="1" applyBorder="1" applyAlignment="1" applyProtection="1">
      <alignment horizontal="centerContinuous" vertical="center"/>
      <protection locked="0"/>
    </xf>
    <xf numFmtId="37" fontId="17" fillId="0" borderId="3" xfId="19" applyFont="1" applyBorder="1" applyAlignment="1" applyProtection="1">
      <alignment horizontal="centerContinuous" vertical="center"/>
      <protection/>
    </xf>
    <xf numFmtId="37" fontId="17" fillId="0" borderId="4" xfId="19" applyFont="1" applyBorder="1" applyAlignment="1" applyProtection="1">
      <alignment horizontal="centerContinuous" vertical="center"/>
      <protection/>
    </xf>
    <xf numFmtId="37" fontId="17" fillId="0" borderId="0" xfId="19" applyFont="1" applyFill="1" applyBorder="1" applyAlignment="1" applyProtection="1">
      <alignment vertical="center"/>
      <protection locked="0"/>
    </xf>
    <xf numFmtId="37" fontId="17" fillId="0" borderId="0" xfId="19" applyFont="1" applyBorder="1" applyAlignment="1" applyProtection="1">
      <alignment vertical="center"/>
      <protection locked="0"/>
    </xf>
    <xf numFmtId="37" fontId="17" fillId="0" borderId="5" xfId="19" applyFont="1" applyBorder="1" applyAlignment="1" applyProtection="1" quotePrefix="1">
      <alignment horizontal="center" vertical="center"/>
      <protection locked="0"/>
    </xf>
    <xf numFmtId="37" fontId="17" fillId="0" borderId="6" xfId="19" applyFont="1" applyBorder="1" applyAlignment="1" applyProtection="1">
      <alignment horizontal="centerContinuous"/>
      <protection locked="0"/>
    </xf>
    <xf numFmtId="37" fontId="17" fillId="0" borderId="6" xfId="19" applyFont="1" applyBorder="1" applyAlignment="1" applyProtection="1">
      <alignment horizontal="centerContinuous"/>
      <protection/>
    </xf>
    <xf numFmtId="37" fontId="17" fillId="0" borderId="1" xfId="19" applyFont="1" applyBorder="1" applyAlignment="1" applyProtection="1">
      <alignment horizontal="centerContinuous" vertical="center"/>
      <protection locked="0"/>
    </xf>
    <xf numFmtId="37" fontId="17" fillId="0" borderId="1" xfId="19" applyFont="1" applyBorder="1" applyAlignment="1" applyProtection="1">
      <alignment horizontal="centerContinuous" vertical="center"/>
      <protection/>
    </xf>
    <xf numFmtId="37" fontId="17" fillId="0" borderId="7" xfId="19" applyFont="1" applyBorder="1" applyAlignment="1" applyProtection="1">
      <alignment horizontal="centerContinuous" vertical="center"/>
      <protection/>
    </xf>
    <xf numFmtId="37" fontId="17" fillId="0" borderId="8" xfId="19" applyFont="1" applyBorder="1" applyAlignment="1" applyProtection="1">
      <alignment horizontal="centerContinuous" vertical="center"/>
      <protection/>
    </xf>
    <xf numFmtId="37" fontId="17" fillId="0" borderId="0" xfId="19" applyFont="1" applyFill="1" applyBorder="1" applyProtection="1">
      <alignment/>
      <protection locked="0"/>
    </xf>
    <xf numFmtId="37" fontId="17" fillId="0" borderId="0" xfId="19" applyFont="1" applyBorder="1" applyProtection="1">
      <alignment/>
      <protection locked="0"/>
    </xf>
    <xf numFmtId="37" fontId="11" fillId="0" borderId="9" xfId="19" applyFont="1" applyBorder="1" applyProtection="1">
      <alignment/>
      <protection locked="0"/>
    </xf>
    <xf numFmtId="37" fontId="11" fillId="0" borderId="10" xfId="19" applyFont="1" applyBorder="1" applyProtection="1">
      <alignment/>
      <protection locked="0"/>
    </xf>
    <xf numFmtId="37" fontId="11" fillId="0" borderId="10" xfId="19" applyFont="1" applyBorder="1" applyProtection="1">
      <alignment/>
      <protection/>
    </xf>
    <xf numFmtId="37" fontId="17" fillId="0" borderId="10" xfId="19" applyFont="1" applyBorder="1" applyAlignment="1" applyProtection="1">
      <alignment horizontal="center" vertical="center"/>
      <protection locked="0"/>
    </xf>
    <xf numFmtId="37" fontId="18" fillId="0" borderId="10" xfId="19" applyFont="1" applyBorder="1" applyAlignment="1" applyProtection="1">
      <alignment horizontal="center" vertical="center"/>
      <protection/>
    </xf>
    <xf numFmtId="37" fontId="11" fillId="0" borderId="10" xfId="19" applyFont="1" applyBorder="1" applyAlignment="1" applyProtection="1">
      <alignment horizontal="center" vertical="center"/>
      <protection locked="0"/>
    </xf>
    <xf numFmtId="37" fontId="18" fillId="0" borderId="11" xfId="19" applyFont="1" applyBorder="1" applyAlignment="1" applyProtection="1">
      <alignment horizontal="center" vertical="center"/>
      <protection/>
    </xf>
    <xf numFmtId="37" fontId="19" fillId="0" borderId="0" xfId="19" applyFont="1" applyFill="1" applyBorder="1" applyProtection="1">
      <alignment/>
      <protection locked="0"/>
    </xf>
    <xf numFmtId="37" fontId="11" fillId="0" borderId="0" xfId="19" applyFont="1" applyBorder="1" applyProtection="1">
      <alignment/>
      <protection locked="0"/>
    </xf>
    <xf numFmtId="37" fontId="17" fillId="0" borderId="5" xfId="19" applyFont="1" applyBorder="1" applyAlignment="1" applyProtection="1">
      <alignment horizontal="left" vertical="center" indent="1"/>
      <protection locked="0"/>
    </xf>
    <xf numFmtId="176" fontId="20" fillId="0" borderId="6" xfId="19" applyNumberFormat="1" applyFont="1" applyBorder="1" applyAlignment="1" applyProtection="1">
      <alignment vertical="center"/>
      <protection locked="0"/>
    </xf>
    <xf numFmtId="176" fontId="20" fillId="0" borderId="6" xfId="19" applyNumberFormat="1" applyFont="1" applyBorder="1" applyAlignment="1" applyProtection="1">
      <alignment vertical="center"/>
      <protection/>
    </xf>
    <xf numFmtId="41" fontId="20" fillId="0" borderId="1" xfId="21" applyNumberFormat="1" applyFont="1" applyBorder="1" applyAlignment="1" applyProtection="1">
      <alignment horizontal="center" vertical="center"/>
      <protection/>
    </xf>
    <xf numFmtId="41" fontId="20" fillId="0" borderId="1" xfId="19" applyNumberFormat="1" applyFont="1" applyBorder="1" applyAlignment="1" applyProtection="1">
      <alignment vertical="center"/>
      <protection/>
    </xf>
    <xf numFmtId="3" fontId="20" fillId="0" borderId="10" xfId="21" applyNumberFormat="1" applyFont="1" applyBorder="1" applyAlignment="1" applyProtection="1">
      <alignment horizontal="center" vertical="center"/>
      <protection/>
    </xf>
    <xf numFmtId="176" fontId="20" fillId="0" borderId="1" xfId="19" applyNumberFormat="1" applyFont="1" applyBorder="1" applyAlignment="1" applyProtection="1">
      <alignment vertical="center"/>
      <protection/>
    </xf>
    <xf numFmtId="41" fontId="20" fillId="0" borderId="1" xfId="22" applyNumberFormat="1" applyFont="1" applyBorder="1" applyAlignment="1" applyProtection="1">
      <alignment horizontal="center" vertical="center"/>
      <protection/>
    </xf>
    <xf numFmtId="41" fontId="20" fillId="0" borderId="8" xfId="22" applyNumberFormat="1" applyFont="1" applyBorder="1" applyAlignment="1" applyProtection="1">
      <alignment horizontal="center" vertical="center"/>
      <protection/>
    </xf>
    <xf numFmtId="37" fontId="21" fillId="0" borderId="0" xfId="19" applyFont="1" applyFill="1" applyBorder="1" applyProtection="1">
      <alignment/>
      <protection locked="0"/>
    </xf>
    <xf numFmtId="37" fontId="12" fillId="0" borderId="0" xfId="19" applyFont="1" applyBorder="1" applyProtection="1">
      <alignment/>
      <protection locked="0"/>
    </xf>
    <xf numFmtId="37" fontId="17" fillId="0" borderId="12" xfId="19" applyFont="1" applyBorder="1" applyAlignment="1" applyProtection="1">
      <alignment horizontal="left" vertical="center" indent="1"/>
      <protection locked="0"/>
    </xf>
    <xf numFmtId="176" fontId="20" fillId="0" borderId="1" xfId="19" applyNumberFormat="1" applyFont="1" applyBorder="1" applyAlignment="1" applyProtection="1">
      <alignment vertical="center"/>
      <protection locked="0"/>
    </xf>
    <xf numFmtId="3" fontId="20" fillId="0" borderId="1" xfId="21" applyNumberFormat="1" applyFont="1" applyBorder="1" applyAlignment="1" applyProtection="1">
      <alignment horizontal="center" vertical="center"/>
      <protection/>
    </xf>
    <xf numFmtId="37" fontId="20" fillId="0" borderId="12" xfId="19" applyFont="1" applyBorder="1" applyAlignment="1" applyProtection="1">
      <alignment horizontal="left" vertical="center" indent="1"/>
      <protection locked="0"/>
    </xf>
    <xf numFmtId="37" fontId="17" fillId="0" borderId="12" xfId="19" applyFont="1" applyBorder="1" applyAlignment="1" applyProtection="1" quotePrefix="1">
      <alignment horizontal="left" vertical="center" indent="1"/>
      <protection locked="0"/>
    </xf>
    <xf numFmtId="37" fontId="22" fillId="0" borderId="0" xfId="19" applyFont="1" applyFill="1" applyBorder="1" applyProtection="1">
      <alignment/>
      <protection locked="0"/>
    </xf>
    <xf numFmtId="37" fontId="12" fillId="0" borderId="0" xfId="19" applyFont="1" applyFill="1" applyBorder="1" applyProtection="1">
      <alignment/>
      <protection locked="0"/>
    </xf>
    <xf numFmtId="37" fontId="17" fillId="0" borderId="13" xfId="19" applyFont="1" applyBorder="1" applyAlignment="1" applyProtection="1">
      <alignment horizontal="left" vertical="center" indent="1"/>
      <protection locked="0"/>
    </xf>
    <xf numFmtId="176" fontId="20" fillId="0" borderId="14" xfId="19" applyNumberFormat="1" applyFont="1" applyBorder="1" applyAlignment="1" applyProtection="1">
      <alignment vertical="center"/>
      <protection locked="0"/>
    </xf>
    <xf numFmtId="176" fontId="20" fillId="0" borderId="14" xfId="19" applyNumberFormat="1" applyFont="1" applyBorder="1" applyAlignment="1" applyProtection="1">
      <alignment vertical="center"/>
      <protection/>
    </xf>
    <xf numFmtId="41" fontId="20" fillId="0" borderId="14" xfId="21" applyNumberFormat="1" applyFont="1" applyBorder="1" applyAlignment="1" applyProtection="1">
      <alignment horizontal="center" vertical="center"/>
      <protection/>
    </xf>
    <xf numFmtId="41" fontId="20" fillId="0" borderId="14" xfId="19" applyNumberFormat="1" applyFont="1" applyBorder="1" applyAlignment="1" applyProtection="1">
      <alignment vertical="center"/>
      <protection/>
    </xf>
    <xf numFmtId="3" fontId="20" fillId="0" borderId="14" xfId="21" applyNumberFormat="1" applyFont="1" applyBorder="1" applyAlignment="1" applyProtection="1">
      <alignment horizontal="center" vertical="center"/>
      <protection/>
    </xf>
    <xf numFmtId="41" fontId="20" fillId="0" borderId="14" xfId="22" applyNumberFormat="1" applyFont="1" applyBorder="1" applyAlignment="1" applyProtection="1">
      <alignment horizontal="center" vertical="center"/>
      <protection/>
    </xf>
    <xf numFmtId="41" fontId="20" fillId="0" borderId="15" xfId="22" applyNumberFormat="1" applyFont="1" applyBorder="1" applyAlignment="1" applyProtection="1">
      <alignment horizontal="center" vertical="center"/>
      <protection/>
    </xf>
    <xf numFmtId="37" fontId="17" fillId="0" borderId="9" xfId="19" applyFont="1" applyBorder="1" applyAlignment="1" applyProtection="1">
      <alignment horizontal="left" vertical="center" indent="1"/>
      <protection locked="0"/>
    </xf>
    <xf numFmtId="176" fontId="20" fillId="0" borderId="10" xfId="19" applyNumberFormat="1" applyFont="1" applyBorder="1" applyAlignment="1" applyProtection="1">
      <alignment vertical="center"/>
      <protection locked="0"/>
    </xf>
    <xf numFmtId="176" fontId="20" fillId="0" borderId="10" xfId="19" applyNumberFormat="1" applyFont="1" applyBorder="1" applyAlignment="1" applyProtection="1">
      <alignment vertical="center"/>
      <protection/>
    </xf>
    <xf numFmtId="41" fontId="20" fillId="0" borderId="10" xfId="21" applyNumberFormat="1" applyFont="1" applyBorder="1" applyAlignment="1" applyProtection="1">
      <alignment horizontal="center" vertical="center"/>
      <protection/>
    </xf>
    <xf numFmtId="41" fontId="20" fillId="0" borderId="10" xfId="19" applyNumberFormat="1" applyFont="1" applyBorder="1" applyAlignment="1" applyProtection="1">
      <alignment vertical="center"/>
      <protection/>
    </xf>
    <xf numFmtId="41" fontId="20" fillId="0" borderId="10" xfId="22" applyNumberFormat="1" applyFont="1" applyBorder="1" applyAlignment="1" applyProtection="1">
      <alignment horizontal="center" vertical="center"/>
      <protection/>
    </xf>
    <xf numFmtId="41" fontId="20" fillId="0" borderId="11" xfId="22" applyNumberFormat="1" applyFont="1" applyBorder="1" applyAlignment="1" applyProtection="1">
      <alignment horizontal="center" vertical="center"/>
      <protection/>
    </xf>
    <xf numFmtId="37" fontId="17" fillId="0" borderId="12" xfId="19" applyFont="1" applyBorder="1" applyAlignment="1" applyProtection="1" quotePrefix="1">
      <alignment horizontal="left" vertical="center" indent="2"/>
      <protection locked="0"/>
    </xf>
    <xf numFmtId="37" fontId="24" fillId="0" borderId="13" xfId="19" applyFont="1" applyBorder="1" applyAlignment="1" applyProtection="1">
      <alignment horizontal="center" vertical="center"/>
      <protection locked="0"/>
    </xf>
    <xf numFmtId="176" fontId="23" fillId="0" borderId="14" xfId="19" applyNumberFormat="1" applyFont="1" applyBorder="1" applyAlignment="1" applyProtection="1">
      <alignment vertical="center"/>
      <protection locked="0"/>
    </xf>
    <xf numFmtId="41" fontId="23" fillId="0" borderId="14" xfId="21" applyNumberFormat="1" applyFont="1" applyBorder="1" applyAlignment="1" applyProtection="1" quotePrefix="1">
      <alignment horizontal="center" vertical="center"/>
      <protection/>
    </xf>
    <xf numFmtId="41" fontId="23" fillId="0" borderId="14" xfId="19" applyNumberFormat="1" applyFont="1" applyBorder="1" applyAlignment="1" applyProtection="1" quotePrefix="1">
      <alignment vertical="center"/>
      <protection/>
    </xf>
    <xf numFmtId="3" fontId="23" fillId="0" borderId="14" xfId="21" applyNumberFormat="1" applyFont="1" applyBorder="1" applyAlignment="1" applyProtection="1">
      <alignment horizontal="center" vertical="center"/>
      <protection/>
    </xf>
    <xf numFmtId="41" fontId="23" fillId="0" borderId="14" xfId="22" applyNumberFormat="1" applyFont="1" applyBorder="1" applyAlignment="1" applyProtection="1">
      <alignment horizontal="center" vertical="center"/>
      <protection/>
    </xf>
    <xf numFmtId="41" fontId="23" fillId="0" borderId="15" xfId="22" applyNumberFormat="1" applyFont="1" applyBorder="1" applyAlignment="1" applyProtection="1">
      <alignment horizontal="center" vertical="center"/>
      <protection/>
    </xf>
    <xf numFmtId="37" fontId="12" fillId="0" borderId="0" xfId="19" applyFont="1" applyFill="1" applyBorder="1" applyAlignment="1" applyProtection="1">
      <alignment vertical="center"/>
      <protection locked="0"/>
    </xf>
    <xf numFmtId="37" fontId="12" fillId="0" borderId="0" xfId="19" applyFont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37" fontId="11" fillId="0" borderId="0" xfId="19" applyFont="1" applyProtection="1">
      <alignment/>
      <protection locked="0"/>
    </xf>
    <xf numFmtId="37" fontId="2" fillId="0" borderId="0" xfId="19" applyFont="1" applyBorder="1" applyAlignment="1" applyProtection="1">
      <alignment horizontal="left" wrapText="1"/>
      <protection locked="0"/>
    </xf>
    <xf numFmtId="37" fontId="25" fillId="0" borderId="0" xfId="19" applyFont="1" applyBorder="1" applyAlignment="1" applyProtection="1">
      <alignment horizontal="left" wrapText="1"/>
      <protection locked="0"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031-9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showGridLines="0" tabSelected="1" zoomScale="85" zoomScaleNormal="85" workbookViewId="0" topLeftCell="A2">
      <pane xSplit="1" ySplit="5" topLeftCell="E5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6.5"/>
  <cols>
    <col min="1" max="1" width="33.50390625" style="85" customWidth="1"/>
    <col min="2" max="2" width="11.625" style="2" customWidth="1"/>
    <col min="3" max="3" width="10.375" style="2" customWidth="1"/>
    <col min="4" max="4" width="12.00390625" style="3" customWidth="1"/>
    <col min="5" max="5" width="12.00390625" style="2" customWidth="1"/>
    <col min="6" max="6" width="10.875" style="2" customWidth="1"/>
    <col min="7" max="7" width="11.875" style="3" customWidth="1"/>
    <col min="8" max="8" width="11.75390625" style="2" customWidth="1"/>
    <col min="9" max="9" width="4.875" style="2" customWidth="1"/>
    <col min="10" max="10" width="5.375" style="3" customWidth="1"/>
    <col min="11" max="11" width="11.125" style="2" customWidth="1"/>
    <col min="12" max="12" width="4.875" style="2" customWidth="1"/>
    <col min="13" max="13" width="4.875" style="3" customWidth="1"/>
    <col min="14" max="14" width="12.125" style="3" customWidth="1"/>
    <col min="15" max="15" width="5.375" style="3" customWidth="1"/>
    <col min="16" max="16" width="5.50390625" style="3" customWidth="1"/>
    <col min="17" max="17" width="10.875" style="84" customWidth="1"/>
    <col min="18" max="18" width="10.125" style="84" customWidth="1"/>
    <col min="19" max="19" width="9.00390625" style="84" customWidth="1"/>
  </cols>
  <sheetData>
    <row r="1" spans="1:19" s="2" customFormat="1" ht="35.25" customHeight="1" hidden="1">
      <c r="A1" s="1" t="s">
        <v>0</v>
      </c>
      <c r="D1" s="3"/>
      <c r="G1" s="3"/>
      <c r="J1" s="3"/>
      <c r="M1" s="3"/>
      <c r="N1" s="3"/>
      <c r="O1" s="3"/>
      <c r="P1" s="3"/>
      <c r="Q1" s="4"/>
      <c r="R1" s="4"/>
      <c r="S1" s="4"/>
    </row>
    <row r="2" spans="1:19" s="9" customFormat="1" ht="36" customHeight="1">
      <c r="A2" s="5" t="s">
        <v>1</v>
      </c>
      <c r="B2" s="6"/>
      <c r="C2" s="6"/>
      <c r="D2" s="7"/>
      <c r="E2" s="6"/>
      <c r="F2" s="6"/>
      <c r="G2" s="7"/>
      <c r="H2" s="6"/>
      <c r="I2" s="6"/>
      <c r="J2" s="7"/>
      <c r="K2" s="6"/>
      <c r="L2" s="6"/>
      <c r="M2" s="7"/>
      <c r="N2" s="7"/>
      <c r="O2" s="7"/>
      <c r="P2" s="7"/>
      <c r="Q2" s="8"/>
      <c r="R2" s="8"/>
      <c r="S2" s="8"/>
    </row>
    <row r="3" spans="1:19" s="15" customFormat="1" ht="22.5" customHeight="1" thickBot="1">
      <c r="A3" s="10"/>
      <c r="B3" s="11"/>
      <c r="C3" s="11"/>
      <c r="D3" s="12"/>
      <c r="E3" s="11"/>
      <c r="F3" s="11"/>
      <c r="G3" s="12"/>
      <c r="H3" s="11"/>
      <c r="I3" s="11"/>
      <c r="J3" s="12"/>
      <c r="K3" s="11"/>
      <c r="L3" s="11"/>
      <c r="M3" s="12"/>
      <c r="N3" s="12"/>
      <c r="O3" s="12"/>
      <c r="P3" s="13" t="s">
        <v>2</v>
      </c>
      <c r="Q3" s="14"/>
      <c r="R3" s="14"/>
      <c r="S3" s="14"/>
    </row>
    <row r="4" spans="1:19" s="22" customFormat="1" ht="21" customHeight="1">
      <c r="A4" s="16"/>
      <c r="B4" s="17" t="s">
        <v>3</v>
      </c>
      <c r="C4" s="18"/>
      <c r="D4" s="19"/>
      <c r="E4" s="18" t="s">
        <v>4</v>
      </c>
      <c r="F4" s="18"/>
      <c r="G4" s="19"/>
      <c r="H4" s="18" t="s">
        <v>5</v>
      </c>
      <c r="I4" s="18"/>
      <c r="J4" s="19"/>
      <c r="K4" s="18"/>
      <c r="L4" s="18"/>
      <c r="M4" s="19"/>
      <c r="N4" s="19"/>
      <c r="O4" s="19"/>
      <c r="P4" s="20"/>
      <c r="Q4" s="21"/>
      <c r="R4" s="21"/>
      <c r="S4" s="21"/>
    </row>
    <row r="5" spans="1:19" s="31" customFormat="1" ht="28.5" customHeight="1">
      <c r="A5" s="23" t="s">
        <v>6</v>
      </c>
      <c r="B5" s="24" t="s">
        <v>7</v>
      </c>
      <c r="C5" s="24" t="s">
        <v>8</v>
      </c>
      <c r="D5" s="25" t="s">
        <v>9</v>
      </c>
      <c r="E5" s="24" t="s">
        <v>7</v>
      </c>
      <c r="F5" s="24" t="s">
        <v>8</v>
      </c>
      <c r="G5" s="25" t="s">
        <v>9</v>
      </c>
      <c r="H5" s="26" t="s">
        <v>10</v>
      </c>
      <c r="I5" s="26"/>
      <c r="J5" s="27"/>
      <c r="K5" s="26" t="s">
        <v>11</v>
      </c>
      <c r="L5" s="26"/>
      <c r="M5" s="27"/>
      <c r="N5" s="27" t="s">
        <v>12</v>
      </c>
      <c r="O5" s="28"/>
      <c r="P5" s="29"/>
      <c r="Q5" s="30"/>
      <c r="R5" s="30"/>
      <c r="S5" s="30"/>
    </row>
    <row r="6" spans="1:19" s="40" customFormat="1" ht="20.25" customHeight="1">
      <c r="A6" s="32"/>
      <c r="B6" s="33"/>
      <c r="C6" s="33"/>
      <c r="D6" s="34"/>
      <c r="E6" s="33"/>
      <c r="F6" s="33"/>
      <c r="G6" s="34"/>
      <c r="H6" s="35" t="s">
        <v>13</v>
      </c>
      <c r="I6" s="36" t="s">
        <v>14</v>
      </c>
      <c r="J6" s="36" t="s">
        <v>15</v>
      </c>
      <c r="K6" s="35" t="s">
        <v>13</v>
      </c>
      <c r="L6" s="36" t="s">
        <v>14</v>
      </c>
      <c r="M6" s="36" t="s">
        <v>15</v>
      </c>
      <c r="N6" s="37" t="s">
        <v>13</v>
      </c>
      <c r="O6" s="36" t="s">
        <v>14</v>
      </c>
      <c r="P6" s="38" t="s">
        <v>15</v>
      </c>
      <c r="Q6" s="39"/>
      <c r="R6" s="39"/>
      <c r="S6" s="39"/>
    </row>
    <row r="7" spans="1:19" s="51" customFormat="1" ht="18" customHeight="1">
      <c r="A7" s="41" t="s">
        <v>16</v>
      </c>
      <c r="B7" s="42">
        <v>24</v>
      </c>
      <c r="C7" s="42">
        <v>2</v>
      </c>
      <c r="D7" s="43">
        <f aca="true" t="shared" si="0" ref="D7:D38">B7+C7</f>
        <v>26</v>
      </c>
      <c r="E7" s="42">
        <v>8</v>
      </c>
      <c r="F7" s="42"/>
      <c r="G7" s="43">
        <f aca="true" t="shared" si="1" ref="G7:G38">F7+E7</f>
        <v>8</v>
      </c>
      <c r="H7" s="42">
        <v>6</v>
      </c>
      <c r="I7" s="44">
        <f aca="true" t="shared" si="2" ref="I7:I38">IF(OR(H7=0,B7=0),0,H7/B7*100)</f>
        <v>25</v>
      </c>
      <c r="J7" s="45">
        <f aca="true" t="shared" si="3" ref="J7:J38">IF(OR(H7=0,E7=0),0,H7/E7*100)</f>
        <v>75</v>
      </c>
      <c r="K7" s="42"/>
      <c r="L7" s="46"/>
      <c r="M7" s="46"/>
      <c r="N7" s="47">
        <f aca="true" t="shared" si="4" ref="N7:N38">K7+H7</f>
        <v>6</v>
      </c>
      <c r="O7" s="48">
        <f aca="true" t="shared" si="5" ref="O7:O49">IF(OR(N7=0,D7=0),0,N7/D7*100)</f>
        <v>23.076923076923077</v>
      </c>
      <c r="P7" s="49">
        <f aca="true" t="shared" si="6" ref="P7:P21">IF(OR(N7=0,G7=0),0,N7/G7*100)</f>
        <v>75</v>
      </c>
      <c r="Q7" s="50"/>
      <c r="R7" s="50"/>
      <c r="S7" s="50"/>
    </row>
    <row r="8" spans="1:19" s="51" customFormat="1" ht="18" customHeight="1">
      <c r="A8" s="52" t="s">
        <v>17</v>
      </c>
      <c r="B8" s="53">
        <v>7782</v>
      </c>
      <c r="C8" s="53">
        <v>2559</v>
      </c>
      <c r="D8" s="47">
        <f t="shared" si="0"/>
        <v>10341</v>
      </c>
      <c r="E8" s="53">
        <v>2330</v>
      </c>
      <c r="F8" s="53">
        <v>543</v>
      </c>
      <c r="G8" s="47">
        <f t="shared" si="1"/>
        <v>2873</v>
      </c>
      <c r="H8" s="53">
        <v>1993</v>
      </c>
      <c r="I8" s="44">
        <f t="shared" si="2"/>
        <v>25.610382934978155</v>
      </c>
      <c r="J8" s="45">
        <f t="shared" si="3"/>
        <v>85.53648068669528</v>
      </c>
      <c r="K8" s="53">
        <v>266</v>
      </c>
      <c r="L8" s="54">
        <f>IF(OR(K8=0,C8=0),"  -",K8/C8*100)</f>
        <v>10.394685423993748</v>
      </c>
      <c r="M8" s="54">
        <f>IF(OR(K8=0,F8=0)," - ",K8/F8*100)</f>
        <v>48.98710865561694</v>
      </c>
      <c r="N8" s="47">
        <f t="shared" si="4"/>
        <v>2259</v>
      </c>
      <c r="O8" s="48">
        <f t="shared" si="5"/>
        <v>21.84508268059182</v>
      </c>
      <c r="P8" s="49">
        <f t="shared" si="6"/>
        <v>78.62861120779672</v>
      </c>
      <c r="Q8" s="50"/>
      <c r="R8" s="50"/>
      <c r="S8" s="50"/>
    </row>
    <row r="9" spans="1:19" s="51" customFormat="1" ht="18.75" customHeight="1">
      <c r="A9" s="55" t="s">
        <v>75</v>
      </c>
      <c r="B9" s="53">
        <f>SUM(B10:B32)</f>
        <v>23130</v>
      </c>
      <c r="C9" s="53">
        <f>SUM(C10:C32)</f>
        <v>9604</v>
      </c>
      <c r="D9" s="47">
        <f t="shared" si="0"/>
        <v>32734</v>
      </c>
      <c r="E9" s="53">
        <f>SUM(E10:E32)</f>
        <v>6771</v>
      </c>
      <c r="F9" s="53">
        <f>SUM(F10:F32)</f>
        <v>523</v>
      </c>
      <c r="G9" s="47">
        <f t="shared" si="1"/>
        <v>7294</v>
      </c>
      <c r="H9" s="53">
        <f>SUM(H10:H32)</f>
        <v>5474</v>
      </c>
      <c r="I9" s="44">
        <f t="shared" si="2"/>
        <v>23.666234327712925</v>
      </c>
      <c r="J9" s="45">
        <f t="shared" si="3"/>
        <v>80.84477920543495</v>
      </c>
      <c r="K9" s="53">
        <f>SUM(K10:K32)</f>
        <v>208</v>
      </c>
      <c r="L9" s="54">
        <f>IF(OR(K9=0,C9=0),"  -",K9/C9*100)</f>
        <v>2.165764264889629</v>
      </c>
      <c r="M9" s="54">
        <f>IF(OR(K9=0,F9=0)," - ",K9/F9*100)</f>
        <v>39.77055449330784</v>
      </c>
      <c r="N9" s="47">
        <f t="shared" si="4"/>
        <v>5682</v>
      </c>
      <c r="O9" s="48">
        <f t="shared" si="5"/>
        <v>17.358098613062868</v>
      </c>
      <c r="P9" s="49">
        <f t="shared" si="6"/>
        <v>77.89964354263779</v>
      </c>
      <c r="Q9" s="50"/>
      <c r="R9" s="50"/>
      <c r="S9" s="50"/>
    </row>
    <row r="10" spans="1:19" s="51" customFormat="1" ht="18" customHeight="1">
      <c r="A10" s="56" t="s">
        <v>18</v>
      </c>
      <c r="B10" s="53">
        <v>687</v>
      </c>
      <c r="C10" s="53">
        <v>78</v>
      </c>
      <c r="D10" s="47">
        <f t="shared" si="0"/>
        <v>765</v>
      </c>
      <c r="E10" s="53">
        <v>266</v>
      </c>
      <c r="F10" s="53">
        <v>12</v>
      </c>
      <c r="G10" s="47">
        <f t="shared" si="1"/>
        <v>278</v>
      </c>
      <c r="H10" s="53">
        <v>239</v>
      </c>
      <c r="I10" s="44">
        <f t="shared" si="2"/>
        <v>34.78893740902475</v>
      </c>
      <c r="J10" s="45">
        <f t="shared" si="3"/>
        <v>89.84962406015038</v>
      </c>
      <c r="K10" s="53">
        <v>3</v>
      </c>
      <c r="L10" s="54">
        <f>IF(OR(K10=0,C10=0),"  -",K10/C10*100)</f>
        <v>3.8461538461538463</v>
      </c>
      <c r="M10" s="54">
        <f>IF(OR(K10=0,F10=0)," - ",K10/F10*100)</f>
        <v>25</v>
      </c>
      <c r="N10" s="47">
        <f t="shared" si="4"/>
        <v>242</v>
      </c>
      <c r="O10" s="48">
        <f t="shared" si="5"/>
        <v>31.633986928104573</v>
      </c>
      <c r="P10" s="49">
        <f t="shared" si="6"/>
        <v>87.05035971223022</v>
      </c>
      <c r="Q10" s="50"/>
      <c r="R10" s="50"/>
      <c r="S10" s="50"/>
    </row>
    <row r="11" spans="1:19" s="51" customFormat="1" ht="18" customHeight="1">
      <c r="A11" s="56" t="s">
        <v>19</v>
      </c>
      <c r="B11" s="53">
        <v>864</v>
      </c>
      <c r="C11" s="53">
        <v>17</v>
      </c>
      <c r="D11" s="47">
        <f t="shared" si="0"/>
        <v>881</v>
      </c>
      <c r="E11" s="53">
        <v>299</v>
      </c>
      <c r="F11" s="53"/>
      <c r="G11" s="47">
        <f t="shared" si="1"/>
        <v>299</v>
      </c>
      <c r="H11" s="53">
        <v>273</v>
      </c>
      <c r="I11" s="44">
        <f t="shared" si="2"/>
        <v>31.59722222222222</v>
      </c>
      <c r="J11" s="45">
        <f t="shared" si="3"/>
        <v>91.30434782608695</v>
      </c>
      <c r="K11" s="53"/>
      <c r="L11" s="54"/>
      <c r="M11" s="54"/>
      <c r="N11" s="47">
        <f t="shared" si="4"/>
        <v>273</v>
      </c>
      <c r="O11" s="48">
        <f t="shared" si="5"/>
        <v>30.98751418842225</v>
      </c>
      <c r="P11" s="49">
        <f t="shared" si="6"/>
        <v>91.30434782608695</v>
      </c>
      <c r="Q11" s="50"/>
      <c r="R11" s="50"/>
      <c r="S11" s="50"/>
    </row>
    <row r="12" spans="1:19" s="51" customFormat="1" ht="18" customHeight="1">
      <c r="A12" s="56" t="s">
        <v>20</v>
      </c>
      <c r="B12" s="53">
        <v>212</v>
      </c>
      <c r="C12" s="53">
        <v>40</v>
      </c>
      <c r="D12" s="47">
        <f t="shared" si="0"/>
        <v>252</v>
      </c>
      <c r="E12" s="53">
        <v>93</v>
      </c>
      <c r="F12" s="53">
        <v>20</v>
      </c>
      <c r="G12" s="47">
        <f t="shared" si="1"/>
        <v>113</v>
      </c>
      <c r="H12" s="53">
        <v>89</v>
      </c>
      <c r="I12" s="44">
        <f t="shared" si="2"/>
        <v>41.9811320754717</v>
      </c>
      <c r="J12" s="45">
        <f t="shared" si="3"/>
        <v>95.6989247311828</v>
      </c>
      <c r="K12" s="53">
        <v>16</v>
      </c>
      <c r="L12" s="54">
        <f>IF(OR(K12=0,C12=0),"  -",K12/C12*100)</f>
        <v>40</v>
      </c>
      <c r="M12" s="54">
        <f>IF(OR(K12=0,F12=0)," - ",K12/F12*100)</f>
        <v>80</v>
      </c>
      <c r="N12" s="47">
        <f t="shared" si="4"/>
        <v>105</v>
      </c>
      <c r="O12" s="48">
        <f t="shared" si="5"/>
        <v>41.66666666666667</v>
      </c>
      <c r="P12" s="49">
        <f t="shared" si="6"/>
        <v>92.92035398230088</v>
      </c>
      <c r="Q12" s="50"/>
      <c r="R12" s="57"/>
      <c r="S12" s="57"/>
    </row>
    <row r="13" spans="1:19" s="51" customFormat="1" ht="18" customHeight="1">
      <c r="A13" s="56" t="s">
        <v>21</v>
      </c>
      <c r="B13" s="53">
        <v>3360</v>
      </c>
      <c r="C13" s="53">
        <v>147</v>
      </c>
      <c r="D13" s="47">
        <f t="shared" si="0"/>
        <v>3507</v>
      </c>
      <c r="E13" s="53">
        <v>961</v>
      </c>
      <c r="F13" s="53">
        <v>3</v>
      </c>
      <c r="G13" s="47">
        <f t="shared" si="1"/>
        <v>964</v>
      </c>
      <c r="H13" s="53">
        <v>887</v>
      </c>
      <c r="I13" s="44">
        <f t="shared" si="2"/>
        <v>26.398809523809526</v>
      </c>
      <c r="J13" s="45">
        <f t="shared" si="3"/>
        <v>92.2996878251821</v>
      </c>
      <c r="K13" s="53">
        <v>1</v>
      </c>
      <c r="L13" s="54">
        <f>IF(OR(K13=0,C13=0),"  -",K13/C13*100)</f>
        <v>0.6802721088435374</v>
      </c>
      <c r="M13" s="54">
        <f>IF(OR(K13=0,F13=0)," - ",K13/F13*100)</f>
        <v>33.33333333333333</v>
      </c>
      <c r="N13" s="47">
        <f t="shared" si="4"/>
        <v>888</v>
      </c>
      <c r="O13" s="48">
        <f t="shared" si="5"/>
        <v>25.320786997433704</v>
      </c>
      <c r="P13" s="49">
        <f t="shared" si="6"/>
        <v>92.11618257261411</v>
      </c>
      <c r="Q13" s="50"/>
      <c r="R13" s="50"/>
      <c r="S13" s="50"/>
    </row>
    <row r="14" spans="1:19" s="51" customFormat="1" ht="18" customHeight="1">
      <c r="A14" s="56" t="s">
        <v>22</v>
      </c>
      <c r="B14" s="53">
        <v>592</v>
      </c>
      <c r="C14" s="53">
        <v>27</v>
      </c>
      <c r="D14" s="47">
        <f t="shared" si="0"/>
        <v>619</v>
      </c>
      <c r="E14" s="53">
        <v>153</v>
      </c>
      <c r="F14" s="53">
        <v>8</v>
      </c>
      <c r="G14" s="47">
        <f t="shared" si="1"/>
        <v>161</v>
      </c>
      <c r="H14" s="53">
        <v>135</v>
      </c>
      <c r="I14" s="44">
        <f t="shared" si="2"/>
        <v>22.804054054054053</v>
      </c>
      <c r="J14" s="45">
        <f t="shared" si="3"/>
        <v>88.23529411764706</v>
      </c>
      <c r="K14" s="53"/>
      <c r="L14" s="54"/>
      <c r="M14" s="54"/>
      <c r="N14" s="47">
        <f t="shared" si="4"/>
        <v>135</v>
      </c>
      <c r="O14" s="48">
        <f t="shared" si="5"/>
        <v>21.809369951534734</v>
      </c>
      <c r="P14" s="49">
        <f t="shared" si="6"/>
        <v>83.85093167701864</v>
      </c>
      <c r="Q14" s="50"/>
      <c r="R14" s="50"/>
      <c r="S14" s="50"/>
    </row>
    <row r="15" spans="1:19" s="51" customFormat="1" ht="18" customHeight="1">
      <c r="A15" s="56" t="s">
        <v>23</v>
      </c>
      <c r="B15" s="53">
        <v>153</v>
      </c>
      <c r="C15" s="53">
        <v>15</v>
      </c>
      <c r="D15" s="47">
        <f t="shared" si="0"/>
        <v>168</v>
      </c>
      <c r="E15" s="53">
        <v>34</v>
      </c>
      <c r="F15" s="53">
        <v>1</v>
      </c>
      <c r="G15" s="47">
        <f t="shared" si="1"/>
        <v>35</v>
      </c>
      <c r="H15" s="53">
        <v>30</v>
      </c>
      <c r="I15" s="44">
        <f t="shared" si="2"/>
        <v>19.607843137254903</v>
      </c>
      <c r="J15" s="45">
        <f t="shared" si="3"/>
        <v>88.23529411764706</v>
      </c>
      <c r="K15" s="53">
        <v>1</v>
      </c>
      <c r="L15" s="54">
        <f>IF(OR(K15=0,C15=0),"  -",K15/C15*100)</f>
        <v>6.666666666666667</v>
      </c>
      <c r="M15" s="54">
        <f>IF(OR(K15=0,F15=0)," - ",K15/F15*100)</f>
        <v>100</v>
      </c>
      <c r="N15" s="47">
        <f t="shared" si="4"/>
        <v>31</v>
      </c>
      <c r="O15" s="48">
        <f t="shared" si="5"/>
        <v>18.452380952380953</v>
      </c>
      <c r="P15" s="49">
        <f t="shared" si="6"/>
        <v>88.57142857142857</v>
      </c>
      <c r="Q15" s="50"/>
      <c r="R15" s="57"/>
      <c r="S15" s="57"/>
    </row>
    <row r="16" spans="1:19" s="51" customFormat="1" ht="18" customHeight="1">
      <c r="A16" s="56" t="s">
        <v>24</v>
      </c>
      <c r="B16" s="53">
        <v>346</v>
      </c>
      <c r="C16" s="53">
        <v>1944</v>
      </c>
      <c r="D16" s="47">
        <f t="shared" si="0"/>
        <v>2290</v>
      </c>
      <c r="E16" s="53">
        <v>25</v>
      </c>
      <c r="F16" s="53"/>
      <c r="G16" s="47">
        <f t="shared" si="1"/>
        <v>25</v>
      </c>
      <c r="H16" s="53">
        <v>24</v>
      </c>
      <c r="I16" s="44">
        <f t="shared" si="2"/>
        <v>6.9364161849710975</v>
      </c>
      <c r="J16" s="45">
        <f t="shared" si="3"/>
        <v>96</v>
      </c>
      <c r="K16" s="53"/>
      <c r="L16" s="54"/>
      <c r="M16" s="54"/>
      <c r="N16" s="47">
        <f t="shared" si="4"/>
        <v>24</v>
      </c>
      <c r="O16" s="48">
        <f t="shared" si="5"/>
        <v>1.0480349344978166</v>
      </c>
      <c r="P16" s="49">
        <f t="shared" si="6"/>
        <v>96</v>
      </c>
      <c r="Q16" s="50"/>
      <c r="R16" s="50"/>
      <c r="S16" s="50"/>
    </row>
    <row r="17" spans="1:19" s="51" customFormat="1" ht="18" customHeight="1">
      <c r="A17" s="56" t="s">
        <v>25</v>
      </c>
      <c r="B17" s="53">
        <v>141</v>
      </c>
      <c r="C17" s="53">
        <v>20</v>
      </c>
      <c r="D17" s="47">
        <f t="shared" si="0"/>
        <v>161</v>
      </c>
      <c r="E17" s="53">
        <v>51</v>
      </c>
      <c r="F17" s="53">
        <v>3</v>
      </c>
      <c r="G17" s="47">
        <f t="shared" si="1"/>
        <v>54</v>
      </c>
      <c r="H17" s="53">
        <v>42</v>
      </c>
      <c r="I17" s="44">
        <f t="shared" si="2"/>
        <v>29.78723404255319</v>
      </c>
      <c r="J17" s="45">
        <f t="shared" si="3"/>
        <v>82.35294117647058</v>
      </c>
      <c r="K17" s="53">
        <v>1</v>
      </c>
      <c r="L17" s="54">
        <f>IF(OR(K17=0,C17=0),"  -",K17/C17*100)</f>
        <v>5</v>
      </c>
      <c r="M17" s="54">
        <f>IF(OR(K17=0,F17=0)," - ",K17/F17*100)</f>
        <v>33.33333333333333</v>
      </c>
      <c r="N17" s="47">
        <f t="shared" si="4"/>
        <v>43</v>
      </c>
      <c r="O17" s="48">
        <f t="shared" si="5"/>
        <v>26.70807453416149</v>
      </c>
      <c r="P17" s="49">
        <f t="shared" si="6"/>
        <v>79.62962962962963</v>
      </c>
      <c r="Q17" s="50"/>
      <c r="R17" s="50"/>
      <c r="S17" s="50"/>
    </row>
    <row r="18" spans="1:19" s="51" customFormat="1" ht="18" customHeight="1">
      <c r="A18" s="56" t="s">
        <v>26</v>
      </c>
      <c r="B18" s="53">
        <v>637</v>
      </c>
      <c r="C18" s="53">
        <v>198</v>
      </c>
      <c r="D18" s="47">
        <f t="shared" si="0"/>
        <v>835</v>
      </c>
      <c r="E18" s="53">
        <v>254</v>
      </c>
      <c r="F18" s="53">
        <v>32</v>
      </c>
      <c r="G18" s="47">
        <f t="shared" si="1"/>
        <v>286</v>
      </c>
      <c r="H18" s="53">
        <v>219</v>
      </c>
      <c r="I18" s="44">
        <f t="shared" si="2"/>
        <v>34.37990580847723</v>
      </c>
      <c r="J18" s="45">
        <f t="shared" si="3"/>
        <v>86.22047244094489</v>
      </c>
      <c r="K18" s="53">
        <v>2</v>
      </c>
      <c r="L18" s="54">
        <f>IF(OR(K18=0,C18=0),"  -",K18/C18*100)</f>
        <v>1.0101010101010102</v>
      </c>
      <c r="M18" s="54">
        <f>IF(OR(K18=0,F18=0)," - ",K18/F18*100)</f>
        <v>6.25</v>
      </c>
      <c r="N18" s="47">
        <f t="shared" si="4"/>
        <v>221</v>
      </c>
      <c r="O18" s="48">
        <f t="shared" si="5"/>
        <v>26.46706586826347</v>
      </c>
      <c r="P18" s="49">
        <f t="shared" si="6"/>
        <v>77.27272727272727</v>
      </c>
      <c r="Q18" s="50"/>
      <c r="R18" s="50"/>
      <c r="S18" s="50"/>
    </row>
    <row r="19" spans="1:19" s="51" customFormat="1" ht="18" customHeight="1">
      <c r="A19" s="56" t="s">
        <v>27</v>
      </c>
      <c r="B19" s="53">
        <v>515</v>
      </c>
      <c r="C19" s="53">
        <v>23</v>
      </c>
      <c r="D19" s="47">
        <f t="shared" si="0"/>
        <v>538</v>
      </c>
      <c r="E19" s="53">
        <v>206</v>
      </c>
      <c r="F19" s="53">
        <v>1</v>
      </c>
      <c r="G19" s="47">
        <f t="shared" si="1"/>
        <v>207</v>
      </c>
      <c r="H19" s="53">
        <v>196</v>
      </c>
      <c r="I19" s="44">
        <f t="shared" si="2"/>
        <v>38.05825242718446</v>
      </c>
      <c r="J19" s="45">
        <f t="shared" si="3"/>
        <v>95.14563106796116</v>
      </c>
      <c r="K19" s="53"/>
      <c r="L19" s="54"/>
      <c r="M19" s="54"/>
      <c r="N19" s="47">
        <f t="shared" si="4"/>
        <v>196</v>
      </c>
      <c r="O19" s="48">
        <f t="shared" si="5"/>
        <v>36.43122676579926</v>
      </c>
      <c r="P19" s="49">
        <f t="shared" si="6"/>
        <v>94.68599033816425</v>
      </c>
      <c r="Q19" s="50"/>
      <c r="R19" s="50"/>
      <c r="S19" s="50"/>
    </row>
    <row r="20" spans="1:19" s="51" customFormat="1" ht="18" customHeight="1">
      <c r="A20" s="56" t="s">
        <v>28</v>
      </c>
      <c r="B20" s="53">
        <v>1346</v>
      </c>
      <c r="C20" s="53">
        <v>26</v>
      </c>
      <c r="D20" s="47">
        <f t="shared" si="0"/>
        <v>1372</v>
      </c>
      <c r="E20" s="53">
        <v>457</v>
      </c>
      <c r="F20" s="53">
        <v>3</v>
      </c>
      <c r="G20" s="47">
        <f t="shared" si="1"/>
        <v>460</v>
      </c>
      <c r="H20" s="53">
        <v>364</v>
      </c>
      <c r="I20" s="44">
        <f t="shared" si="2"/>
        <v>27.043090638930163</v>
      </c>
      <c r="J20" s="45">
        <f t="shared" si="3"/>
        <v>79.64989059080962</v>
      </c>
      <c r="K20" s="53">
        <v>2</v>
      </c>
      <c r="L20" s="54">
        <f>IF(OR(K20=0,C20=0),"  -",K20/C20*100)</f>
        <v>7.6923076923076925</v>
      </c>
      <c r="M20" s="54">
        <f>IF(OR(K20=0,F20=0)," - ",K20/F20*100)</f>
        <v>66.66666666666666</v>
      </c>
      <c r="N20" s="47">
        <f t="shared" si="4"/>
        <v>366</v>
      </c>
      <c r="O20" s="48">
        <f t="shared" si="5"/>
        <v>26.676384839650147</v>
      </c>
      <c r="P20" s="49">
        <f t="shared" si="6"/>
        <v>79.56521739130434</v>
      </c>
      <c r="Q20" s="50"/>
      <c r="R20" s="50"/>
      <c r="S20" s="50"/>
    </row>
    <row r="21" spans="1:19" s="51" customFormat="1" ht="18" customHeight="1">
      <c r="A21" s="52" t="s">
        <v>29</v>
      </c>
      <c r="B21" s="53">
        <v>1715</v>
      </c>
      <c r="C21" s="53">
        <v>53</v>
      </c>
      <c r="D21" s="47">
        <f t="shared" si="0"/>
        <v>1768</v>
      </c>
      <c r="E21" s="53">
        <v>865</v>
      </c>
      <c r="F21" s="53"/>
      <c r="G21" s="47">
        <f t="shared" si="1"/>
        <v>865</v>
      </c>
      <c r="H21" s="53">
        <v>588</v>
      </c>
      <c r="I21" s="44">
        <f t="shared" si="2"/>
        <v>34.285714285714285</v>
      </c>
      <c r="J21" s="45">
        <f t="shared" si="3"/>
        <v>67.97687861271676</v>
      </c>
      <c r="K21" s="53"/>
      <c r="L21" s="54"/>
      <c r="M21" s="54"/>
      <c r="N21" s="47">
        <f t="shared" si="4"/>
        <v>588</v>
      </c>
      <c r="O21" s="48">
        <f t="shared" si="5"/>
        <v>33.257918552036195</v>
      </c>
      <c r="P21" s="49">
        <f t="shared" si="6"/>
        <v>67.97687861271676</v>
      </c>
      <c r="Q21" s="50"/>
      <c r="R21" s="57"/>
      <c r="S21" s="57"/>
    </row>
    <row r="22" spans="1:19" s="51" customFormat="1" ht="18" customHeight="1">
      <c r="A22" s="56" t="s">
        <v>30</v>
      </c>
      <c r="B22" s="53">
        <v>3545</v>
      </c>
      <c r="C22" s="53">
        <v>1763</v>
      </c>
      <c r="D22" s="47">
        <f t="shared" si="0"/>
        <v>5308</v>
      </c>
      <c r="E22" s="53">
        <v>957</v>
      </c>
      <c r="F22" s="53">
        <v>230</v>
      </c>
      <c r="G22" s="47">
        <f t="shared" si="1"/>
        <v>1187</v>
      </c>
      <c r="H22" s="53">
        <v>687</v>
      </c>
      <c r="I22" s="44">
        <f t="shared" si="2"/>
        <v>19.37940761636107</v>
      </c>
      <c r="J22" s="45">
        <f t="shared" si="3"/>
        <v>71.78683385579937</v>
      </c>
      <c r="K22" s="53">
        <v>101</v>
      </c>
      <c r="L22" s="54">
        <f>IF(OR(K22=0,C22=0),"  -",K22/C22*100)</f>
        <v>5.728871242200794</v>
      </c>
      <c r="M22" s="54">
        <f>IF(OR(K22=0,F22=0)," - ",K22/F22*100)</f>
        <v>43.913043478260875</v>
      </c>
      <c r="N22" s="47">
        <f t="shared" si="4"/>
        <v>788</v>
      </c>
      <c r="O22" s="48">
        <f t="shared" si="5"/>
        <v>14.845516201959308</v>
      </c>
      <c r="P22" s="49">
        <f>IF(OR(N22=0,G22=0)," - ",N22/G22*100)</f>
        <v>66.38584667228307</v>
      </c>
      <c r="Q22" s="50"/>
      <c r="R22" s="57"/>
      <c r="S22" s="57"/>
    </row>
    <row r="23" spans="1:19" s="51" customFormat="1" ht="18" customHeight="1">
      <c r="A23" s="56" t="s">
        <v>31</v>
      </c>
      <c r="B23" s="53">
        <v>424</v>
      </c>
      <c r="C23" s="53">
        <v>10</v>
      </c>
      <c r="D23" s="47">
        <f t="shared" si="0"/>
        <v>434</v>
      </c>
      <c r="E23" s="53">
        <v>120</v>
      </c>
      <c r="F23" s="53">
        <v>1</v>
      </c>
      <c r="G23" s="47">
        <f t="shared" si="1"/>
        <v>121</v>
      </c>
      <c r="H23" s="53">
        <v>95</v>
      </c>
      <c r="I23" s="44">
        <f t="shared" si="2"/>
        <v>22.40566037735849</v>
      </c>
      <c r="J23" s="45">
        <f t="shared" si="3"/>
        <v>79.16666666666666</v>
      </c>
      <c r="K23" s="53"/>
      <c r="L23" s="54"/>
      <c r="M23" s="54"/>
      <c r="N23" s="47">
        <f t="shared" si="4"/>
        <v>95</v>
      </c>
      <c r="O23" s="48">
        <f t="shared" si="5"/>
        <v>21.889400921658986</v>
      </c>
      <c r="P23" s="49">
        <f aca="true" t="shared" si="7" ref="P23:P49">IF(OR(N23=0,G23=0),0,N23/G23*100)</f>
        <v>78.51239669421489</v>
      </c>
      <c r="Q23" s="58"/>
      <c r="R23" s="50"/>
      <c r="S23" s="50"/>
    </row>
    <row r="24" spans="1:19" s="51" customFormat="1" ht="18" customHeight="1">
      <c r="A24" s="52" t="s">
        <v>32</v>
      </c>
      <c r="B24" s="53">
        <v>1011</v>
      </c>
      <c r="C24" s="53">
        <v>780</v>
      </c>
      <c r="D24" s="47">
        <f t="shared" si="0"/>
        <v>1791</v>
      </c>
      <c r="E24" s="53">
        <v>221</v>
      </c>
      <c r="F24" s="53">
        <v>105</v>
      </c>
      <c r="G24" s="47">
        <f t="shared" si="1"/>
        <v>326</v>
      </c>
      <c r="H24" s="53">
        <v>190</v>
      </c>
      <c r="I24" s="44">
        <f t="shared" si="2"/>
        <v>18.793273986152325</v>
      </c>
      <c r="J24" s="45">
        <f t="shared" si="3"/>
        <v>85.97285067873304</v>
      </c>
      <c r="K24" s="53">
        <v>31</v>
      </c>
      <c r="L24" s="54">
        <f>IF(OR(K24=0,C24=0),"  -",K24/C24*100)</f>
        <v>3.974358974358974</v>
      </c>
      <c r="M24" s="54">
        <f>IF(OR(K24=0,F24=0)," - ",K24/F24*100)</f>
        <v>29.523809523809526</v>
      </c>
      <c r="N24" s="47">
        <f t="shared" si="4"/>
        <v>221</v>
      </c>
      <c r="O24" s="48">
        <f t="shared" si="5"/>
        <v>12.339475153545505</v>
      </c>
      <c r="P24" s="49">
        <f t="shared" si="7"/>
        <v>67.79141104294479</v>
      </c>
      <c r="Q24" s="50"/>
      <c r="R24" s="50"/>
      <c r="S24" s="50"/>
    </row>
    <row r="25" spans="1:19" s="51" customFormat="1" ht="18" customHeight="1">
      <c r="A25" s="52" t="s">
        <v>33</v>
      </c>
      <c r="B25" s="53">
        <v>182</v>
      </c>
      <c r="C25" s="53">
        <v>63</v>
      </c>
      <c r="D25" s="47">
        <f t="shared" si="0"/>
        <v>245</v>
      </c>
      <c r="E25" s="53">
        <v>52</v>
      </c>
      <c r="F25" s="53">
        <v>5</v>
      </c>
      <c r="G25" s="47">
        <f t="shared" si="1"/>
        <v>57</v>
      </c>
      <c r="H25" s="53">
        <v>48</v>
      </c>
      <c r="I25" s="44">
        <f t="shared" si="2"/>
        <v>26.373626373626376</v>
      </c>
      <c r="J25" s="45">
        <f t="shared" si="3"/>
        <v>92.3076923076923</v>
      </c>
      <c r="K25" s="53">
        <v>5</v>
      </c>
      <c r="L25" s="54">
        <f>IF(OR(K25=0,C25=0),"  -",K25/C25*100)</f>
        <v>7.936507936507936</v>
      </c>
      <c r="M25" s="54">
        <f>IF(OR(K25=0,F25=0)," - ",K25/F25*100)</f>
        <v>100</v>
      </c>
      <c r="N25" s="47">
        <f t="shared" si="4"/>
        <v>53</v>
      </c>
      <c r="O25" s="48">
        <f t="shared" si="5"/>
        <v>21.63265306122449</v>
      </c>
      <c r="P25" s="49">
        <f t="shared" si="7"/>
        <v>92.98245614035088</v>
      </c>
      <c r="Q25" s="50"/>
      <c r="R25" s="50"/>
      <c r="S25" s="50"/>
    </row>
    <row r="26" spans="1:19" s="51" customFormat="1" ht="18" customHeight="1">
      <c r="A26" s="56" t="s">
        <v>34</v>
      </c>
      <c r="B26" s="53">
        <v>611</v>
      </c>
      <c r="C26" s="53">
        <v>47</v>
      </c>
      <c r="D26" s="47">
        <f t="shared" si="0"/>
        <v>658</v>
      </c>
      <c r="E26" s="53">
        <v>200</v>
      </c>
      <c r="F26" s="53">
        <v>40</v>
      </c>
      <c r="G26" s="47">
        <f t="shared" si="1"/>
        <v>240</v>
      </c>
      <c r="H26" s="53">
        <v>189</v>
      </c>
      <c r="I26" s="44">
        <f t="shared" si="2"/>
        <v>30.9328968903437</v>
      </c>
      <c r="J26" s="45">
        <f t="shared" si="3"/>
        <v>94.5</v>
      </c>
      <c r="K26" s="53">
        <v>37</v>
      </c>
      <c r="L26" s="54">
        <f>IF(OR(K26=0,C26=0),"  -",K26/C26*100)</f>
        <v>78.72340425531915</v>
      </c>
      <c r="M26" s="54">
        <f>IF(OR(K26=0,F26=0)," - ",K26/F26*100)</f>
        <v>92.5</v>
      </c>
      <c r="N26" s="47">
        <f t="shared" si="4"/>
        <v>226</v>
      </c>
      <c r="O26" s="48">
        <f t="shared" si="5"/>
        <v>34.34650455927052</v>
      </c>
      <c r="P26" s="49">
        <f t="shared" si="7"/>
        <v>94.16666666666667</v>
      </c>
      <c r="Q26" s="50"/>
      <c r="R26" s="57"/>
      <c r="S26" s="57"/>
    </row>
    <row r="27" spans="1:19" s="51" customFormat="1" ht="18" customHeight="1">
      <c r="A27" s="56" t="s">
        <v>35</v>
      </c>
      <c r="B27" s="53">
        <v>342</v>
      </c>
      <c r="C27" s="53">
        <v>7</v>
      </c>
      <c r="D27" s="47">
        <f t="shared" si="0"/>
        <v>349</v>
      </c>
      <c r="E27" s="53">
        <v>131</v>
      </c>
      <c r="F27" s="53">
        <v>2</v>
      </c>
      <c r="G27" s="47">
        <f t="shared" si="1"/>
        <v>133</v>
      </c>
      <c r="H27" s="53">
        <v>104</v>
      </c>
      <c r="I27" s="44">
        <f t="shared" si="2"/>
        <v>30.409356725146196</v>
      </c>
      <c r="J27" s="45">
        <f t="shared" si="3"/>
        <v>79.38931297709924</v>
      </c>
      <c r="K27" s="53"/>
      <c r="L27" s="54"/>
      <c r="M27" s="54"/>
      <c r="N27" s="47">
        <f t="shared" si="4"/>
        <v>104</v>
      </c>
      <c r="O27" s="48">
        <f t="shared" si="5"/>
        <v>29.799426934097422</v>
      </c>
      <c r="P27" s="49">
        <f t="shared" si="7"/>
        <v>78.19548872180451</v>
      </c>
      <c r="Q27" s="50"/>
      <c r="R27" s="50"/>
      <c r="S27" s="50"/>
    </row>
    <row r="28" spans="1:19" s="51" customFormat="1" ht="18" customHeight="1">
      <c r="A28" s="56" t="s">
        <v>36</v>
      </c>
      <c r="B28" s="53">
        <v>85</v>
      </c>
      <c r="C28" s="53">
        <v>2</v>
      </c>
      <c r="D28" s="47">
        <f t="shared" si="0"/>
        <v>87</v>
      </c>
      <c r="E28" s="53">
        <v>33</v>
      </c>
      <c r="F28" s="53">
        <v>1</v>
      </c>
      <c r="G28" s="47">
        <f t="shared" si="1"/>
        <v>34</v>
      </c>
      <c r="H28" s="53">
        <v>27</v>
      </c>
      <c r="I28" s="44">
        <f t="shared" si="2"/>
        <v>31.76470588235294</v>
      </c>
      <c r="J28" s="45">
        <f t="shared" si="3"/>
        <v>81.81818181818183</v>
      </c>
      <c r="K28" s="53"/>
      <c r="L28" s="54"/>
      <c r="M28" s="54"/>
      <c r="N28" s="47">
        <f t="shared" si="4"/>
        <v>27</v>
      </c>
      <c r="O28" s="48">
        <f t="shared" si="5"/>
        <v>31.03448275862069</v>
      </c>
      <c r="P28" s="49">
        <f t="shared" si="7"/>
        <v>79.41176470588235</v>
      </c>
      <c r="Q28" s="50"/>
      <c r="R28" s="50"/>
      <c r="S28" s="50"/>
    </row>
    <row r="29" spans="1:19" s="51" customFormat="1" ht="18" customHeight="1">
      <c r="A29" s="56" t="s">
        <v>37</v>
      </c>
      <c r="B29" s="53">
        <v>584</v>
      </c>
      <c r="C29" s="53">
        <v>69</v>
      </c>
      <c r="D29" s="47">
        <f t="shared" si="0"/>
        <v>653</v>
      </c>
      <c r="E29" s="53">
        <v>121</v>
      </c>
      <c r="F29" s="53"/>
      <c r="G29" s="47">
        <f t="shared" si="1"/>
        <v>121</v>
      </c>
      <c r="H29" s="53">
        <v>111</v>
      </c>
      <c r="I29" s="44">
        <f t="shared" si="2"/>
        <v>19.006849315068493</v>
      </c>
      <c r="J29" s="45">
        <f t="shared" si="3"/>
        <v>91.73553719008265</v>
      </c>
      <c r="K29" s="53"/>
      <c r="L29" s="54"/>
      <c r="M29" s="54"/>
      <c r="N29" s="47">
        <f t="shared" si="4"/>
        <v>111</v>
      </c>
      <c r="O29" s="48">
        <f t="shared" si="5"/>
        <v>16.998468606431853</v>
      </c>
      <c r="P29" s="49">
        <f t="shared" si="7"/>
        <v>91.73553719008265</v>
      </c>
      <c r="Q29" s="50"/>
      <c r="R29" s="50"/>
      <c r="S29" s="50"/>
    </row>
    <row r="30" spans="1:19" s="51" customFormat="1" ht="18" customHeight="1">
      <c r="A30" s="56" t="s">
        <v>38</v>
      </c>
      <c r="B30" s="53">
        <v>3486</v>
      </c>
      <c r="C30" s="53">
        <v>2444</v>
      </c>
      <c r="D30" s="47">
        <f t="shared" si="0"/>
        <v>5930</v>
      </c>
      <c r="E30" s="53">
        <v>676</v>
      </c>
      <c r="F30" s="53">
        <v>37</v>
      </c>
      <c r="G30" s="47">
        <f t="shared" si="1"/>
        <v>713</v>
      </c>
      <c r="H30" s="53">
        <v>574</v>
      </c>
      <c r="I30" s="44">
        <f t="shared" si="2"/>
        <v>16.46586345381526</v>
      </c>
      <c r="J30" s="45">
        <f t="shared" si="3"/>
        <v>84.91124260355029</v>
      </c>
      <c r="K30" s="53">
        <v>2</v>
      </c>
      <c r="L30" s="54">
        <f aca="true" t="shared" si="8" ref="L30:L44">IF(OR(K30=0,C30=0),"  -",K30/C30*100)</f>
        <v>0.08183306055646482</v>
      </c>
      <c r="M30" s="54">
        <f aca="true" t="shared" si="9" ref="M30:M44">IF(OR(K30=0,F30=0)," - ",K30/F30*100)</f>
        <v>5.405405405405405</v>
      </c>
      <c r="N30" s="47">
        <f t="shared" si="4"/>
        <v>576</v>
      </c>
      <c r="O30" s="48">
        <f t="shared" si="5"/>
        <v>9.713322091062395</v>
      </c>
      <c r="P30" s="49">
        <f t="shared" si="7"/>
        <v>80.78541374474054</v>
      </c>
      <c r="Q30" s="50"/>
      <c r="R30" s="50"/>
      <c r="S30" s="50"/>
    </row>
    <row r="31" spans="1:19" s="51" customFormat="1" ht="18" customHeight="1">
      <c r="A31" s="56" t="s">
        <v>39</v>
      </c>
      <c r="B31" s="53">
        <v>1255</v>
      </c>
      <c r="C31" s="53">
        <v>1442</v>
      </c>
      <c r="D31" s="47">
        <f t="shared" si="0"/>
        <v>2697</v>
      </c>
      <c r="E31" s="53">
        <v>427</v>
      </c>
      <c r="F31" s="53">
        <v>10</v>
      </c>
      <c r="G31" s="47">
        <f t="shared" si="1"/>
        <v>437</v>
      </c>
      <c r="H31" s="53">
        <v>214</v>
      </c>
      <c r="I31" s="44">
        <f t="shared" si="2"/>
        <v>17.051792828685258</v>
      </c>
      <c r="J31" s="45">
        <f t="shared" si="3"/>
        <v>50.11709601873536</v>
      </c>
      <c r="K31" s="53">
        <v>4</v>
      </c>
      <c r="L31" s="54">
        <f t="shared" si="8"/>
        <v>0.27739251040221913</v>
      </c>
      <c r="M31" s="54">
        <f t="shared" si="9"/>
        <v>40</v>
      </c>
      <c r="N31" s="47">
        <f t="shared" si="4"/>
        <v>218</v>
      </c>
      <c r="O31" s="48">
        <f t="shared" si="5"/>
        <v>8.083055246570263</v>
      </c>
      <c r="P31" s="49">
        <f t="shared" si="7"/>
        <v>49.88558352402746</v>
      </c>
      <c r="Q31" s="50"/>
      <c r="R31" s="57"/>
      <c r="S31" s="57"/>
    </row>
    <row r="32" spans="1:19" s="51" customFormat="1" ht="18" customHeight="1">
      <c r="A32" s="56" t="s">
        <v>40</v>
      </c>
      <c r="B32" s="53">
        <v>1037</v>
      </c>
      <c r="C32" s="53">
        <v>389</v>
      </c>
      <c r="D32" s="47">
        <f t="shared" si="0"/>
        <v>1426</v>
      </c>
      <c r="E32" s="53">
        <v>169</v>
      </c>
      <c r="F32" s="53">
        <v>9</v>
      </c>
      <c r="G32" s="47">
        <f t="shared" si="1"/>
        <v>178</v>
      </c>
      <c r="H32" s="53">
        <v>149</v>
      </c>
      <c r="I32" s="44">
        <f t="shared" si="2"/>
        <v>14.368370298939247</v>
      </c>
      <c r="J32" s="45">
        <f t="shared" si="3"/>
        <v>88.16568047337277</v>
      </c>
      <c r="K32" s="53">
        <v>2</v>
      </c>
      <c r="L32" s="54">
        <f t="shared" si="8"/>
        <v>0.5141388174807198</v>
      </c>
      <c r="M32" s="54">
        <f t="shared" si="9"/>
        <v>22.22222222222222</v>
      </c>
      <c r="N32" s="47">
        <f t="shared" si="4"/>
        <v>151</v>
      </c>
      <c r="O32" s="48">
        <f t="shared" si="5"/>
        <v>10.5890603085554</v>
      </c>
      <c r="P32" s="49">
        <f t="shared" si="7"/>
        <v>84.8314606741573</v>
      </c>
      <c r="Q32" s="50"/>
      <c r="R32" s="50"/>
      <c r="S32" s="50"/>
    </row>
    <row r="33" spans="1:19" s="51" customFormat="1" ht="18" customHeight="1">
      <c r="A33" s="52" t="s">
        <v>41</v>
      </c>
      <c r="B33" s="53">
        <v>3898</v>
      </c>
      <c r="C33" s="53">
        <v>408</v>
      </c>
      <c r="D33" s="47">
        <f t="shared" si="0"/>
        <v>4306</v>
      </c>
      <c r="E33" s="53">
        <v>1248</v>
      </c>
      <c r="F33" s="53">
        <v>57</v>
      </c>
      <c r="G33" s="47">
        <f t="shared" si="1"/>
        <v>1305</v>
      </c>
      <c r="H33" s="53">
        <v>1184</v>
      </c>
      <c r="I33" s="44">
        <f t="shared" si="2"/>
        <v>30.374551051821445</v>
      </c>
      <c r="J33" s="45">
        <f t="shared" si="3"/>
        <v>94.87179487179486</v>
      </c>
      <c r="K33" s="53">
        <v>10</v>
      </c>
      <c r="L33" s="54">
        <f t="shared" si="8"/>
        <v>2.450980392156863</v>
      </c>
      <c r="M33" s="54">
        <f t="shared" si="9"/>
        <v>17.543859649122805</v>
      </c>
      <c r="N33" s="47">
        <f t="shared" si="4"/>
        <v>1194</v>
      </c>
      <c r="O33" s="48">
        <f t="shared" si="5"/>
        <v>27.72875058058523</v>
      </c>
      <c r="P33" s="49">
        <f t="shared" si="7"/>
        <v>91.49425287356323</v>
      </c>
      <c r="Q33" s="50"/>
      <c r="R33" s="50"/>
      <c r="S33" s="57"/>
    </row>
    <row r="34" spans="1:19" s="51" customFormat="1" ht="18" customHeight="1">
      <c r="A34" s="52" t="s">
        <v>42</v>
      </c>
      <c r="B34" s="53">
        <v>14613</v>
      </c>
      <c r="C34" s="53">
        <v>1491</v>
      </c>
      <c r="D34" s="47">
        <f t="shared" si="0"/>
        <v>16104</v>
      </c>
      <c r="E34" s="53">
        <v>5107</v>
      </c>
      <c r="F34" s="53">
        <v>43</v>
      </c>
      <c r="G34" s="47">
        <f t="shared" si="1"/>
        <v>5150</v>
      </c>
      <c r="H34" s="53">
        <v>4335</v>
      </c>
      <c r="I34" s="44">
        <f t="shared" si="2"/>
        <v>29.665366454526794</v>
      </c>
      <c r="J34" s="45">
        <f t="shared" si="3"/>
        <v>84.88349324456628</v>
      </c>
      <c r="K34" s="53">
        <v>18</v>
      </c>
      <c r="L34" s="54">
        <f t="shared" si="8"/>
        <v>1.2072434607645874</v>
      </c>
      <c r="M34" s="54">
        <f t="shared" si="9"/>
        <v>41.86046511627907</v>
      </c>
      <c r="N34" s="47">
        <f t="shared" si="4"/>
        <v>4353</v>
      </c>
      <c r="O34" s="48">
        <f t="shared" si="5"/>
        <v>27.030551415797316</v>
      </c>
      <c r="P34" s="49">
        <f t="shared" si="7"/>
        <v>84.52427184466019</v>
      </c>
      <c r="Q34" s="50"/>
      <c r="R34" s="50"/>
      <c r="S34" s="57"/>
    </row>
    <row r="35" spans="1:19" s="51" customFormat="1" ht="18" customHeight="1">
      <c r="A35" s="52" t="s">
        <v>43</v>
      </c>
      <c r="B35" s="53">
        <v>2182</v>
      </c>
      <c r="C35" s="53">
        <v>68</v>
      </c>
      <c r="D35" s="47">
        <f t="shared" si="0"/>
        <v>2250</v>
      </c>
      <c r="E35" s="53">
        <v>705</v>
      </c>
      <c r="F35" s="53">
        <v>7</v>
      </c>
      <c r="G35" s="47">
        <f t="shared" si="1"/>
        <v>712</v>
      </c>
      <c r="H35" s="53">
        <v>611</v>
      </c>
      <c r="I35" s="44">
        <f t="shared" si="2"/>
        <v>28.001833180568287</v>
      </c>
      <c r="J35" s="45">
        <f t="shared" si="3"/>
        <v>86.66666666666667</v>
      </c>
      <c r="K35" s="53">
        <v>2</v>
      </c>
      <c r="L35" s="54">
        <f t="shared" si="8"/>
        <v>2.941176470588235</v>
      </c>
      <c r="M35" s="54">
        <f t="shared" si="9"/>
        <v>28.57142857142857</v>
      </c>
      <c r="N35" s="47">
        <f t="shared" si="4"/>
        <v>613</v>
      </c>
      <c r="O35" s="48">
        <f t="shared" si="5"/>
        <v>27.244444444444444</v>
      </c>
      <c r="P35" s="49">
        <f t="shared" si="7"/>
        <v>86.09550561797754</v>
      </c>
      <c r="Q35" s="50"/>
      <c r="R35" s="50"/>
      <c r="S35" s="50"/>
    </row>
    <row r="36" spans="1:19" s="51" customFormat="1" ht="18" customHeight="1">
      <c r="A36" s="52" t="s">
        <v>44</v>
      </c>
      <c r="B36" s="53">
        <v>1899</v>
      </c>
      <c r="C36" s="53">
        <v>123</v>
      </c>
      <c r="D36" s="47">
        <f t="shared" si="0"/>
        <v>2022</v>
      </c>
      <c r="E36" s="53">
        <v>741</v>
      </c>
      <c r="F36" s="53">
        <v>6</v>
      </c>
      <c r="G36" s="53">
        <f t="shared" si="1"/>
        <v>747</v>
      </c>
      <c r="H36" s="53">
        <v>689</v>
      </c>
      <c r="I36" s="44">
        <f t="shared" si="2"/>
        <v>36.282253817798846</v>
      </c>
      <c r="J36" s="45">
        <f t="shared" si="3"/>
        <v>92.98245614035088</v>
      </c>
      <c r="K36" s="53">
        <v>2</v>
      </c>
      <c r="L36" s="54">
        <f t="shared" si="8"/>
        <v>1.6260162601626018</v>
      </c>
      <c r="M36" s="54">
        <f t="shared" si="9"/>
        <v>33.33333333333333</v>
      </c>
      <c r="N36" s="47">
        <f t="shared" si="4"/>
        <v>691</v>
      </c>
      <c r="O36" s="48">
        <f t="shared" si="5"/>
        <v>34.17408506429278</v>
      </c>
      <c r="P36" s="49">
        <f t="shared" si="7"/>
        <v>92.50334672021418</v>
      </c>
      <c r="Q36" s="50"/>
      <c r="R36" s="50"/>
      <c r="S36" s="50"/>
    </row>
    <row r="37" spans="1:19" s="51" customFormat="1" ht="18" customHeight="1" thickBot="1">
      <c r="A37" s="59" t="s">
        <v>45</v>
      </c>
      <c r="B37" s="60">
        <v>100428</v>
      </c>
      <c r="C37" s="60">
        <v>33773</v>
      </c>
      <c r="D37" s="61">
        <f t="shared" si="0"/>
        <v>134201</v>
      </c>
      <c r="E37" s="60">
        <v>32689</v>
      </c>
      <c r="F37" s="60">
        <v>4425</v>
      </c>
      <c r="G37" s="61">
        <f t="shared" si="1"/>
        <v>37114</v>
      </c>
      <c r="H37" s="60">
        <v>30710</v>
      </c>
      <c r="I37" s="62">
        <f t="shared" si="2"/>
        <v>30.579121360576732</v>
      </c>
      <c r="J37" s="63">
        <f t="shared" si="3"/>
        <v>93.94597571048365</v>
      </c>
      <c r="K37" s="60">
        <v>2729</v>
      </c>
      <c r="L37" s="64">
        <f t="shared" si="8"/>
        <v>8.08041926983093</v>
      </c>
      <c r="M37" s="64">
        <f t="shared" si="9"/>
        <v>61.67231638418079</v>
      </c>
      <c r="N37" s="61">
        <f t="shared" si="4"/>
        <v>33439</v>
      </c>
      <c r="O37" s="65">
        <f t="shared" si="5"/>
        <v>24.917101959001794</v>
      </c>
      <c r="P37" s="66">
        <f t="shared" si="7"/>
        <v>90.09807619766126</v>
      </c>
      <c r="Q37" s="50"/>
      <c r="R37" s="50"/>
      <c r="S37" s="50"/>
    </row>
    <row r="38" spans="1:19" s="51" customFormat="1" ht="18" customHeight="1">
      <c r="A38" s="67" t="s">
        <v>46</v>
      </c>
      <c r="B38" s="68">
        <v>26894</v>
      </c>
      <c r="C38" s="68">
        <v>1044</v>
      </c>
      <c r="D38" s="69">
        <f t="shared" si="0"/>
        <v>27938</v>
      </c>
      <c r="E38" s="68">
        <v>9433</v>
      </c>
      <c r="F38" s="68">
        <v>394</v>
      </c>
      <c r="G38" s="68">
        <f t="shared" si="1"/>
        <v>9827</v>
      </c>
      <c r="H38" s="68">
        <v>7386</v>
      </c>
      <c r="I38" s="70">
        <f t="shared" si="2"/>
        <v>27.46337473042314</v>
      </c>
      <c r="J38" s="71">
        <f t="shared" si="3"/>
        <v>78.2995865578289</v>
      </c>
      <c r="K38" s="68">
        <v>389</v>
      </c>
      <c r="L38" s="46">
        <f t="shared" si="8"/>
        <v>37.26053639846743</v>
      </c>
      <c r="M38" s="46">
        <f t="shared" si="9"/>
        <v>98.73096446700508</v>
      </c>
      <c r="N38" s="69">
        <f t="shared" si="4"/>
        <v>7775</v>
      </c>
      <c r="O38" s="72">
        <f t="shared" si="5"/>
        <v>27.829479561887037</v>
      </c>
      <c r="P38" s="73">
        <f t="shared" si="7"/>
        <v>79.11875445201994</v>
      </c>
      <c r="Q38" s="50"/>
      <c r="R38" s="50"/>
      <c r="S38" s="57"/>
    </row>
    <row r="39" spans="1:19" s="51" customFormat="1" ht="18" customHeight="1">
      <c r="A39" s="67" t="s">
        <v>47</v>
      </c>
      <c r="B39" s="68">
        <v>246391</v>
      </c>
      <c r="C39" s="68">
        <v>12176</v>
      </c>
      <c r="D39" s="69">
        <f aca="true" t="shared" si="10" ref="D39:D63">B39+C39</f>
        <v>258567</v>
      </c>
      <c r="E39" s="68">
        <v>76233</v>
      </c>
      <c r="F39" s="68">
        <v>748</v>
      </c>
      <c r="G39" s="69">
        <f aca="true" t="shared" si="11" ref="G39:G59">F39+E39</f>
        <v>76981</v>
      </c>
      <c r="H39" s="68">
        <v>56648</v>
      </c>
      <c r="I39" s="44">
        <f aca="true" t="shared" si="12" ref="I39:I59">IF(OR(H39=0,B39=0),0,H39/B39*100)</f>
        <v>22.991099512563366</v>
      </c>
      <c r="J39" s="45">
        <f aca="true" t="shared" si="13" ref="J39:J59">IF(OR(H39=0,E39=0),0,H39/E39*100)</f>
        <v>74.30902627471043</v>
      </c>
      <c r="K39" s="68">
        <v>155</v>
      </c>
      <c r="L39" s="46">
        <f t="shared" si="8"/>
        <v>1.2729960578186597</v>
      </c>
      <c r="M39" s="46">
        <f t="shared" si="9"/>
        <v>20.72192513368984</v>
      </c>
      <c r="N39" s="47">
        <f aca="true" t="shared" si="14" ref="N39:N59">K39+H39</f>
        <v>56803</v>
      </c>
      <c r="O39" s="72">
        <f t="shared" si="5"/>
        <v>21.96838730387095</v>
      </c>
      <c r="P39" s="73">
        <f t="shared" si="7"/>
        <v>73.78833738195138</v>
      </c>
      <c r="Q39" s="50"/>
      <c r="R39" s="50"/>
      <c r="S39" s="57"/>
    </row>
    <row r="40" spans="1:19" s="51" customFormat="1" ht="18" customHeight="1">
      <c r="A40" s="52" t="s">
        <v>48</v>
      </c>
      <c r="B40" s="53">
        <v>197146</v>
      </c>
      <c r="C40" s="53">
        <v>3881</v>
      </c>
      <c r="D40" s="47">
        <f t="shared" si="10"/>
        <v>201027</v>
      </c>
      <c r="E40" s="53">
        <v>56733</v>
      </c>
      <c r="F40" s="53">
        <v>652</v>
      </c>
      <c r="G40" s="47">
        <f t="shared" si="11"/>
        <v>57385</v>
      </c>
      <c r="H40" s="53">
        <v>53190</v>
      </c>
      <c r="I40" s="44">
        <f t="shared" si="12"/>
        <v>26.980004666592272</v>
      </c>
      <c r="J40" s="45">
        <f t="shared" si="13"/>
        <v>93.75495743218232</v>
      </c>
      <c r="K40" s="53">
        <v>648</v>
      </c>
      <c r="L40" s="54">
        <f t="shared" si="8"/>
        <v>16.696727647513526</v>
      </c>
      <c r="M40" s="54">
        <f t="shared" si="9"/>
        <v>99.38650306748467</v>
      </c>
      <c r="N40" s="47">
        <f t="shared" si="14"/>
        <v>53838</v>
      </c>
      <c r="O40" s="48">
        <f t="shared" si="5"/>
        <v>26.7814771150144</v>
      </c>
      <c r="P40" s="49">
        <f t="shared" si="7"/>
        <v>93.81894223229067</v>
      </c>
      <c r="Q40" s="50"/>
      <c r="R40" s="50"/>
      <c r="S40" s="57"/>
    </row>
    <row r="41" spans="1:19" s="51" customFormat="1" ht="18" customHeight="1">
      <c r="A41" s="52" t="s">
        <v>49</v>
      </c>
      <c r="B41" s="53">
        <v>117496</v>
      </c>
      <c r="C41" s="53">
        <v>24072</v>
      </c>
      <c r="D41" s="47">
        <f t="shared" si="10"/>
        <v>141568</v>
      </c>
      <c r="E41" s="53">
        <v>41124</v>
      </c>
      <c r="F41" s="53">
        <v>3062</v>
      </c>
      <c r="G41" s="47">
        <f t="shared" si="11"/>
        <v>44186</v>
      </c>
      <c r="H41" s="53">
        <v>35918</v>
      </c>
      <c r="I41" s="44">
        <f t="shared" si="12"/>
        <v>30.569551303874178</v>
      </c>
      <c r="J41" s="45">
        <f t="shared" si="13"/>
        <v>87.3407256103492</v>
      </c>
      <c r="K41" s="53">
        <v>2389</v>
      </c>
      <c r="L41" s="54">
        <f t="shared" si="8"/>
        <v>9.924393486208043</v>
      </c>
      <c r="M41" s="54">
        <f t="shared" si="9"/>
        <v>78.02090137165251</v>
      </c>
      <c r="N41" s="47">
        <f t="shared" si="14"/>
        <v>38307</v>
      </c>
      <c r="O41" s="48">
        <f t="shared" si="5"/>
        <v>27.0590811482821</v>
      </c>
      <c r="P41" s="49">
        <f t="shared" si="7"/>
        <v>86.69488073145341</v>
      </c>
      <c r="Q41" s="50"/>
      <c r="R41" s="50"/>
      <c r="S41" s="57"/>
    </row>
    <row r="42" spans="1:19" s="51" customFormat="1" ht="18" customHeight="1">
      <c r="A42" s="52" t="s">
        <v>50</v>
      </c>
      <c r="B42" s="53">
        <v>22360</v>
      </c>
      <c r="C42" s="53">
        <v>1000</v>
      </c>
      <c r="D42" s="47">
        <f t="shared" si="10"/>
        <v>23360</v>
      </c>
      <c r="E42" s="53">
        <v>8178</v>
      </c>
      <c r="F42" s="53">
        <v>127</v>
      </c>
      <c r="G42" s="47">
        <f t="shared" si="11"/>
        <v>8305</v>
      </c>
      <c r="H42" s="53">
        <v>7495</v>
      </c>
      <c r="I42" s="44">
        <f t="shared" si="12"/>
        <v>33.51967799642218</v>
      </c>
      <c r="J42" s="45">
        <f t="shared" si="13"/>
        <v>91.64832477378332</v>
      </c>
      <c r="K42" s="53">
        <v>104</v>
      </c>
      <c r="L42" s="54">
        <f t="shared" si="8"/>
        <v>10.4</v>
      </c>
      <c r="M42" s="54">
        <f t="shared" si="9"/>
        <v>81.88976377952756</v>
      </c>
      <c r="N42" s="47">
        <f t="shared" si="14"/>
        <v>7599</v>
      </c>
      <c r="O42" s="48">
        <f t="shared" si="5"/>
        <v>32.529965753424655</v>
      </c>
      <c r="P42" s="49">
        <f t="shared" si="7"/>
        <v>91.49909692956051</v>
      </c>
      <c r="Q42" s="50"/>
      <c r="R42" s="50"/>
      <c r="S42" s="50"/>
    </row>
    <row r="43" spans="1:19" s="51" customFormat="1" ht="18" customHeight="1">
      <c r="A43" s="52" t="s">
        <v>51</v>
      </c>
      <c r="B43" s="53">
        <v>34802</v>
      </c>
      <c r="C43" s="53">
        <v>27511</v>
      </c>
      <c r="D43" s="47">
        <f t="shared" si="10"/>
        <v>62313</v>
      </c>
      <c r="E43" s="53">
        <v>8907</v>
      </c>
      <c r="F43" s="53">
        <v>6767</v>
      </c>
      <c r="G43" s="47">
        <f t="shared" si="11"/>
        <v>15674</v>
      </c>
      <c r="H43" s="53">
        <v>6356</v>
      </c>
      <c r="I43" s="44">
        <f t="shared" si="12"/>
        <v>18.26331820010344</v>
      </c>
      <c r="J43" s="45">
        <f t="shared" si="13"/>
        <v>71.35960480520939</v>
      </c>
      <c r="K43" s="53">
        <v>5603</v>
      </c>
      <c r="L43" s="54">
        <f t="shared" si="8"/>
        <v>20.36639889498746</v>
      </c>
      <c r="M43" s="54">
        <f t="shared" si="9"/>
        <v>82.79887690261563</v>
      </c>
      <c r="N43" s="47">
        <f t="shared" si="14"/>
        <v>11959</v>
      </c>
      <c r="O43" s="48">
        <f t="shared" si="5"/>
        <v>19.191821931218207</v>
      </c>
      <c r="P43" s="49">
        <f t="shared" si="7"/>
        <v>76.29832844200587</v>
      </c>
      <c r="Q43" s="50"/>
      <c r="R43" s="50"/>
      <c r="S43" s="50"/>
    </row>
    <row r="44" spans="1:19" s="51" customFormat="1" ht="18" customHeight="1">
      <c r="A44" s="67" t="s">
        <v>52</v>
      </c>
      <c r="B44" s="68">
        <v>12207</v>
      </c>
      <c r="C44" s="68">
        <v>63854</v>
      </c>
      <c r="D44" s="69">
        <f t="shared" si="10"/>
        <v>76061</v>
      </c>
      <c r="E44" s="68">
        <v>3833</v>
      </c>
      <c r="F44" s="68">
        <v>9353</v>
      </c>
      <c r="G44" s="69">
        <f t="shared" si="11"/>
        <v>13186</v>
      </c>
      <c r="H44" s="68">
        <v>3410</v>
      </c>
      <c r="I44" s="70">
        <f t="shared" si="12"/>
        <v>27.934791513066276</v>
      </c>
      <c r="J44" s="71">
        <f t="shared" si="13"/>
        <v>88.96425776154449</v>
      </c>
      <c r="K44" s="68">
        <v>8330</v>
      </c>
      <c r="L44" s="46">
        <f t="shared" si="8"/>
        <v>13.045384784038589</v>
      </c>
      <c r="M44" s="46">
        <f t="shared" si="9"/>
        <v>89.06233294130226</v>
      </c>
      <c r="N44" s="69">
        <f t="shared" si="14"/>
        <v>11740</v>
      </c>
      <c r="O44" s="72">
        <f t="shared" si="5"/>
        <v>15.434979818829623</v>
      </c>
      <c r="P44" s="73">
        <f t="shared" si="7"/>
        <v>89.03382375246474</v>
      </c>
      <c r="Q44" s="50"/>
      <c r="R44" s="50"/>
      <c r="S44" s="50"/>
    </row>
    <row r="45" spans="1:19" s="51" customFormat="1" ht="18" customHeight="1">
      <c r="A45" s="67" t="s">
        <v>53</v>
      </c>
      <c r="B45" s="68">
        <v>149</v>
      </c>
      <c r="C45" s="68">
        <v>3</v>
      </c>
      <c r="D45" s="69">
        <f t="shared" si="10"/>
        <v>152</v>
      </c>
      <c r="E45" s="68">
        <v>44</v>
      </c>
      <c r="F45" s="68">
        <v>1</v>
      </c>
      <c r="G45" s="69">
        <f t="shared" si="11"/>
        <v>45</v>
      </c>
      <c r="H45" s="68">
        <v>41</v>
      </c>
      <c r="I45" s="70">
        <f t="shared" si="12"/>
        <v>27.516778523489933</v>
      </c>
      <c r="J45" s="71">
        <f t="shared" si="13"/>
        <v>93.18181818181817</v>
      </c>
      <c r="K45" s="68">
        <v>1</v>
      </c>
      <c r="L45" s="46">
        <f>IF(OR(K45=0,C45=0)," -",K45/C45*100)</f>
        <v>33.33333333333333</v>
      </c>
      <c r="M45" s="46">
        <f>IF(OR(K45=0,F45=0)," -",K45/F45*100)</f>
        <v>100</v>
      </c>
      <c r="N45" s="69">
        <f t="shared" si="14"/>
        <v>42</v>
      </c>
      <c r="O45" s="72">
        <f t="shared" si="5"/>
        <v>27.631578947368425</v>
      </c>
      <c r="P45" s="73">
        <f t="shared" si="7"/>
        <v>93.33333333333333</v>
      </c>
      <c r="Q45" s="50"/>
      <c r="R45" s="50"/>
      <c r="S45" s="50"/>
    </row>
    <row r="46" spans="1:19" s="51" customFormat="1" ht="18" customHeight="1">
      <c r="A46" s="67" t="s">
        <v>54</v>
      </c>
      <c r="B46" s="68">
        <v>1417</v>
      </c>
      <c r="C46" s="68">
        <v>51</v>
      </c>
      <c r="D46" s="69">
        <f t="shared" si="10"/>
        <v>1468</v>
      </c>
      <c r="E46" s="68">
        <v>325</v>
      </c>
      <c r="F46" s="68">
        <v>9</v>
      </c>
      <c r="G46" s="69">
        <f t="shared" si="11"/>
        <v>334</v>
      </c>
      <c r="H46" s="68">
        <v>290</v>
      </c>
      <c r="I46" s="70">
        <f t="shared" si="12"/>
        <v>20.46577275935074</v>
      </c>
      <c r="J46" s="71">
        <f t="shared" si="13"/>
        <v>89.23076923076924</v>
      </c>
      <c r="K46" s="68">
        <v>2</v>
      </c>
      <c r="L46" s="46">
        <f aca="true" t="shared" si="15" ref="L46:L55">IF(OR(K46=0,C46=0),"  -",K46/C46*100)</f>
        <v>3.9215686274509802</v>
      </c>
      <c r="M46" s="46">
        <f aca="true" t="shared" si="16" ref="M46:M55">IF(OR(K46=0,F46=0)," - ",K46/F46*100)</f>
        <v>22.22222222222222</v>
      </c>
      <c r="N46" s="69">
        <f t="shared" si="14"/>
        <v>292</v>
      </c>
      <c r="O46" s="72">
        <f t="shared" si="5"/>
        <v>19.891008174386922</v>
      </c>
      <c r="P46" s="73">
        <f t="shared" si="7"/>
        <v>87.42514970059881</v>
      </c>
      <c r="Q46" s="50"/>
      <c r="R46" s="50"/>
      <c r="S46" s="50"/>
    </row>
    <row r="47" spans="1:19" s="51" customFormat="1" ht="18" customHeight="1">
      <c r="A47" s="52" t="s">
        <v>55</v>
      </c>
      <c r="B47" s="53">
        <v>141589</v>
      </c>
      <c r="C47" s="53">
        <v>1565</v>
      </c>
      <c r="D47" s="47">
        <f t="shared" si="10"/>
        <v>143154</v>
      </c>
      <c r="E47" s="53">
        <v>66237</v>
      </c>
      <c r="F47" s="53">
        <v>299</v>
      </c>
      <c r="G47" s="47">
        <f t="shared" si="11"/>
        <v>66536</v>
      </c>
      <c r="H47" s="53">
        <v>62781</v>
      </c>
      <c r="I47" s="44">
        <f t="shared" si="12"/>
        <v>44.34030892230329</v>
      </c>
      <c r="J47" s="45">
        <f t="shared" si="13"/>
        <v>94.7823723900539</v>
      </c>
      <c r="K47" s="53">
        <v>125</v>
      </c>
      <c r="L47" s="54">
        <f t="shared" si="15"/>
        <v>7.987220447284344</v>
      </c>
      <c r="M47" s="54">
        <f t="shared" si="16"/>
        <v>41.80602006688963</v>
      </c>
      <c r="N47" s="47">
        <f t="shared" si="14"/>
        <v>62906</v>
      </c>
      <c r="O47" s="48">
        <f t="shared" si="5"/>
        <v>43.9428866814759</v>
      </c>
      <c r="P47" s="49">
        <f t="shared" si="7"/>
        <v>94.54430684140917</v>
      </c>
      <c r="Q47" s="50"/>
      <c r="R47" s="50"/>
      <c r="S47" s="57"/>
    </row>
    <row r="48" spans="1:19" s="51" customFormat="1" ht="18" customHeight="1">
      <c r="A48" s="52" t="s">
        <v>56</v>
      </c>
      <c r="B48" s="53">
        <v>6819</v>
      </c>
      <c r="C48" s="53">
        <v>35427</v>
      </c>
      <c r="D48" s="47">
        <f t="shared" si="10"/>
        <v>42246</v>
      </c>
      <c r="E48" s="53">
        <v>1753</v>
      </c>
      <c r="F48" s="53">
        <v>5308</v>
      </c>
      <c r="G48" s="47">
        <f t="shared" si="11"/>
        <v>7061</v>
      </c>
      <c r="H48" s="53">
        <v>1589</v>
      </c>
      <c r="I48" s="44">
        <f t="shared" si="12"/>
        <v>23.302537028889866</v>
      </c>
      <c r="J48" s="45">
        <f t="shared" si="13"/>
        <v>90.64460924130063</v>
      </c>
      <c r="K48" s="53">
        <v>5280</v>
      </c>
      <c r="L48" s="54">
        <f t="shared" si="15"/>
        <v>14.903886865949701</v>
      </c>
      <c r="M48" s="54">
        <f t="shared" si="16"/>
        <v>99.47249434815373</v>
      </c>
      <c r="N48" s="47">
        <f t="shared" si="14"/>
        <v>6869</v>
      </c>
      <c r="O48" s="48">
        <f t="shared" si="5"/>
        <v>16.259527529233537</v>
      </c>
      <c r="P48" s="49">
        <f t="shared" si="7"/>
        <v>97.28083840815749</v>
      </c>
      <c r="Q48" s="50"/>
      <c r="R48" s="50"/>
      <c r="S48" s="57"/>
    </row>
    <row r="49" spans="1:19" s="51" customFormat="1" ht="18" customHeight="1">
      <c r="A49" s="52" t="s">
        <v>57</v>
      </c>
      <c r="B49" s="53">
        <v>2353</v>
      </c>
      <c r="C49" s="53">
        <v>487</v>
      </c>
      <c r="D49" s="47">
        <f t="shared" si="10"/>
        <v>2840</v>
      </c>
      <c r="E49" s="53">
        <v>792</v>
      </c>
      <c r="F49" s="53">
        <v>10</v>
      </c>
      <c r="G49" s="47">
        <f t="shared" si="11"/>
        <v>802</v>
      </c>
      <c r="H49" s="53">
        <v>767</v>
      </c>
      <c r="I49" s="44">
        <f t="shared" si="12"/>
        <v>32.59668508287293</v>
      </c>
      <c r="J49" s="45">
        <f t="shared" si="13"/>
        <v>96.84343434343434</v>
      </c>
      <c r="K49" s="53">
        <v>4</v>
      </c>
      <c r="L49" s="54">
        <f t="shared" si="15"/>
        <v>0.8213552361396305</v>
      </c>
      <c r="M49" s="54">
        <f t="shared" si="16"/>
        <v>40</v>
      </c>
      <c r="N49" s="47">
        <f t="shared" si="14"/>
        <v>771</v>
      </c>
      <c r="O49" s="48">
        <f t="shared" si="5"/>
        <v>27.147887323943664</v>
      </c>
      <c r="P49" s="49">
        <f t="shared" si="7"/>
        <v>96.13466334164589</v>
      </c>
      <c r="Q49" s="50"/>
      <c r="R49" s="50"/>
      <c r="S49" s="50"/>
    </row>
    <row r="50" spans="1:19" s="51" customFormat="1" ht="18" customHeight="1">
      <c r="A50" s="52" t="s">
        <v>58</v>
      </c>
      <c r="B50" s="53">
        <v>54186</v>
      </c>
      <c r="C50" s="53">
        <v>67789</v>
      </c>
      <c r="D50" s="47">
        <f t="shared" si="10"/>
        <v>121975</v>
      </c>
      <c r="E50" s="53">
        <v>14036</v>
      </c>
      <c r="F50" s="53">
        <v>8914</v>
      </c>
      <c r="G50" s="47">
        <f t="shared" si="11"/>
        <v>22950</v>
      </c>
      <c r="H50" s="53">
        <v>12348</v>
      </c>
      <c r="I50" s="44">
        <f t="shared" si="12"/>
        <v>22.788174067102204</v>
      </c>
      <c r="J50" s="45">
        <f t="shared" si="13"/>
        <v>87.97378170418922</v>
      </c>
      <c r="K50" s="53">
        <v>7817</v>
      </c>
      <c r="L50" s="54">
        <f t="shared" si="15"/>
        <v>11.531369396214725</v>
      </c>
      <c r="M50" s="54">
        <f t="shared" si="16"/>
        <v>87.69351581781467</v>
      </c>
      <c r="N50" s="47">
        <f t="shared" si="14"/>
        <v>20165</v>
      </c>
      <c r="O50" s="48">
        <f>IF(OR(N50=0,D50=0),"  -",N50/D50*100)</f>
        <v>16.5320762451322</v>
      </c>
      <c r="P50" s="49">
        <f>IF(OR(N50=0,G50=0),"  -",N50/G50*100)</f>
        <v>87.86492374727669</v>
      </c>
      <c r="Q50" s="50"/>
      <c r="R50" s="50"/>
      <c r="S50" s="50"/>
    </row>
    <row r="51" spans="1:19" s="51" customFormat="1" ht="18" customHeight="1">
      <c r="A51" s="52" t="s">
        <v>59</v>
      </c>
      <c r="B51" s="53">
        <v>63653</v>
      </c>
      <c r="C51" s="53">
        <v>119</v>
      </c>
      <c r="D51" s="47">
        <f t="shared" si="10"/>
        <v>63772</v>
      </c>
      <c r="E51" s="53">
        <v>16696</v>
      </c>
      <c r="F51" s="53">
        <v>4</v>
      </c>
      <c r="G51" s="47">
        <f t="shared" si="11"/>
        <v>16700</v>
      </c>
      <c r="H51" s="53">
        <v>16162</v>
      </c>
      <c r="I51" s="44">
        <f t="shared" si="12"/>
        <v>25.39079069329018</v>
      </c>
      <c r="J51" s="45">
        <f t="shared" si="13"/>
        <v>96.80162913272639</v>
      </c>
      <c r="K51" s="53">
        <v>2</v>
      </c>
      <c r="L51" s="54">
        <f t="shared" si="15"/>
        <v>1.680672268907563</v>
      </c>
      <c r="M51" s="54">
        <f t="shared" si="16"/>
        <v>50</v>
      </c>
      <c r="N51" s="47">
        <f t="shared" si="14"/>
        <v>16164</v>
      </c>
      <c r="O51" s="48">
        <f aca="true" t="shared" si="17" ref="O51:O59">IF(OR(N51=0,D51=0),0,N51/D51*100)</f>
        <v>25.346547073950948</v>
      </c>
      <c r="P51" s="49">
        <f aca="true" t="shared" si="18" ref="P51:P59">IF(OR(N51=0,G51=0),0,N51/G51*100)</f>
        <v>96.79041916167664</v>
      </c>
      <c r="Q51" s="50"/>
      <c r="R51" s="50"/>
      <c r="S51" s="50"/>
    </row>
    <row r="52" spans="1:19" s="51" customFormat="1" ht="18" customHeight="1">
      <c r="A52" s="52" t="s">
        <v>60</v>
      </c>
      <c r="B52" s="53">
        <v>38464</v>
      </c>
      <c r="C52" s="53">
        <v>3126</v>
      </c>
      <c r="D52" s="47">
        <f t="shared" si="10"/>
        <v>41590</v>
      </c>
      <c r="E52" s="53">
        <v>15251</v>
      </c>
      <c r="F52" s="53">
        <v>425</v>
      </c>
      <c r="G52" s="47">
        <f t="shared" si="11"/>
        <v>15676</v>
      </c>
      <c r="H52" s="53">
        <v>14523</v>
      </c>
      <c r="I52" s="44">
        <f t="shared" si="12"/>
        <v>37.757383527454245</v>
      </c>
      <c r="J52" s="45">
        <f t="shared" si="13"/>
        <v>95.22654252180185</v>
      </c>
      <c r="K52" s="53">
        <v>304</v>
      </c>
      <c r="L52" s="54">
        <f t="shared" si="15"/>
        <v>9.724888035828535</v>
      </c>
      <c r="M52" s="54">
        <f t="shared" si="16"/>
        <v>71.52941176470588</v>
      </c>
      <c r="N52" s="47">
        <f t="shared" si="14"/>
        <v>14827</v>
      </c>
      <c r="O52" s="48">
        <f t="shared" si="17"/>
        <v>35.65039672998317</v>
      </c>
      <c r="P52" s="49">
        <f t="shared" si="18"/>
        <v>94.58407757080887</v>
      </c>
      <c r="Q52" s="50"/>
      <c r="R52" s="50"/>
      <c r="S52" s="50"/>
    </row>
    <row r="53" spans="1:19" s="51" customFormat="1" ht="18" customHeight="1">
      <c r="A53" s="52" t="s">
        <v>61</v>
      </c>
      <c r="B53" s="53">
        <v>4125</v>
      </c>
      <c r="C53" s="53">
        <v>5472</v>
      </c>
      <c r="D53" s="47">
        <f t="shared" si="10"/>
        <v>9597</v>
      </c>
      <c r="E53" s="53">
        <v>1008</v>
      </c>
      <c r="F53" s="53">
        <v>888</v>
      </c>
      <c r="G53" s="53">
        <f t="shared" si="11"/>
        <v>1896</v>
      </c>
      <c r="H53" s="53">
        <v>891</v>
      </c>
      <c r="I53" s="44">
        <f t="shared" si="12"/>
        <v>21.6</v>
      </c>
      <c r="J53" s="45">
        <f t="shared" si="13"/>
        <v>88.39285714285714</v>
      </c>
      <c r="K53" s="53">
        <v>647</v>
      </c>
      <c r="L53" s="54">
        <f t="shared" si="15"/>
        <v>11.823830409356725</v>
      </c>
      <c r="M53" s="54">
        <f t="shared" si="16"/>
        <v>72.86036036036036</v>
      </c>
      <c r="N53" s="47">
        <f t="shared" si="14"/>
        <v>1538</v>
      </c>
      <c r="O53" s="48">
        <f t="shared" si="17"/>
        <v>16.025841408773577</v>
      </c>
      <c r="P53" s="49">
        <f t="shared" si="18"/>
        <v>81.11814345991561</v>
      </c>
      <c r="Q53" s="50"/>
      <c r="R53" s="50"/>
      <c r="S53" s="50"/>
    </row>
    <row r="54" spans="1:19" s="51" customFormat="1" ht="18" customHeight="1">
      <c r="A54" s="52" t="s">
        <v>62</v>
      </c>
      <c r="B54" s="53">
        <v>10553</v>
      </c>
      <c r="C54" s="53">
        <v>1847</v>
      </c>
      <c r="D54" s="47">
        <f t="shared" si="10"/>
        <v>12400</v>
      </c>
      <c r="E54" s="53">
        <v>3850</v>
      </c>
      <c r="F54" s="53">
        <v>272</v>
      </c>
      <c r="G54" s="53">
        <f t="shared" si="11"/>
        <v>4122</v>
      </c>
      <c r="H54" s="53">
        <v>3438</v>
      </c>
      <c r="I54" s="44">
        <f t="shared" si="12"/>
        <v>32.57841372121671</v>
      </c>
      <c r="J54" s="45">
        <f t="shared" si="13"/>
        <v>89.2987012987013</v>
      </c>
      <c r="K54" s="53">
        <v>84</v>
      </c>
      <c r="L54" s="54">
        <f t="shared" si="15"/>
        <v>4.547915538711424</v>
      </c>
      <c r="M54" s="54">
        <f t="shared" si="16"/>
        <v>30.88235294117647</v>
      </c>
      <c r="N54" s="47">
        <f t="shared" si="14"/>
        <v>3522</v>
      </c>
      <c r="O54" s="48">
        <f t="shared" si="17"/>
        <v>28.403225806451616</v>
      </c>
      <c r="P54" s="49">
        <f t="shared" si="18"/>
        <v>85.44395924308587</v>
      </c>
      <c r="Q54" s="50"/>
      <c r="R54" s="50"/>
      <c r="S54" s="57"/>
    </row>
    <row r="55" spans="1:19" s="51" customFormat="1" ht="18" customHeight="1">
      <c r="A55" s="52" t="s">
        <v>63</v>
      </c>
      <c r="B55" s="53">
        <f>SUM(B56:B60)</f>
        <v>107682</v>
      </c>
      <c r="C55" s="53">
        <f>SUM(C56:C60)</f>
        <v>33133</v>
      </c>
      <c r="D55" s="47">
        <f t="shared" si="10"/>
        <v>140815</v>
      </c>
      <c r="E55" s="53">
        <f>SUM(E56:E60)</f>
        <v>32036</v>
      </c>
      <c r="F55" s="53">
        <f>SUM(F56:F60)</f>
        <v>8197</v>
      </c>
      <c r="G55" s="53">
        <f t="shared" si="11"/>
        <v>40233</v>
      </c>
      <c r="H55" s="53">
        <f>SUM(H56:H60)</f>
        <v>31225</v>
      </c>
      <c r="I55" s="44">
        <f t="shared" si="12"/>
        <v>28.99741832432533</v>
      </c>
      <c r="J55" s="45">
        <f t="shared" si="13"/>
        <v>97.4684729679111</v>
      </c>
      <c r="K55" s="53">
        <f>SUM(K56:K60)</f>
        <v>7967</v>
      </c>
      <c r="L55" s="54">
        <f t="shared" si="15"/>
        <v>24.045513536353486</v>
      </c>
      <c r="M55" s="54">
        <f t="shared" si="16"/>
        <v>97.19409540075638</v>
      </c>
      <c r="N55" s="47">
        <f t="shared" si="14"/>
        <v>39192</v>
      </c>
      <c r="O55" s="48">
        <f t="shared" si="17"/>
        <v>27.83226218797713</v>
      </c>
      <c r="P55" s="49">
        <f t="shared" si="18"/>
        <v>97.41257176944299</v>
      </c>
      <c r="Q55" s="50"/>
      <c r="R55" s="50"/>
      <c r="S55" s="50"/>
    </row>
    <row r="56" spans="1:19" s="51" customFormat="1" ht="18" customHeight="1">
      <c r="A56" s="74" t="s">
        <v>64</v>
      </c>
      <c r="B56" s="53">
        <v>751</v>
      </c>
      <c r="C56" s="53">
        <v>17</v>
      </c>
      <c r="D56" s="47">
        <f t="shared" si="10"/>
        <v>768</v>
      </c>
      <c r="E56" s="53">
        <v>274</v>
      </c>
      <c r="F56" s="53">
        <v>1</v>
      </c>
      <c r="G56" s="47">
        <f t="shared" si="11"/>
        <v>275</v>
      </c>
      <c r="H56" s="53">
        <v>219</v>
      </c>
      <c r="I56" s="44">
        <f t="shared" si="12"/>
        <v>29.161118508655125</v>
      </c>
      <c r="J56" s="45">
        <f t="shared" si="13"/>
        <v>79.92700729927007</v>
      </c>
      <c r="K56" s="53"/>
      <c r="L56" s="54"/>
      <c r="M56" s="54"/>
      <c r="N56" s="47">
        <f t="shared" si="14"/>
        <v>219</v>
      </c>
      <c r="O56" s="48">
        <f t="shared" si="17"/>
        <v>28.515625</v>
      </c>
      <c r="P56" s="49">
        <f t="shared" si="18"/>
        <v>79.63636363636364</v>
      </c>
      <c r="Q56" s="50"/>
      <c r="R56" s="50"/>
      <c r="S56" s="57"/>
    </row>
    <row r="57" spans="1:19" s="51" customFormat="1" ht="18" customHeight="1">
      <c r="A57" s="74" t="s">
        <v>65</v>
      </c>
      <c r="B57" s="53">
        <v>145</v>
      </c>
      <c r="C57" s="53">
        <v>4</v>
      </c>
      <c r="D57" s="47">
        <f t="shared" si="10"/>
        <v>149</v>
      </c>
      <c r="E57" s="53">
        <v>51</v>
      </c>
      <c r="F57" s="53"/>
      <c r="G57" s="47">
        <f t="shared" si="11"/>
        <v>51</v>
      </c>
      <c r="H57" s="53">
        <v>40</v>
      </c>
      <c r="I57" s="44">
        <f t="shared" si="12"/>
        <v>27.586206896551722</v>
      </c>
      <c r="J57" s="45">
        <f t="shared" si="13"/>
        <v>78.43137254901961</v>
      </c>
      <c r="K57" s="53"/>
      <c r="L57" s="54"/>
      <c r="M57" s="54"/>
      <c r="N57" s="47">
        <f t="shared" si="14"/>
        <v>40</v>
      </c>
      <c r="O57" s="48">
        <f t="shared" si="17"/>
        <v>26.845637583892618</v>
      </c>
      <c r="P57" s="49">
        <f t="shared" si="18"/>
        <v>78.43137254901961</v>
      </c>
      <c r="Q57" s="50"/>
      <c r="R57" s="50"/>
      <c r="S57" s="50"/>
    </row>
    <row r="58" spans="1:19" s="51" customFormat="1" ht="18" customHeight="1">
      <c r="A58" s="74" t="s">
        <v>66</v>
      </c>
      <c r="B58" s="53">
        <v>99319</v>
      </c>
      <c r="C58" s="53">
        <v>32610</v>
      </c>
      <c r="D58" s="47">
        <f t="shared" si="10"/>
        <v>131929</v>
      </c>
      <c r="E58" s="53">
        <v>31328</v>
      </c>
      <c r="F58" s="53">
        <v>8071</v>
      </c>
      <c r="G58" s="47">
        <f t="shared" si="11"/>
        <v>39399</v>
      </c>
      <c r="H58" s="53">
        <v>30685</v>
      </c>
      <c r="I58" s="44">
        <f t="shared" si="12"/>
        <v>30.895397658051333</v>
      </c>
      <c r="J58" s="45">
        <f t="shared" si="13"/>
        <v>97.94752298263533</v>
      </c>
      <c r="K58" s="53">
        <v>7884</v>
      </c>
      <c r="L58" s="54">
        <f>IF(OR(K58=0,C58=0),"  - ",K58/C58*100)</f>
        <v>24.176632934682612</v>
      </c>
      <c r="M58" s="54">
        <f>IF(OR(K58=0,F58=0),"  - ",K58/F58*100)</f>
        <v>97.68306281749474</v>
      </c>
      <c r="N58" s="47">
        <f t="shared" si="14"/>
        <v>38569</v>
      </c>
      <c r="O58" s="48">
        <f t="shared" si="17"/>
        <v>29.23466409962935</v>
      </c>
      <c r="P58" s="49">
        <f t="shared" si="18"/>
        <v>97.89334754689204</v>
      </c>
      <c r="Q58" s="50"/>
      <c r="R58" s="50"/>
      <c r="S58" s="50"/>
    </row>
    <row r="59" spans="1:19" s="51" customFormat="1" ht="18" customHeight="1">
      <c r="A59" s="74" t="s">
        <v>67</v>
      </c>
      <c r="B59" s="53">
        <v>1467</v>
      </c>
      <c r="C59" s="53">
        <v>502</v>
      </c>
      <c r="D59" s="47">
        <f t="shared" si="10"/>
        <v>1969</v>
      </c>
      <c r="E59" s="53">
        <v>383</v>
      </c>
      <c r="F59" s="53">
        <v>125</v>
      </c>
      <c r="G59" s="47">
        <f t="shared" si="11"/>
        <v>508</v>
      </c>
      <c r="H59" s="53">
        <v>281</v>
      </c>
      <c r="I59" s="44">
        <f t="shared" si="12"/>
        <v>19.154737559645536</v>
      </c>
      <c r="J59" s="45">
        <f t="shared" si="13"/>
        <v>73.36814621409921</v>
      </c>
      <c r="K59" s="53">
        <v>83</v>
      </c>
      <c r="L59" s="54">
        <f>IF(OR(K59=0,C59=0),"  - ",K59/C59*100)</f>
        <v>16.533864541832667</v>
      </c>
      <c r="M59" s="54">
        <f>IF(OR(K59=0,F59=0),"  - ",K59/F59*100)</f>
        <v>66.4</v>
      </c>
      <c r="N59" s="47">
        <f t="shared" si="14"/>
        <v>364</v>
      </c>
      <c r="O59" s="48">
        <f t="shared" si="17"/>
        <v>18.486541391569325</v>
      </c>
      <c r="P59" s="49">
        <f t="shared" si="18"/>
        <v>71.65354330708661</v>
      </c>
      <c r="Q59" s="50"/>
      <c r="R59" s="50"/>
      <c r="S59" s="57"/>
    </row>
    <row r="60" spans="1:19" s="51" customFormat="1" ht="18" customHeight="1">
      <c r="A60" s="74" t="s">
        <v>68</v>
      </c>
      <c r="B60" s="53">
        <v>6000</v>
      </c>
      <c r="C60" s="53"/>
      <c r="D60" s="47">
        <f t="shared" si="10"/>
        <v>6000</v>
      </c>
      <c r="E60" s="53"/>
      <c r="F60" s="53"/>
      <c r="G60" s="47"/>
      <c r="H60" s="53"/>
      <c r="I60" s="44"/>
      <c r="J60" s="45"/>
      <c r="K60" s="53"/>
      <c r="L60" s="54"/>
      <c r="M60" s="54"/>
      <c r="N60" s="47"/>
      <c r="O60" s="48"/>
      <c r="P60" s="49"/>
      <c r="Q60" s="50"/>
      <c r="R60" s="50"/>
      <c r="S60" s="50"/>
    </row>
    <row r="61" spans="1:19" s="51" customFormat="1" ht="18" customHeight="1">
      <c r="A61" s="52" t="s">
        <v>69</v>
      </c>
      <c r="B61" s="53">
        <v>26444</v>
      </c>
      <c r="C61" s="53"/>
      <c r="D61" s="47">
        <f t="shared" si="10"/>
        <v>26444</v>
      </c>
      <c r="E61" s="53">
        <v>9643</v>
      </c>
      <c r="F61" s="53"/>
      <c r="G61" s="47">
        <f>F61+E61</f>
        <v>9643</v>
      </c>
      <c r="H61" s="53">
        <v>6281</v>
      </c>
      <c r="I61" s="44">
        <f>IF(OR(H61=0,B61=0),0,H61/B61*100)</f>
        <v>23.752079866888522</v>
      </c>
      <c r="J61" s="45">
        <f>IF(OR(H61=0,E61=0),0,H61/E61*100)</f>
        <v>65.13533132842475</v>
      </c>
      <c r="K61" s="53"/>
      <c r="L61" s="54"/>
      <c r="M61" s="54"/>
      <c r="N61" s="47">
        <f>K61+H61</f>
        <v>6281</v>
      </c>
      <c r="O61" s="48">
        <f>IF(OR(N61=0,D61=0),0,N61/D61*100)</f>
        <v>23.752079866888522</v>
      </c>
      <c r="P61" s="49">
        <f>IF(OR(N61=0,G61=0),0,N61/G61*100)</f>
        <v>65.13533132842475</v>
      </c>
      <c r="Q61" s="50"/>
      <c r="R61" s="50"/>
      <c r="S61" s="50"/>
    </row>
    <row r="62" spans="1:19" s="51" customFormat="1" ht="18" customHeight="1">
      <c r="A62" s="52" t="s">
        <v>70</v>
      </c>
      <c r="B62" s="53">
        <v>500</v>
      </c>
      <c r="C62" s="53">
        <v>1500</v>
      </c>
      <c r="D62" s="47">
        <f t="shared" si="10"/>
        <v>2000</v>
      </c>
      <c r="E62" s="53"/>
      <c r="F62" s="53"/>
      <c r="G62" s="47"/>
      <c r="H62" s="53"/>
      <c r="I62" s="44"/>
      <c r="J62" s="45"/>
      <c r="K62" s="53"/>
      <c r="L62" s="54"/>
      <c r="M62" s="54"/>
      <c r="N62" s="47"/>
      <c r="O62" s="48"/>
      <c r="P62" s="49"/>
      <c r="Q62" s="58"/>
      <c r="R62" s="50"/>
      <c r="S62" s="58"/>
    </row>
    <row r="63" spans="1:19" s="51" customFormat="1" ht="18" customHeight="1">
      <c r="A63" s="52" t="s">
        <v>71</v>
      </c>
      <c r="B63" s="53">
        <v>4066</v>
      </c>
      <c r="C63" s="53">
        <v>2991</v>
      </c>
      <c r="D63" s="47">
        <f t="shared" si="10"/>
        <v>7057</v>
      </c>
      <c r="E63" s="53"/>
      <c r="F63" s="53"/>
      <c r="G63" s="47"/>
      <c r="H63" s="53"/>
      <c r="I63" s="44"/>
      <c r="J63" s="45"/>
      <c r="K63" s="53"/>
      <c r="L63" s="54"/>
      <c r="M63" s="54"/>
      <c r="N63" s="47"/>
      <c r="O63" s="48"/>
      <c r="P63" s="49"/>
      <c r="Q63" s="58"/>
      <c r="R63" s="50"/>
      <c r="S63" s="58"/>
    </row>
    <row r="64" spans="1:19" s="83" customFormat="1" ht="18.75" customHeight="1" thickBot="1">
      <c r="A64" s="75" t="s">
        <v>76</v>
      </c>
      <c r="B64" s="76">
        <f>SUM(B56:B63)+SUM(B10:B54)+SUM(B7:B8)</f>
        <v>1273252</v>
      </c>
      <c r="C64" s="76">
        <f>SUM(C56:C63)+SUM(C10:C54)+SUM(C7:C8)</f>
        <v>335076</v>
      </c>
      <c r="D64" s="76">
        <f>C64+B64</f>
        <v>1608328</v>
      </c>
      <c r="E64" s="76">
        <f>SUM(E56:E63)+SUM(E10:E54)+SUM(E7:E8)</f>
        <v>415711</v>
      </c>
      <c r="F64" s="76">
        <f>SUM(F56:F63)+SUM(F10:F54)+SUM(F7:F8)</f>
        <v>51034</v>
      </c>
      <c r="G64" s="76">
        <f>F64+E64</f>
        <v>466745</v>
      </c>
      <c r="H64" s="76">
        <f>SUM(H56:H63)+SUM(H10:H54)+SUM(H7:H8)</f>
        <v>365741</v>
      </c>
      <c r="I64" s="77">
        <f>IF(OR(H64=0,B64=0),0,H64/B64*100)</f>
        <v>28.724949970626394</v>
      </c>
      <c r="J64" s="78">
        <f>IF(OR(H64=0,E64=0),0,H64/E64*100)</f>
        <v>87.97963007955045</v>
      </c>
      <c r="K64" s="76">
        <f>SUM(K56:K63)+SUM(K10:K54)+SUM(K7:K8)</f>
        <v>43086</v>
      </c>
      <c r="L64" s="79">
        <f>IF(OR(K64=0,C64=0),"  -",K64/C64*100)</f>
        <v>12.858575367976222</v>
      </c>
      <c r="M64" s="79">
        <f>IF(OR(K64=0,F64=0)," - ",K64/F64*100)</f>
        <v>84.4260688952463</v>
      </c>
      <c r="N64" s="76">
        <f>K64+H64</f>
        <v>408827</v>
      </c>
      <c r="O64" s="80">
        <f>IF(OR(N64=0,D64=0),0,N64/D64*100)</f>
        <v>25.419379629030892</v>
      </c>
      <c r="P64" s="81">
        <f>IF(OR(N64=0,G64=0),0,N64/G64*100)</f>
        <v>87.59108292536611</v>
      </c>
      <c r="Q64" s="82"/>
      <c r="R64" s="50"/>
      <c r="S64" s="82"/>
    </row>
    <row r="65" spans="1:19" s="83" customFormat="1" ht="19.5" customHeight="1">
      <c r="A65" s="87" t="s">
        <v>72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2"/>
      <c r="R65" s="82"/>
      <c r="S65" s="82"/>
    </row>
    <row r="66" spans="1:16" ht="13.5" customHeight="1">
      <c r="A66" s="87" t="s">
        <v>73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1:16" ht="14.25" customHeight="1">
      <c r="A67" s="87" t="s">
        <v>74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1:16" ht="13.5" customHeight="1">
      <c r="A68" s="86" t="s">
        <v>77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</sheetData>
  <mergeCells count="4">
    <mergeCell ref="A68:P68"/>
    <mergeCell ref="A65:P65"/>
    <mergeCell ref="A66:P66"/>
    <mergeCell ref="A67:P67"/>
  </mergeCells>
  <printOptions horizontalCentered="1"/>
  <pageMargins left="0" right="0" top="0.7874015748031497" bottom="0.3937007874015748" header="0.5905511811023623" footer="0.31496062992125984"/>
  <pageSetup horizontalDpi="600" verticalDpi="600" orientation="landscape" paperSize="9" scale="75" r:id="rId1"/>
  <headerFooter alignWithMargins="0">
    <oddHeader>&amp;L&amp;"標楷體,標準"&amp;22附表二</oddHeader>
    <oddFooter>&amp;C&amp;"Times New Roman,標準"&amp;16&amp;P+8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歲出執行情形</dc:title>
  <dc:subject>歲出執行情形</dc:subject>
  <dc:creator>行政院主計處</dc:creator>
  <cp:keywords/>
  <dc:description> </dc:description>
  <cp:lastModifiedBy>Administrator</cp:lastModifiedBy>
  <dcterms:created xsi:type="dcterms:W3CDTF">2005-07-12T03:18:29Z</dcterms:created>
  <dcterms:modified xsi:type="dcterms:W3CDTF">2008-11-13T11:08:52Z</dcterms:modified>
  <cp:category>I14</cp:category>
  <cp:version/>
  <cp:contentType/>
  <cp:contentStatus/>
</cp:coreProperties>
</file>