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0" yWindow="90" windowWidth="8505" windowHeight="4530" activeTab="0"/>
  </bookViews>
  <sheets>
    <sheet name="TOTAL科目別" sheetId="1" r:id="rId1"/>
    <sheet name="中美" sheetId="2" r:id="rId2"/>
    <sheet name="營建" sheetId="3" r:id="rId3"/>
    <sheet name="公共造產" sheetId="4" r:id="rId4"/>
    <sheet name="生產作業" sheetId="5" r:id="rId5"/>
    <sheet name="官兵購宅" sheetId="6" r:id="rId6"/>
    <sheet name="眷改" sheetId="7" r:id="rId7"/>
    <sheet name="開發" sheetId="8" r:id="rId8"/>
    <sheet name="地方建設" sheetId="9" r:id="rId9"/>
    <sheet name="臺大醫院" sheetId="10" r:id="rId10"/>
    <sheet name="成大醫院" sheetId="11" r:id="rId11"/>
    <sheet name="北護醫院" sheetId="12" r:id="rId12"/>
    <sheet name="監所作業" sheetId="13" r:id="rId13"/>
    <sheet name="經濟作業" sheetId="14" r:id="rId14"/>
    <sheet name="水資源" sheetId="15" r:id="rId15"/>
    <sheet name="交通作業" sheetId="16" r:id="rId16"/>
    <sheet name="安置" sheetId="17" r:id="rId17"/>
    <sheet name="榮民醫療" sheetId="18" r:id="rId18"/>
    <sheet name="科學園區" sheetId="19" r:id="rId19"/>
    <sheet name="農業作業" sheetId="20" r:id="rId20"/>
    <sheet name="醫療藥品" sheetId="21" r:id="rId21"/>
    <sheet name="管制藥品" sheetId="22" r:id="rId22"/>
    <sheet name="公務購宅" sheetId="23" r:id="rId23"/>
    <sheet name="故宮" sheetId="24" r:id="rId24"/>
    <sheet name="原住民" sheetId="25" r:id="rId25"/>
    <sheet name="臺大" sheetId="26" r:id="rId26"/>
    <sheet name="政大" sheetId="27" r:id="rId27"/>
    <sheet name="清大" sheetId="28" r:id="rId28"/>
    <sheet name="中興大" sheetId="29" r:id="rId29"/>
    <sheet name="成大" sheetId="30" r:id="rId30"/>
    <sheet name="交大" sheetId="31" r:id="rId31"/>
    <sheet name="中央大" sheetId="32" r:id="rId32"/>
    <sheet name="中山大" sheetId="33" r:id="rId33"/>
    <sheet name="中正大" sheetId="34" r:id="rId34"/>
    <sheet name="海洋大" sheetId="35" r:id="rId35"/>
    <sheet name="陽明大" sheetId="36" r:id="rId36"/>
    <sheet name="東華大" sheetId="37" r:id="rId37"/>
    <sheet name="暨南大" sheetId="38" r:id="rId38"/>
    <sheet name="臺北大" sheetId="39" r:id="rId39"/>
    <sheet name="嘉義大" sheetId="40" r:id="rId40"/>
    <sheet name="高雄大" sheetId="41" r:id="rId41"/>
    <sheet name="臺東大" sheetId="42" r:id="rId42"/>
    <sheet name="宜蘭大" sheetId="43" r:id="rId43"/>
    <sheet name="聯合大" sheetId="44" r:id="rId44"/>
    <sheet name="臺灣師大" sheetId="45" r:id="rId45"/>
    <sheet name="彰師大" sheetId="46" r:id="rId46"/>
    <sheet name="高師大" sheetId="47" r:id="rId47"/>
    <sheet name="臺北藝大" sheetId="48" r:id="rId48"/>
    <sheet name="臺灣藝大" sheetId="49" r:id="rId49"/>
    <sheet name="空大" sheetId="50" r:id="rId50"/>
    <sheet name="臺灣科大" sheetId="51" r:id="rId51"/>
    <sheet name="臺北科大" sheetId="52" r:id="rId52"/>
    <sheet name="雲林科大" sheetId="53" r:id="rId53"/>
    <sheet name="虎尾科大" sheetId="54" r:id="rId54"/>
    <sheet name="高雄一科大" sheetId="55" r:id="rId55"/>
    <sheet name="應用科大" sheetId="56" r:id="rId56"/>
    <sheet name="高雄海洋科大" sheetId="57" r:id="rId57"/>
    <sheet name="屏東科大" sheetId="58" r:id="rId58"/>
    <sheet name="北護學院" sheetId="59" r:id="rId59"/>
    <sheet name="臺南藝術" sheetId="60" r:id="rId60"/>
    <sheet name="體育學院" sheetId="61" r:id="rId61"/>
    <sheet name="臺灣體育" sheetId="62" r:id="rId62"/>
    <sheet name="北商技術" sheetId="63" r:id="rId63"/>
    <sheet name="臺中技術" sheetId="64" r:id="rId64"/>
    <sheet name="勤益技術" sheetId="65" r:id="rId65"/>
    <sheet name="高雄餐旅" sheetId="66" r:id="rId66"/>
    <sheet name="屏商技術" sheetId="67" r:id="rId67"/>
    <sheet name="澎湖技術" sheetId="68" r:id="rId68"/>
    <sheet name="金門技術" sheetId="69" r:id="rId69"/>
    <sheet name="臺北師範" sheetId="70" r:id="rId70"/>
    <sheet name="新竹師範" sheetId="71" r:id="rId71"/>
    <sheet name="臺中師範" sheetId="72" r:id="rId72"/>
    <sheet name="臺南師範" sheetId="73" r:id="rId73"/>
    <sheet name="屏東師範" sheetId="74" r:id="rId74"/>
    <sheet name="花蓮師範" sheetId="75" r:id="rId75"/>
    <sheet name="臺中護專" sheetId="76" r:id="rId76"/>
    <sheet name="臺南護專" sheetId="77" r:id="rId77"/>
    <sheet name="戲曲專科" sheetId="78" r:id="rId78"/>
    <sheet name="校務基金" sheetId="79" r:id="rId79"/>
    <sheet name="校務基金分配" sheetId="80" r:id="rId80"/>
    <sheet name="中正文化" sheetId="81" r:id="rId81"/>
  </sheets>
  <definedNames>
    <definedName name="_xlnm.Print_Area" localSheetId="78">'校務基金'!$A$1:$BM$46</definedName>
  </definedNames>
  <calcPr fullCalcOnLoad="1"/>
</workbook>
</file>

<file path=xl/sharedStrings.xml><?xml version="1.0" encoding="utf-8"?>
<sst xmlns="http://schemas.openxmlformats.org/spreadsheetml/2006/main" count="4461" uniqueCount="284">
  <si>
    <t>單位：新臺幣元</t>
  </si>
  <si>
    <t>實際數</t>
  </si>
  <si>
    <t>分配預算數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</si>
  <si>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</si>
  <si>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金額</t>
  </si>
  <si>
    <t>％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</si>
  <si>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</si>
  <si>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</si>
  <si>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</si>
  <si>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</si>
  <si>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</si>
  <si>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</si>
  <si>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</si>
  <si>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</si>
  <si>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</si>
  <si>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</si>
  <si>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</si>
  <si>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</si>
  <si>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</si>
  <si>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</si>
  <si>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</si>
  <si>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</si>
  <si>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</si>
  <si>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</si>
  <si>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</si>
  <si>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</si>
  <si>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</si>
  <si>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</si>
  <si>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</si>
  <si>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　財務收入</t>
  </si>
  <si>
    <t>　其他業務外收入</t>
  </si>
  <si>
    <t>　財務費用</t>
  </si>
  <si>
    <t>　其他業務外費用</t>
  </si>
  <si>
    <t>業務收入</t>
  </si>
  <si>
    <t>科　　　　目</t>
  </si>
  <si>
    <t>國立臺灣大學</t>
  </si>
  <si>
    <t>實際數</t>
  </si>
  <si>
    <t>國立政治大學</t>
  </si>
  <si>
    <t>科　　　　目</t>
  </si>
  <si>
    <t>國立清華大學</t>
  </si>
  <si>
    <t>國立中興大學</t>
  </si>
  <si>
    <t>國立成功大學</t>
  </si>
  <si>
    <t>國立交通大學</t>
  </si>
  <si>
    <t>國立中央大學</t>
  </si>
  <si>
    <t>國立大學校</t>
  </si>
  <si>
    <t>院校務基金</t>
  </si>
  <si>
    <t>收支餘絀</t>
  </si>
  <si>
    <t>結算彙總表</t>
  </si>
  <si>
    <t>單位：新臺幣元</t>
  </si>
  <si>
    <t>國立中山大學</t>
  </si>
  <si>
    <t>國立陽明大學</t>
  </si>
  <si>
    <t>國立東華大學</t>
  </si>
  <si>
    <t>國立暨南國際大學</t>
  </si>
  <si>
    <t>國立臺北大學</t>
  </si>
  <si>
    <t>國立臺灣海洋大學</t>
  </si>
  <si>
    <t>國立嘉義大學</t>
  </si>
  <si>
    <t>國立高雄大學</t>
  </si>
  <si>
    <t>國立雲林科技大學</t>
  </si>
  <si>
    <t>國立空中大學</t>
  </si>
  <si>
    <t>國立高雄師範大學</t>
  </si>
  <si>
    <t>國立彰化師範大學</t>
  </si>
  <si>
    <t>國立台北藝術大學</t>
  </si>
  <si>
    <t>國立臺北科技大學</t>
  </si>
  <si>
    <t>國立臺灣師範大學</t>
  </si>
  <si>
    <t>國立高雄餐旅學院</t>
  </si>
  <si>
    <t>國立澎湖技術學院</t>
  </si>
  <si>
    <t>國立臺北師範學院</t>
  </si>
  <si>
    <t>國立新竹師範學院</t>
  </si>
  <si>
    <t>國立臺中師範學院</t>
  </si>
  <si>
    <t>國立臺南師範學院</t>
  </si>
  <si>
    <t>國立屏東師範學院</t>
  </si>
  <si>
    <t>國立花蓮師範學院</t>
  </si>
  <si>
    <t>國立大學校院校務基金</t>
  </si>
  <si>
    <t>分配預算數</t>
  </si>
  <si>
    <t>業務成本與費用</t>
  </si>
  <si>
    <r>
      <t>業務賸餘（短絀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─）</t>
    </r>
  </si>
  <si>
    <t>業務外收入</t>
  </si>
  <si>
    <t>業務外費用</t>
  </si>
  <si>
    <r>
      <t>業務外賸餘（短絀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─）</t>
    </r>
  </si>
  <si>
    <r>
      <t>非常賸餘（短絀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─）</t>
    </r>
  </si>
  <si>
    <r>
      <t>本期賸餘（短絀</t>
    </r>
    <r>
      <rPr>
        <b/>
        <sz val="14"/>
        <rFont val="Times New Roman"/>
        <family val="1"/>
      </rPr>
      <t xml:space="preserve"> </t>
    </r>
    <r>
      <rPr>
        <b/>
        <sz val="14"/>
        <rFont val="新細明體"/>
        <family val="1"/>
      </rPr>
      <t>─）</t>
    </r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</si>
  <si>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</si>
  <si>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</si>
  <si>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</si>
  <si>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</si>
  <si>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國立中正大學</t>
  </si>
  <si>
    <t>國立臺灣藝術大學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</si>
  <si>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</si>
  <si>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金額</t>
  </si>
  <si>
    <t>％</t>
  </si>
  <si>
    <t>％</t>
  </si>
  <si>
    <t>合計實際數</t>
  </si>
  <si>
    <t>國立臺灣科技大學</t>
  </si>
  <si>
    <t>　　　　　　　　中華民國九十三年一月一日</t>
  </si>
  <si>
    <r>
      <t>至九十三</t>
    </r>
    <r>
      <rPr>
        <b/>
        <sz val="12"/>
        <rFont val="新細明體"/>
        <family val="1"/>
      </rPr>
      <t>年六月三十日止</t>
    </r>
  </si>
  <si>
    <t>國立大學校</t>
  </si>
  <si>
    <t>至九十三年六月三十日止</t>
  </si>
  <si>
    <t>收支餘絀</t>
  </si>
  <si>
    <t>國立臺東大學</t>
  </si>
  <si>
    <t>國立宜蘭大學</t>
  </si>
  <si>
    <t>國立聯合大學</t>
  </si>
  <si>
    <t>國立屏東商業技術學院</t>
  </si>
  <si>
    <t>國立金門技術學院</t>
  </si>
  <si>
    <t>國立臺中護理專科學校</t>
  </si>
  <si>
    <t>國立臺南護理專科學校</t>
  </si>
  <si>
    <t>國立臺灣戲曲專科學校</t>
  </si>
  <si>
    <t>至九十三年六月三十日止</t>
  </si>
  <si>
    <t>　　　　　　　　　　　中華民國九十三年一月一日至九十三年六月三十日止</t>
  </si>
  <si>
    <t>國立高雄應用科技大學</t>
  </si>
  <si>
    <t>國立臺北護理學院</t>
  </si>
  <si>
    <t>國立臺中技術學院</t>
  </si>
  <si>
    <t>國立勤益技術學院</t>
  </si>
  <si>
    <t>國立高雄第一科技大學</t>
  </si>
  <si>
    <t>國立屏東科技大學</t>
  </si>
  <si>
    <t>國立臺南藝術學院</t>
  </si>
  <si>
    <t>國立體育學院</t>
  </si>
  <si>
    <t>國立臺灣體育學院</t>
  </si>
  <si>
    <t>國立臺北商業技術學院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</si>
  <si>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</si>
  <si>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　　　　　　　　　　　中華民國九十三年一月一日至九十三年六月三十日止</t>
  </si>
  <si>
    <t>單位：新臺幣元</t>
  </si>
  <si>
    <t>科　　　　目</t>
  </si>
  <si>
    <t>實際數</t>
  </si>
  <si>
    <t>分配預算數</t>
  </si>
  <si>
    <t>金額</t>
  </si>
  <si>
    <t>業務收入</t>
  </si>
  <si>
    <t>　勞務收入</t>
  </si>
  <si>
    <t>　銷貨收入</t>
  </si>
  <si>
    <t>　教學收入</t>
  </si>
  <si>
    <t>　租金及權利金收入</t>
  </si>
  <si>
    <t>　投融資業務收入</t>
  </si>
  <si>
    <t>　醫療收入</t>
  </si>
  <si>
    <t>　徵收收入</t>
  </si>
  <si>
    <t>　福利收入</t>
  </si>
  <si>
    <t>　債務及撥入收入</t>
  </si>
  <si>
    <t>　其他業務收入</t>
  </si>
  <si>
    <t>業務成本與費用</t>
  </si>
  <si>
    <t>　勞務成本</t>
  </si>
  <si>
    <t>　銷貨成本</t>
  </si>
  <si>
    <t>　教學成本</t>
  </si>
  <si>
    <t>　出租資產成本</t>
  </si>
  <si>
    <t>　投融資業務成本</t>
  </si>
  <si>
    <t>　醫療成本</t>
  </si>
  <si>
    <t>　福利成本</t>
  </si>
  <si>
    <t>　其他業務成本</t>
  </si>
  <si>
    <t>　行銷及業務費用</t>
  </si>
  <si>
    <t>　管理及總務費用</t>
  </si>
  <si>
    <t>　研究發展及訓練費用</t>
  </si>
  <si>
    <t>　債務支出</t>
  </si>
  <si>
    <t>　其他業務費用</t>
  </si>
  <si>
    <t>業務外收入</t>
  </si>
  <si>
    <t>　財務收入</t>
  </si>
  <si>
    <t>　其他業務外收入</t>
  </si>
  <si>
    <t>業務外費用</t>
  </si>
  <si>
    <t>　財務費用</t>
  </si>
  <si>
    <t>　其他業務外費用</t>
  </si>
  <si>
    <r>
      <t xml:space="preserve">     (  </t>
    </r>
    <r>
      <rPr>
        <b/>
        <sz val="20"/>
        <rFont val="新細明體"/>
        <family val="1"/>
      </rPr>
      <t>基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金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名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稱</t>
    </r>
    <r>
      <rPr>
        <b/>
        <sz val="20"/>
        <rFont val="Times New Roman"/>
        <family val="1"/>
      </rPr>
      <t xml:space="preserve">  )            </t>
    </r>
  </si>
  <si>
    <t>收支餘絀結算表</t>
  </si>
  <si>
    <r>
      <t>國立高雄海洋技術學院</t>
    </r>
    <r>
      <rPr>
        <b/>
        <sz val="10"/>
        <rFont val="Times New Roman"/>
        <family val="1"/>
      </rPr>
      <t>(</t>
    </r>
    <r>
      <rPr>
        <b/>
        <sz val="10"/>
        <rFont val="新細明體"/>
        <family val="1"/>
      </rPr>
      <t>國立高雄海洋科技大學</t>
    </r>
    <r>
      <rPr>
        <b/>
        <sz val="10"/>
        <rFont val="Times New Roman"/>
        <family val="1"/>
      </rPr>
      <t>)</t>
    </r>
  </si>
  <si>
    <r>
      <t>國立虎尾技術學院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</rPr>
      <t>國立虎尾科技大學</t>
    </r>
    <r>
      <rPr>
        <b/>
        <sz val="12"/>
        <rFont val="Times New Roman"/>
        <family val="1"/>
      </rPr>
      <t>)</t>
    </r>
  </si>
  <si>
    <t>分配數</t>
  </si>
  <si>
    <t>合計分配數</t>
  </si>
  <si>
    <r>
      <t xml:space="preserve">     (  </t>
    </r>
    <r>
      <rPr>
        <b/>
        <sz val="20"/>
        <rFont val="新細明體"/>
        <family val="1"/>
      </rPr>
      <t>國立台灣大學</t>
    </r>
    <r>
      <rPr>
        <b/>
        <sz val="20"/>
        <rFont val="Times New Roman"/>
        <family val="1"/>
      </rPr>
      <t xml:space="preserve">  )            </t>
    </r>
  </si>
  <si>
    <r>
      <t xml:space="preserve">   </t>
    </r>
    <r>
      <rPr>
        <b/>
        <sz val="20"/>
        <rFont val="新細明體"/>
        <family val="1"/>
      </rPr>
      <t>國立成功大學校務基金</t>
    </r>
    <r>
      <rPr>
        <b/>
        <sz val="20"/>
        <rFont val="Times New Roman"/>
        <family val="1"/>
      </rPr>
      <t xml:space="preserve">       </t>
    </r>
  </si>
  <si>
    <r>
      <t xml:space="preserve">     </t>
    </r>
    <r>
      <rPr>
        <b/>
        <sz val="20"/>
        <rFont val="新細明體"/>
        <family val="1"/>
      </rPr>
      <t>國立中央大學校務</t>
    </r>
    <r>
      <rPr>
        <b/>
        <sz val="20"/>
        <rFont val="新細明體"/>
        <family val="1"/>
      </rPr>
      <t>基</t>
    </r>
    <r>
      <rPr>
        <b/>
        <sz val="20"/>
        <rFont val="新細明體"/>
        <family val="1"/>
      </rPr>
      <t>金</t>
    </r>
    <r>
      <rPr>
        <b/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 xml:space="preserve">            </t>
    </r>
  </si>
  <si>
    <r>
      <t xml:space="preserve"> </t>
    </r>
    <r>
      <rPr>
        <b/>
        <sz val="20"/>
        <rFont val="新細明體"/>
        <family val="1"/>
      </rPr>
      <t>國立中山大學校務基金</t>
    </r>
    <r>
      <rPr>
        <b/>
        <sz val="20"/>
        <rFont val="Times New Roman"/>
        <family val="1"/>
      </rPr>
      <t xml:space="preserve">      </t>
    </r>
  </si>
  <si>
    <r>
      <t xml:space="preserve">   </t>
    </r>
    <r>
      <rPr>
        <b/>
        <sz val="20"/>
        <rFont val="細明體"/>
        <family val="3"/>
      </rPr>
      <t>國立臺灣海洋大學作業基金</t>
    </r>
    <r>
      <rPr>
        <b/>
        <sz val="20"/>
        <rFont val="Times New Roman"/>
        <family val="1"/>
      </rPr>
      <t xml:space="preserve">     </t>
    </r>
  </si>
  <si>
    <r>
      <t xml:space="preserve">     </t>
    </r>
    <r>
      <rPr>
        <b/>
        <sz val="20"/>
        <rFont val="細明體"/>
        <family val="3"/>
      </rPr>
      <t>國立陽明大學校務基金</t>
    </r>
    <r>
      <rPr>
        <b/>
        <sz val="20"/>
        <rFont val="Times New Roman"/>
        <family val="1"/>
      </rPr>
      <t xml:space="preserve">            </t>
    </r>
  </si>
  <si>
    <r>
      <t xml:space="preserve">     (  </t>
    </r>
    <r>
      <rPr>
        <b/>
        <sz val="20"/>
        <rFont val="新細明體"/>
        <family val="1"/>
      </rPr>
      <t>國立嘉義大學校務基金</t>
    </r>
    <r>
      <rPr>
        <b/>
        <sz val="20"/>
        <rFont val="Times New Roman"/>
        <family val="1"/>
      </rPr>
      <t xml:space="preserve">  )            </t>
    </r>
  </si>
  <si>
    <t>國立高雄大學</t>
  </si>
  <si>
    <t>　　　　　　　　中華民國九十三年一月一日</t>
  </si>
  <si>
    <t>至九十三年六月三十日止</t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</si>
  <si>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</si>
  <si>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</si>
  <si>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</si>
  <si>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</si>
  <si>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</si>
  <si>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</si>
  <si>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國軍生產及服務作業基金</t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</si>
  <si>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</si>
  <si>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</si>
  <si>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</si>
  <si>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</si>
  <si>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國軍官兵購置住宅貸款基金</t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</si>
  <si>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</si>
  <si>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</si>
  <si>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</si>
  <si>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</si>
  <si>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</si>
  <si>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</si>
  <si>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 xml:space="preserve">     (</t>
    </r>
    <r>
      <rPr>
        <b/>
        <sz val="20"/>
        <rFont val="細明體"/>
        <family val="3"/>
      </rPr>
      <t>國立政治大學</t>
    </r>
    <r>
      <rPr>
        <b/>
        <sz val="20"/>
        <rFont val="Times New Roman"/>
        <family val="1"/>
      </rPr>
      <t xml:space="preserve">  )            </t>
    </r>
  </si>
  <si>
    <r>
      <t>國立清華大學校務基金</t>
    </r>
    <r>
      <rPr>
        <b/>
        <sz val="20"/>
        <rFont val="Times New Roman"/>
        <family val="1"/>
      </rPr>
      <t xml:space="preserve">    </t>
    </r>
    <r>
      <rPr>
        <b/>
        <sz val="20"/>
        <rFont val="Times New Roman"/>
        <family val="1"/>
      </rPr>
      <t xml:space="preserve">      </t>
    </r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</si>
  <si>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</si>
  <si>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</si>
  <si>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</si>
  <si>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國立中興大學校務基金</t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</si>
  <si>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</si>
  <si>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</si>
  <si>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</si>
  <si>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</si>
  <si>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</si>
  <si>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</si>
  <si>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</si>
  <si>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 xml:space="preserve"> </t>
    </r>
    <r>
      <rPr>
        <b/>
        <sz val="20"/>
        <rFont val="細明體"/>
        <family val="3"/>
      </rPr>
      <t>國立東華大學作業基金</t>
    </r>
    <r>
      <rPr>
        <b/>
        <sz val="20"/>
        <rFont val="Times New Roman"/>
        <family val="1"/>
      </rPr>
      <t xml:space="preserve">            </t>
    </r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</si>
  <si>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</si>
  <si>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國立台北大學校務基金</t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</si>
  <si>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</si>
  <si>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</si>
  <si>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</si>
  <si>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</si>
  <si>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t>國立臺東大學校務基金</t>
  </si>
  <si>
    <t>收支餘絀結算表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</si>
  <si>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</si>
  <si>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r>
      <t>業務賸餘（短絀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</si>
  <si>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業務外賸餘（短絀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</si>
  <si>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非常賸餘（短絀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</si>
  <si>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</si>
  <si>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 xml:space="preserve">     (  </t>
    </r>
    <r>
      <rPr>
        <b/>
        <sz val="20"/>
        <rFont val="新細明體"/>
        <family val="1"/>
      </rPr>
      <t>國立宜蘭大學校務基金</t>
    </r>
    <r>
      <rPr>
        <b/>
        <sz val="20"/>
        <rFont val="Times New Roman"/>
        <family val="1"/>
      </rPr>
      <t xml:space="preserve">  )            </t>
    </r>
  </si>
  <si>
    <t>收支餘絀結算表</t>
  </si>
  <si>
    <r>
      <t xml:space="preserve">     ( </t>
    </r>
    <r>
      <rPr>
        <b/>
        <sz val="20"/>
        <rFont val="新細明體"/>
        <family val="1"/>
      </rPr>
      <t>國立聯合大學校務基金</t>
    </r>
    <r>
      <rPr>
        <b/>
        <sz val="20"/>
        <rFont val="Times New Roman"/>
        <family val="1"/>
      </rPr>
      <t xml:space="preserve">  )            </t>
    </r>
  </si>
  <si>
    <r>
      <t>國立臺灣師範大學校務基金</t>
    </r>
    <r>
      <rPr>
        <b/>
        <sz val="20"/>
        <rFont val="Times New Roman"/>
        <family val="1"/>
      </rPr>
      <t xml:space="preserve">          </t>
    </r>
  </si>
  <si>
    <r>
      <t xml:space="preserve">     </t>
    </r>
    <r>
      <rPr>
        <b/>
        <sz val="20"/>
        <rFont val="細明體"/>
        <family val="3"/>
      </rPr>
      <t>國立彰化師範大學校務基金</t>
    </r>
    <r>
      <rPr>
        <b/>
        <sz val="20"/>
        <rFont val="Times New Roman"/>
        <family val="1"/>
      </rPr>
      <t xml:space="preserve">           </t>
    </r>
  </si>
  <si>
    <r>
      <t xml:space="preserve">     </t>
    </r>
    <r>
      <rPr>
        <b/>
        <sz val="20"/>
        <rFont val="細明體"/>
        <family val="3"/>
      </rPr>
      <t>國立高雄師範大學校務基金</t>
    </r>
    <r>
      <rPr>
        <b/>
        <sz val="20"/>
        <rFont val="Times New Roman"/>
        <family val="1"/>
      </rPr>
      <t xml:space="preserve">            </t>
    </r>
  </si>
  <si>
    <r>
      <t xml:space="preserve">     </t>
    </r>
    <r>
      <rPr>
        <b/>
        <sz val="20"/>
        <rFont val="細明體"/>
        <family val="3"/>
      </rPr>
      <t>國立臺北藝術大學</t>
    </r>
    <r>
      <rPr>
        <b/>
        <sz val="20"/>
        <rFont val="細明體"/>
        <family val="3"/>
      </rPr>
      <t>校務基金</t>
    </r>
    <r>
      <rPr>
        <b/>
        <sz val="20"/>
        <rFont val="Times New Roman"/>
        <family val="1"/>
      </rPr>
      <t xml:space="preserve">       </t>
    </r>
  </si>
  <si>
    <r>
      <t xml:space="preserve">     (  </t>
    </r>
    <r>
      <rPr>
        <b/>
        <sz val="20"/>
        <rFont val="細明體"/>
        <family val="3"/>
      </rPr>
      <t>國立臺灣藝術大學校務基金</t>
    </r>
    <r>
      <rPr>
        <b/>
        <sz val="20"/>
        <rFont val="Times New Roman"/>
        <family val="1"/>
      </rPr>
      <t xml:space="preserve">  )            </t>
    </r>
  </si>
  <si>
    <r>
      <t xml:space="preserve">    </t>
    </r>
    <r>
      <rPr>
        <b/>
        <sz val="20"/>
        <rFont val="新細明體"/>
        <family val="1"/>
      </rPr>
      <t>國立空中大學</t>
    </r>
    <r>
      <rPr>
        <b/>
        <sz val="20"/>
        <rFont val="Times New Roman"/>
        <family val="1"/>
      </rPr>
      <t xml:space="preserve">            </t>
    </r>
  </si>
  <si>
    <r>
      <t xml:space="preserve">     (  </t>
    </r>
    <r>
      <rPr>
        <b/>
        <sz val="20"/>
        <rFont val="新細明體"/>
        <family val="1"/>
      </rPr>
      <t>國立台灣科技大學</t>
    </r>
    <r>
      <rPr>
        <b/>
        <sz val="20"/>
        <rFont val="Times New Roman"/>
        <family val="1"/>
      </rPr>
      <t xml:space="preserve">  )            </t>
    </r>
  </si>
  <si>
    <t>國立台北科技大學校務基金</t>
  </si>
  <si>
    <t>國立雲林科技大學校基金</t>
  </si>
  <si>
    <t>國立虎尾科技大學作業基金</t>
  </si>
  <si>
    <t>國立高雄第一科技大學校務基金</t>
  </si>
  <si>
    <r>
      <t xml:space="preserve">     (  </t>
    </r>
    <r>
      <rPr>
        <b/>
        <sz val="20"/>
        <rFont val="新細明體"/>
        <family val="1"/>
      </rPr>
      <t>國立高雄應用科技大學校務基金</t>
    </r>
    <r>
      <rPr>
        <b/>
        <sz val="20"/>
        <rFont val="Times New Roman"/>
        <family val="1"/>
      </rPr>
      <t xml:space="preserve">  )            </t>
    </r>
  </si>
  <si>
    <r>
      <t xml:space="preserve">     (  </t>
    </r>
    <r>
      <rPr>
        <b/>
        <sz val="20"/>
        <rFont val="新細明體"/>
        <family val="1"/>
      </rPr>
      <t>基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金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名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稱</t>
    </r>
    <r>
      <rPr>
        <b/>
        <sz val="20"/>
        <rFont val="Times New Roman"/>
        <family val="1"/>
      </rPr>
      <t xml:space="preserve">  )            </t>
    </r>
  </si>
  <si>
    <r>
      <t xml:space="preserve">     (</t>
    </r>
    <r>
      <rPr>
        <b/>
        <sz val="20"/>
        <rFont val="細明體"/>
        <family val="3"/>
      </rPr>
      <t>國立屏東科技大學校務基金</t>
    </r>
    <r>
      <rPr>
        <b/>
        <sz val="20"/>
        <rFont val="Times New Roman"/>
        <family val="1"/>
      </rPr>
      <t xml:space="preserve">  )            </t>
    </r>
  </si>
  <si>
    <r>
      <t xml:space="preserve">     </t>
    </r>
    <r>
      <rPr>
        <b/>
        <sz val="20"/>
        <rFont val="細明體"/>
        <family val="3"/>
      </rPr>
      <t>國立臺北護理學院校務基金</t>
    </r>
    <r>
      <rPr>
        <b/>
        <sz val="20"/>
        <rFont val="Times New Roman"/>
        <family val="1"/>
      </rPr>
      <t xml:space="preserve">         </t>
    </r>
  </si>
  <si>
    <r>
      <t xml:space="preserve">       </t>
    </r>
    <r>
      <rPr>
        <b/>
        <sz val="20"/>
        <rFont val="新細明體"/>
        <family val="1"/>
      </rPr>
      <t>國立台南藝術學院校務基金</t>
    </r>
    <r>
      <rPr>
        <b/>
        <sz val="20"/>
        <rFont val="Times New Roman"/>
        <family val="1"/>
      </rPr>
      <t xml:space="preserve">            </t>
    </r>
  </si>
  <si>
    <r>
      <t xml:space="preserve">   </t>
    </r>
    <r>
      <rPr>
        <b/>
        <sz val="20"/>
        <rFont val="新細明體"/>
        <family val="1"/>
      </rPr>
      <t>國立體育學院校務基金</t>
    </r>
    <r>
      <rPr>
        <b/>
        <sz val="20"/>
        <rFont val="Times New Roman"/>
        <family val="1"/>
      </rPr>
      <t xml:space="preserve">            </t>
    </r>
  </si>
  <si>
    <r>
      <t xml:space="preserve">     </t>
    </r>
    <r>
      <rPr>
        <b/>
        <sz val="20"/>
        <rFont val="新細明體"/>
        <family val="1"/>
      </rPr>
      <t>國立臺灣體育學院</t>
    </r>
    <r>
      <rPr>
        <b/>
        <sz val="20"/>
        <rFont val="Times New Roman"/>
        <family val="1"/>
      </rPr>
      <t xml:space="preserve">            </t>
    </r>
  </si>
  <si>
    <r>
      <t xml:space="preserve">     </t>
    </r>
    <r>
      <rPr>
        <b/>
        <sz val="20"/>
        <rFont val="細明體"/>
        <family val="3"/>
      </rPr>
      <t>國立臺北商業技術學院校務基金</t>
    </r>
    <r>
      <rPr>
        <b/>
        <sz val="20"/>
        <rFont val="Times New Roman"/>
        <family val="1"/>
      </rPr>
      <t xml:space="preserve">            </t>
    </r>
  </si>
  <si>
    <t>國立臺中技術學院</t>
  </si>
  <si>
    <t>國立勤益技術學院校務基金</t>
  </si>
  <si>
    <r>
      <t xml:space="preserve">   </t>
    </r>
    <r>
      <rPr>
        <b/>
        <sz val="20"/>
        <rFont val="細明體"/>
        <family val="3"/>
      </rPr>
      <t>國立高雄餐旅學院</t>
    </r>
    <r>
      <rPr>
        <b/>
        <sz val="20"/>
        <rFont val="Times New Roman"/>
        <family val="1"/>
      </rPr>
      <t xml:space="preserve">           </t>
    </r>
  </si>
  <si>
    <t>國立屏東商業技術學院校務基金</t>
  </si>
  <si>
    <r>
      <t xml:space="preserve">     </t>
    </r>
    <r>
      <rPr>
        <b/>
        <sz val="20"/>
        <rFont val="細明體"/>
        <family val="3"/>
      </rPr>
      <t>國立澎湖技術學院作業基金</t>
    </r>
    <r>
      <rPr>
        <b/>
        <sz val="20"/>
        <rFont val="Times New Roman"/>
        <family val="1"/>
      </rPr>
      <t xml:space="preserve">            </t>
    </r>
  </si>
  <si>
    <r>
      <t xml:space="preserve">     ( </t>
    </r>
    <r>
      <rPr>
        <b/>
        <sz val="20"/>
        <rFont val="細明體"/>
        <family val="3"/>
      </rPr>
      <t>國立金門技術學院</t>
    </r>
    <r>
      <rPr>
        <b/>
        <sz val="20"/>
        <rFont val="Times New Roman"/>
        <family val="1"/>
      </rPr>
      <t xml:space="preserve">  )            </t>
    </r>
  </si>
  <si>
    <r>
      <t xml:space="preserve">     </t>
    </r>
    <r>
      <rPr>
        <b/>
        <sz val="20"/>
        <rFont val="新細明體"/>
        <family val="1"/>
      </rPr>
      <t>國立台北師範學院校務基金</t>
    </r>
    <r>
      <rPr>
        <b/>
        <sz val="20"/>
        <rFont val="Times New Roman"/>
        <family val="1"/>
      </rPr>
      <t xml:space="preserve">            </t>
    </r>
  </si>
  <si>
    <r>
      <t xml:space="preserve">     </t>
    </r>
    <r>
      <rPr>
        <b/>
        <sz val="20"/>
        <rFont val="新細明體"/>
        <family val="1"/>
      </rPr>
      <t>國立新竹師範學院作業基金</t>
    </r>
    <r>
      <rPr>
        <b/>
        <sz val="20"/>
        <rFont val="Times New Roman"/>
        <family val="1"/>
      </rPr>
      <t xml:space="preserve"> </t>
    </r>
    <r>
      <rPr>
        <b/>
        <sz val="20"/>
        <rFont val="Times New Roman"/>
        <family val="1"/>
      </rPr>
      <t xml:space="preserve">          </t>
    </r>
  </si>
  <si>
    <r>
      <t>國立臺中師範學院校務基金</t>
    </r>
    <r>
      <rPr>
        <b/>
        <sz val="20"/>
        <rFont val="Times New Roman"/>
        <family val="1"/>
      </rPr>
      <t xml:space="preserve">            </t>
    </r>
  </si>
  <si>
    <t>國立屏東師範學院</t>
  </si>
  <si>
    <r>
      <t xml:space="preserve">    </t>
    </r>
    <r>
      <rPr>
        <b/>
        <sz val="20"/>
        <rFont val="新細明體"/>
        <family val="1"/>
      </rPr>
      <t>國立花蓮師範學院校務基金</t>
    </r>
    <r>
      <rPr>
        <b/>
        <sz val="20"/>
        <rFont val="Times New Roman"/>
        <family val="1"/>
      </rPr>
      <t xml:space="preserve">            </t>
    </r>
  </si>
  <si>
    <r>
      <t xml:space="preserve">    </t>
    </r>
    <r>
      <rPr>
        <b/>
        <sz val="20"/>
        <rFont val="細明體"/>
        <family val="3"/>
      </rPr>
      <t>國立臺中護理專科學校</t>
    </r>
  </si>
  <si>
    <r>
      <t>國立臺南護理專科學校</t>
    </r>
    <r>
      <rPr>
        <b/>
        <sz val="20"/>
        <rFont val="Times New Roman"/>
        <family val="1"/>
      </rPr>
      <t xml:space="preserve">        </t>
    </r>
  </si>
  <si>
    <t>國立臺灣戲曲專科學校作業基金</t>
  </si>
  <si>
    <t>國立臺灣大學附設醫院作業基金</t>
  </si>
  <si>
    <r>
      <t xml:space="preserve"> </t>
    </r>
    <r>
      <rPr>
        <b/>
        <sz val="20"/>
        <rFont val="細明體"/>
        <family val="3"/>
      </rPr>
      <t>國立成功大學附設醫院作業基金</t>
    </r>
  </si>
  <si>
    <t>法務部監所作業基金</t>
  </si>
  <si>
    <r>
      <t>經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濟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作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業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基</t>
    </r>
    <r>
      <rPr>
        <b/>
        <sz val="20"/>
        <rFont val="Times New Roman"/>
        <family val="1"/>
      </rPr>
      <t xml:space="preserve"> </t>
    </r>
    <r>
      <rPr>
        <b/>
        <sz val="20"/>
        <rFont val="細明體"/>
        <family val="3"/>
      </rPr>
      <t>金</t>
    </r>
    <r>
      <rPr>
        <b/>
        <sz val="20"/>
        <rFont val="Times New Roman"/>
        <family val="1"/>
      </rPr>
      <t xml:space="preserve">           </t>
    </r>
  </si>
  <si>
    <r>
      <t xml:space="preserve">    </t>
    </r>
    <r>
      <rPr>
        <b/>
        <sz val="20"/>
        <rFont val="新細明體"/>
        <family val="1"/>
      </rPr>
      <t>科學工業園區管理局作業基金</t>
    </r>
    <r>
      <rPr>
        <b/>
        <sz val="20"/>
        <rFont val="Times New Roman"/>
        <family val="1"/>
      </rPr>
      <t xml:space="preserve">            </t>
    </r>
  </si>
  <si>
    <t>中央公務人員購置住宅貸款基金</t>
  </si>
  <si>
    <t>收支餘絀結算表</t>
  </si>
  <si>
    <r>
      <t>比較增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＋</t>
    </r>
    <r>
      <rPr>
        <b/>
        <sz val="12"/>
        <rFont val="Times New Roman"/>
        <family val="1"/>
      </rPr>
      <t xml:space="preserve">) </t>
    </r>
    <r>
      <rPr>
        <b/>
        <sz val="12"/>
        <rFont val="新細明體"/>
        <family val="1"/>
      </rPr>
      <t>減</t>
    </r>
    <r>
      <rPr>
        <b/>
        <sz val="12"/>
        <rFont val="Times New Roman"/>
        <family val="1"/>
      </rPr>
      <t xml:space="preserve"> (</t>
    </r>
    <r>
      <rPr>
        <b/>
        <sz val="12"/>
        <rFont val="新細明體"/>
        <family val="1"/>
      </rPr>
      <t>－</t>
    </r>
    <r>
      <rPr>
        <b/>
        <sz val="12"/>
        <rFont val="Times New Roman"/>
        <family val="1"/>
      </rPr>
      <t>)</t>
    </r>
  </si>
  <si>
    <t>故宮文物藝術發展基金</t>
  </si>
  <si>
    <r>
      <t xml:space="preserve">     </t>
    </r>
    <r>
      <rPr>
        <b/>
        <sz val="20"/>
        <rFont val="新細明體"/>
        <family val="1"/>
      </rPr>
      <t>原住民族綜合發展基金</t>
    </r>
    <r>
      <rPr>
        <b/>
        <sz val="20"/>
        <rFont val="Times New Roman"/>
        <family val="1"/>
      </rPr>
      <t xml:space="preserve">          </t>
    </r>
  </si>
  <si>
    <t>國立高雄第一科技大學</t>
  </si>
  <si>
    <t>國立臺中護理專科學校</t>
  </si>
  <si>
    <r>
      <t xml:space="preserve">     </t>
    </r>
    <r>
      <rPr>
        <b/>
        <sz val="20"/>
        <rFont val="細明體"/>
        <family val="3"/>
      </rPr>
      <t>國立中正大學校務基金</t>
    </r>
    <r>
      <rPr>
        <b/>
        <sz val="20"/>
        <rFont val="Times New Roman"/>
        <family val="1"/>
      </rPr>
      <t xml:space="preserve">            </t>
    </r>
  </si>
  <si>
    <r>
      <t xml:space="preserve">     </t>
    </r>
    <r>
      <rPr>
        <b/>
        <sz val="20"/>
        <rFont val="新細明體"/>
        <family val="1"/>
      </rPr>
      <t>國軍老舊眷村改建基金</t>
    </r>
    <r>
      <rPr>
        <b/>
        <sz val="20"/>
        <rFont val="Times New Roman"/>
        <family val="1"/>
      </rPr>
      <t xml:space="preserve">            </t>
    </r>
  </si>
  <si>
    <r>
      <t xml:space="preserve">     </t>
    </r>
    <r>
      <rPr>
        <b/>
        <sz val="20"/>
        <rFont val="新細明體"/>
        <family val="1"/>
      </rPr>
      <t>營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建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建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設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基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金</t>
    </r>
    <r>
      <rPr>
        <b/>
        <sz val="20"/>
        <rFont val="Times New Roman"/>
        <family val="1"/>
      </rPr>
      <t xml:space="preserve">            </t>
    </r>
  </si>
  <si>
    <r>
      <t xml:space="preserve">     </t>
    </r>
    <r>
      <rPr>
        <b/>
        <sz val="20"/>
        <rFont val="新細明體"/>
        <family val="1"/>
      </rPr>
      <t>國軍退除役官兵安置基金</t>
    </r>
    <r>
      <rPr>
        <b/>
        <sz val="20"/>
        <rFont val="Times New Roman"/>
        <family val="1"/>
      </rPr>
      <t xml:space="preserve">            </t>
    </r>
  </si>
  <si>
    <t>中美經濟社會發展基金</t>
  </si>
  <si>
    <r>
      <t xml:space="preserve">    </t>
    </r>
    <r>
      <rPr>
        <b/>
        <sz val="20"/>
        <rFont val="新細明體"/>
        <family val="1"/>
      </rPr>
      <t>國立中正文化中心作業基金</t>
    </r>
    <r>
      <rPr>
        <b/>
        <sz val="20"/>
        <rFont val="Times New Roman"/>
        <family val="1"/>
      </rPr>
      <t xml:space="preserve">        </t>
    </r>
  </si>
  <si>
    <t>　　　　　　　　　　　中華民國九十三年一月一日至九十三年二月二十九日止</t>
  </si>
  <si>
    <r>
      <t xml:space="preserve">     </t>
    </r>
    <r>
      <rPr>
        <b/>
        <sz val="20"/>
        <rFont val="新細明體"/>
        <family val="1"/>
      </rPr>
      <t>國立台北護理學院附設醫院作業基金</t>
    </r>
    <r>
      <rPr>
        <b/>
        <sz val="20"/>
        <rFont val="Times New Roman"/>
        <family val="1"/>
      </rPr>
      <t xml:space="preserve">         </t>
    </r>
  </si>
  <si>
    <r>
      <t>公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共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造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產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基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金</t>
    </r>
  </si>
  <si>
    <r>
      <t xml:space="preserve">     </t>
    </r>
    <r>
      <rPr>
        <b/>
        <sz val="20"/>
        <rFont val="新細明體"/>
        <family val="1"/>
      </rPr>
      <t>行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政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院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開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發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基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金</t>
    </r>
    <r>
      <rPr>
        <b/>
        <sz val="20"/>
        <rFont val="Times New Roman"/>
        <family val="1"/>
      </rPr>
      <t xml:space="preserve">            </t>
    </r>
  </si>
  <si>
    <r>
      <t xml:space="preserve">    </t>
    </r>
    <r>
      <rPr>
        <b/>
        <sz val="20"/>
        <rFont val="新細明體"/>
        <family val="1"/>
      </rPr>
      <t>水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資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源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作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業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基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金</t>
    </r>
    <r>
      <rPr>
        <b/>
        <sz val="20"/>
        <rFont val="Times New Roman"/>
        <family val="1"/>
      </rPr>
      <t xml:space="preserve">            </t>
    </r>
  </si>
  <si>
    <r>
      <t xml:space="preserve">   </t>
    </r>
    <r>
      <rPr>
        <b/>
        <sz val="20"/>
        <rFont val="新細明體"/>
        <family val="1"/>
      </rPr>
      <t>交</t>
    </r>
    <r>
      <rPr>
        <b/>
        <sz val="20"/>
        <rFont val="Times New Roman"/>
        <family val="1"/>
      </rPr>
      <t xml:space="preserve">   </t>
    </r>
    <r>
      <rPr>
        <b/>
        <sz val="20"/>
        <rFont val="新細明體"/>
        <family val="1"/>
      </rPr>
      <t>通</t>
    </r>
    <r>
      <rPr>
        <b/>
        <sz val="20"/>
        <rFont val="Times New Roman"/>
        <family val="1"/>
      </rPr>
      <t xml:space="preserve">   </t>
    </r>
    <r>
      <rPr>
        <b/>
        <sz val="20"/>
        <rFont val="新細明體"/>
        <family val="1"/>
      </rPr>
      <t>作</t>
    </r>
    <r>
      <rPr>
        <b/>
        <sz val="20"/>
        <rFont val="Times New Roman"/>
        <family val="1"/>
      </rPr>
      <t xml:space="preserve">   </t>
    </r>
    <r>
      <rPr>
        <b/>
        <sz val="20"/>
        <rFont val="新細明體"/>
        <family val="1"/>
      </rPr>
      <t>業</t>
    </r>
    <r>
      <rPr>
        <b/>
        <sz val="20"/>
        <rFont val="Times New Roman"/>
        <family val="1"/>
      </rPr>
      <t xml:space="preserve">   </t>
    </r>
    <r>
      <rPr>
        <b/>
        <sz val="20"/>
        <rFont val="新細明體"/>
        <family val="1"/>
      </rPr>
      <t>基</t>
    </r>
    <r>
      <rPr>
        <b/>
        <sz val="20"/>
        <rFont val="Times New Roman"/>
        <family val="1"/>
      </rPr>
      <t xml:space="preserve">   </t>
    </r>
    <r>
      <rPr>
        <b/>
        <sz val="20"/>
        <rFont val="新細明體"/>
        <family val="1"/>
      </rPr>
      <t>金</t>
    </r>
    <r>
      <rPr>
        <b/>
        <sz val="20"/>
        <rFont val="Times New Roman"/>
        <family val="1"/>
      </rPr>
      <t xml:space="preserve">            </t>
    </r>
  </si>
  <si>
    <r>
      <t xml:space="preserve">   </t>
    </r>
    <r>
      <rPr>
        <b/>
        <sz val="20"/>
        <rFont val="細明體"/>
        <family val="3"/>
      </rPr>
      <t>榮</t>
    </r>
    <r>
      <rPr>
        <b/>
        <sz val="20"/>
        <rFont val="細明體"/>
        <family val="3"/>
      </rPr>
      <t>民醫療作業基金</t>
    </r>
    <r>
      <rPr>
        <b/>
        <sz val="20"/>
        <rFont val="Times New Roman"/>
        <family val="1"/>
      </rPr>
      <t xml:space="preserve">            </t>
    </r>
  </si>
  <si>
    <r>
      <t xml:space="preserve">     </t>
    </r>
    <r>
      <rPr>
        <b/>
        <sz val="20"/>
        <rFont val="新細明體"/>
        <family val="1"/>
      </rPr>
      <t>農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業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作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業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基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金</t>
    </r>
    <r>
      <rPr>
        <b/>
        <sz val="20"/>
        <rFont val="Times New Roman"/>
        <family val="1"/>
      </rPr>
      <t xml:space="preserve">        </t>
    </r>
  </si>
  <si>
    <r>
      <t>醫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療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藥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品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基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金</t>
    </r>
    <r>
      <rPr>
        <b/>
        <sz val="20"/>
        <rFont val="Times New Roman"/>
        <family val="1"/>
      </rPr>
      <t xml:space="preserve">              </t>
    </r>
  </si>
  <si>
    <t>管制藥品管理局製藥工廠作業基金</t>
  </si>
  <si>
    <t>作業基金收支餘絀綜計表</t>
  </si>
  <si>
    <r>
      <t xml:space="preserve">   </t>
    </r>
    <r>
      <rPr>
        <b/>
        <sz val="20"/>
        <rFont val="細明體"/>
        <family val="3"/>
      </rPr>
      <t>地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方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建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設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基</t>
    </r>
    <r>
      <rPr>
        <b/>
        <sz val="20"/>
        <rFont val="Times New Roman"/>
        <family val="1"/>
      </rPr>
      <t xml:space="preserve">  </t>
    </r>
    <r>
      <rPr>
        <b/>
        <sz val="20"/>
        <rFont val="細明體"/>
        <family val="3"/>
      </rPr>
      <t>金</t>
    </r>
  </si>
  <si>
    <t>國立臺灣戲曲專科學校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</si>
</sst>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* #,##0.00_);_(&quot;–&quot;* #,##0.00_);_(* &quot;  &quot;_);_(@_)"/>
    <numFmt numFmtId="180" formatCode="_(* #,##0.00_);_(&quot;–&quot;* #,##0.00_);_(* &quot;…&quot;_);_(@_)"/>
    <numFmt numFmtId="181" formatCode="#,##0;\(\-\)#,##0"/>
  </numFmts>
  <fonts count="24">
    <font>
      <sz val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6"/>
      <name val="新細明體"/>
      <family val="1"/>
    </font>
    <font>
      <b/>
      <sz val="12"/>
      <name val="Times New Roman"/>
      <family val="1"/>
    </font>
    <font>
      <b/>
      <sz val="14"/>
      <name val="新細明體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b/>
      <sz val="2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10"/>
      <name val="細明體"/>
      <family val="3"/>
    </font>
    <font>
      <sz val="10"/>
      <name val="細明體"/>
      <family val="3"/>
    </font>
    <font>
      <sz val="14"/>
      <name val="華康楷書體W3"/>
      <family val="3"/>
    </font>
    <font>
      <b/>
      <sz val="20"/>
      <name val="細明體"/>
      <family val="3"/>
    </font>
    <font>
      <b/>
      <sz val="11"/>
      <name val="新細明體"/>
      <family val="1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" xfId="0" applyFont="1" applyBorder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0" fontId="7" fillId="0" borderId="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6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77" fontId="9" fillId="0" borderId="9" xfId="0" applyNumberFormat="1" applyFont="1" applyBorder="1" applyAlignment="1" applyProtection="1">
      <alignment vertical="center"/>
      <protection/>
    </xf>
    <xf numFmtId="178" fontId="9" fillId="0" borderId="10" xfId="0" applyNumberFormat="1" applyFont="1" applyBorder="1" applyAlignment="1" applyProtection="1">
      <alignment vertical="center"/>
      <protection/>
    </xf>
    <xf numFmtId="176" fontId="9" fillId="0" borderId="4" xfId="0" applyNumberFormat="1" applyFont="1" applyBorder="1" applyAlignment="1" applyProtection="1">
      <alignment vertical="center"/>
      <protection/>
    </xf>
    <xf numFmtId="177" fontId="9" fillId="0" borderId="4" xfId="0" applyNumberFormat="1" applyFont="1" applyBorder="1" applyAlignment="1" applyProtection="1">
      <alignment vertical="center"/>
      <protection/>
    </xf>
    <xf numFmtId="178" fontId="9" fillId="0" borderId="0" xfId="0" applyNumberFormat="1" applyFont="1" applyBorder="1" applyAlignment="1" applyProtection="1">
      <alignment vertical="center"/>
      <protection/>
    </xf>
    <xf numFmtId="176" fontId="9" fillId="0" borderId="4" xfId="0" applyNumberFormat="1" applyFont="1" applyBorder="1" applyAlignment="1" applyProtection="1">
      <alignment vertical="center"/>
      <protection locked="0"/>
    </xf>
    <xf numFmtId="176" fontId="9" fillId="0" borderId="9" xfId="0" applyNumberFormat="1" applyFont="1" applyBorder="1" applyAlignment="1" applyProtection="1">
      <alignment vertical="center"/>
      <protection/>
    </xf>
    <xf numFmtId="176" fontId="10" fillId="0" borderId="4" xfId="0" applyNumberFormat="1" applyFont="1" applyBorder="1" applyAlignment="1" applyProtection="1">
      <alignment vertical="center"/>
      <protection locked="0"/>
    </xf>
    <xf numFmtId="178" fontId="10" fillId="0" borderId="0" xfId="0" applyNumberFormat="1" applyFont="1" applyBorder="1" applyAlignment="1" applyProtection="1">
      <alignment vertical="center"/>
      <protection locked="0"/>
    </xf>
    <xf numFmtId="176" fontId="10" fillId="0" borderId="4" xfId="0" applyNumberFormat="1" applyFont="1" applyBorder="1" applyAlignment="1" applyProtection="1">
      <alignment vertical="center"/>
      <protection/>
    </xf>
    <xf numFmtId="177" fontId="10" fillId="0" borderId="4" xfId="0" applyNumberFormat="1" applyFont="1" applyBorder="1" applyAlignment="1" applyProtection="1">
      <alignment vertical="center"/>
      <protection/>
    </xf>
    <xf numFmtId="178" fontId="10" fillId="0" borderId="0" xfId="0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2" fillId="0" borderId="4" xfId="0" applyFont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176" fontId="9" fillId="0" borderId="11" xfId="0" applyNumberFormat="1" applyFont="1" applyBorder="1" applyAlignment="1" applyProtection="1">
      <alignment vertical="center"/>
      <protection/>
    </xf>
    <xf numFmtId="176" fontId="10" fillId="0" borderId="11" xfId="0" applyNumberFormat="1" applyFont="1" applyBorder="1" applyAlignment="1" applyProtection="1">
      <alignment vertical="center"/>
      <protection/>
    </xf>
    <xf numFmtId="176" fontId="9" fillId="0" borderId="5" xfId="0" applyNumberFormat="1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horizontal="center"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15" fillId="0" borderId="17" xfId="0" applyFont="1" applyBorder="1" applyAlignment="1" applyProtection="1">
      <alignment vertical="center"/>
      <protection/>
    </xf>
    <xf numFmtId="176" fontId="18" fillId="0" borderId="11" xfId="0" applyNumberFormat="1" applyFont="1" applyBorder="1" applyAlignment="1" applyProtection="1">
      <alignment vertical="center"/>
      <protection/>
    </xf>
    <xf numFmtId="176" fontId="19" fillId="0" borderId="11" xfId="0" applyNumberFormat="1" applyFont="1" applyBorder="1" applyAlignment="1" applyProtection="1">
      <alignment vertical="center"/>
      <protection/>
    </xf>
    <xf numFmtId="176" fontId="9" fillId="0" borderId="18" xfId="0" applyNumberFormat="1" applyFont="1" applyBorder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76" fontId="9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76" fontId="18" fillId="0" borderId="4" xfId="0" applyNumberFormat="1" applyFont="1" applyBorder="1" applyAlignment="1" applyProtection="1">
      <alignment vertical="center"/>
      <protection/>
    </xf>
    <xf numFmtId="176" fontId="9" fillId="0" borderId="19" xfId="0" applyNumberFormat="1" applyFont="1" applyBorder="1" applyAlignment="1" applyProtection="1">
      <alignment vertical="center"/>
      <protection/>
    </xf>
    <xf numFmtId="176" fontId="10" fillId="0" borderId="17" xfId="0" applyNumberFormat="1" applyFont="1" applyBorder="1" applyAlignment="1" applyProtection="1">
      <alignment vertical="center"/>
      <protection/>
    </xf>
    <xf numFmtId="176" fontId="9" fillId="0" borderId="17" xfId="0" applyNumberFormat="1" applyFont="1" applyBorder="1" applyAlignment="1" applyProtection="1">
      <alignment vertical="center"/>
      <protection/>
    </xf>
    <xf numFmtId="176" fontId="18" fillId="0" borderId="17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22" fillId="0" borderId="7" xfId="0" applyFont="1" applyBorder="1" applyAlignment="1" applyProtection="1">
      <alignment horizontal="center" vertical="center" wrapText="1"/>
      <protection/>
    </xf>
    <xf numFmtId="0" fontId="22" fillId="0" borderId="8" xfId="0" applyFont="1" applyBorder="1" applyAlignment="1" applyProtection="1">
      <alignment horizontal="center" vertical="center" wrapText="1"/>
      <protection/>
    </xf>
    <xf numFmtId="178" fontId="23" fillId="0" borderId="10" xfId="0" applyNumberFormat="1" applyFont="1" applyBorder="1" applyAlignment="1" applyProtection="1">
      <alignment vertical="center"/>
      <protection/>
    </xf>
    <xf numFmtId="176" fontId="19" fillId="0" borderId="17" xfId="0" applyNumberFormat="1" applyFont="1" applyBorder="1" applyAlignment="1" applyProtection="1">
      <alignment vertical="center"/>
      <protection/>
    </xf>
    <xf numFmtId="176" fontId="19" fillId="0" borderId="4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22" fillId="0" borderId="15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right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4" fillId="0" borderId="7" xfId="0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4" fillId="0" borderId="6" xfId="0" applyFont="1" applyBorder="1" applyAlignment="1" applyProtection="1">
      <alignment horizontal="center" vertical="center"/>
      <protection/>
    </xf>
    <xf numFmtId="0" fontId="0" fillId="0" borderId="12" xfId="0" applyBorder="1" applyAlignment="1">
      <alignment/>
    </xf>
    <xf numFmtId="0" fontId="5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styles" Target="styles.xml" /><Relationship Id="rId83" Type="http://schemas.openxmlformats.org/officeDocument/2006/relationships/sharedStrings" Target="sharedStrings.xml" /><Relationship Id="rId8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219075</xdr:colOff>
      <xdr:row>11</xdr:row>
      <xdr:rowOff>66675</xdr:rowOff>
    </xdr:from>
    <xdr:ext cx="95250" cy="266700"/>
    <xdr:sp>
      <xdr:nvSpPr>
        <xdr:cNvPr id="1" name="TextBox 1"/>
        <xdr:cNvSpPr txBox="1">
          <a:spLocks noChangeArrowheads="1"/>
        </xdr:cNvSpPr>
      </xdr:nvSpPr>
      <xdr:spPr>
        <a:xfrm>
          <a:off x="1762125" y="2638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66700"/>
    <xdr:sp>
      <xdr:nvSpPr>
        <xdr:cNvPr id="2" name="TextBox 2"/>
        <xdr:cNvSpPr txBox="1">
          <a:spLocks noChangeArrowheads="1"/>
        </xdr:cNvSpPr>
      </xdr:nvSpPr>
      <xdr:spPr>
        <a:xfrm>
          <a:off x="1762125" y="23907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66700"/>
    <xdr:sp>
      <xdr:nvSpPr>
        <xdr:cNvPr id="3" name="TextBox 3"/>
        <xdr:cNvSpPr txBox="1">
          <a:spLocks noChangeArrowheads="1"/>
        </xdr:cNvSpPr>
      </xdr:nvSpPr>
      <xdr:spPr>
        <a:xfrm>
          <a:off x="1762125" y="354330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66700"/>
    <xdr:sp>
      <xdr:nvSpPr>
        <xdr:cNvPr id="4" name="TextBox 4"/>
        <xdr:cNvSpPr txBox="1">
          <a:spLocks noChangeArrowheads="1"/>
        </xdr:cNvSpPr>
      </xdr:nvSpPr>
      <xdr:spPr>
        <a:xfrm>
          <a:off x="1762125" y="237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66700"/>
    <xdr:sp>
      <xdr:nvSpPr>
        <xdr:cNvPr id="5" name="TextBox 5"/>
        <xdr:cNvSpPr txBox="1">
          <a:spLocks noChangeArrowheads="1"/>
        </xdr:cNvSpPr>
      </xdr:nvSpPr>
      <xdr:spPr>
        <a:xfrm>
          <a:off x="1762125" y="22193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66700"/>
    <xdr:sp>
      <xdr:nvSpPr>
        <xdr:cNvPr id="6" name="TextBox 6"/>
        <xdr:cNvSpPr txBox="1">
          <a:spLocks noChangeArrowheads="1"/>
        </xdr:cNvSpPr>
      </xdr:nvSpPr>
      <xdr:spPr>
        <a:xfrm>
          <a:off x="1762125" y="34099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66700"/>
    <xdr:sp>
      <xdr:nvSpPr>
        <xdr:cNvPr id="7" name="TextBox 7"/>
        <xdr:cNvSpPr txBox="1">
          <a:spLocks noChangeArrowheads="1"/>
        </xdr:cNvSpPr>
      </xdr:nvSpPr>
      <xdr:spPr>
        <a:xfrm>
          <a:off x="1762125" y="32956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66700"/>
    <xdr:sp>
      <xdr:nvSpPr>
        <xdr:cNvPr id="8" name="TextBox 8"/>
        <xdr:cNvSpPr txBox="1">
          <a:spLocks noChangeArrowheads="1"/>
        </xdr:cNvSpPr>
      </xdr:nvSpPr>
      <xdr:spPr>
        <a:xfrm>
          <a:off x="1762125" y="27622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11</xdr:row>
      <xdr:rowOff>66675</xdr:rowOff>
    </xdr:from>
    <xdr:ext cx="95250" cy="266700"/>
    <xdr:sp>
      <xdr:nvSpPr>
        <xdr:cNvPr id="9" name="TextBox 9"/>
        <xdr:cNvSpPr txBox="1">
          <a:spLocks noChangeArrowheads="1"/>
        </xdr:cNvSpPr>
      </xdr:nvSpPr>
      <xdr:spPr>
        <a:xfrm>
          <a:off x="1762125" y="26384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10</xdr:row>
      <xdr:rowOff>0</xdr:rowOff>
    </xdr:from>
    <xdr:ext cx="95250" cy="266700"/>
    <xdr:sp>
      <xdr:nvSpPr>
        <xdr:cNvPr id="10" name="TextBox 10"/>
        <xdr:cNvSpPr txBox="1">
          <a:spLocks noChangeArrowheads="1"/>
        </xdr:cNvSpPr>
      </xdr:nvSpPr>
      <xdr:spPr>
        <a:xfrm>
          <a:off x="1762125" y="239077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16</xdr:row>
      <xdr:rowOff>66675</xdr:rowOff>
    </xdr:from>
    <xdr:ext cx="95250" cy="266700"/>
    <xdr:sp>
      <xdr:nvSpPr>
        <xdr:cNvPr id="11" name="TextBox 11"/>
        <xdr:cNvSpPr txBox="1">
          <a:spLocks noChangeArrowheads="1"/>
        </xdr:cNvSpPr>
      </xdr:nvSpPr>
      <xdr:spPr>
        <a:xfrm>
          <a:off x="1762125" y="354330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161925</xdr:rowOff>
    </xdr:from>
    <xdr:ext cx="95250" cy="266700"/>
    <xdr:sp>
      <xdr:nvSpPr>
        <xdr:cNvPr id="12" name="TextBox 12"/>
        <xdr:cNvSpPr txBox="1">
          <a:spLocks noChangeArrowheads="1"/>
        </xdr:cNvSpPr>
      </xdr:nvSpPr>
      <xdr:spPr>
        <a:xfrm>
          <a:off x="1762125" y="23717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9</xdr:row>
      <xdr:rowOff>9525</xdr:rowOff>
    </xdr:from>
    <xdr:ext cx="95250" cy="266700"/>
    <xdr:sp>
      <xdr:nvSpPr>
        <xdr:cNvPr id="13" name="TextBox 13"/>
        <xdr:cNvSpPr txBox="1">
          <a:spLocks noChangeArrowheads="1"/>
        </xdr:cNvSpPr>
      </xdr:nvSpPr>
      <xdr:spPr>
        <a:xfrm>
          <a:off x="1762125" y="2219325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114300</xdr:rowOff>
    </xdr:from>
    <xdr:ext cx="95250" cy="266700"/>
    <xdr:sp>
      <xdr:nvSpPr>
        <xdr:cNvPr id="14" name="TextBox 14"/>
        <xdr:cNvSpPr txBox="1">
          <a:spLocks noChangeArrowheads="1"/>
        </xdr:cNvSpPr>
      </xdr:nvSpPr>
      <xdr:spPr>
        <a:xfrm>
          <a:off x="1762125" y="34099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15</xdr:row>
      <xdr:rowOff>0</xdr:rowOff>
    </xdr:from>
    <xdr:ext cx="95250" cy="266700"/>
    <xdr:sp>
      <xdr:nvSpPr>
        <xdr:cNvPr id="15" name="TextBox 15"/>
        <xdr:cNvSpPr txBox="1">
          <a:spLocks noChangeArrowheads="1"/>
        </xdr:cNvSpPr>
      </xdr:nvSpPr>
      <xdr:spPr>
        <a:xfrm>
          <a:off x="1762125" y="32956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9525</xdr:rowOff>
    </xdr:from>
    <xdr:ext cx="95250" cy="266700"/>
    <xdr:sp>
      <xdr:nvSpPr>
        <xdr:cNvPr id="16" name="TextBox 16"/>
        <xdr:cNvSpPr txBox="1">
          <a:spLocks noChangeArrowheads="1"/>
        </xdr:cNvSpPr>
      </xdr:nvSpPr>
      <xdr:spPr>
        <a:xfrm>
          <a:off x="1762125" y="2762250"/>
          <a:ext cx="952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46"/>
  <sheetViews>
    <sheetView tabSelected="1" workbookViewId="0" topLeftCell="A1">
      <selection activeCell="A1" sqref="A1:E1"/>
    </sheetView>
  </sheetViews>
  <sheetFormatPr defaultColWidth="9.00390625" defaultRowHeight="16.5"/>
  <cols>
    <col min="1" max="1" width="21.75390625" style="6" customWidth="1"/>
    <col min="2" max="2" width="20.00390625" style="6" customWidth="1"/>
    <col min="3" max="3" width="19.25390625" style="6" customWidth="1"/>
    <col min="4" max="4" width="19.75390625" style="6" customWidth="1"/>
    <col min="5" max="5" width="8.00390625" style="6" customWidth="1"/>
    <col min="6" max="16384" width="9.00390625" style="6" customWidth="1"/>
  </cols>
  <sheetData>
    <row r="1" spans="1:5" s="1" customFormat="1" ht="27.75">
      <c r="A1" s="95" t="s">
        <v>281</v>
      </c>
      <c r="B1" s="95"/>
      <c r="C1" s="95"/>
      <c r="D1" s="95"/>
      <c r="E1" s="95"/>
    </row>
    <row r="2" spans="1:5" s="1" customFormat="1" ht="8.25" customHeight="1">
      <c r="A2" s="96"/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107</v>
      </c>
      <c r="C4" s="2"/>
      <c r="D4" s="2"/>
      <c r="E4" s="3" t="s">
        <v>0</v>
      </c>
    </row>
    <row r="5" spans="1:5" s="1" customFormat="1" ht="16.5">
      <c r="A5" s="98" t="s">
        <v>34</v>
      </c>
      <c r="B5" s="100" t="s">
        <v>1</v>
      </c>
      <c r="C5" s="100" t="s">
        <v>2</v>
      </c>
      <c r="D5" s="100" t="s">
        <v>3</v>
      </c>
      <c r="E5" s="102"/>
    </row>
    <row r="6" spans="1:5" s="1" customFormat="1" ht="16.5">
      <c r="A6" s="99"/>
      <c r="B6" s="101"/>
      <c r="C6" s="101"/>
      <c r="D6" s="4" t="s">
        <v>4</v>
      </c>
      <c r="E6" s="5" t="s">
        <v>5</v>
      </c>
    </row>
    <row r="7" spans="1:5" s="26" customFormat="1" ht="30" customHeight="1">
      <c r="A7" s="25" t="s">
        <v>33</v>
      </c>
      <c r="B7" s="33">
        <f>SUM(B8:B17)</f>
        <v>129983146003.88</v>
      </c>
      <c r="C7" s="33">
        <f>SUM(C8:C17)</f>
        <v>152618715000</v>
      </c>
      <c r="D7" s="34">
        <f>B7-C7</f>
        <v>-22635568996.119995</v>
      </c>
      <c r="E7" s="35">
        <f>IF(C7=0,0,(D7/C7)*100)</f>
        <v>-14.831450386749747</v>
      </c>
    </row>
    <row r="8" spans="1:5" s="28" customFormat="1" ht="14.25">
      <c r="A8" s="27" t="s">
        <v>6</v>
      </c>
      <c r="B8" s="40">
        <f>SUM('中美:原住民'!B8,'校務基金'!BJ8)</f>
        <v>25393583676.260002</v>
      </c>
      <c r="C8" s="40">
        <f>SUM('中美:原住民'!C8,'校務基金'!BK8)</f>
        <v>26257595000</v>
      </c>
      <c r="D8" s="41">
        <f aca="true" t="shared" si="0" ref="D8:D46">B8-C8</f>
        <v>-864011323.7399979</v>
      </c>
      <c r="E8" s="42">
        <f aca="true" t="shared" si="1" ref="E8:E46">IF(C8=0,0,(D8/C8)*100)</f>
        <v>-3.2905196524662594</v>
      </c>
    </row>
    <row r="9" spans="1:5" s="28" customFormat="1" ht="14.25">
      <c r="A9" s="27" t="s">
        <v>7</v>
      </c>
      <c r="B9" s="40">
        <f>SUM('中美:原住民'!B9,'校務基金'!BJ9)</f>
        <v>15975296030.47</v>
      </c>
      <c r="C9" s="40">
        <f>SUM('中美:原住民'!C9,'校務基金'!BK9)</f>
        <v>23545709000</v>
      </c>
      <c r="D9" s="41">
        <f t="shared" si="0"/>
        <v>-7570412969.530001</v>
      </c>
      <c r="E9" s="42">
        <f t="shared" si="1"/>
        <v>-32.15198561032926</v>
      </c>
    </row>
    <row r="10" spans="1:5" s="28" customFormat="1" ht="14.25">
      <c r="A10" s="27" t="s">
        <v>8</v>
      </c>
      <c r="B10" s="40">
        <f>SUM('中美:原住民'!B10,'校務基金'!BJ10)</f>
        <v>8889279697</v>
      </c>
      <c r="C10" s="40">
        <f>SUM('中美:原住民'!C10,'校務基金'!BK10)</f>
        <v>8186870000</v>
      </c>
      <c r="D10" s="41">
        <f t="shared" si="0"/>
        <v>702409697</v>
      </c>
      <c r="E10" s="42">
        <f t="shared" si="1"/>
        <v>8.579709913556707</v>
      </c>
    </row>
    <row r="11" spans="1:5" s="28" customFormat="1" ht="14.25">
      <c r="A11" s="27" t="s">
        <v>9</v>
      </c>
      <c r="B11" s="40">
        <f>SUM('中美:原住民'!B11,'校務基金'!BJ11)</f>
        <v>4862552791.97</v>
      </c>
      <c r="C11" s="40">
        <f>SUM('中美:原住民'!C11,'校務基金'!BK11)</f>
        <v>4013538000</v>
      </c>
      <c r="D11" s="41">
        <f t="shared" si="0"/>
        <v>849014791.9700003</v>
      </c>
      <c r="E11" s="42">
        <f t="shared" si="1"/>
        <v>21.153774848276015</v>
      </c>
    </row>
    <row r="12" spans="1:5" s="28" customFormat="1" ht="14.25">
      <c r="A12" s="27" t="s">
        <v>10</v>
      </c>
      <c r="B12" s="40">
        <f>SUM('中美:原住民'!B12,'校務基金'!BJ12)</f>
        <v>5897309383</v>
      </c>
      <c r="C12" s="40">
        <f>SUM('中美:原住民'!C12,'校務基金'!BK12)</f>
        <v>25922252000</v>
      </c>
      <c r="D12" s="41">
        <f t="shared" si="0"/>
        <v>-20024942617</v>
      </c>
      <c r="E12" s="42">
        <f t="shared" si="1"/>
        <v>-77.25001136861103</v>
      </c>
    </row>
    <row r="13" spans="1:5" s="28" customFormat="1" ht="14.25">
      <c r="A13" s="27" t="s">
        <v>11</v>
      </c>
      <c r="B13" s="40">
        <f>SUM('中美:原住民'!B13,'校務基金'!BJ13)</f>
        <v>41194204316</v>
      </c>
      <c r="C13" s="40">
        <f>SUM('中美:原住民'!C13,'校務基金'!BK13)</f>
        <v>38002471000</v>
      </c>
      <c r="D13" s="41">
        <f t="shared" si="0"/>
        <v>3191733316</v>
      </c>
      <c r="E13" s="42">
        <f t="shared" si="1"/>
        <v>8.398752060096303</v>
      </c>
    </row>
    <row r="14" spans="1:5" s="28" customFormat="1" ht="14.25">
      <c r="A14" s="27" t="s">
        <v>12</v>
      </c>
      <c r="B14" s="40">
        <f>SUM('中美:原住民'!B14,'校務基金'!BJ14)</f>
        <v>71565104</v>
      </c>
      <c r="C14" s="40">
        <f>SUM('中美:原住民'!C14,'校務基金'!BK14)</f>
        <v>90000000</v>
      </c>
      <c r="D14" s="41">
        <f t="shared" si="0"/>
        <v>-18434896</v>
      </c>
      <c r="E14" s="42">
        <f t="shared" si="1"/>
        <v>-20.483217777777778</v>
      </c>
    </row>
    <row r="15" spans="1:5" s="28" customFormat="1" ht="14.25">
      <c r="A15" s="27" t="s">
        <v>13</v>
      </c>
      <c r="B15" s="40">
        <f>SUM('中美:原住民'!B15,'校務基金'!BJ15)</f>
        <v>0</v>
      </c>
      <c r="C15" s="40">
        <f>SUM('中美:原住民'!C15,'校務基金'!BK15)</f>
        <v>0</v>
      </c>
      <c r="D15" s="41">
        <f t="shared" si="0"/>
        <v>0</v>
      </c>
      <c r="E15" s="42">
        <f t="shared" si="1"/>
        <v>0</v>
      </c>
    </row>
    <row r="16" spans="1:5" s="28" customFormat="1" ht="14.25">
      <c r="A16" s="27" t="s">
        <v>14</v>
      </c>
      <c r="B16" s="40">
        <f>SUM('中美:原住民'!B16,'校務基金'!BJ16)</f>
        <v>0</v>
      </c>
      <c r="C16" s="40">
        <f>SUM('中美:原住民'!C16,'校務基金'!BK16)</f>
        <v>0</v>
      </c>
      <c r="D16" s="41">
        <f t="shared" si="0"/>
        <v>0</v>
      </c>
      <c r="E16" s="42">
        <f t="shared" si="1"/>
        <v>0</v>
      </c>
    </row>
    <row r="17" spans="1:5" s="28" customFormat="1" ht="14.25">
      <c r="A17" s="27" t="s">
        <v>15</v>
      </c>
      <c r="B17" s="40">
        <f>SUM('中美:原住民'!B17,'校務基金'!BJ17)</f>
        <v>27699355005.18</v>
      </c>
      <c r="C17" s="40">
        <f>SUM('中美:原住民'!C17,'校務基金'!BK17)</f>
        <v>26600280000</v>
      </c>
      <c r="D17" s="41">
        <f t="shared" si="0"/>
        <v>1099075005.1800003</v>
      </c>
      <c r="E17" s="42">
        <f t="shared" si="1"/>
        <v>4.1318174289142835</v>
      </c>
    </row>
    <row r="18" spans="1:5" s="26" customFormat="1" ht="28.5" customHeight="1">
      <c r="A18" s="29" t="s">
        <v>74</v>
      </c>
      <c r="B18" s="33">
        <f>SUM(B19:B31)</f>
        <v>116221098305.79999</v>
      </c>
      <c r="C18" s="33">
        <f>SUM(C19:C31)</f>
        <v>124788034000</v>
      </c>
      <c r="D18" s="34">
        <f t="shared" si="0"/>
        <v>-8566935694.200012</v>
      </c>
      <c r="E18" s="35">
        <f t="shared" si="1"/>
        <v>-6.865190050353716</v>
      </c>
    </row>
    <row r="19" spans="1:5" s="28" customFormat="1" ht="14.25">
      <c r="A19" s="27" t="s">
        <v>16</v>
      </c>
      <c r="B19" s="40">
        <f>SUM('中美:原住民'!B19,'校務基金'!BJ19)</f>
        <v>16923111988.73</v>
      </c>
      <c r="C19" s="40">
        <f>SUM('中美:原住民'!C19,'校務基金'!BK19)</f>
        <v>18163070000</v>
      </c>
      <c r="D19" s="41">
        <f t="shared" si="0"/>
        <v>-1239958011.2700005</v>
      </c>
      <c r="E19" s="42">
        <f t="shared" si="1"/>
        <v>-6.826808525596172</v>
      </c>
    </row>
    <row r="20" spans="1:5" s="28" customFormat="1" ht="14.25">
      <c r="A20" s="27" t="s">
        <v>17</v>
      </c>
      <c r="B20" s="40">
        <f>SUM('中美:原住民'!B20,'校務基金'!BJ20)</f>
        <v>16593611954.640001</v>
      </c>
      <c r="C20" s="40">
        <f>SUM('中美:原住民'!C20,'校務基金'!BK20)</f>
        <v>23044462000</v>
      </c>
      <c r="D20" s="41">
        <f t="shared" si="0"/>
        <v>-6450850045.359999</v>
      </c>
      <c r="E20" s="42">
        <f t="shared" si="1"/>
        <v>-27.99305987425525</v>
      </c>
    </row>
    <row r="21" spans="1:5" s="28" customFormat="1" ht="14.25">
      <c r="A21" s="27" t="s">
        <v>18</v>
      </c>
      <c r="B21" s="40">
        <f>SUM('中美:原住民'!B21,'校務基金'!BJ21)</f>
        <v>20371520148.980003</v>
      </c>
      <c r="C21" s="40">
        <f>SUM('中美:原住民'!C21,'校務基金'!BK21)</f>
        <v>20753687500</v>
      </c>
      <c r="D21" s="41">
        <f t="shared" si="0"/>
        <v>-382167351.01999664</v>
      </c>
      <c r="E21" s="42">
        <f t="shared" si="1"/>
        <v>-1.8414431219512033</v>
      </c>
    </row>
    <row r="22" spans="1:5" s="28" customFormat="1" ht="14.25">
      <c r="A22" s="27" t="s">
        <v>19</v>
      </c>
      <c r="B22" s="40">
        <f>SUM('中美:原住民'!B22,'校務基金'!BJ22)</f>
        <v>821677600.67</v>
      </c>
      <c r="C22" s="40">
        <f>SUM('中美:原住民'!C22,'校務基金'!BK22)</f>
        <v>552809000</v>
      </c>
      <c r="D22" s="41">
        <f t="shared" si="0"/>
        <v>268868600.66999996</v>
      </c>
      <c r="E22" s="42">
        <f t="shared" si="1"/>
        <v>48.636798726142295</v>
      </c>
    </row>
    <row r="23" spans="1:5" s="28" customFormat="1" ht="14.25">
      <c r="A23" s="27" t="s">
        <v>20</v>
      </c>
      <c r="B23" s="40">
        <f>SUM('中美:原住民'!B23,'校務基金'!BJ23)</f>
        <v>3156245795.99</v>
      </c>
      <c r="C23" s="40">
        <f>SUM('中美:原住民'!C23,'校務基金'!BK23)</f>
        <v>3740426000</v>
      </c>
      <c r="D23" s="41">
        <f t="shared" si="0"/>
        <v>-584180204.0100002</v>
      </c>
      <c r="E23" s="42">
        <f t="shared" si="1"/>
        <v>-15.618012600971126</v>
      </c>
    </row>
    <row r="24" spans="1:5" s="28" customFormat="1" ht="14.25">
      <c r="A24" s="27" t="s">
        <v>21</v>
      </c>
      <c r="B24" s="40">
        <f>SUM('中美:原住民'!B24,'校務基金'!BJ24)</f>
        <v>39232338156.88</v>
      </c>
      <c r="C24" s="40">
        <f>SUM('中美:原住民'!C24,'校務基金'!BK24)</f>
        <v>36536353000</v>
      </c>
      <c r="D24" s="41">
        <f t="shared" si="0"/>
        <v>2695985156.8799973</v>
      </c>
      <c r="E24" s="42">
        <f t="shared" si="1"/>
        <v>7.378911510078735</v>
      </c>
    </row>
    <row r="25" spans="1:5" s="28" customFormat="1" ht="14.25">
      <c r="A25" s="27" t="s">
        <v>22</v>
      </c>
      <c r="B25" s="40">
        <f>SUM('中美:原住民'!B25,'校務基金'!BJ25)</f>
        <v>0</v>
      </c>
      <c r="C25" s="40">
        <f>SUM('中美:原住民'!C25,'校務基金'!BK25)</f>
        <v>0</v>
      </c>
      <c r="D25" s="41">
        <f t="shared" si="0"/>
        <v>0</v>
      </c>
      <c r="E25" s="42">
        <f t="shared" si="1"/>
        <v>0</v>
      </c>
    </row>
    <row r="26" spans="1:5" s="28" customFormat="1" ht="14.25">
      <c r="A26" s="27" t="s">
        <v>23</v>
      </c>
      <c r="B26" s="40">
        <f>SUM('中美:原住民'!B26,'校務基金'!BJ26)</f>
        <v>1338465800</v>
      </c>
      <c r="C26" s="40">
        <f>SUM('中美:原住民'!C26,'校務基金'!BK26)</f>
        <v>1390010500</v>
      </c>
      <c r="D26" s="41">
        <f t="shared" si="0"/>
        <v>-51544700</v>
      </c>
      <c r="E26" s="42">
        <f t="shared" si="1"/>
        <v>-3.7082237867987327</v>
      </c>
    </row>
    <row r="27" spans="1:5" s="28" customFormat="1" ht="14.25">
      <c r="A27" s="27" t="s">
        <v>24</v>
      </c>
      <c r="B27" s="40">
        <f>SUM('中美:原住民'!B27,'校務基金'!BJ27)</f>
        <v>2162823976.48</v>
      </c>
      <c r="C27" s="40">
        <f>SUM('中美:原住民'!C27,'校務基金'!BK27)</f>
        <v>4006092000</v>
      </c>
      <c r="D27" s="41">
        <f t="shared" si="0"/>
        <v>-1843268023.52</v>
      </c>
      <c r="E27" s="42">
        <f t="shared" si="1"/>
        <v>-46.01162488330273</v>
      </c>
    </row>
    <row r="28" spans="1:5" s="28" customFormat="1" ht="14.25">
      <c r="A28" s="27" t="s">
        <v>25</v>
      </c>
      <c r="B28" s="40">
        <f>SUM('中美:原住民'!B28,'校務基金'!BJ28)</f>
        <v>10324429778.22</v>
      </c>
      <c r="C28" s="40">
        <f>SUM('中美:原住民'!C28,'校務基金'!BK28)</f>
        <v>10925974500</v>
      </c>
      <c r="D28" s="41">
        <f t="shared" si="0"/>
        <v>-601544721.7800007</v>
      </c>
      <c r="E28" s="42">
        <f t="shared" si="1"/>
        <v>-5.505639078509662</v>
      </c>
    </row>
    <row r="29" spans="1:5" s="28" customFormat="1" ht="14.25">
      <c r="A29" s="27" t="s">
        <v>26</v>
      </c>
      <c r="B29" s="40">
        <f>SUM('中美:原住民'!B29,'校務基金'!BJ29)</f>
        <v>2455545147.51</v>
      </c>
      <c r="C29" s="40">
        <f>SUM('中美:原住民'!C29,'校務基金'!BK29)</f>
        <v>2459941500</v>
      </c>
      <c r="D29" s="41">
        <f t="shared" si="0"/>
        <v>-4396352.489999771</v>
      </c>
      <c r="E29" s="42">
        <f t="shared" si="1"/>
        <v>-0.17871776584930052</v>
      </c>
    </row>
    <row r="30" spans="1:5" s="28" customFormat="1" ht="14.25">
      <c r="A30" s="27" t="s">
        <v>27</v>
      </c>
      <c r="B30" s="40">
        <f>SUM('中美:原住民'!B30,'校務基金'!BJ30)</f>
        <v>0</v>
      </c>
      <c r="C30" s="40">
        <f>SUM('中美:原住民'!C30,'校務基金'!BK30)</f>
        <v>0</v>
      </c>
      <c r="D30" s="41">
        <f t="shared" si="0"/>
        <v>0</v>
      </c>
      <c r="E30" s="42">
        <f t="shared" si="1"/>
        <v>0</v>
      </c>
    </row>
    <row r="31" spans="1:5" s="28" customFormat="1" ht="14.25">
      <c r="A31" s="27" t="s">
        <v>28</v>
      </c>
      <c r="B31" s="40">
        <f>SUM('中美:原住民'!B31,'校務基金'!BJ31)</f>
        <v>2841327957.7</v>
      </c>
      <c r="C31" s="40">
        <f>SUM('中美:原住民'!C31,'校務基金'!BK31)</f>
        <v>3215208000</v>
      </c>
      <c r="D31" s="41">
        <f t="shared" si="0"/>
        <v>-373880042.3000002</v>
      </c>
      <c r="E31" s="42">
        <f t="shared" si="1"/>
        <v>-11.628486937703569</v>
      </c>
    </row>
    <row r="32" spans="1:5" s="26" customFormat="1" ht="28.5" customHeight="1">
      <c r="A32" s="29" t="s">
        <v>81</v>
      </c>
      <c r="B32" s="33">
        <f>B7-B18</f>
        <v>13762047698.080017</v>
      </c>
      <c r="C32" s="33">
        <f>C7-C18</f>
        <v>27830681000</v>
      </c>
      <c r="D32" s="34">
        <f t="shared" si="0"/>
        <v>-14068633301.919983</v>
      </c>
      <c r="E32" s="35">
        <f t="shared" si="1"/>
        <v>-50.55080506984354</v>
      </c>
    </row>
    <row r="33" spans="1:5" s="26" customFormat="1" ht="25.5" customHeight="1">
      <c r="A33" s="29" t="s">
        <v>76</v>
      </c>
      <c r="B33" s="33">
        <f>SUM(B34:B35)</f>
        <v>6409751610.5</v>
      </c>
      <c r="C33" s="33">
        <f>SUM(C34:C35)</f>
        <v>3649164500</v>
      </c>
      <c r="D33" s="34">
        <f t="shared" si="0"/>
        <v>2760587110.5</v>
      </c>
      <c r="E33" s="35">
        <f t="shared" si="1"/>
        <v>75.64984013463904</v>
      </c>
    </row>
    <row r="34" spans="1:5" s="28" customFormat="1" ht="14.25">
      <c r="A34" s="27" t="s">
        <v>29</v>
      </c>
      <c r="B34" s="40">
        <f>SUM('中美:原住民'!B34,'校務基金'!BJ34)</f>
        <v>965658668</v>
      </c>
      <c r="C34" s="40">
        <f>SUM('中美:原住民'!C34,'校務基金'!BK34)</f>
        <v>1179822000</v>
      </c>
      <c r="D34" s="41">
        <f t="shared" si="0"/>
        <v>-214163332</v>
      </c>
      <c r="E34" s="42">
        <f t="shared" si="1"/>
        <v>-18.15217312442046</v>
      </c>
    </row>
    <row r="35" spans="1:5" s="28" customFormat="1" ht="14.25">
      <c r="A35" s="27" t="s">
        <v>30</v>
      </c>
      <c r="B35" s="40">
        <f>SUM('中美:原住民'!B35,'校務基金'!BJ35)</f>
        <v>5444092942.5</v>
      </c>
      <c r="C35" s="40">
        <f>SUM('中美:原住民'!C35,'校務基金'!BK35)</f>
        <v>2469342500</v>
      </c>
      <c r="D35" s="41">
        <f t="shared" si="0"/>
        <v>2974750442.5</v>
      </c>
      <c r="E35" s="42">
        <f t="shared" si="1"/>
        <v>120.4673083017038</v>
      </c>
    </row>
    <row r="36" spans="1:5" s="26" customFormat="1" ht="27.75" customHeight="1">
      <c r="A36" s="29" t="s">
        <v>77</v>
      </c>
      <c r="B36" s="33">
        <f>SUM(B37:B38)</f>
        <v>8724393888.18</v>
      </c>
      <c r="C36" s="33">
        <f>SUM(C37:C38)</f>
        <v>8652343000</v>
      </c>
      <c r="D36" s="34">
        <f t="shared" si="0"/>
        <v>72050888.1800003</v>
      </c>
      <c r="E36" s="35">
        <f t="shared" si="1"/>
        <v>0.8327326850079834</v>
      </c>
    </row>
    <row r="37" spans="1:5" s="28" customFormat="1" ht="14.25">
      <c r="A37" s="27" t="s">
        <v>31</v>
      </c>
      <c r="B37" s="40">
        <f>SUM('中美:原住民'!B37,'校務基金'!BJ37)</f>
        <v>6147843722</v>
      </c>
      <c r="C37" s="40">
        <f>SUM('中美:原住民'!C37,'校務基金'!BK37)</f>
        <v>6174057000</v>
      </c>
      <c r="D37" s="41">
        <f t="shared" si="0"/>
        <v>-26213278</v>
      </c>
      <c r="E37" s="42">
        <f t="shared" si="1"/>
        <v>-0.42457136369165366</v>
      </c>
    </row>
    <row r="38" spans="1:5" s="28" customFormat="1" ht="14.25">
      <c r="A38" s="27" t="s">
        <v>32</v>
      </c>
      <c r="B38" s="40">
        <f>SUM('中美:原住民'!B38,'校務基金'!BJ38)</f>
        <v>2576550166.1800003</v>
      </c>
      <c r="C38" s="40">
        <f>SUM('中美:原住民'!C38,'校務基金'!BK38)</f>
        <v>2478286000</v>
      </c>
      <c r="D38" s="41">
        <f t="shared" si="0"/>
        <v>98264166.1800003</v>
      </c>
      <c r="E38" s="42">
        <f t="shared" si="1"/>
        <v>3.9650050954571143</v>
      </c>
    </row>
    <row r="39" spans="1:5" s="26" customFormat="1" ht="27.75" customHeight="1">
      <c r="A39" s="29" t="s">
        <v>82</v>
      </c>
      <c r="B39" s="33">
        <f>B33-B36</f>
        <v>-2314642277.6800003</v>
      </c>
      <c r="C39" s="33">
        <f>C33-C36</f>
        <v>-5003178500</v>
      </c>
      <c r="D39" s="34">
        <f t="shared" si="0"/>
        <v>2688536222.3199997</v>
      </c>
      <c r="E39" s="35">
        <f t="shared" si="1"/>
        <v>-53.73656411259362</v>
      </c>
    </row>
    <row r="40" spans="1:5" s="26" customFormat="1" ht="27.75" customHeight="1">
      <c r="A40" s="29" t="s">
        <v>83</v>
      </c>
      <c r="B40" s="40">
        <f>SUM('中美:原住民'!B40,'校務基金'!BJ40)</f>
        <v>0</v>
      </c>
      <c r="C40" s="40">
        <f>SUM('中美:原住民'!C40,'校務基金'!BK40)</f>
        <v>0</v>
      </c>
      <c r="D40" s="34">
        <f t="shared" si="0"/>
        <v>0</v>
      </c>
      <c r="E40" s="35">
        <f t="shared" si="1"/>
        <v>0</v>
      </c>
    </row>
    <row r="41" spans="1:5" s="26" customFormat="1" ht="14.25" customHeight="1">
      <c r="A41" s="29"/>
      <c r="B41" s="33"/>
      <c r="C41" s="33"/>
      <c r="D41" s="34"/>
      <c r="E41" s="35"/>
    </row>
    <row r="42" spans="1:5" s="26" customFormat="1" ht="14.25" customHeight="1">
      <c r="A42" s="29"/>
      <c r="B42" s="33"/>
      <c r="C42" s="33"/>
      <c r="D42" s="34"/>
      <c r="E42" s="35"/>
    </row>
    <row r="43" spans="1:5" s="26" customFormat="1" ht="14.25" customHeight="1">
      <c r="A43" s="29"/>
      <c r="B43" s="33"/>
      <c r="C43" s="33"/>
      <c r="D43" s="34"/>
      <c r="E43" s="35"/>
    </row>
    <row r="44" spans="1:5" s="26" customFormat="1" ht="14.25" customHeight="1">
      <c r="A44" s="29"/>
      <c r="B44" s="33"/>
      <c r="C44" s="33"/>
      <c r="D44" s="34"/>
      <c r="E44" s="35"/>
    </row>
    <row r="45" spans="1:5" s="26" customFormat="1" ht="14.25" customHeight="1">
      <c r="A45" s="29"/>
      <c r="B45" s="33"/>
      <c r="C45" s="33"/>
      <c r="D45" s="34"/>
      <c r="E45" s="35"/>
    </row>
    <row r="46" spans="1:5" s="26" customFormat="1" ht="27" customHeight="1" thickBot="1">
      <c r="A46" s="30" t="s">
        <v>84</v>
      </c>
      <c r="B46" s="37">
        <f>B32+B39+B40</f>
        <v>11447405420.400017</v>
      </c>
      <c r="C46" s="37">
        <f>C32+C39+C40</f>
        <v>22827502500</v>
      </c>
      <c r="D46" s="31">
        <f t="shared" si="0"/>
        <v>-11380097079.599983</v>
      </c>
      <c r="E46" s="32">
        <f t="shared" si="1"/>
        <v>-49.852571824710054</v>
      </c>
    </row>
    <row r="47" s="28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2"/>
  <dimension ref="A1:E46"/>
  <sheetViews>
    <sheetView workbookViewId="0" topLeftCell="A1">
      <pane xSplit="1" ySplit="6" topLeftCell="B7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B50" sqref="B50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4" t="s">
        <v>253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6855251763</v>
      </c>
      <c r="C7" s="33">
        <f>SUM(C8:C17)</f>
        <v>5534581000</v>
      </c>
      <c r="D7" s="34">
        <f>B7-C7</f>
        <v>1320670763</v>
      </c>
      <c r="E7" s="35">
        <f aca="true" t="shared" si="0" ref="E7:E40">IF(C7=0,0,(D7/C7)*100)</f>
        <v>23.862163423030577</v>
      </c>
    </row>
    <row r="8" spans="1:5" s="21" customFormat="1" ht="14.25">
      <c r="A8" s="20" t="s">
        <v>126</v>
      </c>
      <c r="B8" s="38">
        <v>0</v>
      </c>
      <c r="C8" s="38">
        <v>0</v>
      </c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>
        <v>0</v>
      </c>
      <c r="C9" s="38">
        <v>0</v>
      </c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0</v>
      </c>
      <c r="C10" s="38">
        <v>0</v>
      </c>
      <c r="D10" s="34">
        <f t="shared" si="1"/>
        <v>0</v>
      </c>
      <c r="E10" s="39">
        <f t="shared" si="0"/>
        <v>0</v>
      </c>
    </row>
    <row r="11" spans="1:5" s="21" customFormat="1" ht="14.25">
      <c r="A11" s="20" t="s">
        <v>129</v>
      </c>
      <c r="B11" s="38">
        <v>0</v>
      </c>
      <c r="C11" s="38">
        <v>0</v>
      </c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>
        <v>0</v>
      </c>
      <c r="C12" s="38">
        <v>0</v>
      </c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>
        <v>6519559078</v>
      </c>
      <c r="C13" s="38">
        <v>5222941000</v>
      </c>
      <c r="D13" s="34">
        <f t="shared" si="1"/>
        <v>1296618078</v>
      </c>
      <c r="E13" s="39">
        <f t="shared" si="0"/>
        <v>24.825439881476736</v>
      </c>
    </row>
    <row r="14" spans="1:5" s="21" customFormat="1" ht="14.25">
      <c r="A14" s="20" t="s">
        <v>132</v>
      </c>
      <c r="B14" s="38">
        <v>0</v>
      </c>
      <c r="C14" s="38">
        <v>0</v>
      </c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>
        <v>0</v>
      </c>
      <c r="C15" s="38">
        <v>0</v>
      </c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>
        <v>0</v>
      </c>
      <c r="C16" s="38">
        <v>0</v>
      </c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335692685</v>
      </c>
      <c r="C17" s="38">
        <v>311640000</v>
      </c>
      <c r="D17" s="34">
        <f t="shared" si="1"/>
        <v>24052685</v>
      </c>
      <c r="E17" s="39">
        <f t="shared" si="0"/>
        <v>7.71809940957515</v>
      </c>
    </row>
    <row r="18" spans="1:5" s="23" customFormat="1" ht="24" customHeight="1">
      <c r="A18" s="22" t="s">
        <v>136</v>
      </c>
      <c r="B18" s="33">
        <f>SUM(B19:B31)</f>
        <v>6360210309</v>
      </c>
      <c r="C18" s="33">
        <f>SUM(C19:C31)</f>
        <v>5605666000</v>
      </c>
      <c r="D18" s="34">
        <f>B18-C18</f>
        <v>754544309</v>
      </c>
      <c r="E18" s="35">
        <f t="shared" si="0"/>
        <v>13.460386491096688</v>
      </c>
    </row>
    <row r="19" spans="1:5" s="21" customFormat="1" ht="14.25">
      <c r="A19" s="20" t="s">
        <v>137</v>
      </c>
      <c r="B19" s="38">
        <v>0</v>
      </c>
      <c r="C19" s="38">
        <v>0</v>
      </c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>
        <v>0</v>
      </c>
      <c r="C20" s="38">
        <v>0</v>
      </c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777654154</v>
      </c>
      <c r="C21" s="38">
        <v>804113000</v>
      </c>
      <c r="D21" s="34">
        <f t="shared" si="2"/>
        <v>-26458846</v>
      </c>
      <c r="E21" s="39">
        <f t="shared" si="0"/>
        <v>-3.290438781614027</v>
      </c>
    </row>
    <row r="22" spans="1:5" s="21" customFormat="1" ht="14.25">
      <c r="A22" s="20" t="s">
        <v>140</v>
      </c>
      <c r="B22" s="38">
        <v>0</v>
      </c>
      <c r="C22" s="38">
        <v>0</v>
      </c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>
        <v>0</v>
      </c>
      <c r="C23" s="38">
        <v>0</v>
      </c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>
        <v>5166390472</v>
      </c>
      <c r="C24" s="38">
        <v>4419372000</v>
      </c>
      <c r="D24" s="34">
        <f t="shared" si="2"/>
        <v>747018472</v>
      </c>
      <c r="E24" s="39">
        <f t="shared" si="0"/>
        <v>16.90327204860781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/>
      <c r="C26" s="38"/>
      <c r="D26" s="34">
        <f t="shared" si="2"/>
        <v>0</v>
      </c>
      <c r="E26" s="39">
        <f t="shared" si="0"/>
        <v>0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416165683</v>
      </c>
      <c r="C28" s="38">
        <v>382181000</v>
      </c>
      <c r="D28" s="34">
        <f t="shared" si="2"/>
        <v>33984683</v>
      </c>
      <c r="E28" s="39">
        <f t="shared" si="0"/>
        <v>8.892300506827915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495041454</v>
      </c>
      <c r="C32" s="33">
        <f>C7-C18</f>
        <v>-71085000</v>
      </c>
      <c r="D32" s="34">
        <f t="shared" si="2"/>
        <v>566126454</v>
      </c>
      <c r="E32" s="35">
        <f t="shared" si="0"/>
        <v>-796.4077569107407</v>
      </c>
    </row>
    <row r="33" spans="1:5" s="23" customFormat="1" ht="25.5" customHeight="1">
      <c r="A33" s="22" t="s">
        <v>150</v>
      </c>
      <c r="B33" s="33">
        <f>SUM(B34:B35)</f>
        <v>231271138</v>
      </c>
      <c r="C33" s="33">
        <f>SUM(C34:C35)</f>
        <v>149300000</v>
      </c>
      <c r="D33" s="34">
        <f t="shared" si="2"/>
        <v>81971138</v>
      </c>
      <c r="E33" s="35">
        <f t="shared" si="0"/>
        <v>54.90364233087743</v>
      </c>
    </row>
    <row r="34" spans="1:5" s="21" customFormat="1" ht="14.25">
      <c r="A34" s="20" t="s">
        <v>151</v>
      </c>
      <c r="B34" s="38">
        <v>38359518</v>
      </c>
      <c r="C34" s="38">
        <v>37800000</v>
      </c>
      <c r="D34" s="34">
        <f t="shared" si="2"/>
        <v>559518</v>
      </c>
      <c r="E34" s="39">
        <f t="shared" si="0"/>
        <v>1.480206349206349</v>
      </c>
    </row>
    <row r="35" spans="1:5" s="21" customFormat="1" ht="14.25">
      <c r="A35" s="20" t="s">
        <v>152</v>
      </c>
      <c r="B35" s="38">
        <v>192911620</v>
      </c>
      <c r="C35" s="38">
        <v>111500000</v>
      </c>
      <c r="D35" s="34">
        <f t="shared" si="2"/>
        <v>81411620</v>
      </c>
      <c r="E35" s="39">
        <f t="shared" si="0"/>
        <v>73.01490582959642</v>
      </c>
    </row>
    <row r="36" spans="1:5" s="23" customFormat="1" ht="27.75" customHeight="1">
      <c r="A36" s="22" t="s">
        <v>153</v>
      </c>
      <c r="B36" s="33">
        <f>SUM(B37:B38)</f>
        <v>24593564</v>
      </c>
      <c r="C36" s="33">
        <f>SUM(C37:C38)</f>
        <v>26984000</v>
      </c>
      <c r="D36" s="34">
        <f t="shared" si="2"/>
        <v>-2390436</v>
      </c>
      <c r="E36" s="35">
        <f t="shared" si="0"/>
        <v>-8.858716276311888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24593564</v>
      </c>
      <c r="C38" s="38">
        <v>26984000</v>
      </c>
      <c r="D38" s="34">
        <f t="shared" si="2"/>
        <v>-2390436</v>
      </c>
      <c r="E38" s="39">
        <f t="shared" si="0"/>
        <v>-8.858716276311888</v>
      </c>
    </row>
    <row r="39" spans="1:5" s="23" customFormat="1" ht="27.75" customHeight="1">
      <c r="A39" s="22" t="s">
        <v>82</v>
      </c>
      <c r="B39" s="33">
        <f>B33-B36</f>
        <v>206677574</v>
      </c>
      <c r="C39" s="33">
        <f>C33-C36</f>
        <v>122316000</v>
      </c>
      <c r="D39" s="34">
        <f t="shared" si="2"/>
        <v>84361574</v>
      </c>
      <c r="E39" s="35">
        <f t="shared" si="0"/>
        <v>68.97018705647666</v>
      </c>
    </row>
    <row r="40" spans="1:5" s="23" customFormat="1" ht="27.75" customHeight="1">
      <c r="A40" s="22" t="s">
        <v>83</v>
      </c>
      <c r="B40" s="36">
        <v>0</v>
      </c>
      <c r="C40" s="36">
        <v>0</v>
      </c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701719028</v>
      </c>
      <c r="C46" s="37">
        <f>C32+C39+C40</f>
        <v>51231000</v>
      </c>
      <c r="D46" s="31">
        <f>B46-C46</f>
        <v>650488028</v>
      </c>
      <c r="E46" s="32">
        <f>IF(C46=0,0,(D46/C46)*100)</f>
        <v>1269.7156565360817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3"/>
  <dimension ref="A1:E46"/>
  <sheetViews>
    <sheetView workbookViewId="0" topLeftCell="A1">
      <selection activeCell="B50" sqref="B50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254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2442262613</v>
      </c>
      <c r="C7" s="33">
        <f>SUM(C8:C17)</f>
        <v>2450940000</v>
      </c>
      <c r="D7" s="34">
        <f>B7-C7</f>
        <v>-8677387</v>
      </c>
      <c r="E7" s="35">
        <f aca="true" t="shared" si="0" ref="E7:E40">IF(C7=0,0,(D7/C7)*100)</f>
        <v>-0.35404322423233536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/>
      <c r="C10" s="38"/>
      <c r="D10" s="34">
        <f t="shared" si="1"/>
        <v>0</v>
      </c>
      <c r="E10" s="39">
        <f t="shared" si="0"/>
        <v>0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>
        <v>2307328613</v>
      </c>
      <c r="C13" s="38">
        <v>2316006000</v>
      </c>
      <c r="D13" s="34">
        <f t="shared" si="1"/>
        <v>-8677387</v>
      </c>
      <c r="E13" s="39">
        <f t="shared" si="0"/>
        <v>-0.3746703160527218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134934000</v>
      </c>
      <c r="C17" s="38">
        <v>134934000</v>
      </c>
      <c r="D17" s="34">
        <f t="shared" si="1"/>
        <v>0</v>
      </c>
      <c r="E17" s="39">
        <f t="shared" si="0"/>
        <v>0</v>
      </c>
    </row>
    <row r="18" spans="1:5" s="23" customFormat="1" ht="24" customHeight="1">
      <c r="A18" s="22" t="s">
        <v>136</v>
      </c>
      <c r="B18" s="33">
        <f>SUM(B19:B31)</f>
        <v>2492188851</v>
      </c>
      <c r="C18" s="33">
        <f>SUM(C19:C31)</f>
        <v>2458744000</v>
      </c>
      <c r="D18" s="34">
        <f>B18-C18</f>
        <v>33444851</v>
      </c>
      <c r="E18" s="35">
        <f t="shared" si="0"/>
        <v>1.3602412857946984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305809209</v>
      </c>
      <c r="C21" s="38">
        <v>349117000</v>
      </c>
      <c r="D21" s="34">
        <f t="shared" si="2"/>
        <v>-43307791</v>
      </c>
      <c r="E21" s="39">
        <f t="shared" si="0"/>
        <v>-12.404950489377487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>
        <v>2022096257</v>
      </c>
      <c r="C24" s="38">
        <v>1934243000</v>
      </c>
      <c r="D24" s="34">
        <f t="shared" si="2"/>
        <v>87853257</v>
      </c>
      <c r="E24" s="39">
        <f t="shared" si="0"/>
        <v>4.541996894909275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/>
      <c r="C26" s="38"/>
      <c r="D26" s="34">
        <f t="shared" si="2"/>
        <v>0</v>
      </c>
      <c r="E26" s="39">
        <f t="shared" si="0"/>
        <v>0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164283385</v>
      </c>
      <c r="C28" s="38">
        <v>175384000</v>
      </c>
      <c r="D28" s="34">
        <f t="shared" si="2"/>
        <v>-11100615</v>
      </c>
      <c r="E28" s="39">
        <f t="shared" si="0"/>
        <v>-6.329320234456963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-49926238</v>
      </c>
      <c r="C32" s="33">
        <f>C7-C18</f>
        <v>-7804000</v>
      </c>
      <c r="D32" s="34">
        <f t="shared" si="2"/>
        <v>-42122238</v>
      </c>
      <c r="E32" s="35">
        <f t="shared" si="0"/>
        <v>539.7518964633522</v>
      </c>
    </row>
    <row r="33" spans="1:5" s="23" customFormat="1" ht="25.5" customHeight="1">
      <c r="A33" s="22" t="s">
        <v>150</v>
      </c>
      <c r="B33" s="33">
        <f>SUM(B34:B35)</f>
        <v>89082904</v>
      </c>
      <c r="C33" s="33">
        <f>SUM(C34:C35)</f>
        <v>57740000</v>
      </c>
      <c r="D33" s="34">
        <f t="shared" si="2"/>
        <v>31342904</v>
      </c>
      <c r="E33" s="35">
        <f t="shared" si="0"/>
        <v>54.28282646345688</v>
      </c>
    </row>
    <row r="34" spans="1:5" s="21" customFormat="1" ht="14.25">
      <c r="A34" s="20" t="s">
        <v>151</v>
      </c>
      <c r="B34" s="38">
        <v>14809175</v>
      </c>
      <c r="C34" s="38">
        <v>13950000</v>
      </c>
      <c r="D34" s="34">
        <f t="shared" si="2"/>
        <v>859175</v>
      </c>
      <c r="E34" s="39">
        <f t="shared" si="0"/>
        <v>6.158960573476702</v>
      </c>
    </row>
    <row r="35" spans="1:5" s="21" customFormat="1" ht="14.25">
      <c r="A35" s="20" t="s">
        <v>152</v>
      </c>
      <c r="B35" s="38">
        <v>74273729</v>
      </c>
      <c r="C35" s="38">
        <v>43790000</v>
      </c>
      <c r="D35" s="34">
        <f t="shared" si="2"/>
        <v>30483729</v>
      </c>
      <c r="E35" s="39">
        <f t="shared" si="0"/>
        <v>69.61344827586207</v>
      </c>
    </row>
    <row r="36" spans="1:5" s="23" customFormat="1" ht="27.75" customHeight="1">
      <c r="A36" s="22" t="s">
        <v>153</v>
      </c>
      <c r="B36" s="33">
        <f>SUM(B37:B38)</f>
        <v>40306664</v>
      </c>
      <c r="C36" s="33">
        <f>SUM(C37:C38)</f>
        <v>37311000</v>
      </c>
      <c r="D36" s="34">
        <f t="shared" si="2"/>
        <v>2995664</v>
      </c>
      <c r="E36" s="35">
        <f t="shared" si="0"/>
        <v>8.028903004475891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40306664</v>
      </c>
      <c r="C38" s="38">
        <v>37311000</v>
      </c>
      <c r="D38" s="34">
        <f t="shared" si="2"/>
        <v>2995664</v>
      </c>
      <c r="E38" s="39">
        <f t="shared" si="0"/>
        <v>8.028903004475891</v>
      </c>
    </row>
    <row r="39" spans="1:5" s="23" customFormat="1" ht="27.75" customHeight="1">
      <c r="A39" s="22" t="s">
        <v>82</v>
      </c>
      <c r="B39" s="33">
        <f>B33-B36</f>
        <v>48776240</v>
      </c>
      <c r="C39" s="33">
        <f>C33-C36</f>
        <v>20429000</v>
      </c>
      <c r="D39" s="34">
        <f t="shared" si="2"/>
        <v>28347240</v>
      </c>
      <c r="E39" s="35">
        <f t="shared" si="0"/>
        <v>138.759802241911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-1149998</v>
      </c>
      <c r="C46" s="37">
        <f>C32+C39+C40</f>
        <v>12625000</v>
      </c>
      <c r="D46" s="31">
        <f>B46-C46</f>
        <v>-13774998</v>
      </c>
      <c r="E46" s="32">
        <f>IF(C46=0,0,(D46/C46)*100)</f>
        <v>-109.10889504950497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4"/>
  <dimension ref="A1:E46"/>
  <sheetViews>
    <sheetView workbookViewId="0" topLeftCell="A1">
      <pane xSplit="1" ySplit="6" topLeftCell="B7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A1" sqref="A1:E1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272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119984119</v>
      </c>
      <c r="C7" s="33">
        <f>SUM(C8:C17)</f>
        <v>139258000</v>
      </c>
      <c r="D7" s="34">
        <f>B7-C7</f>
        <v>-19273881</v>
      </c>
      <c r="E7" s="35">
        <f aca="true" t="shared" si="0" ref="E7:E40">IF(C7=0,0,(D7/C7)*100)</f>
        <v>-13.840412040959945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/>
      <c r="C10" s="38"/>
      <c r="D10" s="34">
        <f t="shared" si="1"/>
        <v>0</v>
      </c>
      <c r="E10" s="39">
        <f t="shared" si="0"/>
        <v>0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>
        <v>56456139</v>
      </c>
      <c r="C13" s="38">
        <v>75996000</v>
      </c>
      <c r="D13" s="34">
        <f t="shared" si="1"/>
        <v>-19539861</v>
      </c>
      <c r="E13" s="39">
        <f t="shared" si="0"/>
        <v>-25.711696668245697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63527980</v>
      </c>
      <c r="C17" s="38">
        <v>63262000</v>
      </c>
      <c r="D17" s="34">
        <f t="shared" si="1"/>
        <v>265980</v>
      </c>
      <c r="E17" s="39">
        <f t="shared" si="0"/>
        <v>0.4204419714836711</v>
      </c>
    </row>
    <row r="18" spans="1:5" s="23" customFormat="1" ht="24" customHeight="1">
      <c r="A18" s="22" t="s">
        <v>136</v>
      </c>
      <c r="B18" s="33">
        <f>SUM(B19:B31)</f>
        <v>111250293</v>
      </c>
      <c r="C18" s="33">
        <f>SUM(C19:C31)</f>
        <v>160349000</v>
      </c>
      <c r="D18" s="34">
        <f>B18-C18</f>
        <v>-49098707</v>
      </c>
      <c r="E18" s="35">
        <f t="shared" si="0"/>
        <v>-30.619902213297244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23857369</v>
      </c>
      <c r="C21" s="38">
        <v>34820000</v>
      </c>
      <c r="D21" s="34">
        <f t="shared" si="2"/>
        <v>-10962631</v>
      </c>
      <c r="E21" s="39">
        <f t="shared" si="0"/>
        <v>-31.483719126938542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>
        <v>73811448</v>
      </c>
      <c r="C24" s="38">
        <v>103489000</v>
      </c>
      <c r="D24" s="34">
        <f t="shared" si="2"/>
        <v>-29677552</v>
      </c>
      <c r="E24" s="39">
        <f t="shared" si="0"/>
        <v>-28.67701108330354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/>
      <c r="C26" s="38"/>
      <c r="D26" s="34">
        <f t="shared" si="2"/>
        <v>0</v>
      </c>
      <c r="E26" s="39">
        <f t="shared" si="0"/>
        <v>0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13581476</v>
      </c>
      <c r="C28" s="38">
        <v>22040000</v>
      </c>
      <c r="D28" s="34">
        <f t="shared" si="2"/>
        <v>-8458524</v>
      </c>
      <c r="E28" s="39">
        <f t="shared" si="0"/>
        <v>-38.378058076225045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8733826</v>
      </c>
      <c r="C32" s="33">
        <f>C7-C18</f>
        <v>-21091000</v>
      </c>
      <c r="D32" s="34">
        <f t="shared" si="2"/>
        <v>29824826</v>
      </c>
      <c r="E32" s="35">
        <f t="shared" si="0"/>
        <v>-141.41020340429566</v>
      </c>
    </row>
    <row r="33" spans="1:5" s="23" customFormat="1" ht="25.5" customHeight="1">
      <c r="A33" s="22" t="s">
        <v>150</v>
      </c>
      <c r="B33" s="33">
        <f>SUM(B34:B35)</f>
        <v>169860</v>
      </c>
      <c r="C33" s="33">
        <f>SUM(C34:C35)</f>
        <v>678000</v>
      </c>
      <c r="D33" s="34">
        <f t="shared" si="2"/>
        <v>-508140</v>
      </c>
      <c r="E33" s="35">
        <f t="shared" si="0"/>
        <v>-74.94690265486726</v>
      </c>
    </row>
    <row r="34" spans="1:5" s="21" customFormat="1" ht="14.25">
      <c r="A34" s="20" t="s">
        <v>151</v>
      </c>
      <c r="B34" s="38">
        <v>791</v>
      </c>
      <c r="C34" s="38">
        <v>6000</v>
      </c>
      <c r="D34" s="34">
        <f t="shared" si="2"/>
        <v>-5209</v>
      </c>
      <c r="E34" s="39">
        <f t="shared" si="0"/>
        <v>-86.81666666666666</v>
      </c>
    </row>
    <row r="35" spans="1:5" s="21" customFormat="1" ht="14.25">
      <c r="A35" s="20" t="s">
        <v>152</v>
      </c>
      <c r="B35" s="38">
        <v>169069</v>
      </c>
      <c r="C35" s="38">
        <v>672000</v>
      </c>
      <c r="D35" s="34">
        <f t="shared" si="2"/>
        <v>-502931</v>
      </c>
      <c r="E35" s="39">
        <f t="shared" si="0"/>
        <v>-74.84092261904762</v>
      </c>
    </row>
    <row r="36" spans="1:5" s="23" customFormat="1" ht="27.75" customHeight="1">
      <c r="A36" s="22" t="s">
        <v>153</v>
      </c>
      <c r="B36" s="33">
        <f>SUM(B37:B38)</f>
        <v>1087360</v>
      </c>
      <c r="C36" s="33">
        <f>SUM(C37:C38)</f>
        <v>3276000</v>
      </c>
      <c r="D36" s="34">
        <f t="shared" si="2"/>
        <v>-2188640</v>
      </c>
      <c r="E36" s="35">
        <f t="shared" si="0"/>
        <v>-66.80830280830281</v>
      </c>
    </row>
    <row r="37" spans="1:5" s="21" customFormat="1" ht="14.25">
      <c r="A37" s="20" t="s">
        <v>154</v>
      </c>
      <c r="B37" s="38">
        <v>935962</v>
      </c>
      <c r="C37" s="38">
        <v>3000000</v>
      </c>
      <c r="D37" s="34">
        <f t="shared" si="2"/>
        <v>-2064038</v>
      </c>
      <c r="E37" s="39">
        <f t="shared" si="0"/>
        <v>-68.80126666666668</v>
      </c>
    </row>
    <row r="38" spans="1:5" s="21" customFormat="1" ht="14.25">
      <c r="A38" s="20" t="s">
        <v>155</v>
      </c>
      <c r="B38" s="38">
        <v>151398</v>
      </c>
      <c r="C38" s="38">
        <v>276000</v>
      </c>
      <c r="D38" s="34">
        <f t="shared" si="2"/>
        <v>-124602</v>
      </c>
      <c r="E38" s="39">
        <f t="shared" si="0"/>
        <v>-45.14565217391304</v>
      </c>
    </row>
    <row r="39" spans="1:5" s="23" customFormat="1" ht="27.75" customHeight="1">
      <c r="A39" s="22" t="s">
        <v>82</v>
      </c>
      <c r="B39" s="33">
        <f>B33-B36</f>
        <v>-917500</v>
      </c>
      <c r="C39" s="33">
        <f>C33-C36</f>
        <v>-2598000</v>
      </c>
      <c r="D39" s="34">
        <f t="shared" si="2"/>
        <v>1680500</v>
      </c>
      <c r="E39" s="35">
        <f t="shared" si="0"/>
        <v>-64.68437259430331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7816326</v>
      </c>
      <c r="C46" s="37">
        <f>C32+C39+C40</f>
        <v>-23689000</v>
      </c>
      <c r="D46" s="31">
        <f>B46-C46</f>
        <v>31505326</v>
      </c>
      <c r="E46" s="32">
        <f>IF(C46=0,0,(D46/C46)*100)</f>
        <v>-132.99559289121535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5"/>
  <dimension ref="A1:E46"/>
  <sheetViews>
    <sheetView workbookViewId="0" topLeftCell="A1">
      <pane xSplit="1" ySplit="6" topLeftCell="B7" activePane="bottomRight" state="frozen"/>
      <selection pane="topLeft" activeCell="C47" sqref="C47"/>
      <selection pane="topRight" activeCell="C47" sqref="C47"/>
      <selection pane="bottomLeft" activeCell="C47" sqref="C47"/>
      <selection pane="bottomRight" activeCell="C47" sqref="C47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3" t="s">
        <v>255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247557541</v>
      </c>
      <c r="C7" s="33">
        <f>SUM(C8:C17)</f>
        <v>209019000</v>
      </c>
      <c r="D7" s="34">
        <f>B7-C7</f>
        <v>38538541</v>
      </c>
      <c r="E7" s="35">
        <f aca="true" t="shared" si="0" ref="E7:E40">IF(C7=0,0,(D7/C7)*100)</f>
        <v>18.437817136241204</v>
      </c>
    </row>
    <row r="8" spans="1:5" s="21" customFormat="1" ht="14.25">
      <c r="A8" s="20" t="s">
        <v>126</v>
      </c>
      <c r="B8" s="38">
        <v>211173724</v>
      </c>
      <c r="C8" s="38">
        <v>171815000</v>
      </c>
      <c r="D8" s="41">
        <f aca="true" t="shared" si="1" ref="D8:D17">B8-C8</f>
        <v>39358724</v>
      </c>
      <c r="E8" s="39">
        <f t="shared" si="0"/>
        <v>22.907618077583447</v>
      </c>
    </row>
    <row r="9" spans="1:5" s="21" customFormat="1" ht="14.25">
      <c r="A9" s="20" t="s">
        <v>127</v>
      </c>
      <c r="B9" s="38">
        <v>36383817</v>
      </c>
      <c r="C9" s="38">
        <v>37204000</v>
      </c>
      <c r="D9" s="41">
        <f t="shared" si="1"/>
        <v>-820183</v>
      </c>
      <c r="E9" s="39">
        <f t="shared" si="0"/>
        <v>-2.204555961724546</v>
      </c>
    </row>
    <row r="10" spans="1:5" s="21" customFormat="1" ht="14.25">
      <c r="A10" s="20" t="s">
        <v>128</v>
      </c>
      <c r="B10" s="38"/>
      <c r="C10" s="38"/>
      <c r="D10" s="34">
        <f t="shared" si="1"/>
        <v>0</v>
      </c>
      <c r="E10" s="39">
        <f t="shared" si="0"/>
        <v>0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/>
      <c r="C17" s="38"/>
      <c r="D17" s="34">
        <f t="shared" si="1"/>
        <v>0</v>
      </c>
      <c r="E17" s="39">
        <f t="shared" si="0"/>
        <v>0</v>
      </c>
    </row>
    <row r="18" spans="1:5" s="23" customFormat="1" ht="24" customHeight="1">
      <c r="A18" s="22" t="s">
        <v>136</v>
      </c>
      <c r="B18" s="33">
        <f>SUM(B19:B31)</f>
        <v>146366951.5</v>
      </c>
      <c r="C18" s="33">
        <f>SUM(C19:C31)</f>
        <v>132332000</v>
      </c>
      <c r="D18" s="34">
        <f>B18-C18</f>
        <v>14034951.5</v>
      </c>
      <c r="E18" s="35">
        <f t="shared" si="0"/>
        <v>10.605863661094823</v>
      </c>
    </row>
    <row r="19" spans="1:5" s="21" customFormat="1" ht="14.25">
      <c r="A19" s="20" t="s">
        <v>137</v>
      </c>
      <c r="B19" s="38">
        <v>114467836.5</v>
      </c>
      <c r="C19" s="38">
        <v>94818000</v>
      </c>
      <c r="D19" s="41">
        <f aca="true" t="shared" si="2" ref="D19:D40">B19-C19</f>
        <v>19649836.5</v>
      </c>
      <c r="E19" s="39">
        <f t="shared" si="0"/>
        <v>20.72374074542808</v>
      </c>
    </row>
    <row r="20" spans="1:5" s="21" customFormat="1" ht="14.25">
      <c r="A20" s="20" t="s">
        <v>138</v>
      </c>
      <c r="B20" s="38">
        <v>28231457</v>
      </c>
      <c r="C20" s="38">
        <v>28525000</v>
      </c>
      <c r="D20" s="41">
        <f t="shared" si="2"/>
        <v>-293543</v>
      </c>
      <c r="E20" s="39">
        <f t="shared" si="0"/>
        <v>-1.0290727432077125</v>
      </c>
    </row>
    <row r="21" spans="1:5" s="21" customFormat="1" ht="14.25">
      <c r="A21" s="20" t="s">
        <v>139</v>
      </c>
      <c r="B21" s="38"/>
      <c r="C21" s="38"/>
      <c r="D21" s="41">
        <f t="shared" si="2"/>
        <v>0</v>
      </c>
      <c r="E21" s="39">
        <f t="shared" si="0"/>
        <v>0</v>
      </c>
    </row>
    <row r="22" spans="1:5" s="21" customFormat="1" ht="14.25">
      <c r="A22" s="20" t="s">
        <v>140</v>
      </c>
      <c r="B22" s="38"/>
      <c r="C22" s="38"/>
      <c r="D22" s="41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41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41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41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/>
      <c r="C26" s="38"/>
      <c r="D26" s="41">
        <f t="shared" si="2"/>
        <v>0</v>
      </c>
      <c r="E26" s="39">
        <f t="shared" si="0"/>
        <v>0</v>
      </c>
    </row>
    <row r="27" spans="1:5" s="21" customFormat="1" ht="14.25">
      <c r="A27" s="20" t="s">
        <v>145</v>
      </c>
      <c r="B27" s="38">
        <v>594509</v>
      </c>
      <c r="C27" s="38">
        <v>1918000</v>
      </c>
      <c r="D27" s="41">
        <f t="shared" si="2"/>
        <v>-1323491</v>
      </c>
      <c r="E27" s="39">
        <f t="shared" si="0"/>
        <v>-69.00370177267988</v>
      </c>
    </row>
    <row r="28" spans="1:5" s="21" customFormat="1" ht="14.25">
      <c r="A28" s="20" t="s">
        <v>146</v>
      </c>
      <c r="B28" s="38">
        <v>3073149</v>
      </c>
      <c r="C28" s="38">
        <v>7071000</v>
      </c>
      <c r="D28" s="41">
        <f t="shared" si="2"/>
        <v>-3997851</v>
      </c>
      <c r="E28" s="39">
        <f t="shared" si="0"/>
        <v>-56.53869325413662</v>
      </c>
    </row>
    <row r="29" spans="1:5" s="21" customFormat="1" ht="14.25">
      <c r="A29" s="20" t="s">
        <v>147</v>
      </c>
      <c r="B29" s="38"/>
      <c r="C29" s="38"/>
      <c r="D29" s="41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41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41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101190589.5</v>
      </c>
      <c r="C32" s="33">
        <f>C7-C18</f>
        <v>76687000</v>
      </c>
      <c r="D32" s="34">
        <f t="shared" si="2"/>
        <v>24503589.5</v>
      </c>
      <c r="E32" s="35">
        <f t="shared" si="0"/>
        <v>31.9527292761485</v>
      </c>
    </row>
    <row r="33" spans="1:5" s="23" customFormat="1" ht="25.5" customHeight="1">
      <c r="A33" s="22" t="s">
        <v>150</v>
      </c>
      <c r="B33" s="33">
        <f>SUM(B34:B35)</f>
        <v>21178684</v>
      </c>
      <c r="C33" s="33">
        <f>SUM(C34:C35)</f>
        <v>21488000</v>
      </c>
      <c r="D33" s="34">
        <f t="shared" si="2"/>
        <v>-309316</v>
      </c>
      <c r="E33" s="35">
        <f t="shared" si="0"/>
        <v>-1.4394825018615043</v>
      </c>
    </row>
    <row r="34" spans="1:5" s="21" customFormat="1" ht="14.25">
      <c r="A34" s="20" t="s">
        <v>151</v>
      </c>
      <c r="B34" s="38">
        <v>20934534</v>
      </c>
      <c r="C34" s="38">
        <v>21387000</v>
      </c>
      <c r="D34" s="41">
        <f t="shared" si="2"/>
        <v>-452466</v>
      </c>
      <c r="E34" s="39">
        <f t="shared" si="0"/>
        <v>-2.1156122878384065</v>
      </c>
    </row>
    <row r="35" spans="1:5" s="21" customFormat="1" ht="14.25">
      <c r="A35" s="20" t="s">
        <v>152</v>
      </c>
      <c r="B35" s="38">
        <v>244150</v>
      </c>
      <c r="C35" s="38">
        <v>101000</v>
      </c>
      <c r="D35" s="41">
        <f t="shared" si="2"/>
        <v>143150</v>
      </c>
      <c r="E35" s="39">
        <f t="shared" si="0"/>
        <v>141.73267326732673</v>
      </c>
    </row>
    <row r="36" spans="1:5" s="23" customFormat="1" ht="27.75" customHeight="1">
      <c r="A36" s="22" t="s">
        <v>153</v>
      </c>
      <c r="B36" s="33">
        <f>SUM(B37:B38)</f>
        <v>65000622</v>
      </c>
      <c r="C36" s="33">
        <f>SUM(C37:C38)</f>
        <v>78977000</v>
      </c>
      <c r="D36" s="34">
        <f t="shared" si="2"/>
        <v>-13976378</v>
      </c>
      <c r="E36" s="35">
        <f t="shared" si="0"/>
        <v>-17.696769945680387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65000622</v>
      </c>
      <c r="C38" s="38">
        <v>78977000</v>
      </c>
      <c r="D38" s="41">
        <f t="shared" si="2"/>
        <v>-13976378</v>
      </c>
      <c r="E38" s="39">
        <f t="shared" si="0"/>
        <v>-17.696769945680387</v>
      </c>
    </row>
    <row r="39" spans="1:5" s="23" customFormat="1" ht="27.75" customHeight="1">
      <c r="A39" s="22" t="s">
        <v>82</v>
      </c>
      <c r="B39" s="33">
        <f>B33-B36</f>
        <v>-43821938</v>
      </c>
      <c r="C39" s="33">
        <f>C33-C36</f>
        <v>-57489000</v>
      </c>
      <c r="D39" s="34">
        <f t="shared" si="2"/>
        <v>13667062</v>
      </c>
      <c r="E39" s="35">
        <f t="shared" si="0"/>
        <v>-23.77335142375063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57368651.5</v>
      </c>
      <c r="C46" s="37">
        <f>C32+C39+C40</f>
        <v>19198000</v>
      </c>
      <c r="D46" s="31">
        <f>B46-C46</f>
        <v>38170651.5</v>
      </c>
      <c r="E46" s="32">
        <f>IF(C46=0,0,(D46/C46)*100)</f>
        <v>198.8261876237108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6"/>
  <dimension ref="A1:E46"/>
  <sheetViews>
    <sheetView workbookViewId="0" topLeftCell="A1">
      <pane xSplit="1" ySplit="6" topLeftCell="B7" activePane="bottomRight" state="frozen"/>
      <selection pane="topLeft" activeCell="C47" sqref="C47"/>
      <selection pane="topRight" activeCell="C47" sqref="C47"/>
      <selection pane="bottomLeft" activeCell="C47" sqref="C47"/>
      <selection pane="bottomRight" activeCell="C47" sqref="C47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3" t="s">
        <v>256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2395357177</v>
      </c>
      <c r="C7" s="33">
        <f>SUM(C8:C17)</f>
        <v>2026636000</v>
      </c>
      <c r="D7" s="34">
        <f>B7-C7</f>
        <v>368721177</v>
      </c>
      <c r="E7" s="35">
        <f aca="true" t="shared" si="0" ref="E7:E40">IF(C7=0,0,(D7/C7)*100)</f>
        <v>18.193754428520958</v>
      </c>
    </row>
    <row r="8" spans="1:5" s="21" customFormat="1" ht="14.25">
      <c r="A8" s="20" t="s">
        <v>126</v>
      </c>
      <c r="B8" s="38">
        <v>1365523646</v>
      </c>
      <c r="C8" s="38">
        <v>1426753000</v>
      </c>
      <c r="D8" s="41">
        <f aca="true" t="shared" si="1" ref="D8:D17">B8-C8</f>
        <v>-61229354</v>
      </c>
      <c r="E8" s="39">
        <f t="shared" si="0"/>
        <v>-4.29151745256537</v>
      </c>
    </row>
    <row r="9" spans="1:5" s="21" customFormat="1" ht="14.25">
      <c r="A9" s="20" t="s">
        <v>127</v>
      </c>
      <c r="B9" s="38">
        <v>30574712</v>
      </c>
      <c r="C9" s="38">
        <v>57130000</v>
      </c>
      <c r="D9" s="41">
        <f t="shared" si="1"/>
        <v>-26555288</v>
      </c>
      <c r="E9" s="39">
        <f t="shared" si="0"/>
        <v>-46.48221249781201</v>
      </c>
    </row>
    <row r="10" spans="1:5" s="21" customFormat="1" ht="14.25">
      <c r="A10" s="20" t="s">
        <v>128</v>
      </c>
      <c r="B10" s="38"/>
      <c r="C10" s="38"/>
      <c r="D10" s="41">
        <f t="shared" si="1"/>
        <v>0</v>
      </c>
      <c r="E10" s="39">
        <f t="shared" si="0"/>
        <v>0</v>
      </c>
    </row>
    <row r="11" spans="1:5" s="21" customFormat="1" ht="14.25">
      <c r="A11" s="20" t="s">
        <v>129</v>
      </c>
      <c r="B11" s="38">
        <v>147934560</v>
      </c>
      <c r="C11" s="38">
        <v>157653000</v>
      </c>
      <c r="D11" s="41">
        <f t="shared" si="1"/>
        <v>-9718440</v>
      </c>
      <c r="E11" s="39">
        <f t="shared" si="0"/>
        <v>-6.164449772601854</v>
      </c>
    </row>
    <row r="12" spans="1:5" s="21" customFormat="1" ht="14.25">
      <c r="A12" s="20" t="s">
        <v>130</v>
      </c>
      <c r="B12" s="38">
        <v>358104028</v>
      </c>
      <c r="C12" s="38">
        <v>334659000</v>
      </c>
      <c r="D12" s="41">
        <f t="shared" si="1"/>
        <v>23445028</v>
      </c>
      <c r="E12" s="39">
        <f t="shared" si="0"/>
        <v>7.005646942111224</v>
      </c>
    </row>
    <row r="13" spans="1:5" s="21" customFormat="1" ht="14.25">
      <c r="A13" s="20" t="s">
        <v>131</v>
      </c>
      <c r="B13" s="38">
        <v>22594445</v>
      </c>
      <c r="C13" s="38">
        <v>20150000</v>
      </c>
      <c r="D13" s="41">
        <f t="shared" si="1"/>
        <v>2444445</v>
      </c>
      <c r="E13" s="39">
        <f t="shared" si="0"/>
        <v>12.131240694789081</v>
      </c>
    </row>
    <row r="14" spans="1:5" s="21" customFormat="1" ht="14.25">
      <c r="A14" s="20" t="s">
        <v>132</v>
      </c>
      <c r="B14" s="38"/>
      <c r="C14" s="38"/>
      <c r="D14" s="41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41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41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470625786</v>
      </c>
      <c r="C17" s="38">
        <v>30291000</v>
      </c>
      <c r="D17" s="41">
        <f t="shared" si="1"/>
        <v>440334786</v>
      </c>
      <c r="E17" s="39">
        <f t="shared" si="0"/>
        <v>1453.68190551649</v>
      </c>
    </row>
    <row r="18" spans="1:5" s="23" customFormat="1" ht="24" customHeight="1">
      <c r="A18" s="22" t="s">
        <v>136</v>
      </c>
      <c r="B18" s="33">
        <f>SUM(B19:B31)</f>
        <v>2484926378.32</v>
      </c>
      <c r="C18" s="33">
        <f>SUM(C19:C31)</f>
        <v>2901280000</v>
      </c>
      <c r="D18" s="34">
        <f>B18-C18</f>
        <v>-416353621.6799998</v>
      </c>
      <c r="E18" s="35">
        <f t="shared" si="0"/>
        <v>-14.350687340759935</v>
      </c>
    </row>
    <row r="19" spans="1:5" s="21" customFormat="1" ht="14.25">
      <c r="A19" s="20" t="s">
        <v>137</v>
      </c>
      <c r="B19" s="38">
        <v>2118725101.34</v>
      </c>
      <c r="C19" s="38">
        <v>2505191000</v>
      </c>
      <c r="D19" s="41">
        <f aca="true" t="shared" si="2" ref="D19:D40">B19-C19</f>
        <v>-386465898.6600001</v>
      </c>
      <c r="E19" s="39">
        <f t="shared" si="0"/>
        <v>-15.426604145552178</v>
      </c>
    </row>
    <row r="20" spans="1:5" s="21" customFormat="1" ht="14.25">
      <c r="A20" s="20" t="s">
        <v>138</v>
      </c>
      <c r="B20" s="38">
        <v>27441121</v>
      </c>
      <c r="C20" s="38">
        <v>42845000</v>
      </c>
      <c r="D20" s="41">
        <f t="shared" si="2"/>
        <v>-15403879</v>
      </c>
      <c r="E20" s="39">
        <f t="shared" si="0"/>
        <v>-35.95257089508694</v>
      </c>
    </row>
    <row r="21" spans="1:5" s="21" customFormat="1" ht="14.25">
      <c r="A21" s="20" t="s">
        <v>139</v>
      </c>
      <c r="B21" s="38"/>
      <c r="C21" s="38"/>
      <c r="D21" s="41">
        <f t="shared" si="2"/>
        <v>0</v>
      </c>
      <c r="E21" s="39">
        <f t="shared" si="0"/>
        <v>0</v>
      </c>
    </row>
    <row r="22" spans="1:5" s="21" customFormat="1" ht="14.25">
      <c r="A22" s="20" t="s">
        <v>140</v>
      </c>
      <c r="B22" s="38">
        <v>1145322</v>
      </c>
      <c r="C22" s="38">
        <v>0</v>
      </c>
      <c r="D22" s="41">
        <f t="shared" si="2"/>
        <v>1145322</v>
      </c>
      <c r="E22" s="39">
        <f t="shared" si="0"/>
        <v>0</v>
      </c>
    </row>
    <row r="23" spans="1:5" s="21" customFormat="1" ht="14.25">
      <c r="A23" s="20" t="s">
        <v>141</v>
      </c>
      <c r="B23" s="38">
        <v>34546667</v>
      </c>
      <c r="C23" s="38">
        <v>22392000</v>
      </c>
      <c r="D23" s="41">
        <f t="shared" si="2"/>
        <v>12154667</v>
      </c>
      <c r="E23" s="39">
        <f t="shared" si="0"/>
        <v>54.281292425866376</v>
      </c>
    </row>
    <row r="24" spans="1:5" s="21" customFormat="1" ht="14.25">
      <c r="A24" s="20" t="s">
        <v>142</v>
      </c>
      <c r="B24" s="38">
        <v>26011551.98</v>
      </c>
      <c r="C24" s="38">
        <v>29959000</v>
      </c>
      <c r="D24" s="41">
        <f t="shared" si="2"/>
        <v>-3947448.0199999996</v>
      </c>
      <c r="E24" s="39">
        <f t="shared" si="0"/>
        <v>-13.176167495577287</v>
      </c>
    </row>
    <row r="25" spans="1:5" s="21" customFormat="1" ht="14.25">
      <c r="A25" s="20" t="s">
        <v>143</v>
      </c>
      <c r="B25" s="38"/>
      <c r="C25" s="38"/>
      <c r="D25" s="41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/>
      <c r="C26" s="38"/>
      <c r="D26" s="41">
        <f t="shared" si="2"/>
        <v>0</v>
      </c>
      <c r="E26" s="39">
        <f t="shared" si="0"/>
        <v>0</v>
      </c>
    </row>
    <row r="27" spans="1:5" s="21" customFormat="1" ht="14.25">
      <c r="A27" s="20" t="s">
        <v>145</v>
      </c>
      <c r="B27" s="38">
        <v>172476227</v>
      </c>
      <c r="C27" s="38">
        <v>175288000</v>
      </c>
      <c r="D27" s="41">
        <f t="shared" si="2"/>
        <v>-2811773</v>
      </c>
      <c r="E27" s="39">
        <f t="shared" si="0"/>
        <v>-1.60408755876044</v>
      </c>
    </row>
    <row r="28" spans="1:5" s="21" customFormat="1" ht="14.25">
      <c r="A28" s="20" t="s">
        <v>146</v>
      </c>
      <c r="B28" s="38">
        <v>101411261</v>
      </c>
      <c r="C28" s="38">
        <v>122874000</v>
      </c>
      <c r="D28" s="41">
        <f t="shared" si="2"/>
        <v>-21462739</v>
      </c>
      <c r="E28" s="39">
        <f t="shared" si="0"/>
        <v>-17.46727460650748</v>
      </c>
    </row>
    <row r="29" spans="1:5" s="21" customFormat="1" ht="14.25">
      <c r="A29" s="20" t="s">
        <v>147</v>
      </c>
      <c r="B29" s="38"/>
      <c r="C29" s="38"/>
      <c r="D29" s="41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41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>
        <v>3169127</v>
      </c>
      <c r="C31" s="38">
        <v>2731000</v>
      </c>
      <c r="D31" s="41">
        <f t="shared" si="2"/>
        <v>438127</v>
      </c>
      <c r="E31" s="39">
        <f t="shared" si="0"/>
        <v>16.042731600146467</v>
      </c>
    </row>
    <row r="32" spans="1:5" s="23" customFormat="1" ht="28.5" customHeight="1">
      <c r="A32" s="22" t="s">
        <v>81</v>
      </c>
      <c r="B32" s="33">
        <f>B7-B18</f>
        <v>-89569201.32000017</v>
      </c>
      <c r="C32" s="33">
        <f>C7-C18</f>
        <v>-874644000</v>
      </c>
      <c r="D32" s="34">
        <f t="shared" si="2"/>
        <v>785074798.6799998</v>
      </c>
      <c r="E32" s="35">
        <f t="shared" si="0"/>
        <v>-89.75935336891351</v>
      </c>
    </row>
    <row r="33" spans="1:5" s="23" customFormat="1" ht="25.5" customHeight="1">
      <c r="A33" s="22" t="s">
        <v>150</v>
      </c>
      <c r="B33" s="33">
        <f>SUM(B34:B35)</f>
        <v>600945620.63</v>
      </c>
      <c r="C33" s="33">
        <f>SUM(C34:C35)</f>
        <v>395584000</v>
      </c>
      <c r="D33" s="34">
        <f t="shared" si="2"/>
        <v>205361620.63</v>
      </c>
      <c r="E33" s="35">
        <f t="shared" si="0"/>
        <v>51.913530534602</v>
      </c>
    </row>
    <row r="34" spans="1:5" s="21" customFormat="1" ht="14.25">
      <c r="A34" s="20" t="s">
        <v>151</v>
      </c>
      <c r="B34" s="38">
        <v>51480457</v>
      </c>
      <c r="C34" s="38">
        <v>36050000</v>
      </c>
      <c r="D34" s="41">
        <f t="shared" si="2"/>
        <v>15430457</v>
      </c>
      <c r="E34" s="39">
        <f t="shared" si="0"/>
        <v>42.80293203883495</v>
      </c>
    </row>
    <row r="35" spans="1:5" s="21" customFormat="1" ht="14.25">
      <c r="A35" s="20" t="s">
        <v>152</v>
      </c>
      <c r="B35" s="38">
        <v>549465163.63</v>
      </c>
      <c r="C35" s="38">
        <v>359534000</v>
      </c>
      <c r="D35" s="41">
        <f t="shared" si="2"/>
        <v>189931163.63</v>
      </c>
      <c r="E35" s="39">
        <f t="shared" si="0"/>
        <v>52.82703823004222</v>
      </c>
    </row>
    <row r="36" spans="1:5" s="23" customFormat="1" ht="27.75" customHeight="1">
      <c r="A36" s="22" t="s">
        <v>153</v>
      </c>
      <c r="B36" s="33">
        <f>SUM(B37:B38)</f>
        <v>409672821.47</v>
      </c>
      <c r="C36" s="33">
        <f>SUM(C37:C38)</f>
        <v>334877000</v>
      </c>
      <c r="D36" s="34">
        <f t="shared" si="2"/>
        <v>74795821.47000003</v>
      </c>
      <c r="E36" s="35">
        <f t="shared" si="0"/>
        <v>22.335311612920574</v>
      </c>
    </row>
    <row r="37" spans="1:5" s="21" customFormat="1" ht="14.25">
      <c r="A37" s="20" t="s">
        <v>154</v>
      </c>
      <c r="B37" s="38">
        <v>334765900</v>
      </c>
      <c r="C37" s="38">
        <v>330379000</v>
      </c>
      <c r="D37" s="41">
        <f t="shared" si="2"/>
        <v>4386900</v>
      </c>
      <c r="E37" s="39">
        <f t="shared" si="0"/>
        <v>1.3278386338114712</v>
      </c>
    </row>
    <row r="38" spans="1:5" s="21" customFormat="1" ht="14.25">
      <c r="A38" s="20" t="s">
        <v>155</v>
      </c>
      <c r="B38" s="38">
        <v>74906921.47</v>
      </c>
      <c r="C38" s="38">
        <v>4498000</v>
      </c>
      <c r="D38" s="41">
        <f t="shared" si="2"/>
        <v>70408921.47</v>
      </c>
      <c r="E38" s="39">
        <f t="shared" si="0"/>
        <v>1565.3384052912406</v>
      </c>
    </row>
    <row r="39" spans="1:5" s="23" customFormat="1" ht="27.75" customHeight="1">
      <c r="A39" s="22" t="s">
        <v>82</v>
      </c>
      <c r="B39" s="33">
        <f>B33-B36</f>
        <v>191272799.15999997</v>
      </c>
      <c r="C39" s="33">
        <f>C33-C36</f>
        <v>60707000</v>
      </c>
      <c r="D39" s="34">
        <f t="shared" si="2"/>
        <v>130565799.15999997</v>
      </c>
      <c r="E39" s="35">
        <f t="shared" si="0"/>
        <v>215.0753606009191</v>
      </c>
    </row>
    <row r="40" spans="1:5" s="23" customFormat="1" ht="27.75" customHeight="1">
      <c r="A40" s="22" t="s">
        <v>83</v>
      </c>
      <c r="B40" s="36">
        <v>0</v>
      </c>
      <c r="C40" s="36">
        <v>0</v>
      </c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101703597.8399998</v>
      </c>
      <c r="C46" s="37">
        <f>C32+C39+C40</f>
        <v>-813937000</v>
      </c>
      <c r="D46" s="31">
        <f>B46-C46</f>
        <v>915640597.8399998</v>
      </c>
      <c r="E46" s="32">
        <f>IF(C46=0,0,(D46/C46)*100)</f>
        <v>-112.49526656731415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/>
  <dimension ref="A1:E46"/>
  <sheetViews>
    <sheetView workbookViewId="0" topLeftCell="A1">
      <pane xSplit="1" ySplit="6" topLeftCell="B7" activePane="bottomRight" state="frozen"/>
      <selection pane="topLeft" activeCell="C47" sqref="C47"/>
      <selection pane="topRight" activeCell="C47" sqref="C47"/>
      <selection pane="bottomLeft" activeCell="C47" sqref="C47"/>
      <selection pane="bottomRight" activeCell="C47" sqref="C47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8.125" style="8" customWidth="1"/>
    <col min="5" max="5" width="8.875" style="8" customWidth="1"/>
    <col min="6" max="16384" width="9.00390625" style="8" customWidth="1"/>
  </cols>
  <sheetData>
    <row r="1" spans="1:5" s="1" customFormat="1" ht="27.75">
      <c r="A1" s="105" t="s">
        <v>275</v>
      </c>
      <c r="B1" s="104"/>
      <c r="C1" s="104"/>
      <c r="D1" s="104"/>
      <c r="E1" s="104"/>
    </row>
    <row r="2" spans="1:5" s="1" customFormat="1" ht="21">
      <c r="A2" s="96" t="s">
        <v>211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212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1027009222</v>
      </c>
      <c r="C7" s="33">
        <f>SUM(C8:C17)</f>
        <v>987648000</v>
      </c>
      <c r="D7" s="34">
        <f>B7-C7</f>
        <v>39361222</v>
      </c>
      <c r="E7" s="35">
        <f aca="true" t="shared" si="0" ref="E7:E40">IF(C7=0,0,(D7/C7)*100)</f>
        <v>3.9853492337350955</v>
      </c>
    </row>
    <row r="8" spans="1:5" s="21" customFormat="1" ht="14.25">
      <c r="A8" s="20" t="s">
        <v>126</v>
      </c>
      <c r="B8" s="38">
        <v>28475610</v>
      </c>
      <c r="C8" s="38">
        <v>46771000</v>
      </c>
      <c r="D8" s="41">
        <f aca="true" t="shared" si="1" ref="D8:D17">B8-C8</f>
        <v>-18295390</v>
      </c>
      <c r="E8" s="39">
        <f t="shared" si="0"/>
        <v>-39.11695281264031</v>
      </c>
    </row>
    <row r="9" spans="1:5" s="21" customFormat="1" ht="14.25">
      <c r="A9" s="20" t="s">
        <v>127</v>
      </c>
      <c r="B9" s="38">
        <v>998533612</v>
      </c>
      <c r="C9" s="38">
        <v>940877000</v>
      </c>
      <c r="D9" s="41">
        <f t="shared" si="1"/>
        <v>57656612</v>
      </c>
      <c r="E9" s="39">
        <f t="shared" si="0"/>
        <v>6.127964866821062</v>
      </c>
    </row>
    <row r="10" spans="1:5" s="21" customFormat="1" ht="14.25">
      <c r="A10" s="20" t="s">
        <v>128</v>
      </c>
      <c r="B10" s="38"/>
      <c r="C10" s="38"/>
      <c r="D10" s="41">
        <f t="shared" si="1"/>
        <v>0</v>
      </c>
      <c r="E10" s="39">
        <f t="shared" si="0"/>
        <v>0</v>
      </c>
    </row>
    <row r="11" spans="1:5" s="21" customFormat="1" ht="14.25">
      <c r="A11" s="20" t="s">
        <v>129</v>
      </c>
      <c r="B11" s="38"/>
      <c r="C11" s="38"/>
      <c r="D11" s="41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41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41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41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41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41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/>
      <c r="C17" s="38"/>
      <c r="D17" s="41">
        <f t="shared" si="1"/>
        <v>0</v>
      </c>
      <c r="E17" s="39">
        <f t="shared" si="0"/>
        <v>0</v>
      </c>
    </row>
    <row r="18" spans="1:5" s="23" customFormat="1" ht="24" customHeight="1">
      <c r="A18" s="22" t="s">
        <v>136</v>
      </c>
      <c r="B18" s="33">
        <f>SUM(B19:B31)</f>
        <v>529441364</v>
      </c>
      <c r="C18" s="33">
        <f>SUM(C19:C31)</f>
        <v>774679000</v>
      </c>
      <c r="D18" s="34">
        <f>B18-C18</f>
        <v>-245237636</v>
      </c>
      <c r="E18" s="35">
        <f t="shared" si="0"/>
        <v>-31.656677927244704</v>
      </c>
    </row>
    <row r="19" spans="1:5" s="21" customFormat="1" ht="14.25">
      <c r="A19" s="20" t="s">
        <v>137</v>
      </c>
      <c r="B19" s="38">
        <v>25093210</v>
      </c>
      <c r="C19" s="38">
        <v>36061000</v>
      </c>
      <c r="D19" s="41">
        <f aca="true" t="shared" si="2" ref="D19:D40">B19-C19</f>
        <v>-10967790</v>
      </c>
      <c r="E19" s="39">
        <f t="shared" si="0"/>
        <v>-30.414547572169383</v>
      </c>
    </row>
    <row r="20" spans="1:5" s="21" customFormat="1" ht="14.25">
      <c r="A20" s="20" t="s">
        <v>138</v>
      </c>
      <c r="B20" s="38">
        <v>442011207</v>
      </c>
      <c r="C20" s="38">
        <v>647328000</v>
      </c>
      <c r="D20" s="41">
        <f t="shared" si="2"/>
        <v>-205316793</v>
      </c>
      <c r="E20" s="39">
        <f t="shared" si="0"/>
        <v>-31.717582585644372</v>
      </c>
    </row>
    <row r="21" spans="1:5" s="21" customFormat="1" ht="14.25">
      <c r="A21" s="20" t="s">
        <v>139</v>
      </c>
      <c r="B21" s="38"/>
      <c r="C21" s="38"/>
      <c r="D21" s="41">
        <f t="shared" si="2"/>
        <v>0</v>
      </c>
      <c r="E21" s="39">
        <f t="shared" si="0"/>
        <v>0</v>
      </c>
    </row>
    <row r="22" spans="1:5" s="21" customFormat="1" ht="14.25">
      <c r="A22" s="20" t="s">
        <v>140</v>
      </c>
      <c r="B22" s="38"/>
      <c r="C22" s="38"/>
      <c r="D22" s="41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41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41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41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/>
      <c r="C26" s="38"/>
      <c r="D26" s="41">
        <f t="shared" si="2"/>
        <v>0</v>
      </c>
      <c r="E26" s="39">
        <f t="shared" si="0"/>
        <v>0</v>
      </c>
    </row>
    <row r="27" spans="1:5" s="21" customFormat="1" ht="14.25">
      <c r="A27" s="20" t="s">
        <v>145</v>
      </c>
      <c r="B27" s="38"/>
      <c r="C27" s="38"/>
      <c r="D27" s="41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59704760</v>
      </c>
      <c r="C28" s="38">
        <v>75607000</v>
      </c>
      <c r="D28" s="41">
        <f t="shared" si="2"/>
        <v>-15902240</v>
      </c>
      <c r="E28" s="39">
        <f t="shared" si="0"/>
        <v>-21.032761516790774</v>
      </c>
    </row>
    <row r="29" spans="1:5" s="21" customFormat="1" ht="14.25">
      <c r="A29" s="20" t="s">
        <v>147</v>
      </c>
      <c r="B29" s="38">
        <v>2632187</v>
      </c>
      <c r="C29" s="38">
        <v>15683000</v>
      </c>
      <c r="D29" s="41">
        <f t="shared" si="2"/>
        <v>-13050813</v>
      </c>
      <c r="E29" s="39">
        <f t="shared" si="0"/>
        <v>-83.21630427851814</v>
      </c>
    </row>
    <row r="30" spans="1:5" s="21" customFormat="1" ht="14.25">
      <c r="A30" s="20" t="s">
        <v>148</v>
      </c>
      <c r="B30" s="38"/>
      <c r="C30" s="38"/>
      <c r="D30" s="41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41">
        <f t="shared" si="2"/>
        <v>0</v>
      </c>
      <c r="E31" s="39">
        <f t="shared" si="0"/>
        <v>0</v>
      </c>
    </row>
    <row r="32" spans="1:5" s="23" customFormat="1" ht="28.5" customHeight="1">
      <c r="A32" s="22" t="s">
        <v>213</v>
      </c>
      <c r="B32" s="33">
        <f>B7-B18</f>
        <v>497567858</v>
      </c>
      <c r="C32" s="33">
        <f>C7-C18</f>
        <v>212969000</v>
      </c>
      <c r="D32" s="34">
        <f t="shared" si="2"/>
        <v>284598858</v>
      </c>
      <c r="E32" s="35">
        <f t="shared" si="0"/>
        <v>133.63393639449873</v>
      </c>
    </row>
    <row r="33" spans="1:5" s="23" customFormat="1" ht="25.5" customHeight="1">
      <c r="A33" s="22" t="s">
        <v>150</v>
      </c>
      <c r="B33" s="33">
        <f>SUM(B34:B35)</f>
        <v>1735269466.5</v>
      </c>
      <c r="C33" s="33">
        <f>SUM(C34:C35)</f>
        <v>127848000</v>
      </c>
      <c r="D33" s="34">
        <f t="shared" si="2"/>
        <v>1607421466.5</v>
      </c>
      <c r="E33" s="35">
        <f t="shared" si="0"/>
        <v>1257.2910538295475</v>
      </c>
    </row>
    <row r="34" spans="1:5" s="21" customFormat="1" ht="14.25">
      <c r="A34" s="20" t="s">
        <v>151</v>
      </c>
      <c r="B34" s="38">
        <v>50895562</v>
      </c>
      <c r="C34" s="38">
        <v>61987000</v>
      </c>
      <c r="D34" s="41">
        <f t="shared" si="2"/>
        <v>-11091438</v>
      </c>
      <c r="E34" s="39">
        <f t="shared" si="0"/>
        <v>-17.89316792230629</v>
      </c>
    </row>
    <row r="35" spans="1:5" s="21" customFormat="1" ht="14.25">
      <c r="A35" s="20" t="s">
        <v>152</v>
      </c>
      <c r="B35" s="38">
        <v>1684373904.5</v>
      </c>
      <c r="C35" s="38">
        <v>65861000</v>
      </c>
      <c r="D35" s="41">
        <f t="shared" si="2"/>
        <v>1618512904.5</v>
      </c>
      <c r="E35" s="39">
        <f t="shared" si="0"/>
        <v>2457.467855787188</v>
      </c>
    </row>
    <row r="36" spans="1:5" s="23" customFormat="1" ht="27.75" customHeight="1">
      <c r="A36" s="22" t="s">
        <v>153</v>
      </c>
      <c r="B36" s="33">
        <f>SUM(B37:B38)</f>
        <v>100171783.64</v>
      </c>
      <c r="C36" s="33">
        <f>SUM(C37:C38)</f>
        <v>149092000</v>
      </c>
      <c r="D36" s="34">
        <f t="shared" si="2"/>
        <v>-48920216.36</v>
      </c>
      <c r="E36" s="35">
        <f t="shared" si="0"/>
        <v>-32.81210015292571</v>
      </c>
    </row>
    <row r="37" spans="1:5" s="21" customFormat="1" ht="14.25">
      <c r="A37" s="20" t="s">
        <v>154</v>
      </c>
      <c r="B37" s="38">
        <v>10754293</v>
      </c>
      <c r="C37" s="38">
        <v>11400000</v>
      </c>
      <c r="D37" s="41">
        <f t="shared" si="2"/>
        <v>-645707</v>
      </c>
      <c r="E37" s="39">
        <f t="shared" si="0"/>
        <v>-5.6640964912280705</v>
      </c>
    </row>
    <row r="38" spans="1:5" s="21" customFormat="1" ht="14.25">
      <c r="A38" s="20" t="s">
        <v>155</v>
      </c>
      <c r="B38" s="38">
        <v>89417490.64</v>
      </c>
      <c r="C38" s="38">
        <v>137692000</v>
      </c>
      <c r="D38" s="41">
        <f t="shared" si="2"/>
        <v>-48274509.36</v>
      </c>
      <c r="E38" s="39">
        <f t="shared" si="0"/>
        <v>-35.05977788106789</v>
      </c>
    </row>
    <row r="39" spans="1:5" s="23" customFormat="1" ht="27.75" customHeight="1">
      <c r="A39" s="22" t="s">
        <v>214</v>
      </c>
      <c r="B39" s="33">
        <f>B33-B36</f>
        <v>1635097682.86</v>
      </c>
      <c r="C39" s="33">
        <f>C33-C36</f>
        <v>-21244000</v>
      </c>
      <c r="D39" s="34">
        <f t="shared" si="2"/>
        <v>1656341682.86</v>
      </c>
      <c r="E39" s="35">
        <f t="shared" si="0"/>
        <v>-7796.750531255884</v>
      </c>
    </row>
    <row r="40" spans="1:5" s="23" customFormat="1" ht="27.75" customHeight="1">
      <c r="A40" s="22" t="s">
        <v>215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216</v>
      </c>
      <c r="B46" s="37">
        <f>B32+B39+B40</f>
        <v>2132665540.86</v>
      </c>
      <c r="C46" s="37">
        <f>C32+C39+C40</f>
        <v>191725000</v>
      </c>
      <c r="D46" s="31">
        <f>B46-C46</f>
        <v>1940940540.86</v>
      </c>
      <c r="E46" s="32">
        <f>IF(C46=0,0,(D46/C46)*100)</f>
        <v>1012.3565215073672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/>
  <dimension ref="A1:E46"/>
  <sheetViews>
    <sheetView workbookViewId="0" topLeftCell="A1">
      <pane xSplit="1" ySplit="6" topLeftCell="B7" activePane="bottomRight" state="frozen"/>
      <selection pane="topLeft" activeCell="C47" sqref="C47"/>
      <selection pane="topRight" activeCell="C47" sqref="C47"/>
      <selection pane="bottomLeft" activeCell="C47" sqref="C47"/>
      <selection pane="bottomRight" activeCell="C47" sqref="C47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276</v>
      </c>
      <c r="B1" s="104"/>
      <c r="C1" s="104"/>
      <c r="D1" s="104"/>
      <c r="E1" s="104"/>
    </row>
    <row r="2" spans="1:5" s="1" customFormat="1" ht="21">
      <c r="A2" s="96" t="s">
        <v>211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212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23664657029</v>
      </c>
      <c r="C7" s="33">
        <f>SUM(C8:C17)</f>
        <v>23672713000</v>
      </c>
      <c r="D7" s="34">
        <f>B7-C7</f>
        <v>-8055971</v>
      </c>
      <c r="E7" s="35">
        <f aca="true" t="shared" si="0" ref="E7:E40">IF(C7=0,0,(D7/C7)*100)</f>
        <v>-0.03403061998005889</v>
      </c>
    </row>
    <row r="8" spans="1:5" s="21" customFormat="1" ht="14.25">
      <c r="A8" s="20" t="s">
        <v>126</v>
      </c>
      <c r="B8" s="38">
        <v>16182379485</v>
      </c>
      <c r="C8" s="38">
        <v>16757317000</v>
      </c>
      <c r="D8" s="41">
        <f aca="true" t="shared" si="1" ref="D8:D17">B8-C8</f>
        <v>-574937515</v>
      </c>
      <c r="E8" s="39">
        <f t="shared" si="0"/>
        <v>-3.430964008140444</v>
      </c>
    </row>
    <row r="9" spans="1:5" s="21" customFormat="1" ht="14.25">
      <c r="A9" s="20" t="s">
        <v>127</v>
      </c>
      <c r="B9" s="38">
        <v>2645896807</v>
      </c>
      <c r="C9" s="38">
        <v>2782926000</v>
      </c>
      <c r="D9" s="41">
        <f t="shared" si="1"/>
        <v>-137029193</v>
      </c>
      <c r="E9" s="39">
        <f t="shared" si="0"/>
        <v>-4.92392514209864</v>
      </c>
    </row>
    <row r="10" spans="1:5" s="21" customFormat="1" ht="14.25">
      <c r="A10" s="20" t="s">
        <v>128</v>
      </c>
      <c r="B10" s="38"/>
      <c r="C10" s="38"/>
      <c r="D10" s="41">
        <f t="shared" si="1"/>
        <v>0</v>
      </c>
      <c r="E10" s="39">
        <f t="shared" si="0"/>
        <v>0</v>
      </c>
    </row>
    <row r="11" spans="1:5" s="21" customFormat="1" ht="14.25">
      <c r="A11" s="20" t="s">
        <v>129</v>
      </c>
      <c r="B11" s="38">
        <v>3127754603</v>
      </c>
      <c r="C11" s="38">
        <v>2391628000</v>
      </c>
      <c r="D11" s="41">
        <f t="shared" si="1"/>
        <v>736126603</v>
      </c>
      <c r="E11" s="39">
        <f t="shared" si="0"/>
        <v>30.77931028571333</v>
      </c>
    </row>
    <row r="12" spans="1:5" s="21" customFormat="1" ht="14.25">
      <c r="A12" s="20" t="s">
        <v>130</v>
      </c>
      <c r="B12" s="38"/>
      <c r="C12" s="38"/>
      <c r="D12" s="41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41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41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41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41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1708626134</v>
      </c>
      <c r="C17" s="38">
        <v>1740842000</v>
      </c>
      <c r="D17" s="41">
        <f t="shared" si="1"/>
        <v>-32215866</v>
      </c>
      <c r="E17" s="39">
        <f t="shared" si="0"/>
        <v>-1.8505910358320858</v>
      </c>
    </row>
    <row r="18" spans="1:5" s="23" customFormat="1" ht="24" customHeight="1">
      <c r="A18" s="22" t="s">
        <v>136</v>
      </c>
      <c r="B18" s="33">
        <f>SUM(B19:B31)</f>
        <v>13607799041.779999</v>
      </c>
      <c r="C18" s="33">
        <f>SUM(C19:C31)</f>
        <v>14332829500</v>
      </c>
      <c r="D18" s="34">
        <f>B18-C18</f>
        <v>-725030458.2200012</v>
      </c>
      <c r="E18" s="35">
        <f t="shared" si="0"/>
        <v>-5.058529847299176</v>
      </c>
    </row>
    <row r="19" spans="1:5" s="21" customFormat="1" ht="14.25">
      <c r="A19" s="20" t="s">
        <v>137</v>
      </c>
      <c r="B19" s="38">
        <v>8221355423.78</v>
      </c>
      <c r="C19" s="38">
        <v>8597412000</v>
      </c>
      <c r="D19" s="41">
        <f aca="true" t="shared" si="2" ref="D19:D40">B19-C19</f>
        <v>-376056576.22000027</v>
      </c>
      <c r="E19" s="39">
        <f t="shared" si="0"/>
        <v>-4.374067175331371</v>
      </c>
    </row>
    <row r="20" spans="1:5" s="21" customFormat="1" ht="14.25">
      <c r="A20" s="20" t="s">
        <v>138</v>
      </c>
      <c r="B20" s="38">
        <v>2698944984</v>
      </c>
      <c r="C20" s="38">
        <v>2800494000</v>
      </c>
      <c r="D20" s="41">
        <f t="shared" si="2"/>
        <v>-101549016</v>
      </c>
      <c r="E20" s="39">
        <f t="shared" si="0"/>
        <v>-3.626110821876426</v>
      </c>
    </row>
    <row r="21" spans="1:5" s="21" customFormat="1" ht="14.25">
      <c r="A21" s="20" t="s">
        <v>139</v>
      </c>
      <c r="B21" s="38"/>
      <c r="C21" s="38"/>
      <c r="D21" s="41">
        <f t="shared" si="2"/>
        <v>0</v>
      </c>
      <c r="E21" s="39">
        <f t="shared" si="0"/>
        <v>0</v>
      </c>
    </row>
    <row r="22" spans="1:5" s="21" customFormat="1" ht="14.25">
      <c r="A22" s="20" t="s">
        <v>140</v>
      </c>
      <c r="B22" s="38">
        <v>40841295</v>
      </c>
      <c r="C22" s="38">
        <v>0</v>
      </c>
      <c r="D22" s="41">
        <f t="shared" si="2"/>
        <v>40841295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41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41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41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/>
      <c r="C26" s="38"/>
      <c r="D26" s="41">
        <f t="shared" si="2"/>
        <v>0</v>
      </c>
      <c r="E26" s="39">
        <f t="shared" si="0"/>
        <v>0</v>
      </c>
    </row>
    <row r="27" spans="1:5" s="21" customFormat="1" ht="14.25">
      <c r="A27" s="20" t="s">
        <v>145</v>
      </c>
      <c r="B27" s="38">
        <v>162080315</v>
      </c>
      <c r="C27" s="38">
        <v>465474000</v>
      </c>
      <c r="D27" s="41">
        <f t="shared" si="2"/>
        <v>-303393685</v>
      </c>
      <c r="E27" s="39">
        <f t="shared" si="0"/>
        <v>-65.17951271177338</v>
      </c>
    </row>
    <row r="28" spans="1:5" s="21" customFormat="1" ht="14.25">
      <c r="A28" s="20" t="s">
        <v>146</v>
      </c>
      <c r="B28" s="38">
        <v>750250858</v>
      </c>
      <c r="C28" s="38">
        <v>797076500</v>
      </c>
      <c r="D28" s="41">
        <f t="shared" si="2"/>
        <v>-46825642</v>
      </c>
      <c r="E28" s="39">
        <f t="shared" si="0"/>
        <v>-5.874673510008136</v>
      </c>
    </row>
    <row r="29" spans="1:5" s="21" customFormat="1" ht="14.25">
      <c r="A29" s="20" t="s">
        <v>147</v>
      </c>
      <c r="B29" s="38"/>
      <c r="C29" s="38"/>
      <c r="D29" s="41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41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>
        <v>1734326166</v>
      </c>
      <c r="C31" s="38">
        <v>1672373000</v>
      </c>
      <c r="D31" s="41">
        <f t="shared" si="2"/>
        <v>61953166</v>
      </c>
      <c r="E31" s="39">
        <f t="shared" si="0"/>
        <v>3.704506470745462</v>
      </c>
    </row>
    <row r="32" spans="1:5" s="23" customFormat="1" ht="28.5" customHeight="1">
      <c r="A32" s="22" t="s">
        <v>213</v>
      </c>
      <c r="B32" s="33">
        <f>B7-B18</f>
        <v>10056857987.220001</v>
      </c>
      <c r="C32" s="33">
        <f>C7-C18</f>
        <v>9339883500</v>
      </c>
      <c r="D32" s="34">
        <f t="shared" si="2"/>
        <v>716974487.2200012</v>
      </c>
      <c r="E32" s="35">
        <f t="shared" si="0"/>
        <v>7.6764821233584035</v>
      </c>
    </row>
    <row r="33" spans="1:5" s="23" customFormat="1" ht="25.5" customHeight="1">
      <c r="A33" s="22" t="s">
        <v>150</v>
      </c>
      <c r="B33" s="33">
        <f>SUM(B34:B35)</f>
        <v>681771080</v>
      </c>
      <c r="C33" s="33">
        <f>SUM(C34:C35)</f>
        <v>490995000</v>
      </c>
      <c r="D33" s="34">
        <f t="shared" si="2"/>
        <v>190776080</v>
      </c>
      <c r="E33" s="35">
        <f t="shared" si="0"/>
        <v>38.85499445004532</v>
      </c>
    </row>
    <row r="34" spans="1:5" s="21" customFormat="1" ht="14.25">
      <c r="A34" s="20" t="s">
        <v>151</v>
      </c>
      <c r="B34" s="38">
        <v>64492277</v>
      </c>
      <c r="C34" s="38">
        <v>64816000</v>
      </c>
      <c r="D34" s="41">
        <f t="shared" si="2"/>
        <v>-323723</v>
      </c>
      <c r="E34" s="39">
        <f t="shared" si="0"/>
        <v>-0.49944921007158727</v>
      </c>
    </row>
    <row r="35" spans="1:5" s="21" customFormat="1" ht="14.25">
      <c r="A35" s="20" t="s">
        <v>152</v>
      </c>
      <c r="B35" s="38">
        <v>617278803</v>
      </c>
      <c r="C35" s="38">
        <v>426179000</v>
      </c>
      <c r="D35" s="41">
        <f t="shared" si="2"/>
        <v>191099803</v>
      </c>
      <c r="E35" s="39">
        <f t="shared" si="0"/>
        <v>44.840267352450496</v>
      </c>
    </row>
    <row r="36" spans="1:5" s="23" customFormat="1" ht="27.75" customHeight="1">
      <c r="A36" s="22" t="s">
        <v>153</v>
      </c>
      <c r="B36" s="33">
        <f>SUM(B37:B38)</f>
        <v>5309413771</v>
      </c>
      <c r="C36" s="33">
        <f>SUM(C37:C38)</f>
        <v>5264843000</v>
      </c>
      <c r="D36" s="34">
        <f t="shared" si="2"/>
        <v>44570771</v>
      </c>
      <c r="E36" s="35">
        <f t="shared" si="0"/>
        <v>0.8465736015299982</v>
      </c>
    </row>
    <row r="37" spans="1:5" s="21" customFormat="1" ht="14.25">
      <c r="A37" s="20" t="s">
        <v>154</v>
      </c>
      <c r="B37" s="38">
        <v>5275362820</v>
      </c>
      <c r="C37" s="38">
        <v>5264843000</v>
      </c>
      <c r="D37" s="41">
        <f t="shared" si="2"/>
        <v>10519820</v>
      </c>
      <c r="E37" s="39">
        <f t="shared" si="0"/>
        <v>0.19981260599793763</v>
      </c>
    </row>
    <row r="38" spans="1:5" s="21" customFormat="1" ht="14.25">
      <c r="A38" s="20" t="s">
        <v>155</v>
      </c>
      <c r="B38" s="38">
        <v>34050951</v>
      </c>
      <c r="C38" s="38"/>
      <c r="D38" s="41">
        <f t="shared" si="2"/>
        <v>34050951</v>
      </c>
      <c r="E38" s="39">
        <f t="shared" si="0"/>
        <v>0</v>
      </c>
    </row>
    <row r="39" spans="1:5" s="23" customFormat="1" ht="27.75" customHeight="1">
      <c r="A39" s="22" t="s">
        <v>214</v>
      </c>
      <c r="B39" s="33">
        <f>B33-B36</f>
        <v>-4627642691</v>
      </c>
      <c r="C39" s="33">
        <f>C33-C36</f>
        <v>-4773848000</v>
      </c>
      <c r="D39" s="34">
        <f t="shared" si="2"/>
        <v>146205309</v>
      </c>
      <c r="E39" s="35">
        <f t="shared" si="0"/>
        <v>-3.0626301675294227</v>
      </c>
    </row>
    <row r="40" spans="1:5" s="23" customFormat="1" ht="27.75" customHeight="1">
      <c r="A40" s="22" t="s">
        <v>215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216</v>
      </c>
      <c r="B46" s="37">
        <f>B32+B39+B40</f>
        <v>5429215296.220001</v>
      </c>
      <c r="C46" s="37">
        <f>C32+C39+C40</f>
        <v>4566035500</v>
      </c>
      <c r="D46" s="31">
        <f>B46-C46</f>
        <v>863179796.2200012</v>
      </c>
      <c r="E46" s="32">
        <f>IF(C46=0,0,(D46/C46)*100)</f>
        <v>18.90436016583755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9"/>
  <dimension ref="A1:E46"/>
  <sheetViews>
    <sheetView workbookViewId="0" topLeftCell="A1">
      <pane xSplit="1" ySplit="6" topLeftCell="B7" activePane="bottomRight" state="frozen"/>
      <selection pane="topLeft" activeCell="C47" sqref="C47"/>
      <selection pane="topRight" activeCell="C47" sqref="C47"/>
      <selection pane="bottomLeft" activeCell="C47" sqref="C47"/>
      <selection pane="bottomRight" activeCell="C47" sqref="C47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268</v>
      </c>
      <c r="B1" s="104"/>
      <c r="C1" s="104"/>
      <c r="D1" s="104"/>
      <c r="E1" s="104"/>
    </row>
    <row r="2" spans="1:5" s="1" customFormat="1" ht="21">
      <c r="A2" s="96" t="s">
        <v>211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212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2583367665</v>
      </c>
      <c r="C7" s="33">
        <f>SUM(C8:C17)</f>
        <v>1595021000</v>
      </c>
      <c r="D7" s="34">
        <f>B7-C7</f>
        <v>988346665</v>
      </c>
      <c r="E7" s="35">
        <f aca="true" t="shared" si="0" ref="E7:E40">IF(C7=0,0,(D7/C7)*100)</f>
        <v>61.964492317029055</v>
      </c>
    </row>
    <row r="8" spans="1:5" s="21" customFormat="1" ht="14.25">
      <c r="A8" s="20" t="s">
        <v>126</v>
      </c>
      <c r="B8" s="38">
        <v>1953482055</v>
      </c>
      <c r="C8" s="38">
        <v>1100783000</v>
      </c>
      <c r="D8" s="41">
        <f aca="true" t="shared" si="1" ref="D8:D17">B8-C8</f>
        <v>852699055</v>
      </c>
      <c r="E8" s="39">
        <f t="shared" si="0"/>
        <v>77.46295636833054</v>
      </c>
    </row>
    <row r="9" spans="1:5" s="21" customFormat="1" ht="14.25">
      <c r="A9" s="20" t="s">
        <v>127</v>
      </c>
      <c r="B9" s="38">
        <v>278292665</v>
      </c>
      <c r="C9" s="38">
        <v>330097000</v>
      </c>
      <c r="D9" s="41">
        <f t="shared" si="1"/>
        <v>-51804335</v>
      </c>
      <c r="E9" s="39">
        <f t="shared" si="0"/>
        <v>-15.693670345383326</v>
      </c>
    </row>
    <row r="10" spans="1:5" s="21" customFormat="1" ht="14.25">
      <c r="A10" s="20" t="s">
        <v>128</v>
      </c>
      <c r="B10" s="38"/>
      <c r="C10" s="38"/>
      <c r="D10" s="41">
        <f t="shared" si="1"/>
        <v>0</v>
      </c>
      <c r="E10" s="39">
        <f t="shared" si="0"/>
        <v>0</v>
      </c>
    </row>
    <row r="11" spans="1:5" s="21" customFormat="1" ht="14.25">
      <c r="A11" s="20" t="s">
        <v>129</v>
      </c>
      <c r="B11" s="38"/>
      <c r="C11" s="38"/>
      <c r="D11" s="41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>
        <v>200165506</v>
      </c>
      <c r="C12" s="38">
        <v>13698000</v>
      </c>
      <c r="D12" s="41">
        <f t="shared" si="1"/>
        <v>186467506</v>
      </c>
      <c r="E12" s="39">
        <f t="shared" si="0"/>
        <v>1361.2754124689736</v>
      </c>
    </row>
    <row r="13" spans="1:5" s="21" customFormat="1" ht="14.25">
      <c r="A13" s="20" t="s">
        <v>131</v>
      </c>
      <c r="B13" s="38"/>
      <c r="C13" s="38"/>
      <c r="D13" s="41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41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41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41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151427439</v>
      </c>
      <c r="C17" s="38">
        <v>150443000</v>
      </c>
      <c r="D17" s="41">
        <f t="shared" si="1"/>
        <v>984439</v>
      </c>
      <c r="E17" s="39">
        <f t="shared" si="0"/>
        <v>0.6543601231031022</v>
      </c>
    </row>
    <row r="18" spans="1:5" s="23" customFormat="1" ht="24" customHeight="1">
      <c r="A18" s="22" t="s">
        <v>136</v>
      </c>
      <c r="B18" s="33">
        <f>SUM(B19:B31)</f>
        <v>2801869596</v>
      </c>
      <c r="C18" s="33">
        <f>SUM(C19:C31)</f>
        <v>1449526000</v>
      </c>
      <c r="D18" s="34">
        <f>B18-C18</f>
        <v>1352343596</v>
      </c>
      <c r="E18" s="35">
        <f t="shared" si="0"/>
        <v>93.29557358750378</v>
      </c>
    </row>
    <row r="19" spans="1:5" s="21" customFormat="1" ht="14.25">
      <c r="A19" s="20" t="s">
        <v>137</v>
      </c>
      <c r="B19" s="38">
        <v>1911281257</v>
      </c>
      <c r="C19" s="38">
        <v>1020531000</v>
      </c>
      <c r="D19" s="41">
        <f aca="true" t="shared" si="2" ref="D19:D40">B19-C19</f>
        <v>890750257</v>
      </c>
      <c r="E19" s="39">
        <f t="shared" si="0"/>
        <v>87.2830180562864</v>
      </c>
    </row>
    <row r="20" spans="1:5" s="21" customFormat="1" ht="14.25">
      <c r="A20" s="20" t="s">
        <v>138</v>
      </c>
      <c r="B20" s="38">
        <v>187709193</v>
      </c>
      <c r="C20" s="38">
        <v>200650000</v>
      </c>
      <c r="D20" s="41">
        <f t="shared" si="2"/>
        <v>-12940807</v>
      </c>
      <c r="E20" s="39">
        <f t="shared" si="0"/>
        <v>-6.44944281086469</v>
      </c>
    </row>
    <row r="21" spans="1:5" s="21" customFormat="1" ht="14.25">
      <c r="A21" s="20" t="s">
        <v>139</v>
      </c>
      <c r="B21" s="38"/>
      <c r="C21" s="38"/>
      <c r="D21" s="41">
        <f t="shared" si="2"/>
        <v>0</v>
      </c>
      <c r="E21" s="39">
        <f t="shared" si="0"/>
        <v>0</v>
      </c>
    </row>
    <row r="22" spans="1:5" s="21" customFormat="1" ht="14.25">
      <c r="A22" s="20" t="s">
        <v>140</v>
      </c>
      <c r="B22" s="38"/>
      <c r="C22" s="38"/>
      <c r="D22" s="41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>
        <v>495973765</v>
      </c>
      <c r="C23" s="38">
        <v>0</v>
      </c>
      <c r="D23" s="41">
        <f t="shared" si="2"/>
        <v>495973765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41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41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24285979</v>
      </c>
      <c r="C26" s="38">
        <v>22377000</v>
      </c>
      <c r="D26" s="41">
        <f t="shared" si="2"/>
        <v>1908979</v>
      </c>
      <c r="E26" s="39">
        <f t="shared" si="0"/>
        <v>8.530987174330786</v>
      </c>
    </row>
    <row r="27" spans="1:5" s="21" customFormat="1" ht="14.25">
      <c r="A27" s="20" t="s">
        <v>145</v>
      </c>
      <c r="B27" s="38">
        <v>39884907</v>
      </c>
      <c r="C27" s="38">
        <v>38230000</v>
      </c>
      <c r="D27" s="41">
        <f t="shared" si="2"/>
        <v>1654907</v>
      </c>
      <c r="E27" s="39">
        <f t="shared" si="0"/>
        <v>4.328817682448339</v>
      </c>
    </row>
    <row r="28" spans="1:5" s="21" customFormat="1" ht="14.25">
      <c r="A28" s="20" t="s">
        <v>146</v>
      </c>
      <c r="B28" s="38">
        <v>118187825</v>
      </c>
      <c r="C28" s="38">
        <v>122754000</v>
      </c>
      <c r="D28" s="41">
        <f t="shared" si="2"/>
        <v>-4566175</v>
      </c>
      <c r="E28" s="39">
        <f t="shared" si="0"/>
        <v>-3.719776952278541</v>
      </c>
    </row>
    <row r="29" spans="1:5" s="21" customFormat="1" ht="14.25">
      <c r="A29" s="20" t="s">
        <v>147</v>
      </c>
      <c r="B29" s="38">
        <v>11821085</v>
      </c>
      <c r="C29" s="38">
        <v>19181000</v>
      </c>
      <c r="D29" s="41">
        <f t="shared" si="2"/>
        <v>-7359915</v>
      </c>
      <c r="E29" s="39">
        <f t="shared" si="0"/>
        <v>-38.370861790313334</v>
      </c>
    </row>
    <row r="30" spans="1:5" s="21" customFormat="1" ht="14.25">
      <c r="A30" s="20" t="s">
        <v>148</v>
      </c>
      <c r="B30" s="38"/>
      <c r="C30" s="38"/>
      <c r="D30" s="41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>
        <v>12725585</v>
      </c>
      <c r="C31" s="38">
        <v>25803000</v>
      </c>
      <c r="D31" s="41">
        <f t="shared" si="2"/>
        <v>-13077415</v>
      </c>
      <c r="E31" s="39">
        <f t="shared" si="0"/>
        <v>-50.68176181064218</v>
      </c>
    </row>
    <row r="32" spans="1:5" s="23" customFormat="1" ht="28.5" customHeight="1">
      <c r="A32" s="22" t="s">
        <v>213</v>
      </c>
      <c r="B32" s="33">
        <f>B7-B18</f>
        <v>-218501931</v>
      </c>
      <c r="C32" s="33">
        <f>C7-C18</f>
        <v>145495000</v>
      </c>
      <c r="D32" s="34">
        <f t="shared" si="2"/>
        <v>-363996931</v>
      </c>
      <c r="E32" s="35">
        <f t="shared" si="0"/>
        <v>-250.17830922024814</v>
      </c>
    </row>
    <row r="33" spans="1:5" s="23" customFormat="1" ht="25.5" customHeight="1">
      <c r="A33" s="22" t="s">
        <v>150</v>
      </c>
      <c r="B33" s="33">
        <f>SUM(B34:B35)</f>
        <v>54160843</v>
      </c>
      <c r="C33" s="33">
        <f>SUM(C34:C35)</f>
        <v>31110000</v>
      </c>
      <c r="D33" s="34">
        <f t="shared" si="2"/>
        <v>23050843</v>
      </c>
      <c r="E33" s="35">
        <f t="shared" si="0"/>
        <v>74.09464159434266</v>
      </c>
    </row>
    <row r="34" spans="1:5" s="21" customFormat="1" ht="14.25">
      <c r="A34" s="20" t="s">
        <v>151</v>
      </c>
      <c r="B34" s="38">
        <v>15835847</v>
      </c>
      <c r="C34" s="38">
        <v>14230000</v>
      </c>
      <c r="D34" s="41">
        <f t="shared" si="2"/>
        <v>1605847</v>
      </c>
      <c r="E34" s="39">
        <f t="shared" si="0"/>
        <v>11.284940267041462</v>
      </c>
    </row>
    <row r="35" spans="1:5" s="21" customFormat="1" ht="14.25">
      <c r="A35" s="20" t="s">
        <v>152</v>
      </c>
      <c r="B35" s="38">
        <v>38324996</v>
      </c>
      <c r="C35" s="38">
        <v>16880000</v>
      </c>
      <c r="D35" s="41">
        <f t="shared" si="2"/>
        <v>21444996</v>
      </c>
      <c r="E35" s="39">
        <f t="shared" si="0"/>
        <v>127.04381516587677</v>
      </c>
    </row>
    <row r="36" spans="1:5" s="23" customFormat="1" ht="27.75" customHeight="1">
      <c r="A36" s="22" t="s">
        <v>153</v>
      </c>
      <c r="B36" s="33">
        <f>SUM(B37:B38)</f>
        <v>316192464</v>
      </c>
      <c r="C36" s="33">
        <f>SUM(C37:C38)</f>
        <v>275893000</v>
      </c>
      <c r="D36" s="34">
        <f t="shared" si="2"/>
        <v>40299464</v>
      </c>
      <c r="E36" s="35">
        <f t="shared" si="0"/>
        <v>14.606917899330538</v>
      </c>
    </row>
    <row r="37" spans="1:5" s="21" customFormat="1" ht="14.25">
      <c r="A37" s="20" t="s">
        <v>154</v>
      </c>
      <c r="B37" s="38">
        <v>0</v>
      </c>
      <c r="C37" s="38">
        <v>162000</v>
      </c>
      <c r="D37" s="41">
        <f t="shared" si="2"/>
        <v>-162000</v>
      </c>
      <c r="E37" s="39">
        <f t="shared" si="0"/>
        <v>-100</v>
      </c>
    </row>
    <row r="38" spans="1:5" s="21" customFormat="1" ht="14.25">
      <c r="A38" s="20" t="s">
        <v>155</v>
      </c>
      <c r="B38" s="38">
        <v>316192464</v>
      </c>
      <c r="C38" s="38">
        <v>275731000</v>
      </c>
      <c r="D38" s="41">
        <f t="shared" si="2"/>
        <v>40461464</v>
      </c>
      <c r="E38" s="39">
        <f t="shared" si="0"/>
        <v>14.674252804363675</v>
      </c>
    </row>
    <row r="39" spans="1:5" s="23" customFormat="1" ht="27.75" customHeight="1">
      <c r="A39" s="22" t="s">
        <v>214</v>
      </c>
      <c r="B39" s="33">
        <f>B33-B36</f>
        <v>-262031621</v>
      </c>
      <c r="C39" s="33">
        <f>C33-C36</f>
        <v>-244783000</v>
      </c>
      <c r="D39" s="34">
        <f t="shared" si="2"/>
        <v>-17248621</v>
      </c>
      <c r="E39" s="35">
        <f t="shared" si="0"/>
        <v>7.046494650363791</v>
      </c>
    </row>
    <row r="40" spans="1:5" s="23" customFormat="1" ht="27.75" customHeight="1">
      <c r="A40" s="22" t="s">
        <v>215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216</v>
      </c>
      <c r="B46" s="37">
        <f>B32+B39+B40</f>
        <v>-480533552</v>
      </c>
      <c r="C46" s="37">
        <f>C32+C39+C40</f>
        <v>-99288000</v>
      </c>
      <c r="D46" s="31">
        <f>B46-C46</f>
        <v>-381245552</v>
      </c>
      <c r="E46" s="32">
        <f>IF(C46=0,0,(D46/C46)*100)</f>
        <v>383.979485939892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0"/>
  <dimension ref="A1:E46"/>
  <sheetViews>
    <sheetView workbookViewId="0" topLeftCell="A1">
      <pane xSplit="1" ySplit="6" topLeftCell="B7" activePane="bottomRight" state="frozen"/>
      <selection pane="topLeft" activeCell="C47" sqref="C47"/>
      <selection pane="topRight" activeCell="C47" sqref="C47"/>
      <selection pane="bottomLeft" activeCell="C47" sqref="C47"/>
      <selection pane="bottomRight" activeCell="C47" sqref="C47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277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17757699955</v>
      </c>
      <c r="C7" s="33">
        <f>SUM(C8:C17)</f>
        <v>17372065000</v>
      </c>
      <c r="D7" s="34">
        <f>B7-C7</f>
        <v>385634955</v>
      </c>
      <c r="E7" s="35">
        <f aca="true" t="shared" si="0" ref="E7:E40">IF(C7=0,0,(D7/C7)*100)</f>
        <v>2.2198567355118692</v>
      </c>
    </row>
    <row r="8" spans="1:5" s="21" customFormat="1" ht="14.25">
      <c r="A8" s="20" t="s">
        <v>126</v>
      </c>
      <c r="B8" s="38"/>
      <c r="C8" s="38"/>
      <c r="D8" s="41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41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/>
      <c r="C10" s="38"/>
      <c r="D10" s="41">
        <f t="shared" si="1"/>
        <v>0</v>
      </c>
      <c r="E10" s="39">
        <f t="shared" si="0"/>
        <v>0</v>
      </c>
    </row>
    <row r="11" spans="1:5" s="21" customFormat="1" ht="14.25">
      <c r="A11" s="20" t="s">
        <v>129</v>
      </c>
      <c r="B11" s="38"/>
      <c r="C11" s="38"/>
      <c r="D11" s="41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41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>
        <v>15578965037</v>
      </c>
      <c r="C13" s="38">
        <v>15223284000</v>
      </c>
      <c r="D13" s="41">
        <f t="shared" si="1"/>
        <v>355681037</v>
      </c>
      <c r="E13" s="39">
        <f t="shared" si="0"/>
        <v>2.3364277839131162</v>
      </c>
    </row>
    <row r="14" spans="1:5" s="21" customFormat="1" ht="14.25">
      <c r="A14" s="20" t="s">
        <v>132</v>
      </c>
      <c r="B14" s="38"/>
      <c r="C14" s="38"/>
      <c r="D14" s="41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41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41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2178734918</v>
      </c>
      <c r="C17" s="38">
        <v>2148781000</v>
      </c>
      <c r="D17" s="41">
        <f t="shared" si="1"/>
        <v>29953918</v>
      </c>
      <c r="E17" s="39">
        <f t="shared" si="0"/>
        <v>1.3939958516014428</v>
      </c>
    </row>
    <row r="18" spans="1:5" s="23" customFormat="1" ht="24" customHeight="1">
      <c r="A18" s="22" t="s">
        <v>136</v>
      </c>
      <c r="B18" s="33">
        <f>SUM(B19:B31)</f>
        <v>17802938521</v>
      </c>
      <c r="C18" s="33">
        <f>SUM(C19:C31)</f>
        <v>17557082000</v>
      </c>
      <c r="D18" s="34">
        <f>B18-C18</f>
        <v>245856521</v>
      </c>
      <c r="E18" s="35">
        <f t="shared" si="0"/>
        <v>1.40032677981455</v>
      </c>
    </row>
    <row r="19" spans="1:5" s="21" customFormat="1" ht="14.25">
      <c r="A19" s="20" t="s">
        <v>137</v>
      </c>
      <c r="B19" s="38"/>
      <c r="C19" s="38"/>
      <c r="D19" s="41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41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/>
      <c r="C21" s="38"/>
      <c r="D21" s="41">
        <f t="shared" si="2"/>
        <v>0</v>
      </c>
      <c r="E21" s="39">
        <f t="shared" si="0"/>
        <v>0</v>
      </c>
    </row>
    <row r="22" spans="1:5" s="21" customFormat="1" ht="14.25">
      <c r="A22" s="20" t="s">
        <v>140</v>
      </c>
      <c r="B22" s="38"/>
      <c r="C22" s="38"/>
      <c r="D22" s="41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41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>
        <v>15220213469</v>
      </c>
      <c r="C24" s="38">
        <v>14804321000</v>
      </c>
      <c r="D24" s="41">
        <f t="shared" si="2"/>
        <v>415892469</v>
      </c>
      <c r="E24" s="39">
        <f t="shared" si="0"/>
        <v>2.8092640587839184</v>
      </c>
    </row>
    <row r="25" spans="1:5" s="21" customFormat="1" ht="14.25">
      <c r="A25" s="20" t="s">
        <v>143</v>
      </c>
      <c r="B25" s="38"/>
      <c r="C25" s="38"/>
      <c r="D25" s="41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/>
      <c r="C26" s="38"/>
      <c r="D26" s="41">
        <f t="shared" si="2"/>
        <v>0</v>
      </c>
      <c r="E26" s="39">
        <f t="shared" si="0"/>
        <v>0</v>
      </c>
    </row>
    <row r="27" spans="1:5" s="21" customFormat="1" ht="14.25">
      <c r="A27" s="20" t="s">
        <v>145</v>
      </c>
      <c r="B27" s="38"/>
      <c r="C27" s="38"/>
      <c r="D27" s="41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1173337554</v>
      </c>
      <c r="C28" s="38">
        <v>1256560000</v>
      </c>
      <c r="D28" s="41">
        <f t="shared" si="2"/>
        <v>-83222446</v>
      </c>
      <c r="E28" s="39">
        <f t="shared" si="0"/>
        <v>-6.623037976698287</v>
      </c>
    </row>
    <row r="29" spans="1:5" s="21" customFormat="1" ht="14.25">
      <c r="A29" s="20" t="s">
        <v>147</v>
      </c>
      <c r="B29" s="38">
        <v>1408383829</v>
      </c>
      <c r="C29" s="38">
        <v>1491805000</v>
      </c>
      <c r="D29" s="41">
        <f t="shared" si="2"/>
        <v>-83421171</v>
      </c>
      <c r="E29" s="39">
        <f t="shared" si="0"/>
        <v>-5.591962153230483</v>
      </c>
    </row>
    <row r="30" spans="1:5" s="21" customFormat="1" ht="14.25">
      <c r="A30" s="20" t="s">
        <v>148</v>
      </c>
      <c r="B30" s="38"/>
      <c r="C30" s="38"/>
      <c r="D30" s="41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>
        <v>1003669</v>
      </c>
      <c r="C31" s="38">
        <v>4396000</v>
      </c>
      <c r="D31" s="41">
        <f t="shared" si="2"/>
        <v>-3392331</v>
      </c>
      <c r="E31" s="39">
        <f t="shared" si="0"/>
        <v>-77.16858507734304</v>
      </c>
    </row>
    <row r="32" spans="1:5" s="23" customFormat="1" ht="28.5" customHeight="1">
      <c r="A32" s="22" t="s">
        <v>81</v>
      </c>
      <c r="B32" s="33">
        <f>B7-B18</f>
        <v>-45238566</v>
      </c>
      <c r="C32" s="33">
        <f>C7-C18</f>
        <v>-185017000</v>
      </c>
      <c r="D32" s="34">
        <f t="shared" si="2"/>
        <v>139778434</v>
      </c>
      <c r="E32" s="35">
        <f t="shared" si="0"/>
        <v>-75.54896793267646</v>
      </c>
    </row>
    <row r="33" spans="1:5" s="23" customFormat="1" ht="25.5" customHeight="1">
      <c r="A33" s="22" t="s">
        <v>150</v>
      </c>
      <c r="B33" s="33">
        <f>SUM(B34:B35)</f>
        <v>524807899</v>
      </c>
      <c r="C33" s="33">
        <f>SUM(C34:C35)</f>
        <v>566991000</v>
      </c>
      <c r="D33" s="34">
        <f t="shared" si="2"/>
        <v>-42183101</v>
      </c>
      <c r="E33" s="35">
        <f t="shared" si="0"/>
        <v>-7.439818445089958</v>
      </c>
    </row>
    <row r="34" spans="1:5" s="21" customFormat="1" ht="14.25">
      <c r="A34" s="20" t="s">
        <v>151</v>
      </c>
      <c r="B34" s="38">
        <v>93726355</v>
      </c>
      <c r="C34" s="38">
        <v>169424000</v>
      </c>
      <c r="D34" s="41">
        <f t="shared" si="2"/>
        <v>-75697645</v>
      </c>
      <c r="E34" s="39">
        <f t="shared" si="0"/>
        <v>-44.679410827273585</v>
      </c>
    </row>
    <row r="35" spans="1:5" s="21" customFormat="1" ht="14.25">
      <c r="A35" s="20" t="s">
        <v>152</v>
      </c>
      <c r="B35" s="38">
        <v>431081544</v>
      </c>
      <c r="C35" s="38">
        <v>397567000</v>
      </c>
      <c r="D35" s="41">
        <f t="shared" si="2"/>
        <v>33514544</v>
      </c>
      <c r="E35" s="39">
        <f t="shared" si="0"/>
        <v>8.429910933251502</v>
      </c>
    </row>
    <row r="36" spans="1:5" s="23" customFormat="1" ht="27.75" customHeight="1">
      <c r="A36" s="22" t="s">
        <v>153</v>
      </c>
      <c r="B36" s="33">
        <f>SUM(B37:B38)</f>
        <v>115945769</v>
      </c>
      <c r="C36" s="33">
        <f>SUM(C37:C38)</f>
        <v>125073000</v>
      </c>
      <c r="D36" s="34">
        <f t="shared" si="2"/>
        <v>-9127231</v>
      </c>
      <c r="E36" s="35">
        <f t="shared" si="0"/>
        <v>-7.29752304654082</v>
      </c>
    </row>
    <row r="37" spans="1:5" s="21" customFormat="1" ht="14.25">
      <c r="A37" s="20" t="s">
        <v>154</v>
      </c>
      <c r="B37" s="38"/>
      <c r="C37" s="38"/>
      <c r="D37" s="41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115945769</v>
      </c>
      <c r="C38" s="38">
        <v>125073000</v>
      </c>
      <c r="D38" s="41">
        <f t="shared" si="2"/>
        <v>-9127231</v>
      </c>
      <c r="E38" s="39">
        <f t="shared" si="0"/>
        <v>-7.29752304654082</v>
      </c>
    </row>
    <row r="39" spans="1:5" s="23" customFormat="1" ht="27.75" customHeight="1">
      <c r="A39" s="22" t="s">
        <v>82</v>
      </c>
      <c r="B39" s="33">
        <f>B33-B36</f>
        <v>408862130</v>
      </c>
      <c r="C39" s="33">
        <f>C33-C36</f>
        <v>441918000</v>
      </c>
      <c r="D39" s="34">
        <f t="shared" si="2"/>
        <v>-33055870</v>
      </c>
      <c r="E39" s="35">
        <f t="shared" si="0"/>
        <v>-7.480091329160614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363623564</v>
      </c>
      <c r="C46" s="37">
        <f>C32+C39+C40</f>
        <v>256901000</v>
      </c>
      <c r="D46" s="31">
        <f>B46-C46</f>
        <v>106722564</v>
      </c>
      <c r="E46" s="32">
        <f>IF(C46=0,0,(D46/C46)*100)</f>
        <v>41.542292167021536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1"/>
  <dimension ref="A1:E46"/>
  <sheetViews>
    <sheetView workbookViewId="0" topLeftCell="A1">
      <pane xSplit="1" ySplit="6" topLeftCell="B7" activePane="bottomRight" state="frozen"/>
      <selection pane="topLeft" activeCell="C47" sqref="C47"/>
      <selection pane="topRight" activeCell="C47" sqref="C47"/>
      <selection pane="bottomLeft" activeCell="C47" sqref="C47"/>
      <selection pane="bottomRight" activeCell="C47" sqref="C47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257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2763525262</v>
      </c>
      <c r="C7" s="33">
        <f>SUM(C8:C17)</f>
        <v>2489860000</v>
      </c>
      <c r="D7" s="34">
        <f>B7-C7</f>
        <v>273665262</v>
      </c>
      <c r="E7" s="35">
        <f aca="true" t="shared" si="0" ref="E7:E40">IF(C7=0,0,(D7/C7)*100)</f>
        <v>10.991190749680705</v>
      </c>
    </row>
    <row r="8" spans="1:5" s="21" customFormat="1" ht="14.25">
      <c r="A8" s="20" t="s">
        <v>126</v>
      </c>
      <c r="B8" s="38">
        <v>1323043312</v>
      </c>
      <c r="C8" s="38">
        <v>1074322000</v>
      </c>
      <c r="D8" s="41">
        <f aca="true" t="shared" si="1" ref="D8:D17">B8-C8</f>
        <v>248721312</v>
      </c>
      <c r="E8" s="39">
        <f t="shared" si="0"/>
        <v>23.151467809464947</v>
      </c>
    </row>
    <row r="9" spans="1:5" s="21" customFormat="1" ht="14.25">
      <c r="A9" s="20" t="s">
        <v>127</v>
      </c>
      <c r="B9" s="38"/>
      <c r="C9" s="38"/>
      <c r="D9" s="41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/>
      <c r="C10" s="38"/>
      <c r="D10" s="41">
        <f t="shared" si="1"/>
        <v>0</v>
      </c>
      <c r="E10" s="39">
        <f t="shared" si="0"/>
        <v>0</v>
      </c>
    </row>
    <row r="11" spans="1:5" s="21" customFormat="1" ht="14.25">
      <c r="A11" s="20" t="s">
        <v>129</v>
      </c>
      <c r="B11" s="38">
        <v>1440481950</v>
      </c>
      <c r="C11" s="38">
        <v>1415538000</v>
      </c>
      <c r="D11" s="41">
        <f t="shared" si="1"/>
        <v>24943950</v>
      </c>
      <c r="E11" s="39">
        <f t="shared" si="0"/>
        <v>1.762153329688076</v>
      </c>
    </row>
    <row r="12" spans="1:5" s="21" customFormat="1" ht="14.25">
      <c r="A12" s="20" t="s">
        <v>130</v>
      </c>
      <c r="B12" s="38"/>
      <c r="C12" s="38"/>
      <c r="D12" s="41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41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41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41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41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/>
      <c r="C17" s="38"/>
      <c r="D17" s="41">
        <f t="shared" si="1"/>
        <v>0</v>
      </c>
      <c r="E17" s="39">
        <f t="shared" si="0"/>
        <v>0</v>
      </c>
    </row>
    <row r="18" spans="1:5" s="23" customFormat="1" ht="24" customHeight="1">
      <c r="A18" s="22" t="s">
        <v>136</v>
      </c>
      <c r="B18" s="33">
        <f>SUM(B19:B31)</f>
        <v>1441159752</v>
      </c>
      <c r="C18" s="33">
        <f>SUM(C19:C31)</f>
        <v>1173023000</v>
      </c>
      <c r="D18" s="34">
        <f>B18-C18</f>
        <v>268136752</v>
      </c>
      <c r="E18" s="35">
        <f t="shared" si="0"/>
        <v>22.858609933479563</v>
      </c>
    </row>
    <row r="19" spans="1:5" s="21" customFormat="1" ht="14.25">
      <c r="A19" s="20" t="s">
        <v>137</v>
      </c>
      <c r="B19" s="38">
        <v>693652852</v>
      </c>
      <c r="C19" s="38">
        <v>636895000</v>
      </c>
      <c r="D19" s="41">
        <f aca="true" t="shared" si="2" ref="D19:D40">B19-C19</f>
        <v>56757852</v>
      </c>
      <c r="E19" s="39">
        <f t="shared" si="0"/>
        <v>8.911649800987604</v>
      </c>
    </row>
    <row r="20" spans="1:5" s="21" customFormat="1" ht="14.25">
      <c r="A20" s="20" t="s">
        <v>138</v>
      </c>
      <c r="B20" s="38"/>
      <c r="C20" s="38"/>
      <c r="D20" s="41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/>
      <c r="C21" s="38"/>
      <c r="D21" s="41">
        <f t="shared" si="2"/>
        <v>0</v>
      </c>
      <c r="E21" s="39">
        <f t="shared" si="0"/>
        <v>0</v>
      </c>
    </row>
    <row r="22" spans="1:5" s="21" customFormat="1" ht="14.25">
      <c r="A22" s="20" t="s">
        <v>140</v>
      </c>
      <c r="B22" s="38">
        <v>746096485</v>
      </c>
      <c r="C22" s="38">
        <v>533757000</v>
      </c>
      <c r="D22" s="41">
        <f t="shared" si="2"/>
        <v>212339485</v>
      </c>
      <c r="E22" s="39">
        <f t="shared" si="0"/>
        <v>39.782051570283855</v>
      </c>
    </row>
    <row r="23" spans="1:5" s="21" customFormat="1" ht="14.25">
      <c r="A23" s="20" t="s">
        <v>141</v>
      </c>
      <c r="B23" s="38"/>
      <c r="C23" s="38"/>
      <c r="D23" s="41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41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41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/>
      <c r="C26" s="38"/>
      <c r="D26" s="41">
        <f t="shared" si="2"/>
        <v>0</v>
      </c>
      <c r="E26" s="39">
        <f t="shared" si="0"/>
        <v>0</v>
      </c>
    </row>
    <row r="27" spans="1:5" s="21" customFormat="1" ht="14.25">
      <c r="A27" s="20" t="s">
        <v>145</v>
      </c>
      <c r="B27" s="38"/>
      <c r="C27" s="38"/>
      <c r="D27" s="41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/>
      <c r="C28" s="38"/>
      <c r="D28" s="41">
        <f t="shared" si="2"/>
        <v>0</v>
      </c>
      <c r="E28" s="39">
        <f t="shared" si="0"/>
        <v>0</v>
      </c>
    </row>
    <row r="29" spans="1:5" s="21" customFormat="1" ht="14.25">
      <c r="A29" s="20" t="s">
        <v>147</v>
      </c>
      <c r="B29" s="38"/>
      <c r="C29" s="38"/>
      <c r="D29" s="41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41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>
        <v>1410415</v>
      </c>
      <c r="C31" s="38">
        <v>2371000</v>
      </c>
      <c r="D31" s="41">
        <f t="shared" si="2"/>
        <v>-960585</v>
      </c>
      <c r="E31" s="39">
        <f t="shared" si="0"/>
        <v>-40.51391817798397</v>
      </c>
    </row>
    <row r="32" spans="1:5" s="23" customFormat="1" ht="28.5" customHeight="1">
      <c r="A32" s="22" t="s">
        <v>81</v>
      </c>
      <c r="B32" s="33">
        <f>B7-B18</f>
        <v>1322365510</v>
      </c>
      <c r="C32" s="33">
        <f>C7-C18</f>
        <v>1316837000</v>
      </c>
      <c r="D32" s="34">
        <f t="shared" si="2"/>
        <v>5528510</v>
      </c>
      <c r="E32" s="35">
        <f t="shared" si="0"/>
        <v>0.4198325229318435</v>
      </c>
    </row>
    <row r="33" spans="1:5" s="23" customFormat="1" ht="25.5" customHeight="1">
      <c r="A33" s="22" t="s">
        <v>150</v>
      </c>
      <c r="B33" s="33">
        <f>SUM(B34:B35)</f>
        <v>29084922</v>
      </c>
      <c r="C33" s="33">
        <f>SUM(C34:C35)</f>
        <v>8663000</v>
      </c>
      <c r="D33" s="34">
        <f t="shared" si="2"/>
        <v>20421922</v>
      </c>
      <c r="E33" s="35">
        <f t="shared" si="0"/>
        <v>235.73729654853977</v>
      </c>
    </row>
    <row r="34" spans="1:5" s="21" customFormat="1" ht="14.25">
      <c r="A34" s="20" t="s">
        <v>151</v>
      </c>
      <c r="B34" s="38">
        <v>2809436</v>
      </c>
      <c r="C34" s="38">
        <v>5500000</v>
      </c>
      <c r="D34" s="41">
        <f t="shared" si="2"/>
        <v>-2690564</v>
      </c>
      <c r="E34" s="39">
        <f t="shared" si="0"/>
        <v>-48.91934545454546</v>
      </c>
    </row>
    <row r="35" spans="1:5" s="21" customFormat="1" ht="14.25">
      <c r="A35" s="20" t="s">
        <v>152</v>
      </c>
      <c r="B35" s="38">
        <v>26275486</v>
      </c>
      <c r="C35" s="38">
        <v>3163000</v>
      </c>
      <c r="D35" s="41">
        <f t="shared" si="2"/>
        <v>23112486</v>
      </c>
      <c r="E35" s="39">
        <f t="shared" si="0"/>
        <v>730.7140689219095</v>
      </c>
    </row>
    <row r="36" spans="1:5" s="23" customFormat="1" ht="27.75" customHeight="1">
      <c r="A36" s="22" t="s">
        <v>153</v>
      </c>
      <c r="B36" s="33">
        <f>SUM(B37:B38)</f>
        <v>309973674</v>
      </c>
      <c r="C36" s="33">
        <f>SUM(C37:C38)</f>
        <v>312399000</v>
      </c>
      <c r="D36" s="34">
        <f t="shared" si="2"/>
        <v>-2425326</v>
      </c>
      <c r="E36" s="35">
        <f t="shared" si="0"/>
        <v>-0.7763552380129258</v>
      </c>
    </row>
    <row r="37" spans="1:5" s="21" customFormat="1" ht="14.25">
      <c r="A37" s="20" t="s">
        <v>154</v>
      </c>
      <c r="B37" s="38">
        <v>292942972</v>
      </c>
      <c r="C37" s="38">
        <v>307685000</v>
      </c>
      <c r="D37" s="41">
        <f t="shared" si="2"/>
        <v>-14742028</v>
      </c>
      <c r="E37" s="39">
        <f t="shared" si="0"/>
        <v>-4.791272892731202</v>
      </c>
    </row>
    <row r="38" spans="1:5" s="21" customFormat="1" ht="14.25">
      <c r="A38" s="20" t="s">
        <v>155</v>
      </c>
      <c r="B38" s="38">
        <v>17030702</v>
      </c>
      <c r="C38" s="38">
        <v>4714000</v>
      </c>
      <c r="D38" s="41">
        <f t="shared" si="2"/>
        <v>12316702</v>
      </c>
      <c r="E38" s="39">
        <f t="shared" si="0"/>
        <v>261.2792108612643</v>
      </c>
    </row>
    <row r="39" spans="1:5" s="23" customFormat="1" ht="27.75" customHeight="1">
      <c r="A39" s="22" t="s">
        <v>82</v>
      </c>
      <c r="B39" s="33">
        <f>B33-B36</f>
        <v>-280888752</v>
      </c>
      <c r="C39" s="33">
        <f>C33-C36</f>
        <v>-303736000</v>
      </c>
      <c r="D39" s="34">
        <f t="shared" si="2"/>
        <v>22847248</v>
      </c>
      <c r="E39" s="35">
        <f t="shared" si="0"/>
        <v>-7.52207443306029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1041476758</v>
      </c>
      <c r="C46" s="37">
        <f>C32+C39+C40</f>
        <v>1013101000</v>
      </c>
      <c r="D46" s="31">
        <f>B46-C46</f>
        <v>28375758</v>
      </c>
      <c r="E46" s="32">
        <f>IF(C46=0,0,(D46/C46)*100)</f>
        <v>2.8008814520960894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E46"/>
  <sheetViews>
    <sheetView workbookViewId="0" topLeftCell="A1">
      <pane xSplit="1" ySplit="6" topLeftCell="B25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C31" sqref="C31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3" t="s">
        <v>269</v>
      </c>
      <c r="B1" s="104"/>
      <c r="C1" s="104"/>
      <c r="D1" s="104"/>
      <c r="E1" s="104"/>
    </row>
    <row r="2" spans="1:5" s="1" customFormat="1" ht="21">
      <c r="A2" s="96" t="s">
        <v>157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118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106485039</v>
      </c>
      <c r="C7" s="33">
        <f>SUM(C8:C17)</f>
        <v>87883000</v>
      </c>
      <c r="D7" s="34">
        <f>B7-C7</f>
        <v>18602039</v>
      </c>
      <c r="E7" s="35">
        <f aca="true" t="shared" si="0" ref="E7:E40">IF(C7=0,0,(D7/C7)*100)</f>
        <v>21.16682293503863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/>
      <c r="C10" s="38"/>
      <c r="D10" s="34">
        <f t="shared" si="1"/>
        <v>0</v>
      </c>
      <c r="E10" s="39">
        <f t="shared" si="0"/>
        <v>0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>
        <v>106485039</v>
      </c>
      <c r="C12" s="38">
        <v>87883000</v>
      </c>
      <c r="D12" s="34">
        <f t="shared" si="1"/>
        <v>18602039</v>
      </c>
      <c r="E12" s="39">
        <f t="shared" si="0"/>
        <v>21.16682293503863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/>
      <c r="C17" s="38"/>
      <c r="D17" s="34">
        <f t="shared" si="1"/>
        <v>0</v>
      </c>
      <c r="E17" s="39">
        <f t="shared" si="0"/>
        <v>0</v>
      </c>
    </row>
    <row r="18" spans="1:5" s="23" customFormat="1" ht="24" customHeight="1">
      <c r="A18" s="22" t="s">
        <v>136</v>
      </c>
      <c r="B18" s="33">
        <f>SUM(B19:B31)</f>
        <v>213730916.99</v>
      </c>
      <c r="C18" s="33">
        <f>SUM(C19:C31)</f>
        <v>188196000</v>
      </c>
      <c r="D18" s="34">
        <f>B18-C18</f>
        <v>25534916.99000001</v>
      </c>
      <c r="E18" s="35">
        <f t="shared" si="0"/>
        <v>13.568257024591388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/>
      <c r="C21" s="38"/>
      <c r="D21" s="34">
        <f t="shared" si="2"/>
        <v>0</v>
      </c>
      <c r="E21" s="39">
        <f t="shared" si="0"/>
        <v>0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>
        <v>3948082.99</v>
      </c>
      <c r="C23" s="38">
        <v>5116000</v>
      </c>
      <c r="D23" s="34">
        <f t="shared" si="2"/>
        <v>-1167917.0099999998</v>
      </c>
      <c r="E23" s="39">
        <f t="shared" si="0"/>
        <v>-22.828714034401873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/>
      <c r="C26" s="38"/>
      <c r="D26" s="34">
        <f t="shared" si="2"/>
        <v>0</v>
      </c>
      <c r="E26" s="39">
        <f t="shared" si="0"/>
        <v>0</v>
      </c>
    </row>
    <row r="27" spans="1:5" s="21" customFormat="1" ht="14.25">
      <c r="A27" s="20" t="s">
        <v>145</v>
      </c>
      <c r="B27" s="38">
        <v>194911076</v>
      </c>
      <c r="C27" s="38">
        <v>168112000</v>
      </c>
      <c r="D27" s="34">
        <f t="shared" si="2"/>
        <v>26799076</v>
      </c>
      <c r="E27" s="39">
        <f t="shared" si="0"/>
        <v>15.941203483392025</v>
      </c>
    </row>
    <row r="28" spans="1:5" s="21" customFormat="1" ht="14.25">
      <c r="A28" s="20" t="s">
        <v>146</v>
      </c>
      <c r="B28" s="38">
        <v>14871758</v>
      </c>
      <c r="C28" s="38">
        <v>14968000</v>
      </c>
      <c r="D28" s="34">
        <f t="shared" si="2"/>
        <v>-96242</v>
      </c>
      <c r="E28" s="39">
        <f t="shared" si="0"/>
        <v>-0.6429850347407803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-107245877.99000001</v>
      </c>
      <c r="C32" s="33">
        <f>C7-C18</f>
        <v>-100313000</v>
      </c>
      <c r="D32" s="34">
        <f t="shared" si="2"/>
        <v>-6932877.99000001</v>
      </c>
      <c r="E32" s="35">
        <f t="shared" si="0"/>
        <v>6.9112457906751965</v>
      </c>
    </row>
    <row r="33" spans="1:5" s="23" customFormat="1" ht="25.5" customHeight="1">
      <c r="A33" s="22" t="s">
        <v>150</v>
      </c>
      <c r="B33" s="33">
        <f>SUM(B34:B35)</f>
        <v>182111141</v>
      </c>
      <c r="C33" s="33">
        <f>SUM(C34:C35)</f>
        <v>62715000</v>
      </c>
      <c r="D33" s="34">
        <f t="shared" si="2"/>
        <v>119396141</v>
      </c>
      <c r="E33" s="35">
        <f t="shared" si="0"/>
        <v>190.37892210794865</v>
      </c>
    </row>
    <row r="34" spans="1:5" s="21" customFormat="1" ht="14.25">
      <c r="A34" s="20" t="s">
        <v>151</v>
      </c>
      <c r="B34" s="38">
        <v>76485039</v>
      </c>
      <c r="C34" s="38">
        <v>62715000</v>
      </c>
      <c r="D34" s="34">
        <f t="shared" si="2"/>
        <v>13770039</v>
      </c>
      <c r="E34" s="39">
        <f t="shared" si="0"/>
        <v>21.956531930160246</v>
      </c>
    </row>
    <row r="35" spans="1:5" s="21" customFormat="1" ht="14.25">
      <c r="A35" s="20" t="s">
        <v>152</v>
      </c>
      <c r="B35" s="38">
        <v>105626102</v>
      </c>
      <c r="C35" s="38">
        <v>0</v>
      </c>
      <c r="D35" s="34">
        <f t="shared" si="2"/>
        <v>105626102</v>
      </c>
      <c r="E35" s="39">
        <f t="shared" si="0"/>
        <v>0</v>
      </c>
    </row>
    <row r="36" spans="1:5" s="23" customFormat="1" ht="27.75" customHeight="1">
      <c r="A36" s="22" t="s">
        <v>153</v>
      </c>
      <c r="B36" s="33">
        <f>SUM(B37:B38)</f>
        <v>472187.99</v>
      </c>
      <c r="C36" s="33">
        <f>SUM(C37:C38)</f>
        <v>9000</v>
      </c>
      <c r="D36" s="34">
        <f t="shared" si="2"/>
        <v>463187.99</v>
      </c>
      <c r="E36" s="35">
        <f t="shared" si="0"/>
        <v>5146.533222222222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472187.99</v>
      </c>
      <c r="C38" s="38">
        <v>9000</v>
      </c>
      <c r="D38" s="34">
        <f t="shared" si="2"/>
        <v>463187.99</v>
      </c>
      <c r="E38" s="39">
        <f t="shared" si="0"/>
        <v>5146.533222222222</v>
      </c>
    </row>
    <row r="39" spans="1:5" s="23" customFormat="1" ht="27.75" customHeight="1">
      <c r="A39" s="22" t="s">
        <v>172</v>
      </c>
      <c r="B39" s="33">
        <f>B33-B36</f>
        <v>181638953.01</v>
      </c>
      <c r="C39" s="33">
        <f>C33-C36</f>
        <v>62706000</v>
      </c>
      <c r="D39" s="34">
        <f t="shared" si="2"/>
        <v>118932953.00999999</v>
      </c>
      <c r="E39" s="35">
        <f t="shared" si="0"/>
        <v>189.6675804707683</v>
      </c>
    </row>
    <row r="40" spans="1:5" s="23" customFormat="1" ht="27.75" customHeight="1">
      <c r="A40" s="22" t="s">
        <v>173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174</v>
      </c>
      <c r="B46" s="37">
        <f>B32+B39+B40</f>
        <v>74393075.01999998</v>
      </c>
      <c r="C46" s="37">
        <f>C32+C39+C40</f>
        <v>-37607000</v>
      </c>
      <c r="D46" s="31">
        <f>B46-C46</f>
        <v>112000075.01999998</v>
      </c>
      <c r="E46" s="32">
        <f>IF(C46=0,0,(D46/C46)*100)</f>
        <v>-297.8170952748158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2"/>
  <dimension ref="A1:E46"/>
  <sheetViews>
    <sheetView workbookViewId="0" topLeftCell="A1">
      <pane xSplit="1" ySplit="6" topLeftCell="B7" activePane="bottomRight" state="frozen"/>
      <selection pane="topLeft" activeCell="C47" sqref="C47"/>
      <selection pane="topRight" activeCell="C47" sqref="C47"/>
      <selection pane="bottomLeft" activeCell="C47" sqref="C47"/>
      <selection pane="bottomRight" activeCell="C47" sqref="C47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278</v>
      </c>
      <c r="B1" s="104"/>
      <c r="C1" s="104"/>
      <c r="D1" s="104"/>
      <c r="E1" s="104"/>
    </row>
    <row r="2" spans="1:5" s="1" customFormat="1" ht="21">
      <c r="A2" s="96" t="s">
        <v>211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212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76284885</v>
      </c>
      <c r="C7" s="33">
        <f>SUM(C8:C17)</f>
        <v>68575000</v>
      </c>
      <c r="D7" s="34">
        <f>B7-C7</f>
        <v>7709885</v>
      </c>
      <c r="E7" s="35">
        <f aca="true" t="shared" si="0" ref="E7:E40">IF(C7=0,0,(D7/C7)*100)</f>
        <v>11.242996718920889</v>
      </c>
    </row>
    <row r="8" spans="1:5" s="21" customFormat="1" ht="14.25">
      <c r="A8" s="20" t="s">
        <v>126</v>
      </c>
      <c r="B8" s="38">
        <v>406640</v>
      </c>
      <c r="C8" s="38">
        <v>1034000</v>
      </c>
      <c r="D8" s="41">
        <f aca="true" t="shared" si="1" ref="D8:D17">B8-C8</f>
        <v>-627360</v>
      </c>
      <c r="E8" s="39">
        <f t="shared" si="0"/>
        <v>-60.67311411992263</v>
      </c>
    </row>
    <row r="9" spans="1:5" s="21" customFormat="1" ht="14.25">
      <c r="A9" s="20" t="s">
        <v>127</v>
      </c>
      <c r="B9" s="38">
        <v>64390699</v>
      </c>
      <c r="C9" s="38">
        <v>52190000</v>
      </c>
      <c r="D9" s="41">
        <f t="shared" si="1"/>
        <v>12200699</v>
      </c>
      <c r="E9" s="39">
        <f t="shared" si="0"/>
        <v>23.37746503161525</v>
      </c>
    </row>
    <row r="10" spans="1:5" s="21" customFormat="1" ht="14.25">
      <c r="A10" s="20" t="s">
        <v>128</v>
      </c>
      <c r="B10" s="38"/>
      <c r="C10" s="38"/>
      <c r="D10" s="41">
        <f t="shared" si="1"/>
        <v>0</v>
      </c>
      <c r="E10" s="39">
        <f t="shared" si="0"/>
        <v>0</v>
      </c>
    </row>
    <row r="11" spans="1:5" s="21" customFormat="1" ht="14.25">
      <c r="A11" s="20" t="s">
        <v>129</v>
      </c>
      <c r="B11" s="38"/>
      <c r="C11" s="38"/>
      <c r="D11" s="41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>
        <v>3666000</v>
      </c>
      <c r="D12" s="41">
        <f t="shared" si="1"/>
        <v>-3666000</v>
      </c>
      <c r="E12" s="39">
        <f t="shared" si="0"/>
        <v>-100</v>
      </c>
    </row>
    <row r="13" spans="1:5" s="21" customFormat="1" ht="14.25">
      <c r="A13" s="20" t="s">
        <v>131</v>
      </c>
      <c r="B13" s="38"/>
      <c r="C13" s="38"/>
      <c r="D13" s="41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41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41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41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11487546</v>
      </c>
      <c r="C17" s="38">
        <v>11685000</v>
      </c>
      <c r="D17" s="41">
        <f t="shared" si="1"/>
        <v>-197454</v>
      </c>
      <c r="E17" s="39">
        <f t="shared" si="0"/>
        <v>-1.6898074454428753</v>
      </c>
    </row>
    <row r="18" spans="1:5" s="23" customFormat="1" ht="24" customHeight="1">
      <c r="A18" s="22" t="s">
        <v>136</v>
      </c>
      <c r="B18" s="33">
        <f>SUM(B19:B31)</f>
        <v>73713807</v>
      </c>
      <c r="C18" s="33">
        <f>SUM(C19:C31)</f>
        <v>83995000</v>
      </c>
      <c r="D18" s="34">
        <f>B18-C18</f>
        <v>-10281193</v>
      </c>
      <c r="E18" s="35">
        <f t="shared" si="0"/>
        <v>-12.240244062146557</v>
      </c>
    </row>
    <row r="19" spans="1:5" s="21" customFormat="1" ht="14.25">
      <c r="A19" s="20" t="s">
        <v>137</v>
      </c>
      <c r="B19" s="38">
        <v>175049</v>
      </c>
      <c r="C19" s="38">
        <v>469000</v>
      </c>
      <c r="D19" s="41">
        <f aca="true" t="shared" si="2" ref="D19:D40">B19-C19</f>
        <v>-293951</v>
      </c>
      <c r="E19" s="39">
        <f t="shared" si="0"/>
        <v>-62.67611940298507</v>
      </c>
    </row>
    <row r="20" spans="1:5" s="21" customFormat="1" ht="14.25">
      <c r="A20" s="20" t="s">
        <v>138</v>
      </c>
      <c r="B20" s="38">
        <v>51916559</v>
      </c>
      <c r="C20" s="38">
        <v>43752000</v>
      </c>
      <c r="D20" s="41">
        <f t="shared" si="2"/>
        <v>8164559</v>
      </c>
      <c r="E20" s="39">
        <f t="shared" si="0"/>
        <v>18.660996068751142</v>
      </c>
    </row>
    <row r="21" spans="1:5" s="21" customFormat="1" ht="14.25">
      <c r="A21" s="20" t="s">
        <v>139</v>
      </c>
      <c r="B21" s="38"/>
      <c r="C21" s="38"/>
      <c r="D21" s="41">
        <f t="shared" si="2"/>
        <v>0</v>
      </c>
      <c r="E21" s="39">
        <f t="shared" si="0"/>
        <v>0</v>
      </c>
    </row>
    <row r="22" spans="1:5" s="21" customFormat="1" ht="14.25">
      <c r="A22" s="20" t="s">
        <v>140</v>
      </c>
      <c r="B22" s="38"/>
      <c r="C22" s="38"/>
      <c r="D22" s="41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>
        <v>1800000</v>
      </c>
      <c r="D23" s="41">
        <f t="shared" si="2"/>
        <v>-1800000</v>
      </c>
      <c r="E23" s="39">
        <f t="shared" si="0"/>
        <v>-100</v>
      </c>
    </row>
    <row r="24" spans="1:5" s="21" customFormat="1" ht="14.25">
      <c r="A24" s="20" t="s">
        <v>142</v>
      </c>
      <c r="B24" s="38"/>
      <c r="C24" s="38"/>
      <c r="D24" s="41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41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7825613</v>
      </c>
      <c r="C26" s="38">
        <v>11043000</v>
      </c>
      <c r="D26" s="41">
        <f t="shared" si="2"/>
        <v>-3217387</v>
      </c>
      <c r="E26" s="39">
        <f t="shared" si="0"/>
        <v>-29.135081046816993</v>
      </c>
    </row>
    <row r="27" spans="1:5" s="21" customFormat="1" ht="14.25">
      <c r="A27" s="20" t="s">
        <v>145</v>
      </c>
      <c r="B27" s="38">
        <v>6527895</v>
      </c>
      <c r="C27" s="38">
        <v>9278000</v>
      </c>
      <c r="D27" s="41">
        <f t="shared" si="2"/>
        <v>-2750105</v>
      </c>
      <c r="E27" s="39">
        <f t="shared" si="0"/>
        <v>-29.641140331968096</v>
      </c>
    </row>
    <row r="28" spans="1:5" s="21" customFormat="1" ht="14.25">
      <c r="A28" s="20" t="s">
        <v>146</v>
      </c>
      <c r="B28" s="38">
        <v>3332772</v>
      </c>
      <c r="C28" s="38">
        <v>4174000</v>
      </c>
      <c r="D28" s="41">
        <f t="shared" si="2"/>
        <v>-841228</v>
      </c>
      <c r="E28" s="39">
        <f t="shared" si="0"/>
        <v>-20.154000958313368</v>
      </c>
    </row>
    <row r="29" spans="1:5" s="21" customFormat="1" ht="14.25">
      <c r="A29" s="20" t="s">
        <v>147</v>
      </c>
      <c r="B29" s="38"/>
      <c r="C29" s="38"/>
      <c r="D29" s="41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41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>
        <v>3935919</v>
      </c>
      <c r="C31" s="38">
        <v>13479000</v>
      </c>
      <c r="D31" s="41">
        <f t="shared" si="2"/>
        <v>-9543081</v>
      </c>
      <c r="E31" s="39">
        <f t="shared" si="0"/>
        <v>-70.79962163365235</v>
      </c>
    </row>
    <row r="32" spans="1:5" s="23" customFormat="1" ht="28.5" customHeight="1">
      <c r="A32" s="22" t="s">
        <v>213</v>
      </c>
      <c r="B32" s="33">
        <f>B7-B18</f>
        <v>2571078</v>
      </c>
      <c r="C32" s="33">
        <f>C7-C18</f>
        <v>-15420000</v>
      </c>
      <c r="D32" s="34">
        <f t="shared" si="2"/>
        <v>17991078</v>
      </c>
      <c r="E32" s="35">
        <f t="shared" si="0"/>
        <v>-116.67365758754865</v>
      </c>
    </row>
    <row r="33" spans="1:5" s="23" customFormat="1" ht="25.5" customHeight="1">
      <c r="A33" s="22" t="s">
        <v>150</v>
      </c>
      <c r="B33" s="33">
        <f>SUM(B34:B35)</f>
        <v>12893970</v>
      </c>
      <c r="C33" s="33">
        <f>SUM(C34:C35)</f>
        <v>10766000</v>
      </c>
      <c r="D33" s="34">
        <f t="shared" si="2"/>
        <v>2127970</v>
      </c>
      <c r="E33" s="35">
        <f t="shared" si="0"/>
        <v>19.7656511239086</v>
      </c>
    </row>
    <row r="34" spans="1:5" s="21" customFormat="1" ht="14.25">
      <c r="A34" s="20" t="s">
        <v>151</v>
      </c>
      <c r="B34" s="38">
        <v>11512795</v>
      </c>
      <c r="C34" s="38">
        <v>10135000</v>
      </c>
      <c r="D34" s="41">
        <f t="shared" si="2"/>
        <v>1377795</v>
      </c>
      <c r="E34" s="39">
        <f t="shared" si="0"/>
        <v>13.594425259003454</v>
      </c>
    </row>
    <row r="35" spans="1:5" s="21" customFormat="1" ht="14.25">
      <c r="A35" s="20" t="s">
        <v>152</v>
      </c>
      <c r="B35" s="38">
        <v>1381175</v>
      </c>
      <c r="C35" s="38">
        <v>631000</v>
      </c>
      <c r="D35" s="41">
        <f t="shared" si="2"/>
        <v>750175</v>
      </c>
      <c r="E35" s="39">
        <f t="shared" si="0"/>
        <v>118.88668779714739</v>
      </c>
    </row>
    <row r="36" spans="1:5" s="23" customFormat="1" ht="27.75" customHeight="1">
      <c r="A36" s="22" t="s">
        <v>153</v>
      </c>
      <c r="B36" s="33">
        <f>SUM(B37:B38)</f>
        <v>1273923</v>
      </c>
      <c r="C36" s="33">
        <f>SUM(C37:C38)</f>
        <v>2379000</v>
      </c>
      <c r="D36" s="34">
        <f t="shared" si="2"/>
        <v>-1105077</v>
      </c>
      <c r="E36" s="35">
        <f t="shared" si="0"/>
        <v>-46.451324085750315</v>
      </c>
    </row>
    <row r="37" spans="1:5" s="21" customFormat="1" ht="14.25">
      <c r="A37" s="20" t="s">
        <v>154</v>
      </c>
      <c r="B37" s="38"/>
      <c r="C37" s="38"/>
      <c r="D37" s="41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1273923</v>
      </c>
      <c r="C38" s="38">
        <v>2379000</v>
      </c>
      <c r="D38" s="41">
        <f t="shared" si="2"/>
        <v>-1105077</v>
      </c>
      <c r="E38" s="39">
        <f t="shared" si="0"/>
        <v>-46.451324085750315</v>
      </c>
    </row>
    <row r="39" spans="1:5" s="23" customFormat="1" ht="27.75" customHeight="1">
      <c r="A39" s="22" t="s">
        <v>214</v>
      </c>
      <c r="B39" s="33">
        <f>B33-B36</f>
        <v>11620047</v>
      </c>
      <c r="C39" s="33">
        <f>C33-C36</f>
        <v>8387000</v>
      </c>
      <c r="D39" s="34">
        <f t="shared" si="2"/>
        <v>3233047</v>
      </c>
      <c r="E39" s="35">
        <f t="shared" si="0"/>
        <v>38.548312865148446</v>
      </c>
    </row>
    <row r="40" spans="1:5" s="23" customFormat="1" ht="27.75" customHeight="1">
      <c r="A40" s="22" t="s">
        <v>215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216</v>
      </c>
      <c r="B46" s="37">
        <f>B32+B39+B40</f>
        <v>14191125</v>
      </c>
      <c r="C46" s="37">
        <f>C32+C39+C40</f>
        <v>-7033000</v>
      </c>
      <c r="D46" s="31">
        <f>B46-C46</f>
        <v>21224125</v>
      </c>
      <c r="E46" s="32">
        <f>IF(C46=0,0,(D46/C46)*100)</f>
        <v>-301.779112754159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3"/>
  <dimension ref="A1:E46"/>
  <sheetViews>
    <sheetView workbookViewId="0" topLeftCell="A1">
      <pane xSplit="1" ySplit="6" topLeftCell="B7" activePane="bottomRight" state="frozen"/>
      <selection pane="topLeft" activeCell="C47" sqref="C47"/>
      <selection pane="topRight" activeCell="C47" sqref="C47"/>
      <selection pane="bottomLeft" activeCell="C47" sqref="C47"/>
      <selection pane="bottomRight" activeCell="C47" sqref="C47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3" t="s">
        <v>279</v>
      </c>
      <c r="B1" s="104"/>
      <c r="C1" s="104"/>
      <c r="D1" s="104"/>
      <c r="E1" s="104"/>
    </row>
    <row r="2" spans="1:5" s="1" customFormat="1" ht="21">
      <c r="A2" s="96" t="s">
        <v>211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212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12570934924.7</v>
      </c>
      <c r="C7" s="33">
        <f>SUM(C8:C17)</f>
        <v>11678159000</v>
      </c>
      <c r="D7" s="34">
        <f>B7-C7</f>
        <v>892775924.7000008</v>
      </c>
      <c r="E7" s="35">
        <f aca="true" t="shared" si="0" ref="E7:E40">IF(C7=0,0,(D7/C7)*100)</f>
        <v>7.644834470056459</v>
      </c>
    </row>
    <row r="8" spans="1:5" s="21" customFormat="1" ht="14.25">
      <c r="A8" s="20" t="s">
        <v>126</v>
      </c>
      <c r="B8" s="38"/>
      <c r="C8" s="38"/>
      <c r="D8" s="41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41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/>
      <c r="C10" s="38"/>
      <c r="D10" s="41">
        <f t="shared" si="1"/>
        <v>0</v>
      </c>
      <c r="E10" s="39">
        <f t="shared" si="0"/>
        <v>0</v>
      </c>
    </row>
    <row r="11" spans="1:5" s="21" customFormat="1" ht="14.25">
      <c r="A11" s="20" t="s">
        <v>129</v>
      </c>
      <c r="B11" s="38"/>
      <c r="C11" s="38"/>
      <c r="D11" s="41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41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>
        <v>9749308743</v>
      </c>
      <c r="C13" s="38">
        <v>8853184000</v>
      </c>
      <c r="D13" s="41">
        <f t="shared" si="1"/>
        <v>896124743</v>
      </c>
      <c r="E13" s="39">
        <f t="shared" si="0"/>
        <v>10.12206165600986</v>
      </c>
    </row>
    <row r="14" spans="1:5" s="21" customFormat="1" ht="14.25">
      <c r="A14" s="20" t="s">
        <v>132</v>
      </c>
      <c r="B14" s="38"/>
      <c r="C14" s="38"/>
      <c r="D14" s="41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41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41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2821626181.7</v>
      </c>
      <c r="C17" s="38">
        <v>2824975000</v>
      </c>
      <c r="D17" s="41">
        <f t="shared" si="1"/>
        <v>-3348818.3000001907</v>
      </c>
      <c r="E17" s="39">
        <f t="shared" si="0"/>
        <v>-0.11854328976363297</v>
      </c>
    </row>
    <row r="18" spans="1:5" s="23" customFormat="1" ht="24" customHeight="1">
      <c r="A18" s="22" t="s">
        <v>136</v>
      </c>
      <c r="B18" s="33">
        <f>SUM(B19:B31)</f>
        <v>12036073379.640001</v>
      </c>
      <c r="C18" s="33">
        <f>SUM(C19:C31)</f>
        <v>11341569000</v>
      </c>
      <c r="D18" s="34">
        <f>B18-C18</f>
        <v>694504379.6400013</v>
      </c>
      <c r="E18" s="35">
        <f t="shared" si="0"/>
        <v>6.123529995188508</v>
      </c>
    </row>
    <row r="19" spans="1:5" s="21" customFormat="1" ht="14.25">
      <c r="A19" s="20" t="s">
        <v>137</v>
      </c>
      <c r="B19" s="38"/>
      <c r="C19" s="38"/>
      <c r="D19" s="41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41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/>
      <c r="C21" s="38"/>
      <c r="D21" s="41">
        <f t="shared" si="2"/>
        <v>0</v>
      </c>
      <c r="E21" s="39">
        <f t="shared" si="0"/>
        <v>0</v>
      </c>
    </row>
    <row r="22" spans="1:5" s="21" customFormat="1" ht="14.25">
      <c r="A22" s="20" t="s">
        <v>140</v>
      </c>
      <c r="B22" s="38"/>
      <c r="C22" s="38"/>
      <c r="D22" s="41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41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>
        <v>10936747635.9</v>
      </c>
      <c r="C24" s="38">
        <v>10014346000</v>
      </c>
      <c r="D24" s="41">
        <f t="shared" si="2"/>
        <v>922401635.8999996</v>
      </c>
      <c r="E24" s="39">
        <f t="shared" si="0"/>
        <v>9.210802541673711</v>
      </c>
    </row>
    <row r="25" spans="1:5" s="21" customFormat="1" ht="14.25">
      <c r="A25" s="20" t="s">
        <v>143</v>
      </c>
      <c r="B25" s="38"/>
      <c r="C25" s="38"/>
      <c r="D25" s="41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/>
      <c r="C26" s="38"/>
      <c r="D26" s="41">
        <f t="shared" si="2"/>
        <v>0</v>
      </c>
      <c r="E26" s="39">
        <f t="shared" si="0"/>
        <v>0</v>
      </c>
    </row>
    <row r="27" spans="1:5" s="21" customFormat="1" ht="14.25">
      <c r="A27" s="20" t="s">
        <v>145</v>
      </c>
      <c r="B27" s="38"/>
      <c r="C27" s="38"/>
      <c r="D27" s="41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531639046.04</v>
      </c>
      <c r="C28" s="38">
        <v>686324000</v>
      </c>
      <c r="D28" s="41">
        <f t="shared" si="2"/>
        <v>-154684953.95999998</v>
      </c>
      <c r="E28" s="39">
        <f t="shared" si="0"/>
        <v>-22.538182252114158</v>
      </c>
    </row>
    <row r="29" spans="1:5" s="21" customFormat="1" ht="14.25">
      <c r="A29" s="20" t="s">
        <v>147</v>
      </c>
      <c r="B29" s="38">
        <v>64536216</v>
      </c>
      <c r="C29" s="38">
        <v>129285000</v>
      </c>
      <c r="D29" s="41">
        <f t="shared" si="2"/>
        <v>-64748784</v>
      </c>
      <c r="E29" s="39">
        <f t="shared" si="0"/>
        <v>-50.0822090729783</v>
      </c>
    </row>
    <row r="30" spans="1:5" s="21" customFormat="1" ht="14.25">
      <c r="A30" s="20" t="s">
        <v>148</v>
      </c>
      <c r="B30" s="38"/>
      <c r="C30" s="38"/>
      <c r="D30" s="41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>
        <v>503150481.7</v>
      </c>
      <c r="C31" s="38">
        <v>511614000</v>
      </c>
      <c r="D31" s="41">
        <f t="shared" si="2"/>
        <v>-8463518.300000012</v>
      </c>
      <c r="E31" s="39">
        <f t="shared" si="0"/>
        <v>-1.654278088558955</v>
      </c>
    </row>
    <row r="32" spans="1:5" s="23" customFormat="1" ht="28.5" customHeight="1">
      <c r="A32" s="22" t="s">
        <v>213</v>
      </c>
      <c r="B32" s="33">
        <f>B7-B18</f>
        <v>534861545.05999947</v>
      </c>
      <c r="C32" s="33">
        <f>C7-C18</f>
        <v>336590000</v>
      </c>
      <c r="D32" s="34">
        <f t="shared" si="2"/>
        <v>198271545.05999947</v>
      </c>
      <c r="E32" s="35">
        <f t="shared" si="0"/>
        <v>58.905952363409334</v>
      </c>
    </row>
    <row r="33" spans="1:5" s="23" customFormat="1" ht="25.5" customHeight="1">
      <c r="A33" s="22" t="s">
        <v>150</v>
      </c>
      <c r="B33" s="33">
        <f>SUM(B34:B35)</f>
        <v>216680626.37</v>
      </c>
      <c r="C33" s="33">
        <f>SUM(C34:C35)</f>
        <v>276431000</v>
      </c>
      <c r="D33" s="34">
        <f t="shared" si="2"/>
        <v>-59750373.629999995</v>
      </c>
      <c r="E33" s="35">
        <f t="shared" si="0"/>
        <v>-21.61493234478043</v>
      </c>
    </row>
    <row r="34" spans="1:5" s="21" customFormat="1" ht="14.25">
      <c r="A34" s="20" t="s">
        <v>151</v>
      </c>
      <c r="B34" s="38">
        <v>46299348</v>
      </c>
      <c r="C34" s="38">
        <v>74583000</v>
      </c>
      <c r="D34" s="41">
        <f t="shared" si="2"/>
        <v>-28283652</v>
      </c>
      <c r="E34" s="39">
        <f t="shared" si="0"/>
        <v>-37.922384457584165</v>
      </c>
    </row>
    <row r="35" spans="1:5" s="21" customFormat="1" ht="14.25">
      <c r="A35" s="20" t="s">
        <v>152</v>
      </c>
      <c r="B35" s="38">
        <v>170381278.37</v>
      </c>
      <c r="C35" s="38">
        <v>201848000</v>
      </c>
      <c r="D35" s="41">
        <f t="shared" si="2"/>
        <v>-31466721.629999995</v>
      </c>
      <c r="E35" s="39">
        <f t="shared" si="0"/>
        <v>-15.589315539415797</v>
      </c>
    </row>
    <row r="36" spans="1:5" s="23" customFormat="1" ht="27.75" customHeight="1">
      <c r="A36" s="22" t="s">
        <v>153</v>
      </c>
      <c r="B36" s="33">
        <f>SUM(B37:B38)</f>
        <v>188363632.23</v>
      </c>
      <c r="C36" s="33">
        <f>SUM(C37:C38)</f>
        <v>173628000</v>
      </c>
      <c r="D36" s="34">
        <f t="shared" si="2"/>
        <v>14735632.22999999</v>
      </c>
      <c r="E36" s="35">
        <f t="shared" si="0"/>
        <v>8.486898558988175</v>
      </c>
    </row>
    <row r="37" spans="1:5" s="21" customFormat="1" ht="14.25">
      <c r="A37" s="20" t="s">
        <v>154</v>
      </c>
      <c r="B37" s="38"/>
      <c r="C37" s="38"/>
      <c r="D37" s="41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188363632.23</v>
      </c>
      <c r="C38" s="38">
        <v>173628000</v>
      </c>
      <c r="D38" s="41">
        <f t="shared" si="2"/>
        <v>14735632.22999999</v>
      </c>
      <c r="E38" s="39">
        <f t="shared" si="0"/>
        <v>8.486898558988175</v>
      </c>
    </row>
    <row r="39" spans="1:5" s="23" customFormat="1" ht="27.75" customHeight="1">
      <c r="A39" s="22" t="s">
        <v>214</v>
      </c>
      <c r="B39" s="33">
        <f>B33-B36</f>
        <v>28316994.140000015</v>
      </c>
      <c r="C39" s="33">
        <f>C33-C36</f>
        <v>102803000</v>
      </c>
      <c r="D39" s="34">
        <f t="shared" si="2"/>
        <v>-74486005.85999998</v>
      </c>
      <c r="E39" s="35">
        <f t="shared" si="0"/>
        <v>-72.45508969582598</v>
      </c>
    </row>
    <row r="40" spans="1:5" s="23" customFormat="1" ht="27.75" customHeight="1">
      <c r="A40" s="22" t="s">
        <v>215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216</v>
      </c>
      <c r="B46" s="37">
        <f>B32+B39+B40</f>
        <v>563178539.1999995</v>
      </c>
      <c r="C46" s="37">
        <f>C32+C39+C40</f>
        <v>439393000</v>
      </c>
      <c r="D46" s="31">
        <f>B46-C46</f>
        <v>123785539.19999945</v>
      </c>
      <c r="E46" s="32">
        <f>IF(C46=0,0,(D46/C46)*100)</f>
        <v>28.171941564840463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A1:E46"/>
  <sheetViews>
    <sheetView workbookViewId="0" topLeftCell="A1">
      <pane xSplit="1" ySplit="6" topLeftCell="B7" activePane="bottomRight" state="frozen"/>
      <selection pane="topLeft" activeCell="C47" sqref="C47"/>
      <selection pane="topRight" activeCell="C47" sqref="C47"/>
      <selection pane="bottomLeft" activeCell="C47" sqref="C47"/>
      <selection pane="bottomRight" activeCell="C47" sqref="C47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3" t="s">
        <v>280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199530805</v>
      </c>
      <c r="C7" s="33">
        <f>SUM(C8:C17)</f>
        <v>164458000</v>
      </c>
      <c r="D7" s="34">
        <f>B7-C7</f>
        <v>35072805</v>
      </c>
      <c r="E7" s="35">
        <f aca="true" t="shared" si="0" ref="E7:E40">IF(C7=0,0,(D7/C7)*100)</f>
        <v>21.32629911588369</v>
      </c>
    </row>
    <row r="8" spans="1:5" s="21" customFormat="1" ht="14.25">
      <c r="A8" s="20" t="s">
        <v>126</v>
      </c>
      <c r="B8" s="38"/>
      <c r="C8" s="38"/>
      <c r="D8" s="41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>
        <v>199530805</v>
      </c>
      <c r="C9" s="38">
        <v>164458000</v>
      </c>
      <c r="D9" s="41">
        <f t="shared" si="1"/>
        <v>35072805</v>
      </c>
      <c r="E9" s="39">
        <f t="shared" si="0"/>
        <v>21.32629911588369</v>
      </c>
    </row>
    <row r="10" spans="1:5" s="21" customFormat="1" ht="14.25">
      <c r="A10" s="20" t="s">
        <v>128</v>
      </c>
      <c r="B10" s="38"/>
      <c r="C10" s="38"/>
      <c r="D10" s="41">
        <f t="shared" si="1"/>
        <v>0</v>
      </c>
      <c r="E10" s="39">
        <f t="shared" si="0"/>
        <v>0</v>
      </c>
    </row>
    <row r="11" spans="1:5" s="21" customFormat="1" ht="14.25">
      <c r="A11" s="20" t="s">
        <v>129</v>
      </c>
      <c r="B11" s="38"/>
      <c r="C11" s="38"/>
      <c r="D11" s="41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41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41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41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41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41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/>
      <c r="C17" s="38"/>
      <c r="D17" s="41">
        <f t="shared" si="1"/>
        <v>0</v>
      </c>
      <c r="E17" s="39">
        <f t="shared" si="0"/>
        <v>0</v>
      </c>
    </row>
    <row r="18" spans="1:5" s="23" customFormat="1" ht="24" customHeight="1">
      <c r="A18" s="22" t="s">
        <v>136</v>
      </c>
      <c r="B18" s="33">
        <f>SUM(B19:B31)</f>
        <v>134363314.9</v>
      </c>
      <c r="C18" s="33">
        <f>SUM(C19:C31)</f>
        <v>97758000</v>
      </c>
      <c r="D18" s="34">
        <f>B18-C18</f>
        <v>36605314.900000006</v>
      </c>
      <c r="E18" s="35">
        <f t="shared" si="0"/>
        <v>37.44482794247019</v>
      </c>
    </row>
    <row r="19" spans="1:5" s="21" customFormat="1" ht="14.25">
      <c r="A19" s="20" t="s">
        <v>137</v>
      </c>
      <c r="B19" s="38"/>
      <c r="C19" s="38"/>
      <c r="D19" s="41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>
        <v>131578641.66</v>
      </c>
      <c r="C20" s="38">
        <v>94438000</v>
      </c>
      <c r="D20" s="41">
        <f t="shared" si="2"/>
        <v>37140641.66</v>
      </c>
      <c r="E20" s="39">
        <f t="shared" si="0"/>
        <v>39.328068849403834</v>
      </c>
    </row>
    <row r="21" spans="1:5" s="21" customFormat="1" ht="14.25">
      <c r="A21" s="20" t="s">
        <v>139</v>
      </c>
      <c r="B21" s="38"/>
      <c r="C21" s="38"/>
      <c r="D21" s="41">
        <f t="shared" si="2"/>
        <v>0</v>
      </c>
      <c r="E21" s="39">
        <f t="shared" si="0"/>
        <v>0</v>
      </c>
    </row>
    <row r="22" spans="1:5" s="21" customFormat="1" ht="14.25">
      <c r="A22" s="20" t="s">
        <v>140</v>
      </c>
      <c r="B22" s="38"/>
      <c r="C22" s="38"/>
      <c r="D22" s="41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41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41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41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/>
      <c r="C26" s="38"/>
      <c r="D26" s="41">
        <f t="shared" si="2"/>
        <v>0</v>
      </c>
      <c r="E26" s="39">
        <f t="shared" si="0"/>
        <v>0</v>
      </c>
    </row>
    <row r="27" spans="1:5" s="21" customFormat="1" ht="14.25">
      <c r="A27" s="20" t="s">
        <v>145</v>
      </c>
      <c r="B27" s="38">
        <v>2351112.94</v>
      </c>
      <c r="C27" s="38">
        <v>2619000</v>
      </c>
      <c r="D27" s="41">
        <f t="shared" si="2"/>
        <v>-267887.06000000006</v>
      </c>
      <c r="E27" s="39">
        <f t="shared" si="0"/>
        <v>-10.228600992745324</v>
      </c>
    </row>
    <row r="28" spans="1:5" s="21" customFormat="1" ht="14.25">
      <c r="A28" s="20" t="s">
        <v>146</v>
      </c>
      <c r="B28" s="38">
        <v>249864.2</v>
      </c>
      <c r="C28" s="38">
        <v>261000</v>
      </c>
      <c r="D28" s="41">
        <f t="shared" si="2"/>
        <v>-11135.799999999988</v>
      </c>
      <c r="E28" s="39">
        <f t="shared" si="0"/>
        <v>-4.266590038314172</v>
      </c>
    </row>
    <row r="29" spans="1:5" s="21" customFormat="1" ht="14.25">
      <c r="A29" s="20" t="s">
        <v>147</v>
      </c>
      <c r="B29" s="38">
        <v>183696.1</v>
      </c>
      <c r="C29" s="38">
        <v>440000</v>
      </c>
      <c r="D29" s="41">
        <f t="shared" si="2"/>
        <v>-256303.9</v>
      </c>
      <c r="E29" s="39">
        <f t="shared" si="0"/>
        <v>-58.25088636363637</v>
      </c>
    </row>
    <row r="30" spans="1:5" s="21" customFormat="1" ht="14.25">
      <c r="A30" s="20" t="s">
        <v>148</v>
      </c>
      <c r="B30" s="38"/>
      <c r="C30" s="38"/>
      <c r="D30" s="41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41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65167490.099999994</v>
      </c>
      <c r="C32" s="33">
        <f>C7-C18</f>
        <v>66700000</v>
      </c>
      <c r="D32" s="34">
        <f t="shared" si="2"/>
        <v>-1532509.900000006</v>
      </c>
      <c r="E32" s="35">
        <f t="shared" si="0"/>
        <v>-2.2976160419790195</v>
      </c>
    </row>
    <row r="33" spans="1:5" s="23" customFormat="1" ht="25.5" customHeight="1">
      <c r="A33" s="22" t="s">
        <v>150</v>
      </c>
      <c r="B33" s="33">
        <f>SUM(B34:B35)</f>
        <v>1300187.3</v>
      </c>
      <c r="C33" s="33">
        <f>SUM(C34:C35)</f>
        <v>1012000</v>
      </c>
      <c r="D33" s="34">
        <f t="shared" si="2"/>
        <v>288187.30000000005</v>
      </c>
      <c r="E33" s="35">
        <f t="shared" si="0"/>
        <v>28.47700592885376</v>
      </c>
    </row>
    <row r="34" spans="1:5" s="21" customFormat="1" ht="14.25">
      <c r="A34" s="20" t="s">
        <v>151</v>
      </c>
      <c r="B34" s="38">
        <v>912205</v>
      </c>
      <c r="C34" s="38">
        <v>840000</v>
      </c>
      <c r="D34" s="41">
        <f t="shared" si="2"/>
        <v>72205</v>
      </c>
      <c r="E34" s="39">
        <f t="shared" si="0"/>
        <v>8.595833333333333</v>
      </c>
    </row>
    <row r="35" spans="1:5" s="21" customFormat="1" ht="14.25">
      <c r="A35" s="20" t="s">
        <v>152</v>
      </c>
      <c r="B35" s="38">
        <v>387982.3</v>
      </c>
      <c r="C35" s="38">
        <v>172000</v>
      </c>
      <c r="D35" s="41">
        <f t="shared" si="2"/>
        <v>215982.3</v>
      </c>
      <c r="E35" s="39">
        <f t="shared" si="0"/>
        <v>125.57110465116278</v>
      </c>
    </row>
    <row r="36" spans="1:5" s="23" customFormat="1" ht="27.75" customHeight="1">
      <c r="A36" s="22" t="s">
        <v>153</v>
      </c>
      <c r="B36" s="33">
        <f>SUM(B37:B38)</f>
        <v>714558.15</v>
      </c>
      <c r="C36" s="33">
        <f>SUM(C37:C38)</f>
        <v>404000</v>
      </c>
      <c r="D36" s="34">
        <f t="shared" si="2"/>
        <v>310558.15</v>
      </c>
      <c r="E36" s="35">
        <f t="shared" si="0"/>
        <v>76.87082920792079</v>
      </c>
    </row>
    <row r="37" spans="1:5" s="21" customFormat="1" ht="14.25">
      <c r="A37" s="20" t="s">
        <v>154</v>
      </c>
      <c r="B37" s="38"/>
      <c r="C37" s="38"/>
      <c r="D37" s="41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714558.15</v>
      </c>
      <c r="C38" s="38">
        <v>404000</v>
      </c>
      <c r="D38" s="41">
        <f t="shared" si="2"/>
        <v>310558.15</v>
      </c>
      <c r="E38" s="39">
        <f t="shared" si="0"/>
        <v>76.87082920792079</v>
      </c>
    </row>
    <row r="39" spans="1:5" s="23" customFormat="1" ht="27.75" customHeight="1">
      <c r="A39" s="22" t="s">
        <v>82</v>
      </c>
      <c r="B39" s="33">
        <f>B33-B36</f>
        <v>585629.15</v>
      </c>
      <c r="C39" s="33">
        <f>C33-C36</f>
        <v>608000</v>
      </c>
      <c r="D39" s="34">
        <f t="shared" si="2"/>
        <v>-22370.849999999977</v>
      </c>
      <c r="E39" s="35">
        <f t="shared" si="0"/>
        <v>-3.6794161184210488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65753119.24999999</v>
      </c>
      <c r="C46" s="37">
        <f>C32+C39+C40</f>
        <v>67308000</v>
      </c>
      <c r="D46" s="31">
        <f>B46-C46</f>
        <v>-1554880.7500000075</v>
      </c>
      <c r="E46" s="32">
        <f>IF(C46=0,0,(D46/C46)*100)</f>
        <v>-2.3100979824092343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5"/>
  <dimension ref="A1:E46"/>
  <sheetViews>
    <sheetView workbookViewId="0" topLeftCell="A1">
      <pane xSplit="1" ySplit="6" topLeftCell="B7" activePane="bottomRight" state="frozen"/>
      <selection pane="topLeft" activeCell="C47" sqref="C47"/>
      <selection pane="topRight" activeCell="C47" sqref="C47"/>
      <selection pane="bottomLeft" activeCell="C47" sqref="C47"/>
      <selection pane="bottomRight" activeCell="C47" sqref="C47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3" t="s">
        <v>258</v>
      </c>
      <c r="B1" s="104"/>
      <c r="C1" s="104"/>
      <c r="D1" s="104"/>
      <c r="E1" s="104"/>
    </row>
    <row r="2" spans="1:5" s="1" customFormat="1" ht="21">
      <c r="A2" s="96" t="s">
        <v>259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260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687254805</v>
      </c>
      <c r="C7" s="33">
        <f>SUM(C8:C17)</f>
        <v>435428000</v>
      </c>
      <c r="D7" s="34">
        <f>B7-C7</f>
        <v>251826805</v>
      </c>
      <c r="E7" s="35">
        <f aca="true" t="shared" si="0" ref="E7:E40">IF(C7=0,0,(D7/C7)*100)</f>
        <v>57.834315891490675</v>
      </c>
    </row>
    <row r="8" spans="1:5" s="21" customFormat="1" ht="14.25">
      <c r="A8" s="20" t="s">
        <v>126</v>
      </c>
      <c r="B8" s="38"/>
      <c r="C8" s="38"/>
      <c r="D8" s="41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>
        <v>471050211</v>
      </c>
      <c r="C9" s="38">
        <v>236196000</v>
      </c>
      <c r="D9" s="41">
        <f t="shared" si="1"/>
        <v>234854211</v>
      </c>
      <c r="E9" s="39">
        <f t="shared" si="0"/>
        <v>99.43191713661535</v>
      </c>
    </row>
    <row r="10" spans="1:5" s="21" customFormat="1" ht="14.25">
      <c r="A10" s="20" t="s">
        <v>128</v>
      </c>
      <c r="B10" s="38"/>
      <c r="C10" s="38"/>
      <c r="D10" s="41">
        <f t="shared" si="1"/>
        <v>0</v>
      </c>
      <c r="E10" s="39">
        <f t="shared" si="0"/>
        <v>0</v>
      </c>
    </row>
    <row r="11" spans="1:5" s="21" customFormat="1" ht="14.25">
      <c r="A11" s="20" t="s">
        <v>129</v>
      </c>
      <c r="B11" s="38"/>
      <c r="C11" s="38"/>
      <c r="D11" s="41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>
        <v>216204594</v>
      </c>
      <c r="C12" s="38">
        <v>199232000</v>
      </c>
      <c r="D12" s="41">
        <f t="shared" si="1"/>
        <v>16972594</v>
      </c>
      <c r="E12" s="39">
        <f t="shared" si="0"/>
        <v>8.519009998393832</v>
      </c>
    </row>
    <row r="13" spans="1:5" s="21" customFormat="1" ht="14.25">
      <c r="A13" s="20" t="s">
        <v>131</v>
      </c>
      <c r="B13" s="38"/>
      <c r="C13" s="38"/>
      <c r="D13" s="41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41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41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41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/>
      <c r="C17" s="38"/>
      <c r="D17" s="41">
        <f t="shared" si="1"/>
        <v>0</v>
      </c>
      <c r="E17" s="39">
        <f t="shared" si="0"/>
        <v>0</v>
      </c>
    </row>
    <row r="18" spans="1:5" s="23" customFormat="1" ht="24" customHeight="1">
      <c r="A18" s="22" t="s">
        <v>136</v>
      </c>
      <c r="B18" s="33">
        <f>SUM(B19:B31)</f>
        <v>898506774</v>
      </c>
      <c r="C18" s="33">
        <f>SUM(C19:C31)</f>
        <v>992854000</v>
      </c>
      <c r="D18" s="34">
        <f>B18-C18</f>
        <v>-94347226</v>
      </c>
      <c r="E18" s="35">
        <f t="shared" si="0"/>
        <v>-9.50262838242078</v>
      </c>
    </row>
    <row r="19" spans="1:5" s="21" customFormat="1" ht="14.25">
      <c r="A19" s="20" t="s">
        <v>137</v>
      </c>
      <c r="B19" s="38"/>
      <c r="C19" s="38"/>
      <c r="D19" s="41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>
        <v>414576000</v>
      </c>
      <c r="C20" s="38">
        <v>219666000</v>
      </c>
      <c r="D20" s="41">
        <f t="shared" si="2"/>
        <v>194910000</v>
      </c>
      <c r="E20" s="39">
        <f t="shared" si="0"/>
        <v>88.73016306574527</v>
      </c>
    </row>
    <row r="21" spans="1:5" s="21" customFormat="1" ht="14.25">
      <c r="A21" s="20" t="s">
        <v>139</v>
      </c>
      <c r="B21" s="38"/>
      <c r="C21" s="38"/>
      <c r="D21" s="41">
        <f t="shared" si="2"/>
        <v>0</v>
      </c>
      <c r="E21" s="39">
        <f t="shared" si="0"/>
        <v>0</v>
      </c>
    </row>
    <row r="22" spans="1:5" s="21" customFormat="1" ht="14.25">
      <c r="A22" s="20" t="s">
        <v>140</v>
      </c>
      <c r="B22" s="38"/>
      <c r="C22" s="38"/>
      <c r="D22" s="41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>
        <v>96735741</v>
      </c>
      <c r="C23" s="38">
        <v>105498000</v>
      </c>
      <c r="D23" s="41">
        <f t="shared" si="2"/>
        <v>-8762259</v>
      </c>
      <c r="E23" s="39">
        <f t="shared" si="0"/>
        <v>-8.305616220212706</v>
      </c>
    </row>
    <row r="24" spans="1:5" s="21" customFormat="1" ht="14.25">
      <c r="A24" s="20" t="s">
        <v>142</v>
      </c>
      <c r="B24" s="38"/>
      <c r="C24" s="38"/>
      <c r="D24" s="41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41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/>
      <c r="C26" s="38"/>
      <c r="D26" s="41">
        <f t="shared" si="2"/>
        <v>0</v>
      </c>
      <c r="E26" s="39">
        <f t="shared" si="0"/>
        <v>0</v>
      </c>
    </row>
    <row r="27" spans="1:5" s="21" customFormat="1" ht="14.25">
      <c r="A27" s="20" t="s">
        <v>145</v>
      </c>
      <c r="B27" s="38">
        <v>244131591</v>
      </c>
      <c r="C27" s="38">
        <v>320146000</v>
      </c>
      <c r="D27" s="41">
        <f t="shared" si="2"/>
        <v>-76014409</v>
      </c>
      <c r="E27" s="39">
        <f t="shared" si="0"/>
        <v>-23.74366976317055</v>
      </c>
    </row>
    <row r="28" spans="1:5" s="21" customFormat="1" ht="14.25">
      <c r="A28" s="20" t="s">
        <v>146</v>
      </c>
      <c r="B28" s="38">
        <v>71181</v>
      </c>
      <c r="C28" s="38">
        <v>414000</v>
      </c>
      <c r="D28" s="41">
        <f t="shared" si="2"/>
        <v>-342819</v>
      </c>
      <c r="E28" s="39">
        <f t="shared" si="0"/>
        <v>-82.80652173913043</v>
      </c>
    </row>
    <row r="29" spans="1:5" s="21" customFormat="1" ht="14.25">
      <c r="A29" s="20" t="s">
        <v>147</v>
      </c>
      <c r="B29" s="38"/>
      <c r="C29" s="38"/>
      <c r="D29" s="41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41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>
        <v>142992261</v>
      </c>
      <c r="C31" s="38">
        <v>347130000</v>
      </c>
      <c r="D31" s="41">
        <f t="shared" si="2"/>
        <v>-204137739</v>
      </c>
      <c r="E31" s="39">
        <f t="shared" si="0"/>
        <v>-58.80728804770548</v>
      </c>
    </row>
    <row r="32" spans="1:5" s="23" customFormat="1" ht="28.5" customHeight="1">
      <c r="A32" s="22" t="s">
        <v>179</v>
      </c>
      <c r="B32" s="33">
        <f>B7-B18</f>
        <v>-211251969</v>
      </c>
      <c r="C32" s="33">
        <f>C7-C18</f>
        <v>-557426000</v>
      </c>
      <c r="D32" s="34">
        <f t="shared" si="2"/>
        <v>346174031</v>
      </c>
      <c r="E32" s="35">
        <f t="shared" si="0"/>
        <v>-62.1022397591788</v>
      </c>
    </row>
    <row r="33" spans="1:5" s="23" customFormat="1" ht="25.5" customHeight="1">
      <c r="A33" s="22" t="s">
        <v>150</v>
      </c>
      <c r="B33" s="33">
        <f>SUM(B34:B35)</f>
        <v>9494043</v>
      </c>
      <c r="C33" s="33">
        <f>SUM(C34:C35)</f>
        <v>5296000</v>
      </c>
      <c r="D33" s="34">
        <f t="shared" si="2"/>
        <v>4198043</v>
      </c>
      <c r="E33" s="35">
        <f t="shared" si="0"/>
        <v>79.2681835347432</v>
      </c>
    </row>
    <row r="34" spans="1:5" s="21" customFormat="1" ht="14.25">
      <c r="A34" s="20" t="s">
        <v>151</v>
      </c>
      <c r="B34" s="38">
        <v>4823351</v>
      </c>
      <c r="C34" s="38">
        <v>5198000</v>
      </c>
      <c r="D34" s="41">
        <f t="shared" si="2"/>
        <v>-374649</v>
      </c>
      <c r="E34" s="39">
        <f t="shared" si="0"/>
        <v>-7.207560600230859</v>
      </c>
    </row>
    <row r="35" spans="1:5" s="21" customFormat="1" ht="14.25">
      <c r="A35" s="20" t="s">
        <v>152</v>
      </c>
      <c r="B35" s="38">
        <v>4670692</v>
      </c>
      <c r="C35" s="38">
        <v>98000</v>
      </c>
      <c r="D35" s="41">
        <f t="shared" si="2"/>
        <v>4572692</v>
      </c>
      <c r="E35" s="39">
        <f t="shared" si="0"/>
        <v>4666.012244897959</v>
      </c>
    </row>
    <row r="36" spans="1:5" s="23" customFormat="1" ht="27.75" customHeight="1">
      <c r="A36" s="22" t="s">
        <v>153</v>
      </c>
      <c r="B36" s="33">
        <f>SUM(B37:B38)</f>
        <v>8230434</v>
      </c>
      <c r="C36" s="33">
        <f>SUM(C37:C38)</f>
        <v>0</v>
      </c>
      <c r="D36" s="34">
        <f t="shared" si="2"/>
        <v>8230434</v>
      </c>
      <c r="E36" s="35">
        <f t="shared" si="0"/>
        <v>0</v>
      </c>
    </row>
    <row r="37" spans="1:5" s="21" customFormat="1" ht="14.25">
      <c r="A37" s="20" t="s">
        <v>154</v>
      </c>
      <c r="B37" s="38"/>
      <c r="C37" s="38"/>
      <c r="D37" s="41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8230434</v>
      </c>
      <c r="C38" s="38"/>
      <c r="D38" s="41">
        <f t="shared" si="2"/>
        <v>8230434</v>
      </c>
      <c r="E38" s="39">
        <f t="shared" si="0"/>
        <v>0</v>
      </c>
    </row>
    <row r="39" spans="1:5" s="23" customFormat="1" ht="27.75" customHeight="1">
      <c r="A39" s="22" t="s">
        <v>180</v>
      </c>
      <c r="B39" s="33">
        <f>B33-B36</f>
        <v>1263609</v>
      </c>
      <c r="C39" s="33">
        <f>C33-C36</f>
        <v>5296000</v>
      </c>
      <c r="D39" s="34">
        <f t="shared" si="2"/>
        <v>-4032391</v>
      </c>
      <c r="E39" s="35">
        <f t="shared" si="0"/>
        <v>-76.14031344410877</v>
      </c>
    </row>
    <row r="40" spans="1:5" s="23" customFormat="1" ht="27.75" customHeight="1">
      <c r="A40" s="22" t="s">
        <v>181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182</v>
      </c>
      <c r="B46" s="37">
        <f>B32+B39+B40</f>
        <v>-209988360</v>
      </c>
      <c r="C46" s="37">
        <f>C32+C39+C40</f>
        <v>-552130000</v>
      </c>
      <c r="D46" s="31">
        <f>B46-C46</f>
        <v>342141640</v>
      </c>
      <c r="E46" s="32">
        <f>IF(C46=0,0,(D46/C46)*100)</f>
        <v>-61.967587343560396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A1:E46"/>
  <sheetViews>
    <sheetView workbookViewId="0" topLeftCell="A1">
      <pane xSplit="1" ySplit="6" topLeftCell="B7" activePane="bottomRight" state="frozen"/>
      <selection pane="topLeft" activeCell="C47" sqref="C47"/>
      <selection pane="topRight" activeCell="C47" sqref="C47"/>
      <selection pane="bottomLeft" activeCell="C47" sqref="C47"/>
      <selection pane="bottomRight" activeCell="C47" sqref="C47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3" t="s">
        <v>261</v>
      </c>
      <c r="B1" s="104"/>
      <c r="C1" s="104"/>
      <c r="D1" s="104"/>
      <c r="E1" s="104"/>
    </row>
    <row r="2" spans="1:5" s="1" customFormat="1" ht="21">
      <c r="A2" s="96" t="s">
        <v>211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212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41766017</v>
      </c>
      <c r="C7" s="33">
        <f>SUM(C8:C17)</f>
        <v>49330000</v>
      </c>
      <c r="D7" s="34">
        <f>B7-C7</f>
        <v>-7563983</v>
      </c>
      <c r="E7" s="35">
        <f aca="true" t="shared" si="0" ref="E7:E40">IF(C7=0,0,(D7/C7)*100)</f>
        <v>-15.333434015811878</v>
      </c>
    </row>
    <row r="8" spans="1:5" s="21" customFormat="1" ht="14.25">
      <c r="A8" s="20" t="s">
        <v>126</v>
      </c>
      <c r="B8" s="38"/>
      <c r="C8" s="38"/>
      <c r="D8" s="41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>
        <v>41766017</v>
      </c>
      <c r="C9" s="38">
        <v>49330000</v>
      </c>
      <c r="D9" s="41">
        <f t="shared" si="1"/>
        <v>-7563983</v>
      </c>
      <c r="E9" s="39">
        <f t="shared" si="0"/>
        <v>-15.333434015811878</v>
      </c>
    </row>
    <row r="10" spans="1:5" s="21" customFormat="1" ht="14.25">
      <c r="A10" s="20" t="s">
        <v>128</v>
      </c>
      <c r="B10" s="38"/>
      <c r="C10" s="38"/>
      <c r="D10" s="41">
        <f t="shared" si="1"/>
        <v>0</v>
      </c>
      <c r="E10" s="39">
        <f t="shared" si="0"/>
        <v>0</v>
      </c>
    </row>
    <row r="11" spans="1:5" s="21" customFormat="1" ht="14.25">
      <c r="A11" s="20" t="s">
        <v>129</v>
      </c>
      <c r="B11" s="38"/>
      <c r="C11" s="38"/>
      <c r="D11" s="41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41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41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41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41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41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/>
      <c r="C17" s="38"/>
      <c r="D17" s="41">
        <f t="shared" si="1"/>
        <v>0</v>
      </c>
      <c r="E17" s="39">
        <f t="shared" si="0"/>
        <v>0</v>
      </c>
    </row>
    <row r="18" spans="1:5" s="23" customFormat="1" ht="24" customHeight="1">
      <c r="A18" s="22" t="s">
        <v>136</v>
      </c>
      <c r="B18" s="33">
        <f>SUM(B19:B31)</f>
        <v>33847793.120000005</v>
      </c>
      <c r="C18" s="33">
        <f>SUM(C19:C31)</f>
        <v>41025000</v>
      </c>
      <c r="D18" s="34">
        <f>B18-C18</f>
        <v>-7177206.879999995</v>
      </c>
      <c r="E18" s="35">
        <f t="shared" si="0"/>
        <v>-17.494715124923815</v>
      </c>
    </row>
    <row r="19" spans="1:5" s="21" customFormat="1" ht="14.25">
      <c r="A19" s="20" t="s">
        <v>137</v>
      </c>
      <c r="B19" s="38"/>
      <c r="C19" s="38"/>
      <c r="D19" s="41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>
        <v>32258523.1</v>
      </c>
      <c r="C20" s="38">
        <v>37545000</v>
      </c>
      <c r="D20" s="41">
        <f t="shared" si="2"/>
        <v>-5286476.8999999985</v>
      </c>
      <c r="E20" s="39">
        <f t="shared" si="0"/>
        <v>-14.080375282993737</v>
      </c>
    </row>
    <row r="21" spans="1:5" s="21" customFormat="1" ht="14.25">
      <c r="A21" s="20" t="s">
        <v>139</v>
      </c>
      <c r="B21" s="38"/>
      <c r="C21" s="38"/>
      <c r="D21" s="41">
        <f t="shared" si="2"/>
        <v>0</v>
      </c>
      <c r="E21" s="39">
        <f t="shared" si="0"/>
        <v>0</v>
      </c>
    </row>
    <row r="22" spans="1:5" s="21" customFormat="1" ht="14.25">
      <c r="A22" s="20" t="s">
        <v>140</v>
      </c>
      <c r="B22" s="38"/>
      <c r="C22" s="38"/>
      <c r="D22" s="41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41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41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41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/>
      <c r="C26" s="38"/>
      <c r="D26" s="41">
        <f t="shared" si="2"/>
        <v>0</v>
      </c>
      <c r="E26" s="39">
        <f t="shared" si="0"/>
        <v>0</v>
      </c>
    </row>
    <row r="27" spans="1:5" s="21" customFormat="1" ht="14.25">
      <c r="A27" s="20" t="s">
        <v>145</v>
      </c>
      <c r="B27" s="38">
        <v>792387.02</v>
      </c>
      <c r="C27" s="38">
        <v>2437000</v>
      </c>
      <c r="D27" s="41">
        <f t="shared" si="2"/>
        <v>-1644612.98</v>
      </c>
      <c r="E27" s="39">
        <f t="shared" si="0"/>
        <v>-67.48514485022568</v>
      </c>
    </row>
    <row r="28" spans="1:5" s="21" customFormat="1" ht="14.25">
      <c r="A28" s="20" t="s">
        <v>146</v>
      </c>
      <c r="B28" s="38">
        <v>796883</v>
      </c>
      <c r="C28" s="38">
        <v>1043000</v>
      </c>
      <c r="D28" s="41">
        <f t="shared" si="2"/>
        <v>-246117</v>
      </c>
      <c r="E28" s="39">
        <f t="shared" si="0"/>
        <v>-23.597027804410356</v>
      </c>
    </row>
    <row r="29" spans="1:5" s="21" customFormat="1" ht="14.25">
      <c r="A29" s="20" t="s">
        <v>147</v>
      </c>
      <c r="B29" s="38"/>
      <c r="C29" s="38"/>
      <c r="D29" s="41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41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41">
        <f t="shared" si="2"/>
        <v>0</v>
      </c>
      <c r="E31" s="39">
        <f t="shared" si="0"/>
        <v>0</v>
      </c>
    </row>
    <row r="32" spans="1:5" s="23" customFormat="1" ht="28.5" customHeight="1">
      <c r="A32" s="22" t="s">
        <v>213</v>
      </c>
      <c r="B32" s="33">
        <f>B7-B18</f>
        <v>7918223.879999995</v>
      </c>
      <c r="C32" s="33">
        <f>C7-C18</f>
        <v>8305000</v>
      </c>
      <c r="D32" s="34">
        <f t="shared" si="2"/>
        <v>-386776.12000000477</v>
      </c>
      <c r="E32" s="35">
        <f t="shared" si="0"/>
        <v>-4.657147742323959</v>
      </c>
    </row>
    <row r="33" spans="1:5" s="23" customFormat="1" ht="25.5" customHeight="1">
      <c r="A33" s="22" t="s">
        <v>150</v>
      </c>
      <c r="B33" s="33">
        <f>SUM(B34:B35)</f>
        <v>1406756</v>
      </c>
      <c r="C33" s="33">
        <f>SUM(C34:C35)</f>
        <v>1175000</v>
      </c>
      <c r="D33" s="34">
        <f t="shared" si="2"/>
        <v>231756</v>
      </c>
      <c r="E33" s="35">
        <f t="shared" si="0"/>
        <v>19.72391489361702</v>
      </c>
    </row>
    <row r="34" spans="1:5" s="21" customFormat="1" ht="14.25">
      <c r="A34" s="20" t="s">
        <v>151</v>
      </c>
      <c r="B34" s="38">
        <v>1260580</v>
      </c>
      <c r="C34" s="38">
        <v>1175000</v>
      </c>
      <c r="D34" s="41">
        <f t="shared" si="2"/>
        <v>85580</v>
      </c>
      <c r="E34" s="39">
        <f t="shared" si="0"/>
        <v>7.28340425531915</v>
      </c>
    </row>
    <row r="35" spans="1:5" s="21" customFormat="1" ht="14.25">
      <c r="A35" s="20" t="s">
        <v>152</v>
      </c>
      <c r="B35" s="38">
        <v>146176</v>
      </c>
      <c r="C35" s="38"/>
      <c r="D35" s="41">
        <f t="shared" si="2"/>
        <v>146176</v>
      </c>
      <c r="E35" s="39">
        <f t="shared" si="0"/>
        <v>0</v>
      </c>
    </row>
    <row r="36" spans="1:5" s="23" customFormat="1" ht="27.75" customHeight="1">
      <c r="A36" s="22" t="s">
        <v>153</v>
      </c>
      <c r="B36" s="33">
        <f>SUM(B37:B38)</f>
        <v>1285258.86</v>
      </c>
      <c r="C36" s="33">
        <f>SUM(C37:C38)</f>
        <v>1500000</v>
      </c>
      <c r="D36" s="34">
        <f t="shared" si="2"/>
        <v>-214741.1399999999</v>
      </c>
      <c r="E36" s="35">
        <f t="shared" si="0"/>
        <v>-14.316075999999994</v>
      </c>
    </row>
    <row r="37" spans="1:5" s="21" customFormat="1" ht="14.25">
      <c r="A37" s="20" t="s">
        <v>154</v>
      </c>
      <c r="B37" s="38"/>
      <c r="C37" s="38"/>
      <c r="D37" s="41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1285258.86</v>
      </c>
      <c r="C38" s="38">
        <v>1500000</v>
      </c>
      <c r="D38" s="41">
        <f t="shared" si="2"/>
        <v>-214741.1399999999</v>
      </c>
      <c r="E38" s="39">
        <f t="shared" si="0"/>
        <v>-14.316075999999994</v>
      </c>
    </row>
    <row r="39" spans="1:5" s="23" customFormat="1" ht="27.75" customHeight="1">
      <c r="A39" s="22" t="s">
        <v>214</v>
      </c>
      <c r="B39" s="33">
        <f>B33-B36</f>
        <v>121497.1399999999</v>
      </c>
      <c r="C39" s="33">
        <f>C33-C36</f>
        <v>-325000</v>
      </c>
      <c r="D39" s="34">
        <f t="shared" si="2"/>
        <v>446497.1399999999</v>
      </c>
      <c r="E39" s="35">
        <f t="shared" si="0"/>
        <v>-137.38373538461533</v>
      </c>
    </row>
    <row r="40" spans="1:5" s="23" customFormat="1" ht="27.75" customHeight="1">
      <c r="A40" s="22" t="s">
        <v>215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216</v>
      </c>
      <c r="B46" s="37">
        <f>B32+B39+B40</f>
        <v>8039721.019999995</v>
      </c>
      <c r="C46" s="37">
        <f>C32+C39+C40</f>
        <v>7980000</v>
      </c>
      <c r="D46" s="31">
        <f>B46-C46</f>
        <v>59721.019999994896</v>
      </c>
      <c r="E46" s="32">
        <f>IF(C46=0,0,(D46/C46)*100)</f>
        <v>0.748383709273119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/>
  <dimension ref="A1:E46"/>
  <sheetViews>
    <sheetView workbookViewId="0" topLeftCell="A1">
      <pane xSplit="1" ySplit="6" topLeftCell="B7" activePane="bottomRight" state="frozen"/>
      <selection pane="topLeft" activeCell="C47" sqref="C47"/>
      <selection pane="topRight" activeCell="C47" sqref="C47"/>
      <selection pane="bottomLeft" activeCell="C47" sqref="C47"/>
      <selection pane="bottomRight" activeCell="C47" sqref="C47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262</v>
      </c>
      <c r="B1" s="104"/>
      <c r="C1" s="104"/>
      <c r="D1" s="104"/>
      <c r="E1" s="104"/>
    </row>
    <row r="2" spans="1:5" s="1" customFormat="1" ht="21">
      <c r="A2" s="96" t="s">
        <v>259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260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101995207</v>
      </c>
      <c r="C7" s="33">
        <f>SUM(C8:C17)</f>
        <v>130364000</v>
      </c>
      <c r="D7" s="34">
        <f>B7-C7</f>
        <v>-28368793</v>
      </c>
      <c r="E7" s="35">
        <f aca="true" t="shared" si="0" ref="E7:E40">IF(C7=0,0,(D7/C7)*100)</f>
        <v>-21.761217053787856</v>
      </c>
    </row>
    <row r="8" spans="1:5" s="21" customFormat="1" ht="14.25">
      <c r="A8" s="20" t="s">
        <v>126</v>
      </c>
      <c r="B8" s="38"/>
      <c r="C8" s="38"/>
      <c r="D8" s="41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41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/>
      <c r="C10" s="38"/>
      <c r="D10" s="41">
        <f t="shared" si="1"/>
        <v>0</v>
      </c>
      <c r="E10" s="39">
        <f t="shared" si="0"/>
        <v>0</v>
      </c>
    </row>
    <row r="11" spans="1:5" s="21" customFormat="1" ht="14.25">
      <c r="A11" s="20" t="s">
        <v>129</v>
      </c>
      <c r="B11" s="38"/>
      <c r="C11" s="38"/>
      <c r="D11" s="41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>
        <v>19200172</v>
      </c>
      <c r="C12" s="38">
        <v>27864000</v>
      </c>
      <c r="D12" s="41">
        <f t="shared" si="1"/>
        <v>-8663828</v>
      </c>
      <c r="E12" s="39">
        <f t="shared" si="0"/>
        <v>-31.09326729830606</v>
      </c>
    </row>
    <row r="13" spans="1:5" s="21" customFormat="1" ht="14.25">
      <c r="A13" s="20" t="s">
        <v>131</v>
      </c>
      <c r="B13" s="38"/>
      <c r="C13" s="38"/>
      <c r="D13" s="41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>
        <v>71565104</v>
      </c>
      <c r="C14" s="38">
        <v>90000000</v>
      </c>
      <c r="D14" s="41">
        <f t="shared" si="1"/>
        <v>-18434896</v>
      </c>
      <c r="E14" s="39">
        <f t="shared" si="0"/>
        <v>-20.483217777777778</v>
      </c>
    </row>
    <row r="15" spans="1:5" s="21" customFormat="1" ht="14.25">
      <c r="A15" s="20" t="s">
        <v>133</v>
      </c>
      <c r="B15" s="38"/>
      <c r="C15" s="38"/>
      <c r="D15" s="41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41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11229931</v>
      </c>
      <c r="C17" s="38">
        <v>12500000</v>
      </c>
      <c r="D17" s="41">
        <f t="shared" si="1"/>
        <v>-1270069</v>
      </c>
      <c r="E17" s="39">
        <f t="shared" si="0"/>
        <v>-10.160552000000001</v>
      </c>
    </row>
    <row r="18" spans="1:5" s="23" customFormat="1" ht="24" customHeight="1">
      <c r="A18" s="22" t="s">
        <v>136</v>
      </c>
      <c r="B18" s="33">
        <f>SUM(B19:B31)</f>
        <v>48508592</v>
      </c>
      <c r="C18" s="33">
        <f>SUM(C19:C31)</f>
        <v>170754000</v>
      </c>
      <c r="D18" s="34">
        <f>B18-C18</f>
        <v>-122245408</v>
      </c>
      <c r="E18" s="35">
        <f t="shared" si="0"/>
        <v>-71.59153401970086</v>
      </c>
    </row>
    <row r="19" spans="1:5" s="21" customFormat="1" ht="14.25">
      <c r="A19" s="20" t="s">
        <v>137</v>
      </c>
      <c r="B19" s="38"/>
      <c r="C19" s="38"/>
      <c r="D19" s="41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41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/>
      <c r="C21" s="38"/>
      <c r="D21" s="41">
        <f t="shared" si="2"/>
        <v>0</v>
      </c>
      <c r="E21" s="39">
        <f t="shared" si="0"/>
        <v>0</v>
      </c>
    </row>
    <row r="22" spans="1:5" s="21" customFormat="1" ht="14.25">
      <c r="A22" s="20" t="s">
        <v>140</v>
      </c>
      <c r="B22" s="38"/>
      <c r="C22" s="38"/>
      <c r="D22" s="41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>
        <v>12314993</v>
      </c>
      <c r="C23" s="38">
        <v>13829000</v>
      </c>
      <c r="D23" s="41">
        <f t="shared" si="2"/>
        <v>-1514007</v>
      </c>
      <c r="E23" s="39">
        <f t="shared" si="0"/>
        <v>-10.948058427941284</v>
      </c>
    </row>
    <row r="24" spans="1:5" s="21" customFormat="1" ht="14.25">
      <c r="A24" s="20" t="s">
        <v>142</v>
      </c>
      <c r="B24" s="38"/>
      <c r="C24" s="38"/>
      <c r="D24" s="41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41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/>
      <c r="C26" s="38"/>
      <c r="D26" s="41">
        <f t="shared" si="2"/>
        <v>0</v>
      </c>
      <c r="E26" s="39">
        <f t="shared" si="0"/>
        <v>0</v>
      </c>
    </row>
    <row r="27" spans="1:5" s="21" customFormat="1" ht="14.25">
      <c r="A27" s="20" t="s">
        <v>145</v>
      </c>
      <c r="B27" s="38">
        <v>35609486</v>
      </c>
      <c r="C27" s="38">
        <v>156122000</v>
      </c>
      <c r="D27" s="41">
        <f t="shared" si="2"/>
        <v>-120512514</v>
      </c>
      <c r="E27" s="39">
        <f t="shared" si="0"/>
        <v>-77.191244027107</v>
      </c>
    </row>
    <row r="28" spans="1:5" s="21" customFormat="1" ht="14.25">
      <c r="A28" s="20" t="s">
        <v>146</v>
      </c>
      <c r="B28" s="38">
        <v>584113</v>
      </c>
      <c r="C28" s="38">
        <v>803000</v>
      </c>
      <c r="D28" s="41">
        <f t="shared" si="2"/>
        <v>-218887</v>
      </c>
      <c r="E28" s="39">
        <f t="shared" si="0"/>
        <v>-27.25865504358655</v>
      </c>
    </row>
    <row r="29" spans="1:5" s="21" customFormat="1" ht="14.25">
      <c r="A29" s="20" t="s">
        <v>147</v>
      </c>
      <c r="B29" s="38"/>
      <c r="C29" s="38"/>
      <c r="D29" s="41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41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41">
        <f t="shared" si="2"/>
        <v>0</v>
      </c>
      <c r="E31" s="39">
        <f t="shared" si="0"/>
        <v>0</v>
      </c>
    </row>
    <row r="32" spans="1:5" s="23" customFormat="1" ht="28.5" customHeight="1">
      <c r="A32" s="22" t="s">
        <v>179</v>
      </c>
      <c r="B32" s="33">
        <f>B7-B18</f>
        <v>53486615</v>
      </c>
      <c r="C32" s="33">
        <f>C7-C18</f>
        <v>-40390000</v>
      </c>
      <c r="D32" s="34">
        <f t="shared" si="2"/>
        <v>93876615</v>
      </c>
      <c r="E32" s="35">
        <f t="shared" si="0"/>
        <v>-232.4253899480069</v>
      </c>
    </row>
    <row r="33" spans="1:5" s="23" customFormat="1" ht="25.5" customHeight="1">
      <c r="A33" s="22" t="s">
        <v>150</v>
      </c>
      <c r="B33" s="33">
        <f>SUM(B34:B35)</f>
        <v>11351002</v>
      </c>
      <c r="C33" s="33">
        <f>SUM(C34:C35)</f>
        <v>13748000</v>
      </c>
      <c r="D33" s="34">
        <f t="shared" si="2"/>
        <v>-2396998</v>
      </c>
      <c r="E33" s="35">
        <f t="shared" si="0"/>
        <v>-17.435248763456503</v>
      </c>
    </row>
    <row r="34" spans="1:5" s="21" customFormat="1" ht="14.25">
      <c r="A34" s="20" t="s">
        <v>151</v>
      </c>
      <c r="B34" s="38">
        <v>9782704</v>
      </c>
      <c r="C34" s="38">
        <v>13748000</v>
      </c>
      <c r="D34" s="41">
        <f t="shared" si="2"/>
        <v>-3965296</v>
      </c>
      <c r="E34" s="39">
        <f t="shared" si="0"/>
        <v>-28.842711667151587</v>
      </c>
    </row>
    <row r="35" spans="1:5" s="21" customFormat="1" ht="14.25">
      <c r="A35" s="20" t="s">
        <v>152</v>
      </c>
      <c r="B35" s="38">
        <v>1568298</v>
      </c>
      <c r="C35" s="38">
        <v>0</v>
      </c>
      <c r="D35" s="41">
        <f t="shared" si="2"/>
        <v>1568298</v>
      </c>
      <c r="E35" s="39">
        <f t="shared" si="0"/>
        <v>0</v>
      </c>
    </row>
    <row r="36" spans="1:5" s="23" customFormat="1" ht="27.75" customHeight="1">
      <c r="A36" s="22" t="s">
        <v>153</v>
      </c>
      <c r="B36" s="33">
        <f>SUM(B37:B38)</f>
        <v>164400</v>
      </c>
      <c r="C36" s="33">
        <f>SUM(C37:C38)</f>
        <v>0</v>
      </c>
      <c r="D36" s="34">
        <f t="shared" si="2"/>
        <v>164400</v>
      </c>
      <c r="E36" s="35">
        <f t="shared" si="0"/>
        <v>0</v>
      </c>
    </row>
    <row r="37" spans="1:5" s="21" customFormat="1" ht="14.25">
      <c r="A37" s="20" t="s">
        <v>154</v>
      </c>
      <c r="B37" s="38"/>
      <c r="C37" s="38"/>
      <c r="D37" s="41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164400</v>
      </c>
      <c r="C38" s="38"/>
      <c r="D38" s="41">
        <f t="shared" si="2"/>
        <v>164400</v>
      </c>
      <c r="E38" s="39">
        <f t="shared" si="0"/>
        <v>0</v>
      </c>
    </row>
    <row r="39" spans="1:5" s="23" customFormat="1" ht="27.75" customHeight="1">
      <c r="A39" s="22" t="s">
        <v>180</v>
      </c>
      <c r="B39" s="33">
        <f>B33-B36</f>
        <v>11186602</v>
      </c>
      <c r="C39" s="33">
        <f>C33-C36</f>
        <v>13748000</v>
      </c>
      <c r="D39" s="34">
        <f t="shared" si="2"/>
        <v>-2561398</v>
      </c>
      <c r="E39" s="35">
        <f t="shared" si="0"/>
        <v>-18.63105906313646</v>
      </c>
    </row>
    <row r="40" spans="1:5" s="23" customFormat="1" ht="27.75" customHeight="1">
      <c r="A40" s="22" t="s">
        <v>181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182</v>
      </c>
      <c r="B46" s="37">
        <f>B32+B39+B40</f>
        <v>64673217</v>
      </c>
      <c r="C46" s="37">
        <f>C32+C39+C40</f>
        <v>-26642000</v>
      </c>
      <c r="D46" s="31">
        <f>B46-C46</f>
        <v>91315217</v>
      </c>
      <c r="E46" s="32">
        <f>IF(C46=0,0,(D46/C46)*100)</f>
        <v>-342.74910667367317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00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125" style="8" customWidth="1"/>
    <col min="2" max="2" width="20.375" style="8" customWidth="1"/>
    <col min="3" max="3" width="21.625" style="8" customWidth="1"/>
    <col min="4" max="4" width="19.375" style="8" customWidth="1"/>
    <col min="5" max="5" width="10.625" style="8" customWidth="1"/>
    <col min="6" max="16384" width="9.00390625" style="8" customWidth="1"/>
  </cols>
  <sheetData>
    <row r="1" spans="1:5" s="1" customFormat="1" ht="27.75">
      <c r="A1" s="105" t="s">
        <v>162</v>
      </c>
      <c r="B1" s="104"/>
      <c r="C1" s="104"/>
      <c r="D1" s="104"/>
      <c r="E1" s="104"/>
    </row>
    <row r="2" spans="1:5" s="1" customFormat="1" ht="21">
      <c r="A2" s="96" t="s">
        <v>157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118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3418763778.35</v>
      </c>
      <c r="C7" s="33">
        <f>SUM(C8:C17)</f>
        <v>2882111000</v>
      </c>
      <c r="D7" s="34">
        <f>B7-C7</f>
        <v>536652778.3499999</v>
      </c>
      <c r="E7" s="35">
        <f aca="true" t="shared" si="0" ref="E7:E40">IF(C7=0,0,(D7/C7)*100)</f>
        <v>18.620128730295257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823785836</v>
      </c>
      <c r="C10" s="38">
        <v>680320000</v>
      </c>
      <c r="D10" s="34">
        <f t="shared" si="1"/>
        <v>143465836</v>
      </c>
      <c r="E10" s="39">
        <f t="shared" si="0"/>
        <v>21.087993297271872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2594977942.35</v>
      </c>
      <c r="C17" s="38">
        <v>2201791000</v>
      </c>
      <c r="D17" s="34">
        <f t="shared" si="1"/>
        <v>393186942.3499999</v>
      </c>
      <c r="E17" s="39">
        <f t="shared" si="0"/>
        <v>17.85759603659021</v>
      </c>
    </row>
    <row r="18" spans="1:5" s="23" customFormat="1" ht="24" customHeight="1">
      <c r="A18" s="22" t="s">
        <v>136</v>
      </c>
      <c r="B18" s="33">
        <f>SUM(B19:B31)</f>
        <v>3434138497.11</v>
      </c>
      <c r="C18" s="33">
        <f>SUM(C19:C31)</f>
        <v>2909574000</v>
      </c>
      <c r="D18" s="34">
        <f>B18-C18</f>
        <v>524564497.11000013</v>
      </c>
      <c r="E18" s="35">
        <f t="shared" si="0"/>
        <v>18.028910662179417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2156273455.61</v>
      </c>
      <c r="C21" s="38">
        <v>1818220000</v>
      </c>
      <c r="D21" s="34">
        <f t="shared" si="2"/>
        <v>338053455.61000013</v>
      </c>
      <c r="E21" s="39">
        <f t="shared" si="0"/>
        <v>18.592549615008092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308730710</v>
      </c>
      <c r="C26" s="38">
        <v>273284000</v>
      </c>
      <c r="D26" s="34">
        <f t="shared" si="2"/>
        <v>35446710</v>
      </c>
      <c r="E26" s="39">
        <f t="shared" si="0"/>
        <v>12.970649580656021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969134331.5</v>
      </c>
      <c r="C28" s="38">
        <v>818070000</v>
      </c>
      <c r="D28" s="34">
        <f t="shared" si="2"/>
        <v>151064331.5</v>
      </c>
      <c r="E28" s="39">
        <f t="shared" si="0"/>
        <v>18.46594197318078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-15374718.760000229</v>
      </c>
      <c r="C32" s="33">
        <f>C7-C18</f>
        <v>-27463000</v>
      </c>
      <c r="D32" s="34">
        <f t="shared" si="2"/>
        <v>12088281.239999771</v>
      </c>
      <c r="E32" s="35">
        <f t="shared" si="0"/>
        <v>-44.016608673487134</v>
      </c>
    </row>
    <row r="33" spans="1:5" s="23" customFormat="1" ht="25.5" customHeight="1">
      <c r="A33" s="22" t="s">
        <v>150</v>
      </c>
      <c r="B33" s="33">
        <f>SUM(B34:B35)</f>
        <v>80693913</v>
      </c>
      <c r="C33" s="33">
        <f>SUM(C34:C35)</f>
        <v>85500000</v>
      </c>
      <c r="D33" s="34">
        <f t="shared" si="2"/>
        <v>-4806087</v>
      </c>
      <c r="E33" s="35">
        <f t="shared" si="0"/>
        <v>-5.621154385964912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80693913</v>
      </c>
      <c r="C35" s="38">
        <v>85500000</v>
      </c>
      <c r="D35" s="34">
        <f t="shared" si="2"/>
        <v>-4806087</v>
      </c>
      <c r="E35" s="39">
        <f t="shared" si="0"/>
        <v>-5.621154385964912</v>
      </c>
    </row>
    <row r="36" spans="1:5" s="23" customFormat="1" ht="27.75" customHeight="1">
      <c r="A36" s="22" t="s">
        <v>153</v>
      </c>
      <c r="B36" s="33">
        <f>SUM(B37:B38)</f>
        <v>44532629</v>
      </c>
      <c r="C36" s="33">
        <f>SUM(C37:C38)</f>
        <v>65490000</v>
      </c>
      <c r="D36" s="34">
        <f t="shared" si="2"/>
        <v>-20957371</v>
      </c>
      <c r="E36" s="35">
        <f t="shared" si="0"/>
        <v>-32.00087188883799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44532629</v>
      </c>
      <c r="C38" s="38">
        <v>65490000</v>
      </c>
      <c r="D38" s="34">
        <f t="shared" si="2"/>
        <v>-20957371</v>
      </c>
      <c r="E38" s="39">
        <f t="shared" si="0"/>
        <v>-32.00087188883799</v>
      </c>
    </row>
    <row r="39" spans="1:5" s="23" customFormat="1" ht="27.75" customHeight="1">
      <c r="A39" s="22" t="s">
        <v>187</v>
      </c>
      <c r="B39" s="33">
        <f>B33-B36</f>
        <v>36161284</v>
      </c>
      <c r="C39" s="33">
        <f>C33-C36</f>
        <v>20010000</v>
      </c>
      <c r="D39" s="34">
        <f t="shared" si="2"/>
        <v>16151284</v>
      </c>
      <c r="E39" s="35">
        <f t="shared" si="0"/>
        <v>80.7160619690155</v>
      </c>
    </row>
    <row r="40" spans="1:5" s="23" customFormat="1" ht="27.75" customHeight="1">
      <c r="A40" s="22" t="s">
        <v>188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189</v>
      </c>
      <c r="B46" s="37">
        <f>B32+B39+B40</f>
        <v>20786565.23999977</v>
      </c>
      <c r="C46" s="37">
        <f>C32+C39+C40</f>
        <v>-7453000</v>
      </c>
      <c r="D46" s="31">
        <f>B46-C46</f>
        <v>28239565.23999977</v>
      </c>
      <c r="E46" s="32">
        <f>IF(C46=0,0,(D46/C46)*100)</f>
        <v>-378.901988997716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01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12.125" style="8" customWidth="1"/>
    <col min="6" max="16384" width="9.00390625" style="8" customWidth="1"/>
  </cols>
  <sheetData>
    <row r="1" spans="1:5" s="1" customFormat="1" ht="27.75">
      <c r="A1" s="105" t="s">
        <v>190</v>
      </c>
      <c r="B1" s="104"/>
      <c r="C1" s="104"/>
      <c r="D1" s="104"/>
      <c r="E1" s="104"/>
    </row>
    <row r="2" spans="1:5" s="1" customFormat="1" ht="21">
      <c r="A2" s="96" t="s">
        <v>157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118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1290473854</v>
      </c>
      <c r="C7" s="33">
        <f>SUM(C8:C17)</f>
        <v>1149330000</v>
      </c>
      <c r="D7" s="34">
        <f>B7-C7</f>
        <v>141143854</v>
      </c>
      <c r="E7" s="35">
        <f aca="true" t="shared" si="0" ref="E7:E40">IF(C7=0,0,(D7/C7)*100)</f>
        <v>12.280533354215065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521431881</v>
      </c>
      <c r="C10" s="38">
        <v>394000000</v>
      </c>
      <c r="D10" s="34">
        <f t="shared" si="1"/>
        <v>127431881</v>
      </c>
      <c r="E10" s="39">
        <f t="shared" si="0"/>
        <v>32.343117005076145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769041973</v>
      </c>
      <c r="C17" s="38">
        <v>755330000</v>
      </c>
      <c r="D17" s="34">
        <f t="shared" si="1"/>
        <v>13711973</v>
      </c>
      <c r="E17" s="39">
        <f t="shared" si="0"/>
        <v>1.815361894800948</v>
      </c>
    </row>
    <row r="18" spans="1:5" s="23" customFormat="1" ht="24" customHeight="1">
      <c r="A18" s="22" t="s">
        <v>136</v>
      </c>
      <c r="B18" s="33">
        <f>SUM(B19:B31)</f>
        <v>1220455920</v>
      </c>
      <c r="C18" s="33">
        <f>SUM(C19:C31)</f>
        <v>1188365000</v>
      </c>
      <c r="D18" s="34">
        <f>B18-C18</f>
        <v>32090920</v>
      </c>
      <c r="E18" s="35">
        <f t="shared" si="0"/>
        <v>2.7004262158511905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900403791</v>
      </c>
      <c r="C21" s="38">
        <v>828564000</v>
      </c>
      <c r="D21" s="34">
        <f t="shared" si="2"/>
        <v>71839791</v>
      </c>
      <c r="E21" s="39">
        <f t="shared" si="0"/>
        <v>8.670397338045099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54884509</v>
      </c>
      <c r="C26" s="38">
        <v>77500000</v>
      </c>
      <c r="D26" s="34">
        <f t="shared" si="2"/>
        <v>-22615491</v>
      </c>
      <c r="E26" s="39">
        <f t="shared" si="0"/>
        <v>-29.18127870967742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230539583</v>
      </c>
      <c r="C28" s="38">
        <v>264470000</v>
      </c>
      <c r="D28" s="34">
        <f t="shared" si="2"/>
        <v>-33930417</v>
      </c>
      <c r="E28" s="39">
        <f t="shared" si="0"/>
        <v>-12.829590123643515</v>
      </c>
    </row>
    <row r="29" spans="1:5" s="21" customFormat="1" ht="14.25">
      <c r="A29" s="20" t="s">
        <v>147</v>
      </c>
      <c r="B29" s="38">
        <v>34628037</v>
      </c>
      <c r="C29" s="38">
        <v>17831000</v>
      </c>
      <c r="D29" s="34">
        <f t="shared" si="2"/>
        <v>16797037</v>
      </c>
      <c r="E29" s="39">
        <f t="shared" si="0"/>
        <v>94.20131792944872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70017934</v>
      </c>
      <c r="C32" s="33">
        <f>C7-C18</f>
        <v>-39035000</v>
      </c>
      <c r="D32" s="34">
        <f t="shared" si="2"/>
        <v>109052934</v>
      </c>
      <c r="E32" s="35">
        <f t="shared" si="0"/>
        <v>-279.372189061099</v>
      </c>
    </row>
    <row r="33" spans="1:5" s="23" customFormat="1" ht="25.5" customHeight="1">
      <c r="A33" s="22" t="s">
        <v>150</v>
      </c>
      <c r="B33" s="33">
        <f>SUM(B34:B35)</f>
        <v>41478485</v>
      </c>
      <c r="C33" s="33">
        <f>SUM(C34:C35)</f>
        <v>32303000</v>
      </c>
      <c r="D33" s="34">
        <f t="shared" si="2"/>
        <v>9175485</v>
      </c>
      <c r="E33" s="35">
        <f t="shared" si="0"/>
        <v>28.404436120484167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41478485</v>
      </c>
      <c r="C35" s="38">
        <v>32303000</v>
      </c>
      <c r="D35" s="34">
        <f t="shared" si="2"/>
        <v>9175485</v>
      </c>
      <c r="E35" s="39">
        <f t="shared" si="0"/>
        <v>28.404436120484167</v>
      </c>
    </row>
    <row r="36" spans="1:5" s="23" customFormat="1" ht="27.75" customHeight="1">
      <c r="A36" s="22" t="s">
        <v>153</v>
      </c>
      <c r="B36" s="33">
        <f>SUM(B37:B38)</f>
        <v>12557229</v>
      </c>
      <c r="C36" s="33">
        <f>SUM(C37:C38)</f>
        <v>3875000</v>
      </c>
      <c r="D36" s="34">
        <f t="shared" si="2"/>
        <v>8682229</v>
      </c>
      <c r="E36" s="35">
        <f t="shared" si="0"/>
        <v>224.05752258064516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12557229</v>
      </c>
      <c r="C38" s="38">
        <v>3875000</v>
      </c>
      <c r="D38" s="34">
        <f t="shared" si="2"/>
        <v>8682229</v>
      </c>
      <c r="E38" s="39">
        <f t="shared" si="0"/>
        <v>224.05752258064516</v>
      </c>
    </row>
    <row r="39" spans="1:5" s="23" customFormat="1" ht="27.75" customHeight="1">
      <c r="A39" s="22" t="s">
        <v>180</v>
      </c>
      <c r="B39" s="33">
        <f>B33-B36</f>
        <v>28921256</v>
      </c>
      <c r="C39" s="33">
        <f>C33-C36</f>
        <v>28428000</v>
      </c>
      <c r="D39" s="34">
        <f t="shared" si="2"/>
        <v>493256</v>
      </c>
      <c r="E39" s="35">
        <f t="shared" si="0"/>
        <v>1.7351062332911213</v>
      </c>
    </row>
    <row r="40" spans="1:5" s="23" customFormat="1" ht="27.75" customHeight="1">
      <c r="A40" s="22" t="s">
        <v>181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182</v>
      </c>
      <c r="B46" s="37">
        <f>B32+B39+B40</f>
        <v>98939190</v>
      </c>
      <c r="C46" s="37">
        <f>C32+C39+C40</f>
        <v>-10607000</v>
      </c>
      <c r="D46" s="31">
        <f>B46-C46</f>
        <v>109546190</v>
      </c>
      <c r="E46" s="32">
        <f>IF(C46=0,0,(D46/C46)*100)</f>
        <v>-1032.7726029980201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202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4" t="s">
        <v>191</v>
      </c>
      <c r="B1" s="104"/>
      <c r="C1" s="104"/>
      <c r="D1" s="104"/>
      <c r="E1" s="104"/>
    </row>
    <row r="2" spans="1:5" s="1" customFormat="1" ht="21">
      <c r="A2" s="96" t="s">
        <v>157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118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908622632</v>
      </c>
      <c r="C7" s="33">
        <f>SUM(C8:C17)</f>
        <v>919415000</v>
      </c>
      <c r="D7" s="34">
        <f>B7-C7</f>
        <v>-10792368</v>
      </c>
      <c r="E7" s="35">
        <f aca="true" t="shared" si="0" ref="E7:E40">IF(C7=0,0,(D7/C7)*100)</f>
        <v>-1.1738298809569128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207295969</v>
      </c>
      <c r="C10" s="38">
        <v>206048000</v>
      </c>
      <c r="D10" s="34">
        <f t="shared" si="1"/>
        <v>1247969</v>
      </c>
      <c r="E10" s="39">
        <f t="shared" si="0"/>
        <v>0.6056690674017704</v>
      </c>
    </row>
    <row r="11" spans="1:5" s="21" customFormat="1" ht="14.25">
      <c r="A11" s="20" t="s">
        <v>129</v>
      </c>
      <c r="B11" s="38">
        <v>1556973</v>
      </c>
      <c r="C11" s="38">
        <v>450000</v>
      </c>
      <c r="D11" s="34">
        <f t="shared" si="1"/>
        <v>1106973</v>
      </c>
      <c r="E11" s="39">
        <f t="shared" si="0"/>
        <v>245.994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699769690</v>
      </c>
      <c r="C17" s="38">
        <v>712917000</v>
      </c>
      <c r="D17" s="34">
        <f t="shared" si="1"/>
        <v>-13147310</v>
      </c>
      <c r="E17" s="39">
        <f t="shared" si="0"/>
        <v>-1.8441571739767744</v>
      </c>
    </row>
    <row r="18" spans="1:5" s="23" customFormat="1" ht="24" customHeight="1">
      <c r="A18" s="22" t="s">
        <v>136</v>
      </c>
      <c r="B18" s="33">
        <f>SUM(B19:B31)</f>
        <v>997492741</v>
      </c>
      <c r="C18" s="33">
        <f>SUM(C19:C31)</f>
        <v>919629000</v>
      </c>
      <c r="D18" s="34">
        <f>B18-C18</f>
        <v>77863741</v>
      </c>
      <c r="E18" s="35">
        <f t="shared" si="0"/>
        <v>8.466864463821825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651538944</v>
      </c>
      <c r="C21" s="38">
        <v>587462000</v>
      </c>
      <c r="D21" s="34">
        <f t="shared" si="2"/>
        <v>64076944</v>
      </c>
      <c r="E21" s="39">
        <f t="shared" si="0"/>
        <v>10.907419373508414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76044197</v>
      </c>
      <c r="C26" s="38">
        <v>74584000</v>
      </c>
      <c r="D26" s="34">
        <f t="shared" si="2"/>
        <v>1460197</v>
      </c>
      <c r="E26" s="39">
        <f t="shared" si="0"/>
        <v>1.9577885337337766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206500088</v>
      </c>
      <c r="C28" s="38">
        <v>213868000</v>
      </c>
      <c r="D28" s="34">
        <f t="shared" si="2"/>
        <v>-7367912</v>
      </c>
      <c r="E28" s="39">
        <f t="shared" si="0"/>
        <v>-3.4450745319542895</v>
      </c>
    </row>
    <row r="29" spans="1:5" s="21" customFormat="1" ht="14.25">
      <c r="A29" s="20" t="s">
        <v>147</v>
      </c>
      <c r="B29" s="38">
        <v>63409512</v>
      </c>
      <c r="C29" s="38">
        <v>43715000</v>
      </c>
      <c r="D29" s="34">
        <f t="shared" si="2"/>
        <v>19694512</v>
      </c>
      <c r="E29" s="39">
        <f t="shared" si="0"/>
        <v>45.0520690838385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-88870109</v>
      </c>
      <c r="C32" s="33">
        <f>C7-C18</f>
        <v>-214000</v>
      </c>
      <c r="D32" s="34">
        <f t="shared" si="2"/>
        <v>-88656109</v>
      </c>
      <c r="E32" s="35">
        <f t="shared" si="0"/>
        <v>41428.08831775701</v>
      </c>
    </row>
    <row r="33" spans="1:5" s="23" customFormat="1" ht="25.5" customHeight="1">
      <c r="A33" s="22" t="s">
        <v>150</v>
      </c>
      <c r="B33" s="33">
        <f>SUM(B34:B35)</f>
        <v>49973783</v>
      </c>
      <c r="C33" s="33">
        <f>SUM(C34:C35)</f>
        <v>43705000</v>
      </c>
      <c r="D33" s="34">
        <f t="shared" si="2"/>
        <v>6268783</v>
      </c>
      <c r="E33" s="35">
        <f t="shared" si="0"/>
        <v>14.343400068642032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49973783</v>
      </c>
      <c r="C35" s="38">
        <v>43705000</v>
      </c>
      <c r="D35" s="34">
        <f t="shared" si="2"/>
        <v>6268783</v>
      </c>
      <c r="E35" s="39">
        <f t="shared" si="0"/>
        <v>14.343400068642032</v>
      </c>
    </row>
    <row r="36" spans="1:5" s="23" customFormat="1" ht="27.75" customHeight="1">
      <c r="A36" s="22" t="s">
        <v>153</v>
      </c>
      <c r="B36" s="33">
        <f>SUM(B37:B38)</f>
        <v>41955610</v>
      </c>
      <c r="C36" s="33">
        <f>SUM(C37:C38)</f>
        <v>28246000</v>
      </c>
      <c r="D36" s="34">
        <f t="shared" si="2"/>
        <v>13709610</v>
      </c>
      <c r="E36" s="35">
        <f t="shared" si="0"/>
        <v>48.53646534022516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41955610</v>
      </c>
      <c r="C38" s="38">
        <v>28246000</v>
      </c>
      <c r="D38" s="34">
        <f t="shared" si="2"/>
        <v>13709610</v>
      </c>
      <c r="E38" s="39">
        <f t="shared" si="0"/>
        <v>48.53646534022516</v>
      </c>
    </row>
    <row r="39" spans="1:5" s="23" customFormat="1" ht="27.75" customHeight="1">
      <c r="A39" s="22" t="s">
        <v>192</v>
      </c>
      <c r="B39" s="33">
        <f>B33-B36</f>
        <v>8018173</v>
      </c>
      <c r="C39" s="33">
        <f>C33-C36</f>
        <v>15459000</v>
      </c>
      <c r="D39" s="34">
        <f t="shared" si="2"/>
        <v>-7440827</v>
      </c>
      <c r="E39" s="35">
        <f t="shared" si="0"/>
        <v>-48.132654117342646</v>
      </c>
    </row>
    <row r="40" spans="1:5" s="23" customFormat="1" ht="27.75" customHeight="1">
      <c r="A40" s="22" t="s">
        <v>193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194</v>
      </c>
      <c r="B46" s="37">
        <f>B32+B39+B40</f>
        <v>-80851936</v>
      </c>
      <c r="C46" s="37">
        <f>C32+C39+C40</f>
        <v>15245000</v>
      </c>
      <c r="D46" s="31">
        <f>B46-C46</f>
        <v>-96096936</v>
      </c>
      <c r="E46" s="32">
        <f>IF(C46=0,0,(D46/C46)*100)</f>
        <v>-630.3505149229255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203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3" t="s">
        <v>195</v>
      </c>
      <c r="B1" s="104"/>
      <c r="C1" s="104"/>
      <c r="D1" s="104"/>
      <c r="E1" s="104"/>
    </row>
    <row r="2" spans="1:5" s="1" customFormat="1" ht="21">
      <c r="A2" s="96" t="s">
        <v>157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118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1015758069</v>
      </c>
      <c r="C7" s="33">
        <f>SUM(C8:C17)</f>
        <v>1070728000</v>
      </c>
      <c r="D7" s="34">
        <f>B7-C7</f>
        <v>-54969931</v>
      </c>
      <c r="E7" s="35">
        <f aca="true" t="shared" si="0" ref="E7:E40">IF(C7=0,0,(D7/C7)*100)</f>
        <v>-5.133883768800293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307646556</v>
      </c>
      <c r="C10" s="38">
        <v>344621000</v>
      </c>
      <c r="D10" s="34">
        <f t="shared" si="1"/>
        <v>-36974444</v>
      </c>
      <c r="E10" s="39">
        <f t="shared" si="0"/>
        <v>-10.729016513793415</v>
      </c>
    </row>
    <row r="11" spans="1:5" s="21" customFormat="1" ht="14.25">
      <c r="A11" s="20" t="s">
        <v>129</v>
      </c>
      <c r="B11" s="38">
        <v>1017290</v>
      </c>
      <c r="C11" s="38">
        <v>395000</v>
      </c>
      <c r="D11" s="34">
        <f t="shared" si="1"/>
        <v>622290</v>
      </c>
      <c r="E11" s="39">
        <f t="shared" si="0"/>
        <v>157.54177215189873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707094223</v>
      </c>
      <c r="C17" s="38">
        <v>725712000</v>
      </c>
      <c r="D17" s="34">
        <f t="shared" si="1"/>
        <v>-18617777</v>
      </c>
      <c r="E17" s="39">
        <f t="shared" si="0"/>
        <v>-2.5654497927552526</v>
      </c>
    </row>
    <row r="18" spans="1:5" s="23" customFormat="1" ht="24" customHeight="1">
      <c r="A18" s="22" t="s">
        <v>136</v>
      </c>
      <c r="B18" s="33">
        <f>SUM(B19:B31)</f>
        <v>1087821078.6599998</v>
      </c>
      <c r="C18" s="33">
        <f>SUM(C19:C31)</f>
        <v>1127374000</v>
      </c>
      <c r="D18" s="34">
        <f>B18-C18</f>
        <v>-39552921.34000015</v>
      </c>
      <c r="E18" s="35">
        <f t="shared" si="0"/>
        <v>-3.5084117018842154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750297803.66</v>
      </c>
      <c r="C21" s="38">
        <v>810307000</v>
      </c>
      <c r="D21" s="34">
        <f t="shared" si="2"/>
        <v>-60009196.34000003</v>
      </c>
      <c r="E21" s="39">
        <f t="shared" si="0"/>
        <v>-7.405735892692526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79621901</v>
      </c>
      <c r="C26" s="38">
        <v>87345000</v>
      </c>
      <c r="D26" s="34">
        <f t="shared" si="2"/>
        <v>-7723099</v>
      </c>
      <c r="E26" s="39">
        <f t="shared" si="0"/>
        <v>-8.842061938290687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248879001</v>
      </c>
      <c r="C28" s="38">
        <v>222798000</v>
      </c>
      <c r="D28" s="34">
        <f t="shared" si="2"/>
        <v>26081001</v>
      </c>
      <c r="E28" s="39">
        <f t="shared" si="0"/>
        <v>11.706119893356313</v>
      </c>
    </row>
    <row r="29" spans="1:5" s="21" customFormat="1" ht="14.25">
      <c r="A29" s="20" t="s">
        <v>147</v>
      </c>
      <c r="B29" s="38">
        <v>9022373</v>
      </c>
      <c r="C29" s="38">
        <v>6924000</v>
      </c>
      <c r="D29" s="34">
        <f t="shared" si="2"/>
        <v>2098373</v>
      </c>
      <c r="E29" s="39">
        <f t="shared" si="0"/>
        <v>30.305791450028885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-72063009.65999985</v>
      </c>
      <c r="C32" s="33">
        <f>C7-C18</f>
        <v>-56646000</v>
      </c>
      <c r="D32" s="34">
        <f t="shared" si="2"/>
        <v>-15417009.659999847</v>
      </c>
      <c r="E32" s="35">
        <f t="shared" si="0"/>
        <v>27.21641362143814</v>
      </c>
    </row>
    <row r="33" spans="1:5" s="23" customFormat="1" ht="25.5" customHeight="1">
      <c r="A33" s="22" t="s">
        <v>150</v>
      </c>
      <c r="B33" s="33">
        <f>SUM(B34:B35)</f>
        <v>46942521</v>
      </c>
      <c r="C33" s="33">
        <f>SUM(C34:C35)</f>
        <v>19194000</v>
      </c>
      <c r="D33" s="34">
        <f t="shared" si="2"/>
        <v>27748521</v>
      </c>
      <c r="E33" s="35">
        <f t="shared" si="0"/>
        <v>144.56872460143794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46942521</v>
      </c>
      <c r="C35" s="38">
        <v>19194000</v>
      </c>
      <c r="D35" s="34">
        <f t="shared" si="2"/>
        <v>27748521</v>
      </c>
      <c r="E35" s="39">
        <f t="shared" si="0"/>
        <v>144.56872460143794</v>
      </c>
    </row>
    <row r="36" spans="1:5" s="23" customFormat="1" ht="27.75" customHeight="1">
      <c r="A36" s="22" t="s">
        <v>153</v>
      </c>
      <c r="B36" s="33">
        <f>SUM(B37:B38)</f>
        <v>15224976</v>
      </c>
      <c r="C36" s="33">
        <f>SUM(C37:C38)</f>
        <v>8804000</v>
      </c>
      <c r="D36" s="34">
        <f t="shared" si="2"/>
        <v>6420976</v>
      </c>
      <c r="E36" s="35">
        <f t="shared" si="0"/>
        <v>72.93248523398455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15224976</v>
      </c>
      <c r="C38" s="38">
        <v>8804000</v>
      </c>
      <c r="D38" s="34">
        <f t="shared" si="2"/>
        <v>6420976</v>
      </c>
      <c r="E38" s="39">
        <f t="shared" si="0"/>
        <v>72.93248523398455</v>
      </c>
    </row>
    <row r="39" spans="1:5" s="23" customFormat="1" ht="27.75" customHeight="1">
      <c r="A39" s="22" t="s">
        <v>187</v>
      </c>
      <c r="B39" s="33">
        <f>B33-B36</f>
        <v>31717545</v>
      </c>
      <c r="C39" s="33">
        <f>C33-C36</f>
        <v>10390000</v>
      </c>
      <c r="D39" s="34">
        <f t="shared" si="2"/>
        <v>21327545</v>
      </c>
      <c r="E39" s="35">
        <f t="shared" si="0"/>
        <v>205.26992300288737</v>
      </c>
    </row>
    <row r="40" spans="1:5" s="23" customFormat="1" ht="27.75" customHeight="1">
      <c r="A40" s="22" t="s">
        <v>188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189</v>
      </c>
      <c r="B46" s="37">
        <f>B32+B39+B40</f>
        <v>-40345464.65999985</v>
      </c>
      <c r="C46" s="37">
        <f>C32+C39+C40</f>
        <v>-46256000</v>
      </c>
      <c r="D46" s="31">
        <f>B46-C46</f>
        <v>5910535.340000153</v>
      </c>
      <c r="E46" s="32">
        <f>IF(C46=0,0,(D46/C46)*100)</f>
        <v>-12.777878199585249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E46"/>
  <sheetViews>
    <sheetView workbookViewId="0" topLeftCell="A1">
      <selection activeCell="B50" sqref="B50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267</v>
      </c>
      <c r="B1" s="104"/>
      <c r="C1" s="104"/>
      <c r="D1" s="104"/>
      <c r="E1" s="104"/>
    </row>
    <row r="2" spans="1:5" s="1" customFormat="1" ht="21">
      <c r="A2" s="96" t="s">
        <v>157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118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10250075533</v>
      </c>
      <c r="C7" s="33">
        <f>SUM(C8:C17)</f>
        <v>12348923000</v>
      </c>
      <c r="D7" s="34">
        <f>B7-C7</f>
        <v>-2098847467</v>
      </c>
      <c r="E7" s="35">
        <f aca="true" t="shared" si="0" ref="E7:E40">IF(C7=0,0,(D7/C7)*100)</f>
        <v>-16.996198510590762</v>
      </c>
    </row>
    <row r="8" spans="1:5" s="21" customFormat="1" ht="14.25">
      <c r="A8" s="20" t="s">
        <v>126</v>
      </c>
      <c r="B8" s="38">
        <v>1912715227</v>
      </c>
      <c r="C8" s="38">
        <v>2503908000</v>
      </c>
      <c r="D8" s="34">
        <f aca="true" t="shared" si="1" ref="D8:D17">B8-C8</f>
        <v>-591192773</v>
      </c>
      <c r="E8" s="39">
        <f t="shared" si="0"/>
        <v>-23.61080251351088</v>
      </c>
    </row>
    <row r="9" spans="1:5" s="21" customFormat="1" ht="14.25">
      <c r="A9" s="20" t="s">
        <v>127</v>
      </c>
      <c r="B9" s="38">
        <v>7297735612</v>
      </c>
      <c r="C9" s="38">
        <v>8645896000</v>
      </c>
      <c r="D9" s="34">
        <f t="shared" si="1"/>
        <v>-1348160388</v>
      </c>
      <c r="E9" s="39">
        <f t="shared" si="0"/>
        <v>-15.593067369767114</v>
      </c>
    </row>
    <row r="10" spans="1:5" s="21" customFormat="1" ht="14.25">
      <c r="A10" s="20" t="s">
        <v>128</v>
      </c>
      <c r="B10" s="38"/>
      <c r="C10" s="38"/>
      <c r="D10" s="34">
        <f t="shared" si="1"/>
        <v>0</v>
      </c>
      <c r="E10" s="39">
        <f t="shared" si="0"/>
        <v>0</v>
      </c>
    </row>
    <row r="11" spans="1:5" s="21" customFormat="1" ht="14.25">
      <c r="A11" s="20" t="s">
        <v>129</v>
      </c>
      <c r="B11" s="38">
        <v>13169706</v>
      </c>
      <c r="C11" s="38">
        <v>20207000</v>
      </c>
      <c r="D11" s="34">
        <f t="shared" si="1"/>
        <v>-7037294</v>
      </c>
      <c r="E11" s="39">
        <f t="shared" si="0"/>
        <v>-34.82602068590093</v>
      </c>
    </row>
    <row r="12" spans="1:5" s="21" customFormat="1" ht="14.25">
      <c r="A12" s="20" t="s">
        <v>130</v>
      </c>
      <c r="B12" s="38">
        <v>965668280</v>
      </c>
      <c r="C12" s="38">
        <v>1116592000</v>
      </c>
      <c r="D12" s="34">
        <f t="shared" si="1"/>
        <v>-150923720</v>
      </c>
      <c r="E12" s="39">
        <f t="shared" si="0"/>
        <v>-13.516460802155128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60786708</v>
      </c>
      <c r="C17" s="38">
        <v>62320000</v>
      </c>
      <c r="D17" s="34">
        <f t="shared" si="1"/>
        <v>-1533292</v>
      </c>
      <c r="E17" s="39">
        <f t="shared" si="0"/>
        <v>-2.4603530166880616</v>
      </c>
    </row>
    <row r="18" spans="1:5" s="23" customFormat="1" ht="24" customHeight="1">
      <c r="A18" s="22" t="s">
        <v>136</v>
      </c>
      <c r="B18" s="33">
        <f>SUM(B19:B31)</f>
        <v>12330619407</v>
      </c>
      <c r="C18" s="33">
        <f>SUM(C19:C31)</f>
        <v>13627286000</v>
      </c>
      <c r="D18" s="34">
        <f>B18-C18</f>
        <v>-1296666593</v>
      </c>
      <c r="E18" s="35">
        <f t="shared" si="0"/>
        <v>-9.515222568895963</v>
      </c>
    </row>
    <row r="19" spans="1:5" s="21" customFormat="1" ht="14.25">
      <c r="A19" s="20" t="s">
        <v>137</v>
      </c>
      <c r="B19" s="38">
        <v>1927953741</v>
      </c>
      <c r="C19" s="38">
        <v>2558181000</v>
      </c>
      <c r="D19" s="34">
        <f aca="true" t="shared" si="2" ref="D19:D40">B19-C19</f>
        <v>-630227259</v>
      </c>
      <c r="E19" s="39">
        <f t="shared" si="0"/>
        <v>-24.635757164954317</v>
      </c>
    </row>
    <row r="20" spans="1:5" s="21" customFormat="1" ht="14.25">
      <c r="A20" s="20" t="s">
        <v>138</v>
      </c>
      <c r="B20" s="38">
        <v>8776710599</v>
      </c>
      <c r="C20" s="38">
        <v>8941069000</v>
      </c>
      <c r="D20" s="34">
        <f t="shared" si="2"/>
        <v>-164358401</v>
      </c>
      <c r="E20" s="39">
        <f t="shared" si="0"/>
        <v>-1.8382410537263496</v>
      </c>
    </row>
    <row r="21" spans="1:5" s="21" customFormat="1" ht="14.25">
      <c r="A21" s="20" t="s">
        <v>139</v>
      </c>
      <c r="B21" s="38"/>
      <c r="C21" s="38"/>
      <c r="D21" s="34">
        <f t="shared" si="2"/>
        <v>0</v>
      </c>
      <c r="E21" s="39">
        <f t="shared" si="0"/>
        <v>0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>
        <v>1322446622</v>
      </c>
      <c r="C23" s="38">
        <v>1491133000</v>
      </c>
      <c r="D23" s="34">
        <f t="shared" si="2"/>
        <v>-168686378</v>
      </c>
      <c r="E23" s="39">
        <f t="shared" si="0"/>
        <v>-11.312631267633403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4642529</v>
      </c>
      <c r="C26" s="38">
        <v>7763000</v>
      </c>
      <c r="D26" s="34">
        <f t="shared" si="2"/>
        <v>-3120471</v>
      </c>
      <c r="E26" s="39">
        <f t="shared" si="0"/>
        <v>-40.19671518742754</v>
      </c>
    </row>
    <row r="27" spans="1:5" s="21" customFormat="1" ht="14.25">
      <c r="A27" s="20" t="s">
        <v>145</v>
      </c>
      <c r="B27" s="38">
        <v>1771591</v>
      </c>
      <c r="C27" s="38">
        <v>102146000</v>
      </c>
      <c r="D27" s="34">
        <f t="shared" si="2"/>
        <v>-100374409</v>
      </c>
      <c r="E27" s="39">
        <f t="shared" si="0"/>
        <v>-98.26562861002877</v>
      </c>
    </row>
    <row r="28" spans="1:5" s="21" customFormat="1" ht="14.25">
      <c r="A28" s="20" t="s">
        <v>146</v>
      </c>
      <c r="B28" s="38">
        <v>22444224</v>
      </c>
      <c r="C28" s="38">
        <v>46994000</v>
      </c>
      <c r="D28" s="34">
        <f t="shared" si="2"/>
        <v>-24549776</v>
      </c>
      <c r="E28" s="39">
        <f t="shared" si="0"/>
        <v>-52.24023492360727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>
        <v>274650101</v>
      </c>
      <c r="C31" s="38">
        <v>480000000</v>
      </c>
      <c r="D31" s="34">
        <f t="shared" si="2"/>
        <v>-205349899</v>
      </c>
      <c r="E31" s="39">
        <f t="shared" si="0"/>
        <v>-42.78122895833334</v>
      </c>
    </row>
    <row r="32" spans="1:5" s="23" customFormat="1" ht="28.5" customHeight="1">
      <c r="A32" s="22" t="s">
        <v>81</v>
      </c>
      <c r="B32" s="33">
        <f>B7-B18</f>
        <v>-2080543874</v>
      </c>
      <c r="C32" s="33">
        <f>C7-C18</f>
        <v>-1278363000</v>
      </c>
      <c r="D32" s="34">
        <f t="shared" si="2"/>
        <v>-802180874</v>
      </c>
      <c r="E32" s="35">
        <f t="shared" si="0"/>
        <v>62.75063295793135</v>
      </c>
    </row>
    <row r="33" spans="1:5" s="23" customFormat="1" ht="25.5" customHeight="1">
      <c r="A33" s="22" t="s">
        <v>150</v>
      </c>
      <c r="B33" s="33">
        <f>SUM(B34:B35)</f>
        <v>100700692</v>
      </c>
      <c r="C33" s="33">
        <f>SUM(C34:C35)</f>
        <v>55904000</v>
      </c>
      <c r="D33" s="34">
        <f t="shared" si="2"/>
        <v>44796692</v>
      </c>
      <c r="E33" s="35">
        <f t="shared" si="0"/>
        <v>80.1314610761305</v>
      </c>
    </row>
    <row r="34" spans="1:5" s="21" customFormat="1" ht="14.25">
      <c r="A34" s="20" t="s">
        <v>151</v>
      </c>
      <c r="B34" s="38">
        <v>41179279</v>
      </c>
      <c r="C34" s="38">
        <v>40162000</v>
      </c>
      <c r="D34" s="34">
        <f t="shared" si="2"/>
        <v>1017279</v>
      </c>
      <c r="E34" s="39">
        <f t="shared" si="0"/>
        <v>2.532939096658533</v>
      </c>
    </row>
    <row r="35" spans="1:5" s="21" customFormat="1" ht="14.25">
      <c r="A35" s="20" t="s">
        <v>152</v>
      </c>
      <c r="B35" s="38">
        <v>59521413</v>
      </c>
      <c r="C35" s="38">
        <v>15742000</v>
      </c>
      <c r="D35" s="34">
        <f t="shared" si="2"/>
        <v>43779413</v>
      </c>
      <c r="E35" s="39">
        <f t="shared" si="0"/>
        <v>278.10578706644645</v>
      </c>
    </row>
    <row r="36" spans="1:5" s="23" customFormat="1" ht="27.75" customHeight="1">
      <c r="A36" s="22" t="s">
        <v>153</v>
      </c>
      <c r="B36" s="33">
        <f>SUM(B37:B38)</f>
        <v>289539583</v>
      </c>
      <c r="C36" s="33">
        <f>SUM(C37:C38)</f>
        <v>377301000</v>
      </c>
      <c r="D36" s="34">
        <f t="shared" si="2"/>
        <v>-87761417</v>
      </c>
      <c r="E36" s="35">
        <f t="shared" si="0"/>
        <v>-23.26031921463235</v>
      </c>
    </row>
    <row r="37" spans="1:5" s="21" customFormat="1" ht="14.25">
      <c r="A37" s="20" t="s">
        <v>154</v>
      </c>
      <c r="B37" s="38">
        <v>224809778</v>
      </c>
      <c r="C37" s="38">
        <v>256587000</v>
      </c>
      <c r="D37" s="34">
        <f t="shared" si="2"/>
        <v>-31777222</v>
      </c>
      <c r="E37" s="39">
        <f t="shared" si="0"/>
        <v>-12.384579889082456</v>
      </c>
    </row>
    <row r="38" spans="1:5" s="21" customFormat="1" ht="14.25">
      <c r="A38" s="20" t="s">
        <v>155</v>
      </c>
      <c r="B38" s="38">
        <v>64729805</v>
      </c>
      <c r="C38" s="38">
        <v>120714000</v>
      </c>
      <c r="D38" s="34">
        <f t="shared" si="2"/>
        <v>-55984195</v>
      </c>
      <c r="E38" s="39">
        <f t="shared" si="0"/>
        <v>-46.37754941431814</v>
      </c>
    </row>
    <row r="39" spans="1:5" s="23" customFormat="1" ht="27.75" customHeight="1">
      <c r="A39" s="22" t="s">
        <v>175</v>
      </c>
      <c r="B39" s="33">
        <f>B33-B36</f>
        <v>-188838891</v>
      </c>
      <c r="C39" s="33">
        <f>C33-C36</f>
        <v>-321397000</v>
      </c>
      <c r="D39" s="34">
        <f t="shared" si="2"/>
        <v>132558109</v>
      </c>
      <c r="E39" s="35">
        <f t="shared" si="0"/>
        <v>-41.24435168965485</v>
      </c>
    </row>
    <row r="40" spans="1:5" s="23" customFormat="1" ht="27.75" customHeight="1">
      <c r="A40" s="22" t="s">
        <v>176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177</v>
      </c>
      <c r="B46" s="37">
        <f>B32+B39+B40</f>
        <v>-2269382765</v>
      </c>
      <c r="C46" s="37">
        <f>C32+C39+C40</f>
        <v>-1599760000</v>
      </c>
      <c r="D46" s="31">
        <f>B46-C46</f>
        <v>-669622765</v>
      </c>
      <c r="E46" s="32">
        <f>IF(C46=0,0,(D46/C46)*100)</f>
        <v>41.85770146772016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204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163</v>
      </c>
      <c r="B1" s="104"/>
      <c r="C1" s="104"/>
      <c r="D1" s="104"/>
      <c r="E1" s="104"/>
    </row>
    <row r="2" spans="1:5" s="1" customFormat="1" ht="21">
      <c r="A2" s="96" t="s">
        <v>157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118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1837477751</v>
      </c>
      <c r="C7" s="33">
        <f>SUM(C8:C17)</f>
        <v>1653606000</v>
      </c>
      <c r="D7" s="34">
        <f>B7-C7</f>
        <v>183871751</v>
      </c>
      <c r="E7" s="35">
        <f aca="true" t="shared" si="0" ref="E7:E40">IF(C7=0,0,(D7/C7)*100)</f>
        <v>11.11944145098651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513109533</v>
      </c>
      <c r="C10" s="38">
        <v>422319000</v>
      </c>
      <c r="D10" s="34">
        <f t="shared" si="1"/>
        <v>90790533</v>
      </c>
      <c r="E10" s="39">
        <f t="shared" si="0"/>
        <v>21.498093384384788</v>
      </c>
    </row>
    <row r="11" spans="1:5" s="21" customFormat="1" ht="14.25">
      <c r="A11" s="20" t="s">
        <v>129</v>
      </c>
      <c r="B11" s="38">
        <v>1015772</v>
      </c>
      <c r="C11" s="38">
        <v>200000</v>
      </c>
      <c r="D11" s="34">
        <f t="shared" si="1"/>
        <v>815772</v>
      </c>
      <c r="E11" s="39">
        <f t="shared" si="0"/>
        <v>407.88599999999997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1323352446</v>
      </c>
      <c r="C17" s="38">
        <v>1231087000</v>
      </c>
      <c r="D17" s="34">
        <f t="shared" si="1"/>
        <v>92265446</v>
      </c>
      <c r="E17" s="39">
        <f t="shared" si="0"/>
        <v>7.4946324670799065</v>
      </c>
    </row>
    <row r="18" spans="1:5" s="23" customFormat="1" ht="24" customHeight="1">
      <c r="A18" s="22" t="s">
        <v>136</v>
      </c>
      <c r="B18" s="33">
        <f>SUM(B19:B31)</f>
        <v>1847876476</v>
      </c>
      <c r="C18" s="33">
        <f>SUM(C19:C31)</f>
        <v>1644846000</v>
      </c>
      <c r="D18" s="34">
        <f>B18-C18</f>
        <v>203030476</v>
      </c>
      <c r="E18" s="35">
        <f t="shared" si="0"/>
        <v>12.343433731790089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1247386705</v>
      </c>
      <c r="C21" s="38">
        <v>1115526000</v>
      </c>
      <c r="D21" s="34">
        <f t="shared" si="2"/>
        <v>131860705</v>
      </c>
      <c r="E21" s="39">
        <f t="shared" si="0"/>
        <v>11.82049589162422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103305604</v>
      </c>
      <c r="C26" s="38">
        <v>107714000</v>
      </c>
      <c r="D26" s="34">
        <f t="shared" si="2"/>
        <v>-4408396</v>
      </c>
      <c r="E26" s="39">
        <f t="shared" si="0"/>
        <v>-4.092686187496518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272599721</v>
      </c>
      <c r="C28" s="38">
        <v>301606000</v>
      </c>
      <c r="D28" s="34">
        <f t="shared" si="2"/>
        <v>-29006279</v>
      </c>
      <c r="E28" s="39">
        <f t="shared" si="0"/>
        <v>-9.617275186833153</v>
      </c>
    </row>
    <row r="29" spans="1:5" s="21" customFormat="1" ht="14.25">
      <c r="A29" s="20" t="s">
        <v>147</v>
      </c>
      <c r="B29" s="38">
        <v>224584446</v>
      </c>
      <c r="C29" s="38">
        <v>120000000</v>
      </c>
      <c r="D29" s="34">
        <f t="shared" si="2"/>
        <v>104584446</v>
      </c>
      <c r="E29" s="39">
        <f t="shared" si="0"/>
        <v>87.153705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196</v>
      </c>
      <c r="B32" s="33">
        <f>B7-B18</f>
        <v>-10398725</v>
      </c>
      <c r="C32" s="33">
        <f>C7-C18</f>
        <v>8760000</v>
      </c>
      <c r="D32" s="34">
        <f t="shared" si="2"/>
        <v>-19158725</v>
      </c>
      <c r="E32" s="35">
        <f t="shared" si="0"/>
        <v>-218.70690639269407</v>
      </c>
    </row>
    <row r="33" spans="1:5" s="23" customFormat="1" ht="25.5" customHeight="1">
      <c r="A33" s="22" t="s">
        <v>150</v>
      </c>
      <c r="B33" s="33">
        <f>SUM(B34:B35)</f>
        <v>44172028</v>
      </c>
      <c r="C33" s="33">
        <f>SUM(C34:C35)</f>
        <v>53263000</v>
      </c>
      <c r="D33" s="34">
        <f t="shared" si="2"/>
        <v>-9090972</v>
      </c>
      <c r="E33" s="35">
        <f t="shared" si="0"/>
        <v>-17.068081031860764</v>
      </c>
    </row>
    <row r="34" spans="1:5" s="21" customFormat="1" ht="14.25">
      <c r="A34" s="20" t="s">
        <v>151</v>
      </c>
      <c r="B34" s="38">
        <v>2461</v>
      </c>
      <c r="C34" s="38"/>
      <c r="D34" s="34">
        <f t="shared" si="2"/>
        <v>2461</v>
      </c>
      <c r="E34" s="39">
        <f t="shared" si="0"/>
        <v>0</v>
      </c>
    </row>
    <row r="35" spans="1:5" s="21" customFormat="1" ht="14.25">
      <c r="A35" s="20" t="s">
        <v>152</v>
      </c>
      <c r="B35" s="38">
        <v>44169567</v>
      </c>
      <c r="C35" s="38">
        <v>53263000</v>
      </c>
      <c r="D35" s="34">
        <f t="shared" si="2"/>
        <v>-9093433</v>
      </c>
      <c r="E35" s="39">
        <f t="shared" si="0"/>
        <v>-17.07270150010326</v>
      </c>
    </row>
    <row r="36" spans="1:5" s="23" customFormat="1" ht="27.75" customHeight="1">
      <c r="A36" s="22" t="s">
        <v>153</v>
      </c>
      <c r="B36" s="33">
        <f>SUM(B37:B38)</f>
        <v>28673663</v>
      </c>
      <c r="C36" s="33">
        <f>SUM(C37:C38)</f>
        <v>30436000</v>
      </c>
      <c r="D36" s="34">
        <f t="shared" si="2"/>
        <v>-1762337</v>
      </c>
      <c r="E36" s="35">
        <f t="shared" si="0"/>
        <v>-5.790304244973058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28673663</v>
      </c>
      <c r="C38" s="38">
        <v>30436000</v>
      </c>
      <c r="D38" s="34">
        <f t="shared" si="2"/>
        <v>-1762337</v>
      </c>
      <c r="E38" s="39">
        <f t="shared" si="0"/>
        <v>-5.790304244973058</v>
      </c>
    </row>
    <row r="39" spans="1:5" s="23" customFormat="1" ht="27.75" customHeight="1">
      <c r="A39" s="22" t="s">
        <v>82</v>
      </c>
      <c r="B39" s="33">
        <f>B33-B36</f>
        <v>15498365</v>
      </c>
      <c r="C39" s="33">
        <f>C33-C36</f>
        <v>22827000</v>
      </c>
      <c r="D39" s="34">
        <f t="shared" si="2"/>
        <v>-7328635</v>
      </c>
      <c r="E39" s="35">
        <f t="shared" si="0"/>
        <v>-32.105116747711044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5099640</v>
      </c>
      <c r="C46" s="37">
        <f>C32+C39+C40</f>
        <v>31587000</v>
      </c>
      <c r="D46" s="31">
        <f>B46-C46</f>
        <v>-26487360</v>
      </c>
      <c r="E46" s="32">
        <f>IF(C46=0,0,(D46/C46)*100)</f>
        <v>-83.85525690948809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205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156</v>
      </c>
      <c r="B1" s="104"/>
      <c r="C1" s="104"/>
      <c r="D1" s="104"/>
      <c r="E1" s="104"/>
    </row>
    <row r="2" spans="1:5" s="1" customFormat="1" ht="21">
      <c r="A2" s="96" t="s">
        <v>157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118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1030152050</v>
      </c>
      <c r="C7" s="33">
        <f>SUM(C8:C17)</f>
        <v>996130000</v>
      </c>
      <c r="D7" s="34">
        <f>B7-C7</f>
        <v>34022050</v>
      </c>
      <c r="E7" s="35">
        <f aca="true" t="shared" si="0" ref="E7:E40">IF(C7=0,0,(D7/C7)*100)</f>
        <v>3.415422685794023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287449824</v>
      </c>
      <c r="C10" s="38">
        <v>285000000</v>
      </c>
      <c r="D10" s="34">
        <f t="shared" si="1"/>
        <v>2449824</v>
      </c>
      <c r="E10" s="39">
        <f t="shared" si="0"/>
        <v>0.8595873684210528</v>
      </c>
    </row>
    <row r="11" spans="1:5" s="21" customFormat="1" ht="14.25">
      <c r="A11" s="20" t="s">
        <v>129</v>
      </c>
      <c r="B11" s="38">
        <v>2951228</v>
      </c>
      <c r="C11" s="38">
        <v>1000000</v>
      </c>
      <c r="D11" s="34">
        <f t="shared" si="1"/>
        <v>1951228</v>
      </c>
      <c r="E11" s="39">
        <f t="shared" si="0"/>
        <v>195.12279999999998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739750998</v>
      </c>
      <c r="C17" s="38">
        <v>710130000</v>
      </c>
      <c r="D17" s="34">
        <f t="shared" si="1"/>
        <v>29620998</v>
      </c>
      <c r="E17" s="39">
        <f t="shared" si="0"/>
        <v>4.17120780702125</v>
      </c>
    </row>
    <row r="18" spans="1:5" s="23" customFormat="1" ht="24" customHeight="1">
      <c r="A18" s="22" t="s">
        <v>136</v>
      </c>
      <c r="B18" s="33">
        <f>SUM(B19:B31)</f>
        <v>1187812867.3</v>
      </c>
      <c r="C18" s="33">
        <f>SUM(C19:C31)</f>
        <v>1003050000</v>
      </c>
      <c r="D18" s="34">
        <f>B18-C18</f>
        <v>184762867.29999995</v>
      </c>
      <c r="E18" s="35">
        <f t="shared" si="0"/>
        <v>18.42010540850406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885649184.3</v>
      </c>
      <c r="C21" s="38">
        <v>753000000</v>
      </c>
      <c r="D21" s="34">
        <f t="shared" si="2"/>
        <v>132649184.29999995</v>
      </c>
      <c r="E21" s="39">
        <f t="shared" si="0"/>
        <v>17.616093532536514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72817965</v>
      </c>
      <c r="C26" s="38">
        <v>80000000</v>
      </c>
      <c r="D26" s="34">
        <f t="shared" si="2"/>
        <v>-7182035</v>
      </c>
      <c r="E26" s="39">
        <f t="shared" si="0"/>
        <v>-8.97754375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165572782</v>
      </c>
      <c r="C28" s="38">
        <v>142050000</v>
      </c>
      <c r="D28" s="34">
        <f t="shared" si="2"/>
        <v>23522782</v>
      </c>
      <c r="E28" s="39">
        <f t="shared" si="0"/>
        <v>16.55950862372404</v>
      </c>
    </row>
    <row r="29" spans="1:5" s="21" customFormat="1" ht="14.25">
      <c r="A29" s="20" t="s">
        <v>147</v>
      </c>
      <c r="B29" s="38">
        <v>63772936</v>
      </c>
      <c r="C29" s="38">
        <v>28000000</v>
      </c>
      <c r="D29" s="34">
        <f t="shared" si="2"/>
        <v>35772936</v>
      </c>
      <c r="E29" s="39">
        <f t="shared" si="0"/>
        <v>127.7604857142857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-157660817.29999995</v>
      </c>
      <c r="C32" s="33">
        <f>C7-C18</f>
        <v>-6920000</v>
      </c>
      <c r="D32" s="34">
        <f t="shared" si="2"/>
        <v>-150740817.29999995</v>
      </c>
      <c r="E32" s="35">
        <f t="shared" si="0"/>
        <v>2178.335510115606</v>
      </c>
    </row>
    <row r="33" spans="1:5" s="23" customFormat="1" ht="25.5" customHeight="1">
      <c r="A33" s="22" t="s">
        <v>150</v>
      </c>
      <c r="B33" s="33">
        <f>SUM(B34:B35)</f>
        <v>30858786</v>
      </c>
      <c r="C33" s="33">
        <f>SUM(C34:C35)</f>
        <v>30600000</v>
      </c>
      <c r="D33" s="34">
        <f t="shared" si="2"/>
        <v>258786</v>
      </c>
      <c r="E33" s="35">
        <f t="shared" si="0"/>
        <v>0.8457058823529411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30858786</v>
      </c>
      <c r="C35" s="38">
        <v>30600000</v>
      </c>
      <c r="D35" s="34">
        <f t="shared" si="2"/>
        <v>258786</v>
      </c>
      <c r="E35" s="39">
        <f t="shared" si="0"/>
        <v>0.8457058823529411</v>
      </c>
    </row>
    <row r="36" spans="1:5" s="23" customFormat="1" ht="27.75" customHeight="1">
      <c r="A36" s="22" t="s">
        <v>153</v>
      </c>
      <c r="B36" s="33">
        <f>SUM(B37:B38)</f>
        <v>38347334</v>
      </c>
      <c r="C36" s="33">
        <f>SUM(C37:C38)</f>
        <v>23000000</v>
      </c>
      <c r="D36" s="34">
        <f t="shared" si="2"/>
        <v>15347334</v>
      </c>
      <c r="E36" s="35">
        <f t="shared" si="0"/>
        <v>66.72753913043479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38347334</v>
      </c>
      <c r="C38" s="38">
        <v>23000000</v>
      </c>
      <c r="D38" s="34">
        <f t="shared" si="2"/>
        <v>15347334</v>
      </c>
      <c r="E38" s="39">
        <f t="shared" si="0"/>
        <v>66.72753913043479</v>
      </c>
    </row>
    <row r="39" spans="1:5" s="23" customFormat="1" ht="27.75" customHeight="1">
      <c r="A39" s="22" t="s">
        <v>197</v>
      </c>
      <c r="B39" s="33">
        <f>B33-B36</f>
        <v>-7488548</v>
      </c>
      <c r="C39" s="33">
        <f>C33-C36</f>
        <v>7600000</v>
      </c>
      <c r="D39" s="34">
        <f t="shared" si="2"/>
        <v>-15088548</v>
      </c>
      <c r="E39" s="35">
        <f t="shared" si="0"/>
        <v>-198.53352631578946</v>
      </c>
    </row>
    <row r="40" spans="1:5" s="23" customFormat="1" ht="27.75" customHeight="1">
      <c r="A40" s="22" t="s">
        <v>198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199</v>
      </c>
      <c r="B46" s="37">
        <f>B32+B39+B40</f>
        <v>-165149365.29999995</v>
      </c>
      <c r="C46" s="37">
        <f>C32+C39+C40</f>
        <v>680000</v>
      </c>
      <c r="D46" s="31">
        <f>B46-C46</f>
        <v>-165829365.29999995</v>
      </c>
      <c r="E46" s="32">
        <f>IF(C46=0,0,(D46/C46)*100)</f>
        <v>-24386.67136764705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206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9.875" style="8" customWidth="1"/>
    <col min="6" max="16384" width="9.00390625" style="8" customWidth="1"/>
  </cols>
  <sheetData>
    <row r="1" spans="1:5" s="1" customFormat="1" ht="27.75">
      <c r="A1" s="105" t="s">
        <v>164</v>
      </c>
      <c r="B1" s="104"/>
      <c r="C1" s="104"/>
      <c r="D1" s="104"/>
      <c r="E1" s="104"/>
    </row>
    <row r="2" spans="1:5" s="1" customFormat="1" ht="21">
      <c r="A2" s="96" t="s">
        <v>157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118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910409297</v>
      </c>
      <c r="C7" s="33">
        <f>SUM(C8:C17)</f>
        <v>953452000</v>
      </c>
      <c r="D7" s="34">
        <f>B7-C7</f>
        <v>-43042703</v>
      </c>
      <c r="E7" s="35">
        <f aca="true" t="shared" si="0" ref="E7:E40">IF(C7=0,0,(D7/C7)*100)</f>
        <v>-4.514406912985656</v>
      </c>
    </row>
    <row r="8" spans="1:5" s="21" customFormat="1" ht="14.25">
      <c r="A8" s="20" t="s">
        <v>126</v>
      </c>
      <c r="B8" s="38">
        <v>0</v>
      </c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310691470</v>
      </c>
      <c r="C10" s="38">
        <v>248892000</v>
      </c>
      <c r="D10" s="34">
        <f t="shared" si="1"/>
        <v>61799470</v>
      </c>
      <c r="E10" s="39">
        <f t="shared" si="0"/>
        <v>24.82983382350578</v>
      </c>
    </row>
    <row r="11" spans="1:5" s="21" customFormat="1" ht="14.25">
      <c r="A11" s="20" t="s">
        <v>129</v>
      </c>
      <c r="B11" s="38">
        <v>1268872</v>
      </c>
      <c r="C11" s="38">
        <v>1050000</v>
      </c>
      <c r="D11" s="34">
        <f t="shared" si="1"/>
        <v>218872</v>
      </c>
      <c r="E11" s="39">
        <f t="shared" si="0"/>
        <v>20.844952380952382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598448955</v>
      </c>
      <c r="C17" s="38">
        <v>703510000</v>
      </c>
      <c r="D17" s="34">
        <f t="shared" si="1"/>
        <v>-105061045</v>
      </c>
      <c r="E17" s="39">
        <f t="shared" si="0"/>
        <v>-14.933838182826115</v>
      </c>
    </row>
    <row r="18" spans="1:5" s="23" customFormat="1" ht="24" customHeight="1">
      <c r="A18" s="22" t="s">
        <v>136</v>
      </c>
      <c r="B18" s="33">
        <f>SUM(B19:B31)</f>
        <v>898696169</v>
      </c>
      <c r="C18" s="33">
        <f>SUM(C19:C31)</f>
        <v>952221000</v>
      </c>
      <c r="D18" s="34">
        <f>B18-C18</f>
        <v>-53524831</v>
      </c>
      <c r="E18" s="35">
        <f t="shared" si="0"/>
        <v>-5.621051310567609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661300602</v>
      </c>
      <c r="C21" s="38">
        <v>611239000</v>
      </c>
      <c r="D21" s="34">
        <f t="shared" si="2"/>
        <v>50061602</v>
      </c>
      <c r="E21" s="39">
        <f t="shared" si="0"/>
        <v>8.190184526838111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45428659</v>
      </c>
      <c r="C26" s="38">
        <v>60390000</v>
      </c>
      <c r="D26" s="34">
        <f t="shared" si="2"/>
        <v>-14961341</v>
      </c>
      <c r="E26" s="39">
        <f t="shared" si="0"/>
        <v>-24.774533863222388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144835953</v>
      </c>
      <c r="C28" s="38">
        <v>146592000</v>
      </c>
      <c r="D28" s="34">
        <f t="shared" si="2"/>
        <v>-1756047</v>
      </c>
      <c r="E28" s="39">
        <f t="shared" si="0"/>
        <v>-1.1979146201702686</v>
      </c>
    </row>
    <row r="29" spans="1:5" s="21" customFormat="1" ht="14.25">
      <c r="A29" s="20" t="s">
        <v>147</v>
      </c>
      <c r="B29" s="38">
        <v>47130955</v>
      </c>
      <c r="C29" s="38">
        <v>134000000</v>
      </c>
      <c r="D29" s="34">
        <f t="shared" si="2"/>
        <v>-86869045</v>
      </c>
      <c r="E29" s="39">
        <f t="shared" si="0"/>
        <v>-64.82764552238805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11713128</v>
      </c>
      <c r="C32" s="33">
        <f>C7-C18</f>
        <v>1231000</v>
      </c>
      <c r="D32" s="34">
        <f t="shared" si="2"/>
        <v>10482128</v>
      </c>
      <c r="E32" s="35">
        <f t="shared" si="0"/>
        <v>851.5132412672624</v>
      </c>
    </row>
    <row r="33" spans="1:5" s="23" customFormat="1" ht="25.5" customHeight="1">
      <c r="A33" s="22" t="s">
        <v>150</v>
      </c>
      <c r="B33" s="33">
        <f>SUM(B34:B35)</f>
        <v>57293312</v>
      </c>
      <c r="C33" s="33">
        <f>SUM(C34:C35)</f>
        <v>21310000</v>
      </c>
      <c r="D33" s="34">
        <f t="shared" si="2"/>
        <v>35983312</v>
      </c>
      <c r="E33" s="35">
        <f t="shared" si="0"/>
        <v>168.8564617550446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57293312</v>
      </c>
      <c r="C35" s="38">
        <v>21310000</v>
      </c>
      <c r="D35" s="34">
        <f t="shared" si="2"/>
        <v>35983312</v>
      </c>
      <c r="E35" s="39">
        <f t="shared" si="0"/>
        <v>168.8564617550446</v>
      </c>
    </row>
    <row r="36" spans="1:5" s="23" customFormat="1" ht="27.75" customHeight="1">
      <c r="A36" s="22" t="s">
        <v>153</v>
      </c>
      <c r="B36" s="33">
        <f>SUM(B37:B38)</f>
        <v>17920313</v>
      </c>
      <c r="C36" s="33">
        <f>SUM(C37:C38)</f>
        <v>21729000</v>
      </c>
      <c r="D36" s="34">
        <f t="shared" si="2"/>
        <v>-3808687</v>
      </c>
      <c r="E36" s="35">
        <f t="shared" si="0"/>
        <v>-17.52812830779143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17920313</v>
      </c>
      <c r="C38" s="38">
        <v>21729000</v>
      </c>
      <c r="D38" s="34">
        <f t="shared" si="2"/>
        <v>-3808687</v>
      </c>
      <c r="E38" s="39">
        <f t="shared" si="0"/>
        <v>-17.52812830779143</v>
      </c>
    </row>
    <row r="39" spans="1:5" s="23" customFormat="1" ht="27.75" customHeight="1">
      <c r="A39" s="22" t="s">
        <v>200</v>
      </c>
      <c r="B39" s="33">
        <f>B33-B36</f>
        <v>39372999</v>
      </c>
      <c r="C39" s="33">
        <f>C33-C36</f>
        <v>-419000</v>
      </c>
      <c r="D39" s="34">
        <f t="shared" si="2"/>
        <v>39791999</v>
      </c>
      <c r="E39" s="35">
        <f t="shared" si="0"/>
        <v>-9496.897136038186</v>
      </c>
    </row>
    <row r="40" spans="1:5" s="23" customFormat="1" ht="27.75" customHeight="1">
      <c r="A40" s="22" t="s">
        <v>201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202</v>
      </c>
      <c r="B46" s="37">
        <f>B32+B39+B40</f>
        <v>51086127</v>
      </c>
      <c r="C46" s="37">
        <f>C32+C39+C40</f>
        <v>812000</v>
      </c>
      <c r="D46" s="31">
        <f>B46-C46</f>
        <v>50274127</v>
      </c>
      <c r="E46" s="32">
        <f>IF(C46=0,0,(D46/C46)*100)</f>
        <v>6191.394950738916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207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165</v>
      </c>
      <c r="B1" s="104"/>
      <c r="C1" s="104"/>
      <c r="D1" s="104"/>
      <c r="E1" s="104"/>
    </row>
    <row r="2" spans="1:5" s="1" customFormat="1" ht="21">
      <c r="A2" s="96" t="s">
        <v>157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118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871845242</v>
      </c>
      <c r="C7" s="33">
        <f>SUM(C8:C17)</f>
        <v>737113000</v>
      </c>
      <c r="D7" s="34">
        <f>B7-C7</f>
        <v>134732242</v>
      </c>
      <c r="E7" s="35">
        <f aca="true" t="shared" si="0" ref="E7:E40">IF(C7=0,0,(D7/C7)*100)</f>
        <v>18.278370073516545</v>
      </c>
    </row>
    <row r="8" spans="1:5" s="21" customFormat="1" ht="14.25">
      <c r="A8" s="20" t="s">
        <v>126</v>
      </c>
      <c r="B8" s="38">
        <v>0</v>
      </c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>
        <v>0</v>
      </c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277829544</v>
      </c>
      <c r="C10" s="38">
        <v>232410000</v>
      </c>
      <c r="D10" s="34">
        <f t="shared" si="1"/>
        <v>45419544</v>
      </c>
      <c r="E10" s="39">
        <f t="shared" si="0"/>
        <v>19.542852717180846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594015698</v>
      </c>
      <c r="C17" s="38">
        <v>504703000</v>
      </c>
      <c r="D17" s="34">
        <f t="shared" si="1"/>
        <v>89312698</v>
      </c>
      <c r="E17" s="39">
        <f t="shared" si="0"/>
        <v>17.696090175806365</v>
      </c>
    </row>
    <row r="18" spans="1:5" s="23" customFormat="1" ht="24" customHeight="1">
      <c r="A18" s="22" t="s">
        <v>136</v>
      </c>
      <c r="B18" s="33">
        <f>SUM(B19:B31)</f>
        <v>762425730</v>
      </c>
      <c r="C18" s="33">
        <f>SUM(C19:C31)</f>
        <v>739664000</v>
      </c>
      <c r="D18" s="34">
        <f>B18-C18</f>
        <v>22761730</v>
      </c>
      <c r="E18" s="35">
        <f t="shared" si="0"/>
        <v>3.0773067230526294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537970851</v>
      </c>
      <c r="C21" s="38">
        <v>509711000</v>
      </c>
      <c r="D21" s="34">
        <f t="shared" si="2"/>
        <v>28259851</v>
      </c>
      <c r="E21" s="39">
        <f t="shared" si="0"/>
        <v>5.544289018679213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43032244</v>
      </c>
      <c r="C26" s="38">
        <v>46414000</v>
      </c>
      <c r="D26" s="34">
        <f t="shared" si="2"/>
        <v>-3381756</v>
      </c>
      <c r="E26" s="39">
        <f t="shared" si="0"/>
        <v>-7.286068858534063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152834053</v>
      </c>
      <c r="C28" s="38">
        <v>171071000</v>
      </c>
      <c r="D28" s="34">
        <f t="shared" si="2"/>
        <v>-18236947</v>
      </c>
      <c r="E28" s="39">
        <f t="shared" si="0"/>
        <v>-10.660455015753694</v>
      </c>
    </row>
    <row r="29" spans="1:5" s="21" customFormat="1" ht="14.25">
      <c r="A29" s="20" t="s">
        <v>147</v>
      </c>
      <c r="B29" s="38">
        <v>28588582</v>
      </c>
      <c r="C29" s="38">
        <v>12468000</v>
      </c>
      <c r="D29" s="34">
        <f t="shared" si="2"/>
        <v>16120582</v>
      </c>
      <c r="E29" s="39">
        <f t="shared" si="0"/>
        <v>129.29565287135065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109419512</v>
      </c>
      <c r="C32" s="33">
        <f>C7-C18</f>
        <v>-2551000</v>
      </c>
      <c r="D32" s="34">
        <f t="shared" si="2"/>
        <v>111970512</v>
      </c>
      <c r="E32" s="35">
        <f t="shared" si="0"/>
        <v>-4389.279184633478</v>
      </c>
    </row>
    <row r="33" spans="1:5" s="23" customFormat="1" ht="25.5" customHeight="1">
      <c r="A33" s="22" t="s">
        <v>150</v>
      </c>
      <c r="B33" s="33">
        <f>SUM(B34:B35)</f>
        <v>64507471</v>
      </c>
      <c r="C33" s="33">
        <f>SUM(C34:C35)</f>
        <v>20196000</v>
      </c>
      <c r="D33" s="34">
        <f t="shared" si="2"/>
        <v>44311471</v>
      </c>
      <c r="E33" s="35">
        <f t="shared" si="0"/>
        <v>219.40716478510595</v>
      </c>
    </row>
    <row r="34" spans="1:5" s="21" customFormat="1" ht="14.25">
      <c r="A34" s="20" t="s">
        <v>151</v>
      </c>
      <c r="B34" s="38">
        <v>4348</v>
      </c>
      <c r="C34" s="38">
        <v>0</v>
      </c>
      <c r="D34" s="34">
        <f t="shared" si="2"/>
        <v>4348</v>
      </c>
      <c r="E34" s="39">
        <f t="shared" si="0"/>
        <v>0</v>
      </c>
    </row>
    <row r="35" spans="1:5" s="21" customFormat="1" ht="14.25">
      <c r="A35" s="20" t="s">
        <v>152</v>
      </c>
      <c r="B35" s="38">
        <v>64503123</v>
      </c>
      <c r="C35" s="38">
        <v>20196000</v>
      </c>
      <c r="D35" s="34">
        <f t="shared" si="2"/>
        <v>44307123</v>
      </c>
      <c r="E35" s="39">
        <f t="shared" si="0"/>
        <v>219.3856357694593</v>
      </c>
    </row>
    <row r="36" spans="1:5" s="23" customFormat="1" ht="27.75" customHeight="1">
      <c r="A36" s="22" t="s">
        <v>153</v>
      </c>
      <c r="B36" s="33">
        <f>SUM(B37:B38)</f>
        <v>27404690</v>
      </c>
      <c r="C36" s="33">
        <f>SUM(C37:C38)</f>
        <v>16208000</v>
      </c>
      <c r="D36" s="34">
        <f t="shared" si="2"/>
        <v>11196690</v>
      </c>
      <c r="E36" s="35">
        <f t="shared" si="0"/>
        <v>69.0812561697927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27404690</v>
      </c>
      <c r="C38" s="38">
        <v>16208000</v>
      </c>
      <c r="D38" s="34">
        <f t="shared" si="2"/>
        <v>11196690</v>
      </c>
      <c r="E38" s="39">
        <f t="shared" si="0"/>
        <v>69.0812561697927</v>
      </c>
    </row>
    <row r="39" spans="1:5" s="23" customFormat="1" ht="27.75" customHeight="1">
      <c r="A39" s="22" t="s">
        <v>82</v>
      </c>
      <c r="B39" s="33">
        <f>B33-B36</f>
        <v>37102781</v>
      </c>
      <c r="C39" s="33">
        <f>C33-C36</f>
        <v>3988000</v>
      </c>
      <c r="D39" s="34">
        <f t="shared" si="2"/>
        <v>33114781</v>
      </c>
      <c r="E39" s="35">
        <f t="shared" si="0"/>
        <v>830.3606068204614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146522293</v>
      </c>
      <c r="C46" s="37">
        <f>C32+C39+C40</f>
        <v>1437000</v>
      </c>
      <c r="D46" s="31">
        <f>B46-C46</f>
        <v>145085293</v>
      </c>
      <c r="E46" s="32">
        <f>IF(C46=0,0,(D46/C46)*100)</f>
        <v>10096.40173973556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208"/>
  <dimension ref="A1:E46"/>
  <sheetViews>
    <sheetView workbookViewId="0" topLeftCell="A1">
      <selection activeCell="F7" sqref="F7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265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898429740</v>
      </c>
      <c r="C7" s="33">
        <f>SUM(C8:C17)</f>
        <v>751662000</v>
      </c>
      <c r="D7" s="34">
        <f>B7-C7</f>
        <v>146767740</v>
      </c>
      <c r="E7" s="35">
        <f aca="true" t="shared" si="0" ref="E7:E40">IF(C7=0,0,(D7/C7)*100)</f>
        <v>19.525762909392785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392837216</v>
      </c>
      <c r="C10" s="38">
        <v>261760000</v>
      </c>
      <c r="D10" s="34">
        <f t="shared" si="1"/>
        <v>131077216</v>
      </c>
      <c r="E10" s="39">
        <f t="shared" si="0"/>
        <v>50.075342298288504</v>
      </c>
    </row>
    <row r="11" spans="1:5" s="21" customFormat="1" ht="14.25">
      <c r="A11" s="20" t="s">
        <v>129</v>
      </c>
      <c r="B11" s="38">
        <v>977684</v>
      </c>
      <c r="C11" s="38"/>
      <c r="D11" s="34">
        <f t="shared" si="1"/>
        <v>977684</v>
      </c>
      <c r="E11" s="39">
        <f t="shared" si="0"/>
        <v>0</v>
      </c>
    </row>
    <row r="12" spans="1:5" s="21" customFormat="1" ht="14.25">
      <c r="A12" s="20" t="s">
        <v>130</v>
      </c>
      <c r="B12" s="38">
        <v>0</v>
      </c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504614840</v>
      </c>
      <c r="C17" s="38">
        <v>489902000</v>
      </c>
      <c r="D17" s="34">
        <f t="shared" si="1"/>
        <v>14712840</v>
      </c>
      <c r="E17" s="39">
        <f t="shared" si="0"/>
        <v>3.00322105237374</v>
      </c>
    </row>
    <row r="18" spans="1:5" s="23" customFormat="1" ht="24" customHeight="1">
      <c r="A18" s="22" t="s">
        <v>136</v>
      </c>
      <c r="B18" s="33">
        <f>SUM(B19:B31)</f>
        <v>673692483</v>
      </c>
      <c r="C18" s="33">
        <f>SUM(C19:C31)</f>
        <v>701082000</v>
      </c>
      <c r="D18" s="34">
        <f>B18-C18</f>
        <v>-27389517</v>
      </c>
      <c r="E18" s="35">
        <f t="shared" si="0"/>
        <v>-3.9067494244610472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494675406</v>
      </c>
      <c r="C21" s="38">
        <v>537786000</v>
      </c>
      <c r="D21" s="34">
        <f t="shared" si="2"/>
        <v>-43110594</v>
      </c>
      <c r="E21" s="39">
        <f t="shared" si="0"/>
        <v>-8.01631020517455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33115841</v>
      </c>
      <c r="C26" s="38">
        <v>40704000</v>
      </c>
      <c r="D26" s="34">
        <f t="shared" si="2"/>
        <v>-7588159</v>
      </c>
      <c r="E26" s="39">
        <f t="shared" si="0"/>
        <v>-18.64229314072327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122164464</v>
      </c>
      <c r="C28" s="38">
        <v>122592000</v>
      </c>
      <c r="D28" s="34">
        <f t="shared" si="2"/>
        <v>-427536</v>
      </c>
      <c r="E28" s="39">
        <f t="shared" si="0"/>
        <v>-0.34874706342991385</v>
      </c>
    </row>
    <row r="29" spans="1:5" s="21" customFormat="1" ht="14.25">
      <c r="A29" s="20" t="s">
        <v>147</v>
      </c>
      <c r="B29" s="38">
        <v>23736772</v>
      </c>
      <c r="C29" s="38"/>
      <c r="D29" s="34">
        <f t="shared" si="2"/>
        <v>23736772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224737257</v>
      </c>
      <c r="C32" s="33">
        <f>C7-C18</f>
        <v>50580000</v>
      </c>
      <c r="D32" s="34">
        <f t="shared" si="2"/>
        <v>174157257</v>
      </c>
      <c r="E32" s="35">
        <f t="shared" si="0"/>
        <v>344.32039739027283</v>
      </c>
    </row>
    <row r="33" spans="1:5" s="23" customFormat="1" ht="25.5" customHeight="1">
      <c r="A33" s="22" t="s">
        <v>150</v>
      </c>
      <c r="B33" s="33">
        <f>SUM(B34:B35)</f>
        <v>71619468</v>
      </c>
      <c r="C33" s="33">
        <f>SUM(C34:C35)</f>
        <v>984000</v>
      </c>
      <c r="D33" s="34">
        <f t="shared" si="2"/>
        <v>70635468</v>
      </c>
      <c r="E33" s="35">
        <f t="shared" si="0"/>
        <v>7178.401219512195</v>
      </c>
    </row>
    <row r="34" spans="1:5" s="21" customFormat="1" ht="14.25">
      <c r="A34" s="20" t="s">
        <v>151</v>
      </c>
      <c r="B34" s="38">
        <v>0</v>
      </c>
      <c r="C34" s="38">
        <v>0</v>
      </c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71619468</v>
      </c>
      <c r="C35" s="38">
        <v>984000</v>
      </c>
      <c r="D35" s="34">
        <f t="shared" si="2"/>
        <v>70635468</v>
      </c>
      <c r="E35" s="39">
        <f t="shared" si="0"/>
        <v>7178.401219512195</v>
      </c>
    </row>
    <row r="36" spans="1:5" s="23" customFormat="1" ht="27.75" customHeight="1">
      <c r="A36" s="22" t="s">
        <v>153</v>
      </c>
      <c r="B36" s="33">
        <f>SUM(B37:B38)</f>
        <v>37573558</v>
      </c>
      <c r="C36" s="33">
        <f>SUM(C37:C38)</f>
        <v>0</v>
      </c>
      <c r="D36" s="34">
        <f t="shared" si="2"/>
        <v>37573558</v>
      </c>
      <c r="E36" s="35">
        <f t="shared" si="0"/>
        <v>0</v>
      </c>
    </row>
    <row r="37" spans="1:5" s="21" customFormat="1" ht="14.25">
      <c r="A37" s="20" t="s">
        <v>154</v>
      </c>
      <c r="B37" s="38">
        <v>0</v>
      </c>
      <c r="C37" s="38">
        <v>0</v>
      </c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37573558</v>
      </c>
      <c r="C38" s="38">
        <v>0</v>
      </c>
      <c r="D38" s="34">
        <f t="shared" si="2"/>
        <v>37573558</v>
      </c>
      <c r="E38" s="39">
        <f t="shared" si="0"/>
        <v>0</v>
      </c>
    </row>
    <row r="39" spans="1:5" s="23" customFormat="1" ht="27.75" customHeight="1">
      <c r="A39" s="22" t="s">
        <v>82</v>
      </c>
      <c r="B39" s="33">
        <f>B33-B36</f>
        <v>34045910</v>
      </c>
      <c r="C39" s="33">
        <f>C33-C36</f>
        <v>984000</v>
      </c>
      <c r="D39" s="34">
        <f t="shared" si="2"/>
        <v>33061910</v>
      </c>
      <c r="E39" s="35">
        <f t="shared" si="0"/>
        <v>3359.9502032520327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258783167</v>
      </c>
      <c r="C46" s="37">
        <f>C32+C39+C40</f>
        <v>51564000</v>
      </c>
      <c r="D46" s="31">
        <f>B46-C46</f>
        <v>207219167</v>
      </c>
      <c r="E46" s="32">
        <f>IF(C46=0,0,(D46/C46)*100)</f>
        <v>401.8679059033434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209"/>
  <dimension ref="A1:E46"/>
  <sheetViews>
    <sheetView workbookViewId="0" topLeftCell="A1">
      <selection activeCell="B35" sqref="B35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166</v>
      </c>
      <c r="B1" s="104"/>
      <c r="C1" s="104"/>
      <c r="D1" s="104"/>
      <c r="E1" s="104"/>
    </row>
    <row r="2" spans="1:5" s="1" customFormat="1" ht="21">
      <c r="A2" s="96" t="s">
        <v>157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118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609204413</v>
      </c>
      <c r="C7" s="33">
        <f>SUM(C8:C17)</f>
        <v>609599000</v>
      </c>
      <c r="D7" s="34">
        <f>B7-C7</f>
        <v>-394587</v>
      </c>
      <c r="E7" s="35">
        <f aca="true" t="shared" si="0" ref="E7:E40">IF(C7=0,0,(D7/C7)*100)</f>
        <v>-0.06472894476532934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197019875</v>
      </c>
      <c r="C10" s="38">
        <v>192078000</v>
      </c>
      <c r="D10" s="34">
        <f t="shared" si="1"/>
        <v>4941875</v>
      </c>
      <c r="E10" s="39">
        <f t="shared" si="0"/>
        <v>2.5728480096627413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412184538</v>
      </c>
      <c r="C17" s="38">
        <v>417521000</v>
      </c>
      <c r="D17" s="34">
        <f t="shared" si="1"/>
        <v>-5336462</v>
      </c>
      <c r="E17" s="39">
        <f t="shared" si="0"/>
        <v>-1.2781302018341592</v>
      </c>
    </row>
    <row r="18" spans="1:5" s="23" customFormat="1" ht="24" customHeight="1">
      <c r="A18" s="22" t="s">
        <v>136</v>
      </c>
      <c r="B18" s="33">
        <f>SUM(B19:B31)</f>
        <v>632096412.15</v>
      </c>
      <c r="C18" s="33">
        <f>SUM(C19:C31)</f>
        <v>610625000</v>
      </c>
      <c r="D18" s="34">
        <f>B18-C18</f>
        <v>21471412.149999976</v>
      </c>
      <c r="E18" s="35">
        <f t="shared" si="0"/>
        <v>3.5163008638689828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484824785.15</v>
      </c>
      <c r="C21" s="38">
        <v>450269000</v>
      </c>
      <c r="D21" s="34">
        <f t="shared" si="2"/>
        <v>34555785.149999976</v>
      </c>
      <c r="E21" s="39">
        <f t="shared" si="0"/>
        <v>7.6744757356158155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34908556</v>
      </c>
      <c r="C26" s="38">
        <v>29457000</v>
      </c>
      <c r="D26" s="34">
        <f t="shared" si="2"/>
        <v>5451556</v>
      </c>
      <c r="E26" s="39">
        <f t="shared" si="0"/>
        <v>18.50682690022745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108904439</v>
      </c>
      <c r="C28" s="38">
        <v>128415000</v>
      </c>
      <c r="D28" s="34">
        <f t="shared" si="2"/>
        <v>-19510561</v>
      </c>
      <c r="E28" s="39">
        <f t="shared" si="0"/>
        <v>-15.193366039792858</v>
      </c>
    </row>
    <row r="29" spans="1:5" s="21" customFormat="1" ht="14.25">
      <c r="A29" s="20" t="s">
        <v>147</v>
      </c>
      <c r="B29" s="38">
        <v>3458632</v>
      </c>
      <c r="C29" s="38">
        <v>2484000</v>
      </c>
      <c r="D29" s="34">
        <f t="shared" si="2"/>
        <v>974632</v>
      </c>
      <c r="E29" s="39">
        <f t="shared" si="0"/>
        <v>39.236392914653784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-22891999.149999976</v>
      </c>
      <c r="C32" s="33">
        <f>C7-C18</f>
        <v>-1026000</v>
      </c>
      <c r="D32" s="34">
        <f t="shared" si="2"/>
        <v>-21865999.149999976</v>
      </c>
      <c r="E32" s="35">
        <f t="shared" si="0"/>
        <v>2131.1890009746567</v>
      </c>
    </row>
    <row r="33" spans="1:5" s="23" customFormat="1" ht="25.5" customHeight="1">
      <c r="A33" s="22" t="s">
        <v>150</v>
      </c>
      <c r="B33" s="33">
        <f>SUM(B34:B35)</f>
        <v>4920385</v>
      </c>
      <c r="C33" s="33">
        <f>SUM(C34:C35)</f>
        <v>5010000</v>
      </c>
      <c r="D33" s="34">
        <f t="shared" si="2"/>
        <v>-89615</v>
      </c>
      <c r="E33" s="35">
        <f t="shared" si="0"/>
        <v>-1.7887225548902195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4920385</v>
      </c>
      <c r="C35" s="38">
        <v>5010000</v>
      </c>
      <c r="D35" s="34">
        <f t="shared" si="2"/>
        <v>-89615</v>
      </c>
      <c r="E35" s="39">
        <f t="shared" si="0"/>
        <v>-1.7887225548902195</v>
      </c>
    </row>
    <row r="36" spans="1:5" s="23" customFormat="1" ht="27.75" customHeight="1">
      <c r="A36" s="22" t="s">
        <v>153</v>
      </c>
      <c r="B36" s="33">
        <f>SUM(B37:B38)</f>
        <v>4257882</v>
      </c>
      <c r="C36" s="33">
        <f>SUM(C37:C38)</f>
        <v>3984000</v>
      </c>
      <c r="D36" s="34">
        <f t="shared" si="2"/>
        <v>273882</v>
      </c>
      <c r="E36" s="35">
        <f t="shared" si="0"/>
        <v>6.874548192771085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4257882</v>
      </c>
      <c r="C38" s="38">
        <v>3984000</v>
      </c>
      <c r="D38" s="34">
        <f t="shared" si="2"/>
        <v>273882</v>
      </c>
      <c r="E38" s="39">
        <f t="shared" si="0"/>
        <v>6.874548192771085</v>
      </c>
    </row>
    <row r="39" spans="1:5" s="23" customFormat="1" ht="27.75" customHeight="1">
      <c r="A39" s="22" t="s">
        <v>82</v>
      </c>
      <c r="B39" s="33">
        <f>B33-B36</f>
        <v>662503</v>
      </c>
      <c r="C39" s="33">
        <f>C33-C36</f>
        <v>1026000</v>
      </c>
      <c r="D39" s="34">
        <f t="shared" si="2"/>
        <v>-363497</v>
      </c>
      <c r="E39" s="35">
        <f t="shared" si="0"/>
        <v>-35.42855750487329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-22229496.149999976</v>
      </c>
      <c r="C46" s="37">
        <f>C32+C39+C40</f>
        <v>0</v>
      </c>
      <c r="D46" s="31">
        <f>B46-C46</f>
        <v>-22229496.149999976</v>
      </c>
      <c r="E46" s="32">
        <f>IF(C46=0,0,(D46/C46)*100)</f>
        <v>0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210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167</v>
      </c>
      <c r="B1" s="104"/>
      <c r="C1" s="104"/>
      <c r="D1" s="104"/>
      <c r="E1" s="104"/>
    </row>
    <row r="2" spans="1:5" s="1" customFormat="1" ht="21">
      <c r="A2" s="96" t="s">
        <v>157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118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470091432</v>
      </c>
      <c r="C7" s="33">
        <f>SUM(C8:C17)</f>
        <v>434217000</v>
      </c>
      <c r="D7" s="34">
        <f>B7-C7</f>
        <v>35874432</v>
      </c>
      <c r="E7" s="35">
        <f aca="true" t="shared" si="0" ref="E7:E40">IF(C7=0,0,(D7/C7)*100)</f>
        <v>8.261867223070492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85372978</v>
      </c>
      <c r="C10" s="38">
        <v>110167000</v>
      </c>
      <c r="D10" s="34">
        <f t="shared" si="1"/>
        <v>-24794022</v>
      </c>
      <c r="E10" s="39">
        <f t="shared" si="0"/>
        <v>-22.505852024653482</v>
      </c>
    </row>
    <row r="11" spans="1:5" s="21" customFormat="1" ht="14.25">
      <c r="A11" s="20" t="s">
        <v>129</v>
      </c>
      <c r="B11" s="38">
        <v>0</v>
      </c>
      <c r="C11" s="38">
        <v>50000</v>
      </c>
      <c r="D11" s="34">
        <f t="shared" si="1"/>
        <v>-50000</v>
      </c>
      <c r="E11" s="39">
        <f t="shared" si="0"/>
        <v>-100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384718454</v>
      </c>
      <c r="C17" s="38">
        <v>324000000</v>
      </c>
      <c r="D17" s="34">
        <f t="shared" si="1"/>
        <v>60718454</v>
      </c>
      <c r="E17" s="39">
        <f t="shared" si="0"/>
        <v>18.740263580246914</v>
      </c>
    </row>
    <row r="18" spans="1:5" s="23" customFormat="1" ht="24" customHeight="1">
      <c r="A18" s="22" t="s">
        <v>136</v>
      </c>
      <c r="B18" s="33">
        <f>SUM(B19:B31)</f>
        <v>490943625.52</v>
      </c>
      <c r="C18" s="33">
        <f>SUM(C19:C31)</f>
        <v>478932000</v>
      </c>
      <c r="D18" s="34">
        <f>B18-C18</f>
        <v>12011625.51999998</v>
      </c>
      <c r="E18" s="35">
        <f t="shared" si="0"/>
        <v>2.508002288425075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345690929.86</v>
      </c>
      <c r="C21" s="38">
        <v>354943000</v>
      </c>
      <c r="D21" s="34">
        <f t="shared" si="2"/>
        <v>-9252070.139999986</v>
      </c>
      <c r="E21" s="39">
        <f t="shared" si="0"/>
        <v>-2.60663547104746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33424054</v>
      </c>
      <c r="C26" s="38">
        <v>30000000</v>
      </c>
      <c r="D26" s="34">
        <f t="shared" si="2"/>
        <v>3424054</v>
      </c>
      <c r="E26" s="39">
        <f t="shared" si="0"/>
        <v>11.413513333333333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79887797.66</v>
      </c>
      <c r="C28" s="38">
        <v>93951000</v>
      </c>
      <c r="D28" s="34">
        <f t="shared" si="2"/>
        <v>-14063202.340000004</v>
      </c>
      <c r="E28" s="39">
        <f t="shared" si="0"/>
        <v>-14.968656363423491</v>
      </c>
    </row>
    <row r="29" spans="1:5" s="21" customFormat="1" ht="14.25">
      <c r="A29" s="20" t="s">
        <v>147</v>
      </c>
      <c r="B29" s="38">
        <v>31940844</v>
      </c>
      <c r="C29" s="38">
        <v>38000</v>
      </c>
      <c r="D29" s="34">
        <f t="shared" si="2"/>
        <v>31902844</v>
      </c>
      <c r="E29" s="39">
        <f t="shared" si="0"/>
        <v>83954.85263157895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-20852193.51999998</v>
      </c>
      <c r="C32" s="33">
        <f>C7-C18</f>
        <v>-44715000</v>
      </c>
      <c r="D32" s="34">
        <f t="shared" si="2"/>
        <v>23862806.48000002</v>
      </c>
      <c r="E32" s="35">
        <f t="shared" si="0"/>
        <v>-53.36644633791797</v>
      </c>
    </row>
    <row r="33" spans="1:5" s="23" customFormat="1" ht="25.5" customHeight="1">
      <c r="A33" s="22" t="s">
        <v>150</v>
      </c>
      <c r="B33" s="33">
        <f>SUM(B34:B35)</f>
        <v>17059542</v>
      </c>
      <c r="C33" s="33">
        <f>SUM(C34:C35)</f>
        <v>16074000</v>
      </c>
      <c r="D33" s="34">
        <f t="shared" si="2"/>
        <v>985542</v>
      </c>
      <c r="E33" s="35">
        <f t="shared" si="0"/>
        <v>6.131280328480777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17059542</v>
      </c>
      <c r="C35" s="38">
        <v>16074000</v>
      </c>
      <c r="D35" s="34">
        <f t="shared" si="2"/>
        <v>985542</v>
      </c>
      <c r="E35" s="39">
        <f t="shared" si="0"/>
        <v>6.131280328480777</v>
      </c>
    </row>
    <row r="36" spans="1:5" s="23" customFormat="1" ht="27.75" customHeight="1">
      <c r="A36" s="22" t="s">
        <v>153</v>
      </c>
      <c r="B36" s="33">
        <f>SUM(B37:B38)</f>
        <v>6689769</v>
      </c>
      <c r="C36" s="33">
        <f>SUM(C37:C38)</f>
        <v>6679000</v>
      </c>
      <c r="D36" s="34">
        <f t="shared" si="2"/>
        <v>10769</v>
      </c>
      <c r="E36" s="35">
        <f t="shared" si="0"/>
        <v>0.1612367120826471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6689769</v>
      </c>
      <c r="C38" s="38">
        <v>6679000</v>
      </c>
      <c r="D38" s="34">
        <f t="shared" si="2"/>
        <v>10769</v>
      </c>
      <c r="E38" s="39">
        <f t="shared" si="0"/>
        <v>0.1612367120826471</v>
      </c>
    </row>
    <row r="39" spans="1:5" s="23" customFormat="1" ht="27.75" customHeight="1">
      <c r="A39" s="22" t="s">
        <v>180</v>
      </c>
      <c r="B39" s="33">
        <f>B33-B36</f>
        <v>10369773</v>
      </c>
      <c r="C39" s="33">
        <f>C33-C36</f>
        <v>9395000</v>
      </c>
      <c r="D39" s="34">
        <f t="shared" si="2"/>
        <v>974773</v>
      </c>
      <c r="E39" s="35">
        <f t="shared" si="0"/>
        <v>10.375444385311337</v>
      </c>
    </row>
    <row r="40" spans="1:5" s="23" customFormat="1" ht="27.75" customHeight="1">
      <c r="A40" s="22" t="s">
        <v>181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182</v>
      </c>
      <c r="B46" s="37">
        <f>B32+B39+B40</f>
        <v>-10482420.51999998</v>
      </c>
      <c r="C46" s="37">
        <f>C32+C39+C40</f>
        <v>-35320000</v>
      </c>
      <c r="D46" s="31">
        <f>B46-C46</f>
        <v>24837579.48000002</v>
      </c>
      <c r="E46" s="32">
        <f>IF(C46=0,0,(D46/C46)*100)</f>
        <v>-70.32157270668182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211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203</v>
      </c>
      <c r="B1" s="104"/>
      <c r="C1" s="104"/>
      <c r="D1" s="104"/>
      <c r="E1" s="104"/>
    </row>
    <row r="2" spans="1:5" s="1" customFormat="1" ht="21">
      <c r="A2" s="96" t="s">
        <v>157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118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423683575</v>
      </c>
      <c r="C7" s="33">
        <f>SUM(C8:C17)</f>
        <v>428508000</v>
      </c>
      <c r="D7" s="34">
        <f>B7-C7</f>
        <v>-4824425</v>
      </c>
      <c r="E7" s="35">
        <f aca="true" t="shared" si="0" ref="E7:E40">IF(C7=0,0,(D7/C7)*100)</f>
        <v>-1.1258657948042978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123512257</v>
      </c>
      <c r="C10" s="38">
        <v>131800000</v>
      </c>
      <c r="D10" s="34">
        <f t="shared" si="1"/>
        <v>-8287743</v>
      </c>
      <c r="E10" s="39">
        <f t="shared" si="0"/>
        <v>-6.288120637329286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300171318</v>
      </c>
      <c r="C17" s="38">
        <v>296708000</v>
      </c>
      <c r="D17" s="34">
        <f t="shared" si="1"/>
        <v>3463318</v>
      </c>
      <c r="E17" s="39">
        <f t="shared" si="0"/>
        <v>1.167247933995713</v>
      </c>
    </row>
    <row r="18" spans="1:5" s="23" customFormat="1" ht="24" customHeight="1">
      <c r="A18" s="22" t="s">
        <v>136</v>
      </c>
      <c r="B18" s="33">
        <f>SUM(B19:B31)</f>
        <v>336312648</v>
      </c>
      <c r="C18" s="33">
        <f>SUM(C19:C31)</f>
        <v>448912000</v>
      </c>
      <c r="D18" s="34">
        <f>B18-C18</f>
        <v>-112599352</v>
      </c>
      <c r="E18" s="35">
        <f t="shared" si="0"/>
        <v>-25.082722671704033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196346209</v>
      </c>
      <c r="C21" s="38">
        <v>272722000</v>
      </c>
      <c r="D21" s="34">
        <f t="shared" si="2"/>
        <v>-76375791</v>
      </c>
      <c r="E21" s="39">
        <f t="shared" si="0"/>
        <v>-28.004998129963848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24321051</v>
      </c>
      <c r="C26" s="38">
        <v>24960000</v>
      </c>
      <c r="D26" s="34">
        <f t="shared" si="2"/>
        <v>-638949</v>
      </c>
      <c r="E26" s="39">
        <f t="shared" si="0"/>
        <v>-2.5598918269230766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93436475</v>
      </c>
      <c r="C28" s="38">
        <v>135436000</v>
      </c>
      <c r="D28" s="34">
        <f t="shared" si="2"/>
        <v>-41999525</v>
      </c>
      <c r="E28" s="39">
        <f t="shared" si="0"/>
        <v>-31.010606485720192</v>
      </c>
    </row>
    <row r="29" spans="1:5" s="21" customFormat="1" ht="14.25">
      <c r="A29" s="20" t="s">
        <v>147</v>
      </c>
      <c r="B29" s="38">
        <v>22208913</v>
      </c>
      <c r="C29" s="38">
        <v>15794000</v>
      </c>
      <c r="D29" s="34">
        <f t="shared" si="2"/>
        <v>6414913</v>
      </c>
      <c r="E29" s="39">
        <f t="shared" si="0"/>
        <v>40.616139040141825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204</v>
      </c>
      <c r="B32" s="33">
        <f>B7-B18</f>
        <v>87370927</v>
      </c>
      <c r="C32" s="33">
        <f>C7-C18</f>
        <v>-20404000</v>
      </c>
      <c r="D32" s="34">
        <f t="shared" si="2"/>
        <v>107774927</v>
      </c>
      <c r="E32" s="35">
        <f t="shared" si="0"/>
        <v>-528.2048960988042</v>
      </c>
    </row>
    <row r="33" spans="1:5" s="23" customFormat="1" ht="25.5" customHeight="1">
      <c r="A33" s="22" t="s">
        <v>150</v>
      </c>
      <c r="B33" s="33">
        <f>SUM(B34:B35)</f>
        <v>21637480</v>
      </c>
      <c r="C33" s="33">
        <f>SUM(C34:C35)</f>
        <v>11281000</v>
      </c>
      <c r="D33" s="34">
        <f t="shared" si="2"/>
        <v>10356480</v>
      </c>
      <c r="E33" s="35">
        <f t="shared" si="0"/>
        <v>91.80462724935732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21637480</v>
      </c>
      <c r="C35" s="38">
        <v>11281000</v>
      </c>
      <c r="D35" s="34">
        <f t="shared" si="2"/>
        <v>10356480</v>
      </c>
      <c r="E35" s="39">
        <f t="shared" si="0"/>
        <v>91.80462724935732</v>
      </c>
    </row>
    <row r="36" spans="1:5" s="23" customFormat="1" ht="27.75" customHeight="1">
      <c r="A36" s="22" t="s">
        <v>153</v>
      </c>
      <c r="B36" s="33">
        <f>SUM(B37:B38)</f>
        <v>8335123</v>
      </c>
      <c r="C36" s="33">
        <f>SUM(C37:C38)</f>
        <v>7906000</v>
      </c>
      <c r="D36" s="34">
        <f t="shared" si="2"/>
        <v>429123</v>
      </c>
      <c r="E36" s="35">
        <f t="shared" si="0"/>
        <v>5.427814318239312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8335123</v>
      </c>
      <c r="C38" s="38">
        <v>7906000</v>
      </c>
      <c r="D38" s="34">
        <f t="shared" si="2"/>
        <v>429123</v>
      </c>
      <c r="E38" s="39">
        <f t="shared" si="0"/>
        <v>5.427814318239312</v>
      </c>
    </row>
    <row r="39" spans="1:5" s="23" customFormat="1" ht="27.75" customHeight="1">
      <c r="A39" s="22" t="s">
        <v>82</v>
      </c>
      <c r="B39" s="33">
        <f>B33-B36</f>
        <v>13302357</v>
      </c>
      <c r="C39" s="33">
        <f>C33-C36</f>
        <v>3375000</v>
      </c>
      <c r="D39" s="34">
        <f t="shared" si="2"/>
        <v>9927357</v>
      </c>
      <c r="E39" s="35">
        <f t="shared" si="0"/>
        <v>294.1439111111111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100673284</v>
      </c>
      <c r="C46" s="37">
        <f>C32+C39+C40</f>
        <v>-17029000</v>
      </c>
      <c r="D46" s="31">
        <f>B46-C46</f>
        <v>117702284</v>
      </c>
      <c r="E46" s="32">
        <f>IF(C46=0,0,(D46/C46)*100)</f>
        <v>-691.1872922661342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 codeName="Sheet212"/>
  <dimension ref="A1:E46"/>
  <sheetViews>
    <sheetView workbookViewId="0" topLeftCell="A1">
      <selection activeCell="B13" sqref="B13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875" style="8" customWidth="1"/>
    <col min="6" max="16384" width="9.00390625" style="8" customWidth="1"/>
  </cols>
  <sheetData>
    <row r="1" spans="1:5" s="1" customFormat="1" ht="27.75">
      <c r="A1" s="105" t="s">
        <v>232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342538607</v>
      </c>
      <c r="C7" s="33">
        <f>SUM(C8:C17)</f>
        <v>353904000</v>
      </c>
      <c r="D7" s="34">
        <f>B7-C7</f>
        <v>-11365393</v>
      </c>
      <c r="E7" s="35">
        <f aca="true" t="shared" si="0" ref="E7:E40">IF(C7=0,0,(D7/C7)*100)</f>
        <v>-3.211433891676839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74016142</v>
      </c>
      <c r="C10" s="38">
        <v>79696000</v>
      </c>
      <c r="D10" s="34">
        <f t="shared" si="1"/>
        <v>-5679858</v>
      </c>
      <c r="E10" s="39">
        <f t="shared" si="0"/>
        <v>-7.126904738004416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268522465</v>
      </c>
      <c r="C17" s="38">
        <v>274208000</v>
      </c>
      <c r="D17" s="34">
        <f t="shared" si="1"/>
        <v>-5685535</v>
      </c>
      <c r="E17" s="39">
        <f t="shared" si="0"/>
        <v>-2.0734387764033144</v>
      </c>
    </row>
    <row r="18" spans="1:5" s="23" customFormat="1" ht="24" customHeight="1">
      <c r="A18" s="22" t="s">
        <v>136</v>
      </c>
      <c r="B18" s="33">
        <f>SUM(B19:B31)</f>
        <v>299211896</v>
      </c>
      <c r="C18" s="33">
        <f>SUM(C19:C31)</f>
        <v>353566000</v>
      </c>
      <c r="D18" s="34">
        <f>B18-C18</f>
        <v>-54354104</v>
      </c>
      <c r="E18" s="35">
        <f t="shared" si="0"/>
        <v>-15.373113930638127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231833973</v>
      </c>
      <c r="C21" s="38">
        <v>265805000</v>
      </c>
      <c r="D21" s="34">
        <f t="shared" si="2"/>
        <v>-33971027</v>
      </c>
      <c r="E21" s="39">
        <f t="shared" si="0"/>
        <v>-12.780431895562536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19085610</v>
      </c>
      <c r="C26" s="38">
        <v>22998000</v>
      </c>
      <c r="D26" s="34">
        <f t="shared" si="2"/>
        <v>-3912390</v>
      </c>
      <c r="E26" s="39">
        <f t="shared" si="0"/>
        <v>-17.011870597443256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48292313</v>
      </c>
      <c r="C28" s="38">
        <v>64763000</v>
      </c>
      <c r="D28" s="34">
        <f t="shared" si="2"/>
        <v>-16470687</v>
      </c>
      <c r="E28" s="39">
        <f t="shared" si="0"/>
        <v>-25.432248351682286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43326711</v>
      </c>
      <c r="C32" s="33">
        <f>C7-C18</f>
        <v>338000</v>
      </c>
      <c r="D32" s="34">
        <f t="shared" si="2"/>
        <v>42988711</v>
      </c>
      <c r="E32" s="35">
        <f t="shared" si="0"/>
        <v>12718.55355029586</v>
      </c>
    </row>
    <row r="33" spans="1:5" s="23" customFormat="1" ht="25.5" customHeight="1">
      <c r="A33" s="22" t="s">
        <v>150</v>
      </c>
      <c r="B33" s="33">
        <f>SUM(B34:B35)</f>
        <v>11998996</v>
      </c>
      <c r="C33" s="33">
        <f>SUM(C34:C35)</f>
        <v>6888000</v>
      </c>
      <c r="D33" s="34">
        <f t="shared" si="2"/>
        <v>5110996</v>
      </c>
      <c r="E33" s="35">
        <f t="shared" si="0"/>
        <v>74.20145180023229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11998996</v>
      </c>
      <c r="C35" s="38">
        <v>6888000</v>
      </c>
      <c r="D35" s="34">
        <f t="shared" si="2"/>
        <v>5110996</v>
      </c>
      <c r="E35" s="39">
        <f t="shared" si="0"/>
        <v>74.20145180023229</v>
      </c>
    </row>
    <row r="36" spans="1:5" s="23" customFormat="1" ht="27.75" customHeight="1">
      <c r="A36" s="22" t="s">
        <v>153</v>
      </c>
      <c r="B36" s="33">
        <f>SUM(B37:B38)</f>
        <v>8936246</v>
      </c>
      <c r="C36" s="33">
        <f>SUM(C37:C38)</f>
        <v>5408000</v>
      </c>
      <c r="D36" s="34">
        <f t="shared" si="2"/>
        <v>3528246</v>
      </c>
      <c r="E36" s="35">
        <f t="shared" si="0"/>
        <v>65.24123520710059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8936246</v>
      </c>
      <c r="C38" s="38">
        <v>5408000</v>
      </c>
      <c r="D38" s="34">
        <f t="shared" si="2"/>
        <v>3528246</v>
      </c>
      <c r="E38" s="39">
        <f t="shared" si="0"/>
        <v>65.24123520710059</v>
      </c>
    </row>
    <row r="39" spans="1:5" s="23" customFormat="1" ht="27.75" customHeight="1">
      <c r="A39" s="22" t="s">
        <v>82</v>
      </c>
      <c r="B39" s="33">
        <f>B33-B36</f>
        <v>3062750</v>
      </c>
      <c r="C39" s="33">
        <f>C33-C36</f>
        <v>1480000</v>
      </c>
      <c r="D39" s="34">
        <f t="shared" si="2"/>
        <v>1582750</v>
      </c>
      <c r="E39" s="35">
        <f t="shared" si="0"/>
        <v>106.94256756756756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46389461</v>
      </c>
      <c r="C46" s="37">
        <f>C32+C39+C40</f>
        <v>1818000</v>
      </c>
      <c r="D46" s="31">
        <f>B46-C46</f>
        <v>44571461</v>
      </c>
      <c r="E46" s="32">
        <f>IF(C46=0,0,(D46/C46)*100)</f>
        <v>2451.675522552255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 codeName="Sheet213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3" t="s">
        <v>205</v>
      </c>
      <c r="B1" s="104"/>
      <c r="C1" s="104"/>
      <c r="D1" s="104"/>
      <c r="E1" s="104"/>
    </row>
    <row r="2" spans="1:5" s="1" customFormat="1" ht="21">
      <c r="A2" s="96" t="s">
        <v>157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118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543854847</v>
      </c>
      <c r="C7" s="33">
        <f>SUM(C8:C17)</f>
        <v>503685000</v>
      </c>
      <c r="D7" s="34">
        <f>B7-C7</f>
        <v>40169847</v>
      </c>
      <c r="E7" s="35">
        <f aca="true" t="shared" si="0" ref="E7:E40">IF(C7=0,0,(D7/C7)*100)</f>
        <v>7.975192233241015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239821947</v>
      </c>
      <c r="C10" s="38">
        <v>204696000</v>
      </c>
      <c r="D10" s="34">
        <f t="shared" si="1"/>
        <v>35125947</v>
      </c>
      <c r="E10" s="39">
        <f t="shared" si="0"/>
        <v>17.16005539922617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304032900</v>
      </c>
      <c r="C17" s="38">
        <v>298989000</v>
      </c>
      <c r="D17" s="34">
        <f t="shared" si="1"/>
        <v>5043900</v>
      </c>
      <c r="E17" s="39">
        <f t="shared" si="0"/>
        <v>1.6869851399215356</v>
      </c>
    </row>
    <row r="18" spans="1:5" s="23" customFormat="1" ht="24" customHeight="1">
      <c r="A18" s="22" t="s">
        <v>136</v>
      </c>
      <c r="B18" s="33">
        <f>SUM(B19:B31)</f>
        <v>451662192</v>
      </c>
      <c r="C18" s="33">
        <f>SUM(C19:C31)</f>
        <v>507204000</v>
      </c>
      <c r="D18" s="34">
        <f>B18-C18</f>
        <v>-55541808</v>
      </c>
      <c r="E18" s="35">
        <f t="shared" si="0"/>
        <v>-10.950585563205339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334092477</v>
      </c>
      <c r="C21" s="38">
        <v>369524000</v>
      </c>
      <c r="D21" s="34">
        <f t="shared" si="2"/>
        <v>-35431523</v>
      </c>
      <c r="E21" s="39">
        <f t="shared" si="0"/>
        <v>-9.588422673493467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29511603</v>
      </c>
      <c r="C26" s="38">
        <v>28992000</v>
      </c>
      <c r="D26" s="34">
        <f t="shared" si="2"/>
        <v>519603</v>
      </c>
      <c r="E26" s="39">
        <f t="shared" si="0"/>
        <v>1.792228890728477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88058112</v>
      </c>
      <c r="C28" s="38">
        <v>108688000</v>
      </c>
      <c r="D28" s="34">
        <f t="shared" si="2"/>
        <v>-20629888</v>
      </c>
      <c r="E28" s="39">
        <f t="shared" si="0"/>
        <v>-18.98083321065803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179</v>
      </c>
      <c r="B32" s="33">
        <f>B7-B18</f>
        <v>92192655</v>
      </c>
      <c r="C32" s="33">
        <f>C7-C18</f>
        <v>-3519000</v>
      </c>
      <c r="D32" s="34">
        <f t="shared" si="2"/>
        <v>95711655</v>
      </c>
      <c r="E32" s="35">
        <f t="shared" si="0"/>
        <v>-2719.85379369139</v>
      </c>
    </row>
    <row r="33" spans="1:5" s="23" customFormat="1" ht="25.5" customHeight="1">
      <c r="A33" s="22" t="s">
        <v>150</v>
      </c>
      <c r="B33" s="33">
        <f>SUM(B34:B35)</f>
        <v>14543436</v>
      </c>
      <c r="C33" s="33">
        <f>SUM(C34:C35)</f>
        <v>12032000</v>
      </c>
      <c r="D33" s="34">
        <f t="shared" si="2"/>
        <v>2511436</v>
      </c>
      <c r="E33" s="35">
        <f t="shared" si="0"/>
        <v>20.872972074468084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14543436</v>
      </c>
      <c r="C35" s="38">
        <v>12032000</v>
      </c>
      <c r="D35" s="34">
        <f t="shared" si="2"/>
        <v>2511436</v>
      </c>
      <c r="E35" s="39">
        <f t="shared" si="0"/>
        <v>20.872972074468084</v>
      </c>
    </row>
    <row r="36" spans="1:5" s="23" customFormat="1" ht="27.75" customHeight="1">
      <c r="A36" s="22" t="s">
        <v>153</v>
      </c>
      <c r="B36" s="33">
        <f>SUM(B37:B38)</f>
        <v>3203503</v>
      </c>
      <c r="C36" s="33">
        <f>SUM(C37:C38)</f>
        <v>6530000</v>
      </c>
      <c r="D36" s="34">
        <f t="shared" si="2"/>
        <v>-3326497</v>
      </c>
      <c r="E36" s="35">
        <f t="shared" si="0"/>
        <v>-50.941761102603365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3203503</v>
      </c>
      <c r="C38" s="38">
        <v>6530000</v>
      </c>
      <c r="D38" s="34">
        <f t="shared" si="2"/>
        <v>-3326497</v>
      </c>
      <c r="E38" s="39">
        <f t="shared" si="0"/>
        <v>-50.941761102603365</v>
      </c>
    </row>
    <row r="39" spans="1:5" s="23" customFormat="1" ht="27.75" customHeight="1">
      <c r="A39" s="22" t="s">
        <v>180</v>
      </c>
      <c r="B39" s="33">
        <f>B33-B36</f>
        <v>11339933</v>
      </c>
      <c r="C39" s="33">
        <f>C33-C36</f>
        <v>5502000</v>
      </c>
      <c r="D39" s="34">
        <f t="shared" si="2"/>
        <v>5837933</v>
      </c>
      <c r="E39" s="35">
        <f t="shared" si="0"/>
        <v>106.10565249000364</v>
      </c>
    </row>
    <row r="40" spans="1:5" s="23" customFormat="1" ht="27.75" customHeight="1">
      <c r="A40" s="22" t="s">
        <v>181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182</v>
      </c>
      <c r="B46" s="37">
        <f>B32+B39+B40</f>
        <v>103532588</v>
      </c>
      <c r="C46" s="37">
        <f>C32+C39+C40</f>
        <v>1983000</v>
      </c>
      <c r="D46" s="31">
        <f>B46-C46</f>
        <v>101549588</v>
      </c>
      <c r="E46" s="32">
        <f>IF(C46=0,0,(D46/C46)*100)</f>
        <v>5121.007967725668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E46"/>
  <sheetViews>
    <sheetView workbookViewId="0" topLeftCell="A1">
      <pane xSplit="1" ySplit="6" topLeftCell="B7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A1" sqref="A1:E1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3" t="s">
        <v>273</v>
      </c>
      <c r="B1" s="104"/>
      <c r="C1" s="104"/>
      <c r="D1" s="104"/>
      <c r="E1" s="104"/>
    </row>
    <row r="2" spans="1:5" s="1" customFormat="1" ht="21">
      <c r="A2" s="96" t="s">
        <v>157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118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24919728</v>
      </c>
      <c r="C7" s="33">
        <f>SUM(C8:C17)</f>
        <v>11744000</v>
      </c>
      <c r="D7" s="34">
        <f>B7-C7</f>
        <v>13175728</v>
      </c>
      <c r="E7" s="35">
        <f aca="true" t="shared" si="0" ref="E7:E40">IF(C7=0,0,(D7/C7)*100)</f>
        <v>112.19114441416893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/>
      <c r="C10" s="38"/>
      <c r="D10" s="34">
        <f t="shared" si="1"/>
        <v>0</v>
      </c>
      <c r="E10" s="39">
        <f t="shared" si="0"/>
        <v>0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>
        <v>24919728</v>
      </c>
      <c r="C12" s="38">
        <v>11744000</v>
      </c>
      <c r="D12" s="34">
        <f t="shared" si="1"/>
        <v>13175728</v>
      </c>
      <c r="E12" s="39">
        <f t="shared" si="0"/>
        <v>112.19114441416893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/>
      <c r="C17" s="38"/>
      <c r="D17" s="34">
        <f t="shared" si="1"/>
        <v>0</v>
      </c>
      <c r="E17" s="39">
        <f t="shared" si="0"/>
        <v>0</v>
      </c>
    </row>
    <row r="18" spans="1:5" s="23" customFormat="1" ht="24" customHeight="1">
      <c r="A18" s="22" t="s">
        <v>136</v>
      </c>
      <c r="B18" s="33">
        <f>SUM(B19:B31)</f>
        <v>231960</v>
      </c>
      <c r="C18" s="33">
        <f>SUM(C19:C31)</f>
        <v>536000</v>
      </c>
      <c r="D18" s="34">
        <f>B18-C18</f>
        <v>-304040</v>
      </c>
      <c r="E18" s="35">
        <f t="shared" si="0"/>
        <v>-56.72388059701493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/>
      <c r="C21" s="38"/>
      <c r="D21" s="34">
        <f t="shared" si="2"/>
        <v>0</v>
      </c>
      <c r="E21" s="39">
        <f t="shared" si="0"/>
        <v>0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>
        <v>213726</v>
      </c>
      <c r="C23" s="38">
        <v>490000</v>
      </c>
      <c r="D23" s="34">
        <f t="shared" si="2"/>
        <v>-276274</v>
      </c>
      <c r="E23" s="39">
        <f t="shared" si="0"/>
        <v>-56.382448979591835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/>
      <c r="C26" s="38"/>
      <c r="D26" s="34">
        <f t="shared" si="2"/>
        <v>0</v>
      </c>
      <c r="E26" s="39">
        <f t="shared" si="0"/>
        <v>0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18234</v>
      </c>
      <c r="C28" s="38">
        <v>46000</v>
      </c>
      <c r="D28" s="34">
        <f t="shared" si="2"/>
        <v>-27766</v>
      </c>
      <c r="E28" s="39">
        <f t="shared" si="0"/>
        <v>-60.36086956521739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24687768</v>
      </c>
      <c r="C32" s="33">
        <f>C7-C18</f>
        <v>11208000</v>
      </c>
      <c r="D32" s="34">
        <f t="shared" si="2"/>
        <v>13479768</v>
      </c>
      <c r="E32" s="35">
        <f t="shared" si="0"/>
        <v>120.26916488222699</v>
      </c>
    </row>
    <row r="33" spans="1:5" s="23" customFormat="1" ht="25.5" customHeight="1">
      <c r="A33" s="22" t="s">
        <v>150</v>
      </c>
      <c r="B33" s="33">
        <f>SUM(B34:B35)</f>
        <v>8963382</v>
      </c>
      <c r="C33" s="33">
        <f>SUM(C34:C35)</f>
        <v>8048000</v>
      </c>
      <c r="D33" s="34">
        <f t="shared" si="2"/>
        <v>915382</v>
      </c>
      <c r="E33" s="35">
        <f t="shared" si="0"/>
        <v>11.374030815109345</v>
      </c>
    </row>
    <row r="34" spans="1:5" s="21" customFormat="1" ht="14.25">
      <c r="A34" s="20" t="s">
        <v>151</v>
      </c>
      <c r="B34" s="38">
        <v>8950854</v>
      </c>
      <c r="C34" s="38">
        <v>8048000</v>
      </c>
      <c r="D34" s="34">
        <f t="shared" si="2"/>
        <v>902854</v>
      </c>
      <c r="E34" s="39">
        <f t="shared" si="0"/>
        <v>11.2183648111332</v>
      </c>
    </row>
    <row r="35" spans="1:5" s="21" customFormat="1" ht="14.25">
      <c r="A35" s="20" t="s">
        <v>152</v>
      </c>
      <c r="B35" s="38">
        <v>12528</v>
      </c>
      <c r="C35" s="38">
        <v>0</v>
      </c>
      <c r="D35" s="34">
        <f t="shared" si="2"/>
        <v>12528</v>
      </c>
      <c r="E35" s="39">
        <f t="shared" si="0"/>
        <v>0</v>
      </c>
    </row>
    <row r="36" spans="1:5" s="23" customFormat="1" ht="27.75" customHeight="1">
      <c r="A36" s="22" t="s">
        <v>153</v>
      </c>
      <c r="B36" s="33">
        <f>SUM(B37:B38)</f>
        <v>1864</v>
      </c>
      <c r="C36" s="33">
        <f>SUM(C37:C38)</f>
        <v>3000</v>
      </c>
      <c r="D36" s="34">
        <f t="shared" si="2"/>
        <v>-1136</v>
      </c>
      <c r="E36" s="35">
        <f t="shared" si="0"/>
        <v>-37.86666666666667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1864</v>
      </c>
      <c r="C38" s="38">
        <v>3000</v>
      </c>
      <c r="D38" s="34">
        <f t="shared" si="2"/>
        <v>-1136</v>
      </c>
      <c r="E38" s="39">
        <f t="shared" si="0"/>
        <v>-37.86666666666667</v>
      </c>
    </row>
    <row r="39" spans="1:5" s="23" customFormat="1" ht="27.75" customHeight="1">
      <c r="A39" s="22" t="s">
        <v>175</v>
      </c>
      <c r="B39" s="33">
        <f>B33-B36</f>
        <v>8961518</v>
      </c>
      <c r="C39" s="33">
        <f>C33-C36</f>
        <v>8045000</v>
      </c>
      <c r="D39" s="34">
        <f t="shared" si="2"/>
        <v>916518</v>
      </c>
      <c r="E39" s="35">
        <f t="shared" si="0"/>
        <v>11.392392790553139</v>
      </c>
    </row>
    <row r="40" spans="1:5" s="23" customFormat="1" ht="27.75" customHeight="1">
      <c r="A40" s="22" t="s">
        <v>176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177</v>
      </c>
      <c r="B46" s="37">
        <f>B32+B39+B40</f>
        <v>33649286</v>
      </c>
      <c r="C46" s="37">
        <f>C32+C39+C40</f>
        <v>19253000</v>
      </c>
      <c r="D46" s="31">
        <f>B46-C46</f>
        <v>14396286</v>
      </c>
      <c r="E46" s="32">
        <f>IF(C46=0,0,(D46/C46)*100)</f>
        <v>74.7742481691165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 codeName="Sheet214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168</v>
      </c>
      <c r="B1" s="104"/>
      <c r="C1" s="104"/>
      <c r="D1" s="104"/>
      <c r="E1" s="104"/>
    </row>
    <row r="2" spans="1:5" s="1" customFormat="1" ht="21">
      <c r="A2" s="96" t="s">
        <v>157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118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887329738</v>
      </c>
      <c r="C7" s="33">
        <f>SUM(C8:C17)</f>
        <v>750229000</v>
      </c>
      <c r="D7" s="34">
        <f>B7-C7</f>
        <v>137100738</v>
      </c>
      <c r="E7" s="35">
        <f aca="true" t="shared" si="0" ref="E7:E40">IF(C7=0,0,(D7/C7)*100)</f>
        <v>18.274518580326806</v>
      </c>
    </row>
    <row r="8" spans="1:5" s="21" customFormat="1" ht="14.25">
      <c r="A8" s="20" t="s">
        <v>126</v>
      </c>
      <c r="B8" s="38">
        <v>0</v>
      </c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>
        <v>0</v>
      </c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319473816</v>
      </c>
      <c r="C10" s="38">
        <v>205982000</v>
      </c>
      <c r="D10" s="34">
        <f t="shared" si="1"/>
        <v>113491816</v>
      </c>
      <c r="E10" s="39">
        <f t="shared" si="0"/>
        <v>55.097928945247645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567855922</v>
      </c>
      <c r="C17" s="38">
        <v>544247000</v>
      </c>
      <c r="D17" s="34">
        <f t="shared" si="1"/>
        <v>23608922</v>
      </c>
      <c r="E17" s="39">
        <f t="shared" si="0"/>
        <v>4.337905767050622</v>
      </c>
    </row>
    <row r="18" spans="1:5" s="23" customFormat="1" ht="24" customHeight="1">
      <c r="A18" s="22" t="s">
        <v>136</v>
      </c>
      <c r="B18" s="33">
        <f>SUM(B19:B31)</f>
        <v>708011100</v>
      </c>
      <c r="C18" s="33">
        <f>SUM(C19:C31)</f>
        <v>754571000</v>
      </c>
      <c r="D18" s="34">
        <f>B18-C18</f>
        <v>-46559900</v>
      </c>
      <c r="E18" s="35">
        <f t="shared" si="0"/>
        <v>-6.170380255800978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528486805</v>
      </c>
      <c r="C21" s="38">
        <v>561559000</v>
      </c>
      <c r="D21" s="34">
        <f t="shared" si="2"/>
        <v>-33072195</v>
      </c>
      <c r="E21" s="39">
        <f t="shared" si="0"/>
        <v>-5.889353567479107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13475031</v>
      </c>
      <c r="C26" s="38">
        <v>14088000</v>
      </c>
      <c r="D26" s="34">
        <f t="shared" si="2"/>
        <v>-612969</v>
      </c>
      <c r="E26" s="39">
        <f t="shared" si="0"/>
        <v>-4.351000851788756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107347449</v>
      </c>
      <c r="C28" s="38">
        <v>143772000</v>
      </c>
      <c r="D28" s="34">
        <f t="shared" si="2"/>
        <v>-36424551</v>
      </c>
      <c r="E28" s="39">
        <f t="shared" si="0"/>
        <v>-25.334940739504212</v>
      </c>
    </row>
    <row r="29" spans="1:5" s="21" customFormat="1" ht="14.25">
      <c r="A29" s="20" t="s">
        <v>147</v>
      </c>
      <c r="B29" s="38">
        <v>58701815</v>
      </c>
      <c r="C29" s="38">
        <v>35152000</v>
      </c>
      <c r="D29" s="34">
        <f t="shared" si="2"/>
        <v>23549815</v>
      </c>
      <c r="E29" s="39">
        <f t="shared" si="0"/>
        <v>66.99423930359582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206</v>
      </c>
      <c r="B32" s="33">
        <f>B7-B18</f>
        <v>179318638</v>
      </c>
      <c r="C32" s="33">
        <f>C7-C18</f>
        <v>-4342000</v>
      </c>
      <c r="D32" s="34">
        <f t="shared" si="2"/>
        <v>183660638</v>
      </c>
      <c r="E32" s="35">
        <f t="shared" si="0"/>
        <v>-4229.862690004606</v>
      </c>
    </row>
    <row r="33" spans="1:5" s="23" customFormat="1" ht="25.5" customHeight="1">
      <c r="A33" s="22" t="s">
        <v>150</v>
      </c>
      <c r="B33" s="33">
        <f>SUM(B34:B35)</f>
        <v>26451977</v>
      </c>
      <c r="C33" s="33">
        <f>SUM(C34:C35)</f>
        <v>21168000</v>
      </c>
      <c r="D33" s="34">
        <f t="shared" si="2"/>
        <v>5283977</v>
      </c>
      <c r="E33" s="35">
        <f t="shared" si="0"/>
        <v>24.962098450491307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26451977</v>
      </c>
      <c r="C35" s="38">
        <v>21168000</v>
      </c>
      <c r="D35" s="34">
        <f t="shared" si="2"/>
        <v>5283977</v>
      </c>
      <c r="E35" s="39">
        <f t="shared" si="0"/>
        <v>24.962098450491307</v>
      </c>
    </row>
    <row r="36" spans="1:5" s="23" customFormat="1" ht="27.75" customHeight="1">
      <c r="A36" s="22" t="s">
        <v>153</v>
      </c>
      <c r="B36" s="33">
        <f>SUM(B37:B38)</f>
        <v>14068016</v>
      </c>
      <c r="C36" s="33">
        <f>SUM(C37:C38)</f>
        <v>20988000</v>
      </c>
      <c r="D36" s="34">
        <f t="shared" si="2"/>
        <v>-6919984</v>
      </c>
      <c r="E36" s="35">
        <f t="shared" si="0"/>
        <v>-32.971145416428435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14068016</v>
      </c>
      <c r="C38" s="38">
        <v>20988000</v>
      </c>
      <c r="D38" s="34">
        <f t="shared" si="2"/>
        <v>-6919984</v>
      </c>
      <c r="E38" s="39">
        <f t="shared" si="0"/>
        <v>-32.971145416428435</v>
      </c>
    </row>
    <row r="39" spans="1:5" s="23" customFormat="1" ht="27.75" customHeight="1">
      <c r="A39" s="22" t="s">
        <v>207</v>
      </c>
      <c r="B39" s="33">
        <f>B33-B36</f>
        <v>12383961</v>
      </c>
      <c r="C39" s="33">
        <f>C33-C36</f>
        <v>180000</v>
      </c>
      <c r="D39" s="34">
        <f t="shared" si="2"/>
        <v>12203961</v>
      </c>
      <c r="E39" s="35">
        <f t="shared" si="0"/>
        <v>6779.9783333333335</v>
      </c>
    </row>
    <row r="40" spans="1:5" s="23" customFormat="1" ht="27.75" customHeight="1">
      <c r="A40" s="22" t="s">
        <v>208</v>
      </c>
      <c r="B40" s="36">
        <v>0</v>
      </c>
      <c r="C40" s="36">
        <v>0</v>
      </c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209</v>
      </c>
      <c r="B46" s="37">
        <f>B32+B39+B40</f>
        <v>191702599</v>
      </c>
      <c r="C46" s="37">
        <f>C32+C39+C40</f>
        <v>-4162000</v>
      </c>
      <c r="D46" s="31">
        <f>B46-C46</f>
        <v>195864599</v>
      </c>
      <c r="E46" s="32">
        <f>IF(C46=0,0,(D46/C46)*100)</f>
        <v>-4706.021119654012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 codeName="Sheet215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3" t="s">
        <v>169</v>
      </c>
      <c r="B1" s="104"/>
      <c r="C1" s="104"/>
      <c r="D1" s="104"/>
      <c r="E1" s="104"/>
    </row>
    <row r="2" spans="1:5" s="1" customFormat="1" ht="21">
      <c r="A2" s="96" t="s">
        <v>157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118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223647073</v>
      </c>
      <c r="C7" s="33">
        <f>SUM(C8:C17)</f>
        <v>217261000</v>
      </c>
      <c r="D7" s="34">
        <f>B7-C7</f>
        <v>6386073</v>
      </c>
      <c r="E7" s="35">
        <f aca="true" t="shared" si="0" ref="E7:E40">IF(C7=0,0,(D7/C7)*100)</f>
        <v>2.9393554296445292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70073066</v>
      </c>
      <c r="C10" s="38">
        <v>67170000</v>
      </c>
      <c r="D10" s="34">
        <f t="shared" si="1"/>
        <v>2903066</v>
      </c>
      <c r="E10" s="39">
        <f t="shared" si="0"/>
        <v>4.321968140538931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153574007</v>
      </c>
      <c r="C17" s="38">
        <v>150091000</v>
      </c>
      <c r="D17" s="34">
        <f t="shared" si="1"/>
        <v>3483007</v>
      </c>
      <c r="E17" s="39">
        <f t="shared" si="0"/>
        <v>2.3205968379183295</v>
      </c>
    </row>
    <row r="18" spans="1:5" s="23" customFormat="1" ht="24" customHeight="1">
      <c r="A18" s="22" t="s">
        <v>136</v>
      </c>
      <c r="B18" s="33">
        <f>SUM(B19:B31)</f>
        <v>204499097</v>
      </c>
      <c r="C18" s="33">
        <f>SUM(C19:C31)</f>
        <v>234768000</v>
      </c>
      <c r="D18" s="34">
        <f>B18-C18</f>
        <v>-30268903</v>
      </c>
      <c r="E18" s="35">
        <f t="shared" si="0"/>
        <v>-12.89311277516527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115258767</v>
      </c>
      <c r="C21" s="38">
        <v>138504000</v>
      </c>
      <c r="D21" s="34">
        <f t="shared" si="2"/>
        <v>-23245233</v>
      </c>
      <c r="E21" s="39">
        <f t="shared" si="0"/>
        <v>-16.783077023046268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6444532</v>
      </c>
      <c r="C26" s="38">
        <v>3822000</v>
      </c>
      <c r="D26" s="34">
        <f t="shared" si="2"/>
        <v>2622532</v>
      </c>
      <c r="E26" s="39">
        <f t="shared" si="0"/>
        <v>68.6167451596023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74712791</v>
      </c>
      <c r="C28" s="38">
        <v>89718000</v>
      </c>
      <c r="D28" s="34">
        <f t="shared" si="2"/>
        <v>-15005209</v>
      </c>
      <c r="E28" s="39">
        <f t="shared" si="0"/>
        <v>-16.724859002652757</v>
      </c>
    </row>
    <row r="29" spans="1:5" s="21" customFormat="1" ht="14.25">
      <c r="A29" s="20" t="s">
        <v>147</v>
      </c>
      <c r="B29" s="38">
        <v>8083007</v>
      </c>
      <c r="C29" s="38">
        <v>2724000</v>
      </c>
      <c r="D29" s="34">
        <f t="shared" si="2"/>
        <v>5359007</v>
      </c>
      <c r="E29" s="39">
        <f t="shared" si="0"/>
        <v>196.73300293685756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206</v>
      </c>
      <c r="B32" s="33">
        <f>B7-B18</f>
        <v>19147976</v>
      </c>
      <c r="C32" s="33">
        <f>C7-C18</f>
        <v>-17507000</v>
      </c>
      <c r="D32" s="34">
        <f t="shared" si="2"/>
        <v>36654976</v>
      </c>
      <c r="E32" s="35">
        <f t="shared" si="0"/>
        <v>-209.37325641172103</v>
      </c>
    </row>
    <row r="33" spans="1:5" s="23" customFormat="1" ht="25.5" customHeight="1">
      <c r="A33" s="22" t="s">
        <v>150</v>
      </c>
      <c r="B33" s="33">
        <f>SUM(B34:B35)</f>
        <v>14215533</v>
      </c>
      <c r="C33" s="33">
        <f>SUM(C34:C35)</f>
        <v>15150000</v>
      </c>
      <c r="D33" s="34">
        <f t="shared" si="2"/>
        <v>-934467</v>
      </c>
      <c r="E33" s="35">
        <f t="shared" si="0"/>
        <v>-6.16809900990099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14215533</v>
      </c>
      <c r="C35" s="38">
        <v>15150000</v>
      </c>
      <c r="D35" s="34">
        <f t="shared" si="2"/>
        <v>-934467</v>
      </c>
      <c r="E35" s="39">
        <f t="shared" si="0"/>
        <v>-6.16809900990099</v>
      </c>
    </row>
    <row r="36" spans="1:5" s="23" customFormat="1" ht="27.75" customHeight="1">
      <c r="A36" s="22" t="s">
        <v>153</v>
      </c>
      <c r="B36" s="33">
        <f>SUM(B37:B38)</f>
        <v>8435054</v>
      </c>
      <c r="C36" s="33">
        <f>SUM(C37:C38)</f>
        <v>9861000</v>
      </c>
      <c r="D36" s="34">
        <f t="shared" si="2"/>
        <v>-1425946</v>
      </c>
      <c r="E36" s="35">
        <f t="shared" si="0"/>
        <v>-14.4604603995538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8435054</v>
      </c>
      <c r="C38" s="38">
        <v>9861000</v>
      </c>
      <c r="D38" s="34">
        <f t="shared" si="2"/>
        <v>-1425946</v>
      </c>
      <c r="E38" s="39">
        <f t="shared" si="0"/>
        <v>-14.4604603995538</v>
      </c>
    </row>
    <row r="39" spans="1:5" s="23" customFormat="1" ht="27.75" customHeight="1">
      <c r="A39" s="22" t="s">
        <v>207</v>
      </c>
      <c r="B39" s="33">
        <f>B33-B36</f>
        <v>5780479</v>
      </c>
      <c r="C39" s="33">
        <f>C33-C36</f>
        <v>5289000</v>
      </c>
      <c r="D39" s="34">
        <f t="shared" si="2"/>
        <v>491479</v>
      </c>
      <c r="E39" s="35">
        <f t="shared" si="0"/>
        <v>9.292474948005294</v>
      </c>
    </row>
    <row r="40" spans="1:5" s="23" customFormat="1" ht="27.75" customHeight="1">
      <c r="A40" s="22" t="s">
        <v>208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209</v>
      </c>
      <c r="B46" s="37">
        <f>B32+B39+B40</f>
        <v>24928455</v>
      </c>
      <c r="C46" s="37">
        <f>C32+C39+C40</f>
        <v>-12218000</v>
      </c>
      <c r="D46" s="31">
        <f>B46-C46</f>
        <v>37146455</v>
      </c>
      <c r="E46" s="32">
        <f>IF(C46=0,0,(D46/C46)*100)</f>
        <v>-304.0305696513341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 codeName="Sheet216"/>
  <dimension ref="A1:E46"/>
  <sheetViews>
    <sheetView workbookViewId="0" topLeftCell="A1">
      <selection activeCell="C21" sqref="C21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3" t="s">
        <v>210</v>
      </c>
      <c r="B1" s="104"/>
      <c r="C1" s="104"/>
      <c r="D1" s="104"/>
      <c r="E1" s="104"/>
    </row>
    <row r="2" spans="1:5" s="1" customFormat="1" ht="21">
      <c r="A2" s="96" t="s">
        <v>211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212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285574920</v>
      </c>
      <c r="C7" s="33">
        <f>SUM(C8:C17)</f>
        <v>290050000</v>
      </c>
      <c r="D7" s="34">
        <f>B7-C7</f>
        <v>-4475080</v>
      </c>
      <c r="E7" s="35">
        <f aca="true" t="shared" si="0" ref="E7:E40">IF(C7=0,0,(D7/C7)*100)</f>
        <v>-1.5428650232718497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71372843</v>
      </c>
      <c r="C10" s="38">
        <v>76931000</v>
      </c>
      <c r="D10" s="34">
        <f t="shared" si="1"/>
        <v>-5558157</v>
      </c>
      <c r="E10" s="39">
        <f t="shared" si="0"/>
        <v>-7.224859939426239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214202077</v>
      </c>
      <c r="C17" s="38">
        <v>213119000</v>
      </c>
      <c r="D17" s="34">
        <f t="shared" si="1"/>
        <v>1083077</v>
      </c>
      <c r="E17" s="39">
        <f t="shared" si="0"/>
        <v>0.5082029288801092</v>
      </c>
    </row>
    <row r="18" spans="1:5" s="23" customFormat="1" ht="24" customHeight="1">
      <c r="A18" s="22" t="s">
        <v>136</v>
      </c>
      <c r="B18" s="33">
        <f>SUM(B19:B31)</f>
        <v>266107419</v>
      </c>
      <c r="C18" s="33">
        <f>SUM(C19:C31)</f>
        <v>301756000</v>
      </c>
      <c r="D18" s="34">
        <f>B18-C18</f>
        <v>-35648581</v>
      </c>
      <c r="E18" s="35">
        <f t="shared" si="0"/>
        <v>-11.81371074643089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207679937</v>
      </c>
      <c r="C21" s="38">
        <v>230607000</v>
      </c>
      <c r="D21" s="34">
        <f t="shared" si="2"/>
        <v>-22927063</v>
      </c>
      <c r="E21" s="39">
        <f t="shared" si="0"/>
        <v>-9.942049894409102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5392031</v>
      </c>
      <c r="C26" s="38">
        <v>6540000</v>
      </c>
      <c r="D26" s="34">
        <f t="shared" si="2"/>
        <v>-1147969</v>
      </c>
      <c r="E26" s="39">
        <f t="shared" si="0"/>
        <v>-17.553042813455658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53035451</v>
      </c>
      <c r="C28" s="38">
        <v>64609000</v>
      </c>
      <c r="D28" s="34">
        <f t="shared" si="2"/>
        <v>-11573549</v>
      </c>
      <c r="E28" s="39">
        <f t="shared" si="0"/>
        <v>-17.913214877184295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213</v>
      </c>
      <c r="B32" s="33">
        <f>B7-B18</f>
        <v>19467501</v>
      </c>
      <c r="C32" s="33">
        <f>C7-C18</f>
        <v>-11706000</v>
      </c>
      <c r="D32" s="34">
        <f t="shared" si="2"/>
        <v>31173501</v>
      </c>
      <c r="E32" s="35">
        <f t="shared" si="0"/>
        <v>-266.3036135315223</v>
      </c>
    </row>
    <row r="33" spans="1:5" s="23" customFormat="1" ht="25.5" customHeight="1">
      <c r="A33" s="22" t="s">
        <v>150</v>
      </c>
      <c r="B33" s="33">
        <f>SUM(B34:B35)</f>
        <v>4767996</v>
      </c>
      <c r="C33" s="33">
        <f>SUM(C34:C35)</f>
        <v>1008000</v>
      </c>
      <c r="D33" s="34">
        <f t="shared" si="2"/>
        <v>3759996</v>
      </c>
      <c r="E33" s="35">
        <f t="shared" si="0"/>
        <v>373.0154761904762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4767996</v>
      </c>
      <c r="C35" s="38">
        <v>1008000</v>
      </c>
      <c r="D35" s="34">
        <f t="shared" si="2"/>
        <v>3759996</v>
      </c>
      <c r="E35" s="39">
        <f t="shared" si="0"/>
        <v>373.0154761904762</v>
      </c>
    </row>
    <row r="36" spans="1:5" s="23" customFormat="1" ht="27.75" customHeight="1">
      <c r="A36" s="22" t="s">
        <v>153</v>
      </c>
      <c r="B36" s="33">
        <f>SUM(B37:B38)</f>
        <v>2482906</v>
      </c>
      <c r="C36" s="33">
        <f>SUM(C37:C38)</f>
        <v>2009000</v>
      </c>
      <c r="D36" s="34">
        <f t="shared" si="2"/>
        <v>473906</v>
      </c>
      <c r="E36" s="35">
        <f t="shared" si="0"/>
        <v>23.589148830263813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2482906</v>
      </c>
      <c r="C38" s="38">
        <v>2009000</v>
      </c>
      <c r="D38" s="34">
        <f t="shared" si="2"/>
        <v>473906</v>
      </c>
      <c r="E38" s="39">
        <f t="shared" si="0"/>
        <v>23.589148830263813</v>
      </c>
    </row>
    <row r="39" spans="1:5" s="23" customFormat="1" ht="27.75" customHeight="1">
      <c r="A39" s="22" t="s">
        <v>214</v>
      </c>
      <c r="B39" s="33">
        <f>B33-B36</f>
        <v>2285090</v>
      </c>
      <c r="C39" s="33">
        <f>C33-C36</f>
        <v>-1001000</v>
      </c>
      <c r="D39" s="34">
        <f t="shared" si="2"/>
        <v>3286090</v>
      </c>
      <c r="E39" s="35">
        <f t="shared" si="0"/>
        <v>-328.28071928071927</v>
      </c>
    </row>
    <row r="40" spans="1:5" s="23" customFormat="1" ht="27.75" customHeight="1">
      <c r="A40" s="22" t="s">
        <v>215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216</v>
      </c>
      <c r="B46" s="37">
        <f>B32+B39+B40</f>
        <v>21752591</v>
      </c>
      <c r="C46" s="37">
        <f>C32+C39+C40</f>
        <v>-12707000</v>
      </c>
      <c r="D46" s="31">
        <f>B46-C46</f>
        <v>34459591</v>
      </c>
      <c r="E46" s="32">
        <f>IF(C46=0,0,(D46/C46)*100)</f>
        <v>-271.18588966711263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 codeName="Sheet218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217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365481217</v>
      </c>
      <c r="C7" s="33">
        <f>SUM(C8:C17)</f>
        <v>347870000</v>
      </c>
      <c r="D7" s="34">
        <f>B7-C7</f>
        <v>17611217</v>
      </c>
      <c r="E7" s="35">
        <f aca="true" t="shared" si="0" ref="E7:E40">IF(C7=0,0,(D7/C7)*100)</f>
        <v>5.062585736050824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107086335</v>
      </c>
      <c r="C10" s="38">
        <v>93800000</v>
      </c>
      <c r="D10" s="34">
        <f t="shared" si="1"/>
        <v>13286335</v>
      </c>
      <c r="E10" s="39">
        <f t="shared" si="0"/>
        <v>14.164536247334755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258394882</v>
      </c>
      <c r="C17" s="38">
        <v>254070000</v>
      </c>
      <c r="D17" s="34">
        <f t="shared" si="1"/>
        <v>4324882</v>
      </c>
      <c r="E17" s="39">
        <f t="shared" si="0"/>
        <v>1.702240327468808</v>
      </c>
    </row>
    <row r="18" spans="1:5" s="23" customFormat="1" ht="24" customHeight="1">
      <c r="A18" s="22" t="s">
        <v>136</v>
      </c>
      <c r="B18" s="33">
        <f>SUM(B19:B31)</f>
        <v>312576706</v>
      </c>
      <c r="C18" s="33">
        <f>SUM(C19:C31)</f>
        <v>358995000</v>
      </c>
      <c r="D18" s="34">
        <f>B18-C18</f>
        <v>-46418294</v>
      </c>
      <c r="E18" s="35">
        <f t="shared" si="0"/>
        <v>-12.930066992576497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230298391</v>
      </c>
      <c r="C21" s="38">
        <v>260245000</v>
      </c>
      <c r="D21" s="34">
        <f>B21-C21</f>
        <v>-29946609</v>
      </c>
      <c r="E21" s="39">
        <f>IF(C21=0,0,(D21/C21)*100)</f>
        <v>-11.507083325328056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4131980</v>
      </c>
      <c r="C26" s="38">
        <v>4530000</v>
      </c>
      <c r="D26" s="34">
        <f t="shared" si="2"/>
        <v>-398020</v>
      </c>
      <c r="E26" s="39">
        <f t="shared" si="0"/>
        <v>-8.786313465783664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77309686</v>
      </c>
      <c r="C28" s="38">
        <v>94215000</v>
      </c>
      <c r="D28" s="34">
        <f t="shared" si="2"/>
        <v>-16905314</v>
      </c>
      <c r="E28" s="39">
        <f t="shared" si="0"/>
        <v>-17.943335986838612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>
        <v>836649</v>
      </c>
      <c r="C31" s="38">
        <v>5000</v>
      </c>
      <c r="D31" s="34">
        <f t="shared" si="2"/>
        <v>831649</v>
      </c>
      <c r="E31" s="39">
        <f t="shared" si="0"/>
        <v>16632.98</v>
      </c>
    </row>
    <row r="32" spans="1:5" s="23" customFormat="1" ht="28.5" customHeight="1">
      <c r="A32" s="22" t="s">
        <v>81</v>
      </c>
      <c r="B32" s="33">
        <f>B7-B18</f>
        <v>52904511</v>
      </c>
      <c r="C32" s="33">
        <f>C7-C18</f>
        <v>-11125000</v>
      </c>
      <c r="D32" s="34">
        <f t="shared" si="2"/>
        <v>64029511</v>
      </c>
      <c r="E32" s="35">
        <f t="shared" si="0"/>
        <v>-575.5461662921348</v>
      </c>
    </row>
    <row r="33" spans="1:5" s="23" customFormat="1" ht="25.5" customHeight="1">
      <c r="A33" s="22" t="s">
        <v>150</v>
      </c>
      <c r="B33" s="33">
        <f>SUM(B34:B35)</f>
        <v>1022291</v>
      </c>
      <c r="C33" s="33">
        <f>SUM(C34:C35)</f>
        <v>1920000</v>
      </c>
      <c r="D33" s="34">
        <f t="shared" si="2"/>
        <v>-897709</v>
      </c>
      <c r="E33" s="35">
        <f t="shared" si="0"/>
        <v>-46.75567708333334</v>
      </c>
    </row>
    <row r="34" spans="1:5" s="21" customFormat="1" ht="14.25">
      <c r="A34" s="20" t="s">
        <v>151</v>
      </c>
      <c r="B34" s="38">
        <v>10</v>
      </c>
      <c r="C34" s="38"/>
      <c r="D34" s="34">
        <f t="shared" si="2"/>
        <v>10</v>
      </c>
      <c r="E34" s="39">
        <f t="shared" si="0"/>
        <v>0</v>
      </c>
    </row>
    <row r="35" spans="1:5" s="21" customFormat="1" ht="14.25">
      <c r="A35" s="20" t="s">
        <v>152</v>
      </c>
      <c r="B35" s="38">
        <v>1022281</v>
      </c>
      <c r="C35" s="38">
        <v>1920000</v>
      </c>
      <c r="D35" s="34">
        <f t="shared" si="2"/>
        <v>-897719</v>
      </c>
      <c r="E35" s="39">
        <f t="shared" si="0"/>
        <v>-46.756197916666665</v>
      </c>
    </row>
    <row r="36" spans="1:5" s="23" customFormat="1" ht="27.75" customHeight="1">
      <c r="A36" s="22" t="s">
        <v>153</v>
      </c>
      <c r="B36" s="33">
        <f>SUM(B37:B38)</f>
        <v>242819</v>
      </c>
      <c r="C36" s="33">
        <f>SUM(C37:C38)</f>
        <v>807000</v>
      </c>
      <c r="D36" s="34">
        <f t="shared" si="2"/>
        <v>-564181</v>
      </c>
      <c r="E36" s="35">
        <f t="shared" si="0"/>
        <v>-69.91090458488229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242819</v>
      </c>
      <c r="C38" s="38">
        <v>807000</v>
      </c>
      <c r="D38" s="34">
        <f t="shared" si="2"/>
        <v>-564181</v>
      </c>
      <c r="E38" s="39">
        <f t="shared" si="0"/>
        <v>-69.91090458488229</v>
      </c>
    </row>
    <row r="39" spans="1:5" s="23" customFormat="1" ht="27.75" customHeight="1">
      <c r="A39" s="22" t="s">
        <v>82</v>
      </c>
      <c r="B39" s="33">
        <f>B33-B36</f>
        <v>779472</v>
      </c>
      <c r="C39" s="33">
        <f>C33-C36</f>
        <v>1113000</v>
      </c>
      <c r="D39" s="34">
        <f t="shared" si="2"/>
        <v>-333528</v>
      </c>
      <c r="E39" s="35">
        <f t="shared" si="0"/>
        <v>-29.96657681940701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53683983</v>
      </c>
      <c r="C46" s="37">
        <f>C32+C39+C40</f>
        <v>-10012000</v>
      </c>
      <c r="D46" s="31">
        <f>B46-C46</f>
        <v>63695983</v>
      </c>
      <c r="E46" s="32">
        <f>IF(C46=0,0,(D46/C46)*100)</f>
        <v>-636.1963943268078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 codeName="Sheet219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219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308044402</v>
      </c>
      <c r="C7" s="33">
        <f>SUM(C8:C17)</f>
        <v>316600000</v>
      </c>
      <c r="D7" s="34">
        <f>B7-C7</f>
        <v>-8555598</v>
      </c>
      <c r="E7" s="35">
        <f aca="true" t="shared" si="0" ref="E7:E40">IF(C7=0,0,(D7/C7)*100)</f>
        <v>-2.7023367024636764</v>
      </c>
    </row>
    <row r="8" spans="1:5" s="21" customFormat="1" ht="14.25">
      <c r="A8" s="20" t="s">
        <v>126</v>
      </c>
      <c r="B8" s="38">
        <v>0</v>
      </c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>
        <v>0</v>
      </c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105211589</v>
      </c>
      <c r="C10" s="38">
        <v>114400000</v>
      </c>
      <c r="D10" s="34">
        <f t="shared" si="1"/>
        <v>-9188411</v>
      </c>
      <c r="E10" s="39">
        <f t="shared" si="0"/>
        <v>-8.031827797202796</v>
      </c>
    </row>
    <row r="11" spans="1:5" s="21" customFormat="1" ht="14.25">
      <c r="A11" s="20" t="s">
        <v>129</v>
      </c>
      <c r="B11" s="38">
        <v>0</v>
      </c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202832813</v>
      </c>
      <c r="C17" s="38">
        <v>202200000</v>
      </c>
      <c r="D17" s="34">
        <f t="shared" si="1"/>
        <v>632813</v>
      </c>
      <c r="E17" s="39">
        <f t="shared" si="0"/>
        <v>0.3129638971315529</v>
      </c>
    </row>
    <row r="18" spans="1:5" s="23" customFormat="1" ht="24" customHeight="1">
      <c r="A18" s="22" t="s">
        <v>136</v>
      </c>
      <c r="B18" s="33">
        <f>SUM(B19:B31)</f>
        <v>320644491</v>
      </c>
      <c r="C18" s="33">
        <f>SUM(C19:C31)</f>
        <v>316717500</v>
      </c>
      <c r="D18" s="34">
        <f>B18-C18</f>
        <v>3926991</v>
      </c>
      <c r="E18" s="35">
        <f t="shared" si="0"/>
        <v>1.2399033839304745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272127951</v>
      </c>
      <c r="C21" s="38">
        <v>256148000</v>
      </c>
      <c r="D21" s="34">
        <f t="shared" si="2"/>
        <v>15979951</v>
      </c>
      <c r="E21" s="39">
        <f t="shared" si="0"/>
        <v>6.23856169089745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3371790</v>
      </c>
      <c r="C26" s="38">
        <v>6279000</v>
      </c>
      <c r="D26" s="34">
        <f t="shared" si="2"/>
        <v>-2907210</v>
      </c>
      <c r="E26" s="39">
        <f t="shared" si="0"/>
        <v>-46.300525561395126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41083433</v>
      </c>
      <c r="C28" s="38">
        <v>53788000</v>
      </c>
      <c r="D28" s="34">
        <f t="shared" si="2"/>
        <v>-12704567</v>
      </c>
      <c r="E28" s="39">
        <f t="shared" si="0"/>
        <v>-23.619705138692645</v>
      </c>
    </row>
    <row r="29" spans="1:5" s="21" customFormat="1" ht="14.25">
      <c r="A29" s="20" t="s">
        <v>147</v>
      </c>
      <c r="B29" s="38">
        <v>4061317</v>
      </c>
      <c r="C29" s="38">
        <v>502500</v>
      </c>
      <c r="D29" s="34">
        <f t="shared" si="2"/>
        <v>3558817</v>
      </c>
      <c r="E29" s="39">
        <f t="shared" si="0"/>
        <v>708.2222885572139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>
        <v>0</v>
      </c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-12600089</v>
      </c>
      <c r="C32" s="33">
        <f>C7-C18</f>
        <v>-117500</v>
      </c>
      <c r="D32" s="34">
        <f t="shared" si="2"/>
        <v>-12482589</v>
      </c>
      <c r="E32" s="35">
        <f t="shared" si="0"/>
        <v>10623.480000000001</v>
      </c>
    </row>
    <row r="33" spans="1:5" s="23" customFormat="1" ht="25.5" customHeight="1">
      <c r="A33" s="22" t="s">
        <v>150</v>
      </c>
      <c r="B33" s="33">
        <f>SUM(B34:B35)</f>
        <v>3087489</v>
      </c>
      <c r="C33" s="33">
        <f>SUM(C34:C35)</f>
        <v>1400000</v>
      </c>
      <c r="D33" s="34">
        <f t="shared" si="2"/>
        <v>1687489</v>
      </c>
      <c r="E33" s="35">
        <f t="shared" si="0"/>
        <v>120.53492857142858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3087489</v>
      </c>
      <c r="C35" s="38">
        <v>1400000</v>
      </c>
      <c r="D35" s="34">
        <f t="shared" si="2"/>
        <v>1687489</v>
      </c>
      <c r="E35" s="39">
        <f t="shared" si="0"/>
        <v>120.53492857142858</v>
      </c>
    </row>
    <row r="36" spans="1:5" s="23" customFormat="1" ht="27.75" customHeight="1">
      <c r="A36" s="22" t="s">
        <v>153</v>
      </c>
      <c r="B36" s="33">
        <f>SUM(B37:B38)</f>
        <v>2759458</v>
      </c>
      <c r="C36" s="33">
        <f>SUM(C37:C38)</f>
        <v>2705000</v>
      </c>
      <c r="D36" s="34">
        <f t="shared" si="2"/>
        <v>54458</v>
      </c>
      <c r="E36" s="35">
        <f t="shared" si="0"/>
        <v>2.0132347504621073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2759458</v>
      </c>
      <c r="C38" s="38">
        <v>2705000</v>
      </c>
      <c r="D38" s="34">
        <f t="shared" si="2"/>
        <v>54458</v>
      </c>
      <c r="E38" s="39">
        <f t="shared" si="0"/>
        <v>2.0132347504621073</v>
      </c>
    </row>
    <row r="39" spans="1:5" s="23" customFormat="1" ht="27.75" customHeight="1">
      <c r="A39" s="22" t="s">
        <v>82</v>
      </c>
      <c r="B39" s="33">
        <f>B33-B36</f>
        <v>328031</v>
      </c>
      <c r="C39" s="33">
        <f>C33-C36</f>
        <v>-1305000</v>
      </c>
      <c r="D39" s="34">
        <f t="shared" si="2"/>
        <v>1633031</v>
      </c>
      <c r="E39" s="35">
        <f t="shared" si="0"/>
        <v>-125.13647509578544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-12272058</v>
      </c>
      <c r="C46" s="37">
        <f>C32+C39+C40</f>
        <v>-1422500</v>
      </c>
      <c r="D46" s="31">
        <f>B46-C46</f>
        <v>-10849558</v>
      </c>
      <c r="E46" s="32">
        <f>IF(C46=0,0,(D46/C46)*100)</f>
        <v>762.7105799648506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 codeName="Sheet220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3" t="s">
        <v>220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1008130105</v>
      </c>
      <c r="C7" s="33">
        <f>SUM(C8:C17)</f>
        <v>1006763000</v>
      </c>
      <c r="D7" s="34">
        <f>B7-C7</f>
        <v>1367105</v>
      </c>
      <c r="E7" s="35">
        <f aca="true" t="shared" si="0" ref="E7:E40">IF(C7=0,0,(D7/C7)*100)</f>
        <v>0.1357921377722463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266148435</v>
      </c>
      <c r="C10" s="38">
        <v>246751000</v>
      </c>
      <c r="D10" s="34">
        <f t="shared" si="1"/>
        <v>19397435</v>
      </c>
      <c r="E10" s="39">
        <f t="shared" si="0"/>
        <v>7.861137340882104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741981670</v>
      </c>
      <c r="C17" s="38">
        <v>760012000</v>
      </c>
      <c r="D17" s="34">
        <f t="shared" si="1"/>
        <v>-18030330</v>
      </c>
      <c r="E17" s="39">
        <f t="shared" si="0"/>
        <v>-2.3723743835623647</v>
      </c>
    </row>
    <row r="18" spans="1:5" s="23" customFormat="1" ht="24" customHeight="1">
      <c r="A18" s="22" t="s">
        <v>136</v>
      </c>
      <c r="B18" s="33">
        <f>SUM(B19:B31)</f>
        <v>1316099428.1399999</v>
      </c>
      <c r="C18" s="33">
        <f>SUM(C19:C31)</f>
        <v>1105776000</v>
      </c>
      <c r="D18" s="34">
        <f>B18-C18</f>
        <v>210323428.13999987</v>
      </c>
      <c r="E18" s="35">
        <f t="shared" si="0"/>
        <v>19.02043706320266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992995727.14</v>
      </c>
      <c r="C21" s="38">
        <v>802570000</v>
      </c>
      <c r="D21" s="34">
        <f t="shared" si="2"/>
        <v>190425727.14</v>
      </c>
      <c r="E21" s="39">
        <f t="shared" si="0"/>
        <v>23.7269929277197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37490316</v>
      </c>
      <c r="C26" s="38">
        <v>39143000</v>
      </c>
      <c r="D26" s="34">
        <f t="shared" si="2"/>
        <v>-1652684</v>
      </c>
      <c r="E26" s="39">
        <f t="shared" si="0"/>
        <v>-4.22216999208032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269864454</v>
      </c>
      <c r="C28" s="38">
        <v>237078000</v>
      </c>
      <c r="D28" s="34">
        <f t="shared" si="2"/>
        <v>32786454</v>
      </c>
      <c r="E28" s="39">
        <f t="shared" si="0"/>
        <v>13.829395388859364</v>
      </c>
    </row>
    <row r="29" spans="1:5" s="21" customFormat="1" ht="14.25">
      <c r="A29" s="20" t="s">
        <v>147</v>
      </c>
      <c r="B29" s="38">
        <v>15748931</v>
      </c>
      <c r="C29" s="38">
        <v>26985000</v>
      </c>
      <c r="D29" s="34">
        <f t="shared" si="2"/>
        <v>-11236069</v>
      </c>
      <c r="E29" s="39">
        <f t="shared" si="0"/>
        <v>-41.638202705206595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-307969323.13999987</v>
      </c>
      <c r="C32" s="33">
        <f>C7-C18</f>
        <v>-99013000</v>
      </c>
      <c r="D32" s="34">
        <f t="shared" si="2"/>
        <v>-208956323.13999987</v>
      </c>
      <c r="E32" s="35">
        <f t="shared" si="0"/>
        <v>211.03928084190952</v>
      </c>
    </row>
    <row r="33" spans="1:5" s="23" customFormat="1" ht="25.5" customHeight="1">
      <c r="A33" s="22" t="s">
        <v>150</v>
      </c>
      <c r="B33" s="33">
        <f>SUM(B34:B35)</f>
        <v>27682311</v>
      </c>
      <c r="C33" s="33">
        <f>SUM(C34:C35)</f>
        <v>24322000</v>
      </c>
      <c r="D33" s="34">
        <f t="shared" si="2"/>
        <v>3360311</v>
      </c>
      <c r="E33" s="35">
        <f t="shared" si="0"/>
        <v>13.815932077954116</v>
      </c>
    </row>
    <row r="34" spans="1:5" s="21" customFormat="1" ht="14.25">
      <c r="A34" s="20" t="s">
        <v>151</v>
      </c>
      <c r="B34" s="38">
        <v>0</v>
      </c>
      <c r="C34" s="38">
        <v>0</v>
      </c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27682311</v>
      </c>
      <c r="C35" s="38">
        <v>24322000</v>
      </c>
      <c r="D35" s="34">
        <f t="shared" si="2"/>
        <v>3360311</v>
      </c>
      <c r="E35" s="39">
        <f t="shared" si="0"/>
        <v>13.815932077954116</v>
      </c>
    </row>
    <row r="36" spans="1:5" s="23" customFormat="1" ht="27.75" customHeight="1">
      <c r="A36" s="22" t="s">
        <v>153</v>
      </c>
      <c r="B36" s="33">
        <f>SUM(B37:B38)</f>
        <v>14362393</v>
      </c>
      <c r="C36" s="33">
        <f>SUM(C37:C38)</f>
        <v>10238000</v>
      </c>
      <c r="D36" s="34">
        <f t="shared" si="2"/>
        <v>4124393</v>
      </c>
      <c r="E36" s="35">
        <f t="shared" si="0"/>
        <v>40.285143582731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14362393</v>
      </c>
      <c r="C38" s="38">
        <v>10238000</v>
      </c>
      <c r="D38" s="34">
        <f t="shared" si="2"/>
        <v>4124393</v>
      </c>
      <c r="E38" s="39">
        <f t="shared" si="0"/>
        <v>40.285143582731</v>
      </c>
    </row>
    <row r="39" spans="1:5" s="23" customFormat="1" ht="27.75" customHeight="1">
      <c r="A39" s="22" t="s">
        <v>82</v>
      </c>
      <c r="B39" s="33">
        <f>B33-B36</f>
        <v>13319918</v>
      </c>
      <c r="C39" s="33">
        <f>C33-C36</f>
        <v>14084000</v>
      </c>
      <c r="D39" s="34">
        <f t="shared" si="2"/>
        <v>-764082</v>
      </c>
      <c r="E39" s="35">
        <f t="shared" si="0"/>
        <v>-5.42517750639023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-294649405.13999987</v>
      </c>
      <c r="C46" s="37">
        <f>C32+C39+C40</f>
        <v>-84929000</v>
      </c>
      <c r="D46" s="31">
        <f>B46-C46</f>
        <v>-209720405.13999987</v>
      </c>
      <c r="E46" s="32">
        <f>IF(C46=0,0,(D46/C46)*100)</f>
        <v>246.93615271579773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 codeName="Sheet221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19.00390625" style="8" customWidth="1"/>
    <col min="3" max="3" width="17.75390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221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480889512</v>
      </c>
      <c r="C7" s="33">
        <f>SUM(C8:C17)</f>
        <v>451101000</v>
      </c>
      <c r="D7" s="34">
        <f>B7-C7</f>
        <v>29788512</v>
      </c>
      <c r="E7" s="35">
        <f aca="true" t="shared" si="0" ref="E7:E40">IF(C7=0,0,(D7/C7)*100)</f>
        <v>6.603512738832324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151673288</v>
      </c>
      <c r="C10" s="38">
        <v>120000000</v>
      </c>
      <c r="D10" s="34">
        <f t="shared" si="1"/>
        <v>31673288</v>
      </c>
      <c r="E10" s="39">
        <f t="shared" si="0"/>
        <v>26.394406666666665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329216224</v>
      </c>
      <c r="C17" s="38">
        <v>331101000</v>
      </c>
      <c r="D17" s="34">
        <f t="shared" si="1"/>
        <v>-1884776</v>
      </c>
      <c r="E17" s="39">
        <f t="shared" si="0"/>
        <v>-0.5692450339926488</v>
      </c>
    </row>
    <row r="18" spans="1:5" s="23" customFormat="1" ht="24" customHeight="1">
      <c r="A18" s="22" t="s">
        <v>136</v>
      </c>
      <c r="B18" s="33">
        <f>SUM(B19:B31)</f>
        <v>363331331</v>
      </c>
      <c r="C18" s="33">
        <f>SUM(C19:C31)</f>
        <v>408961000</v>
      </c>
      <c r="D18" s="34">
        <f>B18-C18</f>
        <v>-45629669</v>
      </c>
      <c r="E18" s="35">
        <f t="shared" si="0"/>
        <v>-11.157462202997353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285767609</v>
      </c>
      <c r="C21" s="38">
        <v>328440000</v>
      </c>
      <c r="D21" s="34">
        <f t="shared" si="2"/>
        <v>-42672391</v>
      </c>
      <c r="E21" s="39">
        <f t="shared" si="0"/>
        <v>-12.992446413347947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16499663</v>
      </c>
      <c r="C26" s="38">
        <v>14826000</v>
      </c>
      <c r="D26" s="34">
        <f t="shared" si="2"/>
        <v>1673663</v>
      </c>
      <c r="E26" s="39">
        <f t="shared" si="0"/>
        <v>11.288702279778768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59366835</v>
      </c>
      <c r="C28" s="38">
        <v>65695000</v>
      </c>
      <c r="D28" s="34">
        <f t="shared" si="2"/>
        <v>-6328165</v>
      </c>
      <c r="E28" s="39">
        <f t="shared" si="0"/>
        <v>-9.632643275743968</v>
      </c>
    </row>
    <row r="29" spans="1:5" s="21" customFormat="1" ht="14.25">
      <c r="A29" s="20" t="s">
        <v>147</v>
      </c>
      <c r="B29" s="38">
        <v>1697224</v>
      </c>
      <c r="C29" s="38"/>
      <c r="D29" s="34">
        <f t="shared" si="2"/>
        <v>1697224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117558181</v>
      </c>
      <c r="C32" s="33">
        <f>C7-C18</f>
        <v>42140000</v>
      </c>
      <c r="D32" s="34">
        <f t="shared" si="2"/>
        <v>75418181</v>
      </c>
      <c r="E32" s="35">
        <f t="shared" si="0"/>
        <v>178.97052918841956</v>
      </c>
    </row>
    <row r="33" spans="1:5" s="23" customFormat="1" ht="25.5" customHeight="1">
      <c r="A33" s="22" t="s">
        <v>150</v>
      </c>
      <c r="B33" s="33">
        <f>SUM(B34:B35)</f>
        <v>11945661</v>
      </c>
      <c r="C33" s="33">
        <f>SUM(C34:C35)</f>
        <v>0</v>
      </c>
      <c r="D33" s="34">
        <f t="shared" si="2"/>
        <v>11945661</v>
      </c>
      <c r="E33" s="35">
        <f t="shared" si="0"/>
        <v>0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11945661</v>
      </c>
      <c r="C35" s="38"/>
      <c r="D35" s="34">
        <f t="shared" si="2"/>
        <v>11945661</v>
      </c>
      <c r="E35" s="39">
        <f t="shared" si="0"/>
        <v>0</v>
      </c>
    </row>
    <row r="36" spans="1:5" s="23" customFormat="1" ht="27.75" customHeight="1">
      <c r="A36" s="22" t="s">
        <v>153</v>
      </c>
      <c r="B36" s="33">
        <f>SUM(B37:B38)</f>
        <v>6900374</v>
      </c>
      <c r="C36" s="33">
        <f>SUM(C37:C38)</f>
        <v>0</v>
      </c>
      <c r="D36" s="34">
        <f t="shared" si="2"/>
        <v>6900374</v>
      </c>
      <c r="E36" s="35">
        <f t="shared" si="0"/>
        <v>0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6900374</v>
      </c>
      <c r="C38" s="38"/>
      <c r="D38" s="34">
        <f t="shared" si="2"/>
        <v>6900374</v>
      </c>
      <c r="E38" s="39">
        <f t="shared" si="0"/>
        <v>0</v>
      </c>
    </row>
    <row r="39" spans="1:5" s="23" customFormat="1" ht="27.75" customHeight="1">
      <c r="A39" s="22" t="s">
        <v>82</v>
      </c>
      <c r="B39" s="33">
        <f>B33-B36</f>
        <v>5045287</v>
      </c>
      <c r="C39" s="33">
        <f>C33-C36</f>
        <v>0</v>
      </c>
      <c r="D39" s="34">
        <f t="shared" si="2"/>
        <v>5045287</v>
      </c>
      <c r="E39" s="35">
        <f t="shared" si="0"/>
        <v>0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122603468</v>
      </c>
      <c r="C46" s="37">
        <f>C32+C39+C40</f>
        <v>42140000</v>
      </c>
      <c r="D46" s="31">
        <f>B46-C46</f>
        <v>80463468</v>
      </c>
      <c r="E46" s="32">
        <f>IF(C46=0,0,(D46/C46)*100)</f>
        <v>190.9432083531087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sheetPr codeName="Sheet222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11.625" style="8" customWidth="1"/>
    <col min="6" max="16384" width="9.00390625" style="8" customWidth="1"/>
  </cols>
  <sheetData>
    <row r="1" spans="1:5" s="1" customFormat="1" ht="27.75">
      <c r="A1" s="105" t="s">
        <v>222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422087561</v>
      </c>
      <c r="C7" s="33">
        <f>SUM(C8:C17)</f>
        <v>460153000</v>
      </c>
      <c r="D7" s="34">
        <f>B7-C7</f>
        <v>-38065439</v>
      </c>
      <c r="E7" s="35">
        <f aca="true" t="shared" si="0" ref="E7:E40">IF(C7=0,0,(D7/C7)*100)</f>
        <v>-8.272343981241022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124221900</v>
      </c>
      <c r="C10" s="38">
        <v>152330000</v>
      </c>
      <c r="D10" s="34">
        <f t="shared" si="1"/>
        <v>-28108100</v>
      </c>
      <c r="E10" s="39">
        <f t="shared" si="0"/>
        <v>-18.45211054946498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297865661</v>
      </c>
      <c r="C17" s="38">
        <v>307823000</v>
      </c>
      <c r="D17" s="34">
        <f t="shared" si="1"/>
        <v>-9957339</v>
      </c>
      <c r="E17" s="39">
        <f t="shared" si="0"/>
        <v>-3.2347612101759777</v>
      </c>
    </row>
    <row r="18" spans="1:5" s="23" customFormat="1" ht="24" customHeight="1">
      <c r="A18" s="22" t="s">
        <v>136</v>
      </c>
      <c r="B18" s="33">
        <f>SUM(B19:B31)</f>
        <v>406297436</v>
      </c>
      <c r="C18" s="33">
        <f>SUM(C19:C31)</f>
        <v>461367000</v>
      </c>
      <c r="D18" s="34">
        <f>B18-C18</f>
        <v>-55069564</v>
      </c>
      <c r="E18" s="35">
        <f t="shared" si="0"/>
        <v>-11.936173154993748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287145486</v>
      </c>
      <c r="C21" s="38">
        <v>350621000</v>
      </c>
      <c r="D21" s="34">
        <f t="shared" si="2"/>
        <v>-63475514</v>
      </c>
      <c r="E21" s="39">
        <f t="shared" si="0"/>
        <v>-18.10373993571406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18412282</v>
      </c>
      <c r="C26" s="38">
        <v>15534000</v>
      </c>
      <c r="D26" s="34">
        <f t="shared" si="2"/>
        <v>2878282</v>
      </c>
      <c r="E26" s="39">
        <f t="shared" si="0"/>
        <v>18.528917213853482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91210364</v>
      </c>
      <c r="C28" s="38">
        <v>91547000</v>
      </c>
      <c r="D28" s="34">
        <f t="shared" si="2"/>
        <v>-336636</v>
      </c>
      <c r="E28" s="39">
        <f t="shared" si="0"/>
        <v>-0.36771931357663273</v>
      </c>
    </row>
    <row r="29" spans="1:5" s="21" customFormat="1" ht="14.25">
      <c r="A29" s="20" t="s">
        <v>147</v>
      </c>
      <c r="B29" s="38">
        <v>9529304</v>
      </c>
      <c r="C29" s="38">
        <v>3665000</v>
      </c>
      <c r="D29" s="34">
        <f t="shared" si="2"/>
        <v>5864304</v>
      </c>
      <c r="E29" s="39">
        <f t="shared" si="0"/>
        <v>160.0082946793997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15790125</v>
      </c>
      <c r="C32" s="33">
        <f>C7-C18</f>
        <v>-1214000</v>
      </c>
      <c r="D32" s="34">
        <f t="shared" si="2"/>
        <v>17004125</v>
      </c>
      <c r="E32" s="35">
        <f t="shared" si="0"/>
        <v>-1400.6692751235585</v>
      </c>
    </row>
    <row r="33" spans="1:5" s="23" customFormat="1" ht="25.5" customHeight="1">
      <c r="A33" s="22" t="s">
        <v>150</v>
      </c>
      <c r="B33" s="33">
        <f>SUM(B34:B35)</f>
        <v>11355756</v>
      </c>
      <c r="C33" s="33">
        <f>SUM(C34:C35)</f>
        <v>12954000</v>
      </c>
      <c r="D33" s="34">
        <f t="shared" si="2"/>
        <v>-1598244</v>
      </c>
      <c r="E33" s="35">
        <f t="shared" si="0"/>
        <v>-12.337841593330246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11355756</v>
      </c>
      <c r="C35" s="38">
        <v>12954000</v>
      </c>
      <c r="D35" s="34">
        <f t="shared" si="2"/>
        <v>-1598244</v>
      </c>
      <c r="E35" s="39">
        <f t="shared" si="0"/>
        <v>-12.337841593330246</v>
      </c>
    </row>
    <row r="36" spans="1:5" s="23" customFormat="1" ht="27.75" customHeight="1">
      <c r="A36" s="22" t="s">
        <v>153</v>
      </c>
      <c r="B36" s="33">
        <f>SUM(B37:B38)</f>
        <v>6690378</v>
      </c>
      <c r="C36" s="33">
        <f>SUM(C37:C38)</f>
        <v>7105000</v>
      </c>
      <c r="D36" s="34">
        <f t="shared" si="2"/>
        <v>-414622</v>
      </c>
      <c r="E36" s="35">
        <f t="shared" si="0"/>
        <v>-5.835636875439832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6690378</v>
      </c>
      <c r="C38" s="38">
        <v>7105000</v>
      </c>
      <c r="D38" s="34">
        <f t="shared" si="2"/>
        <v>-414622</v>
      </c>
      <c r="E38" s="39">
        <f t="shared" si="0"/>
        <v>-5.835636875439832</v>
      </c>
    </row>
    <row r="39" spans="1:5" s="23" customFormat="1" ht="27.75" customHeight="1">
      <c r="A39" s="22" t="s">
        <v>82</v>
      </c>
      <c r="B39" s="33">
        <f>B33-B36</f>
        <v>4665378</v>
      </c>
      <c r="C39" s="33">
        <f>C33-C36</f>
        <v>5849000</v>
      </c>
      <c r="D39" s="34">
        <f t="shared" si="2"/>
        <v>-1183622</v>
      </c>
      <c r="E39" s="35">
        <f t="shared" si="0"/>
        <v>-20.236313899811933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20455503</v>
      </c>
      <c r="C46" s="37">
        <f>C32+C39+C40</f>
        <v>4635000</v>
      </c>
      <c r="D46" s="31">
        <f>B46-C46</f>
        <v>15820503</v>
      </c>
      <c r="E46" s="32">
        <f>IF(C46=0,0,(D46/C46)*100)</f>
        <v>341.32692556634305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sheetPr codeName="Sheet223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17.75390625" style="8" customWidth="1"/>
    <col min="2" max="2" width="18.875" style="8" customWidth="1"/>
    <col min="3" max="3" width="18.50390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223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236088260</v>
      </c>
      <c r="C7" s="33">
        <f>SUM(C8:C17)</f>
        <v>225684000</v>
      </c>
      <c r="D7" s="34">
        <f>B7-C7</f>
        <v>10404260</v>
      </c>
      <c r="E7" s="35">
        <f aca="true" t="shared" si="0" ref="E7:E40">IF(C7=0,0,(D7/C7)*100)</f>
        <v>4.610100848974673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44947231</v>
      </c>
      <c r="C10" s="38">
        <v>42500000</v>
      </c>
      <c r="D10" s="34">
        <f t="shared" si="1"/>
        <v>2447231</v>
      </c>
      <c r="E10" s="39">
        <f t="shared" si="0"/>
        <v>5.758190588235294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191141029</v>
      </c>
      <c r="C17" s="38">
        <v>183184000</v>
      </c>
      <c r="D17" s="34">
        <f t="shared" si="1"/>
        <v>7957029</v>
      </c>
      <c r="E17" s="39">
        <f t="shared" si="0"/>
        <v>4.343735806620665</v>
      </c>
    </row>
    <row r="18" spans="1:5" s="23" customFormat="1" ht="24" customHeight="1">
      <c r="A18" s="22" t="s">
        <v>136</v>
      </c>
      <c r="B18" s="33">
        <f>SUM(B19:B31)</f>
        <v>224908342.5</v>
      </c>
      <c r="C18" s="33">
        <f>SUM(C19:C31)</f>
        <v>247029000</v>
      </c>
      <c r="D18" s="34">
        <f>B18-C18</f>
        <v>-22120657.5</v>
      </c>
      <c r="E18" s="35">
        <f t="shared" si="0"/>
        <v>-8.954680422136672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166686476</v>
      </c>
      <c r="C21" s="38">
        <v>183031000</v>
      </c>
      <c r="D21" s="34">
        <f t="shared" si="2"/>
        <v>-16344524</v>
      </c>
      <c r="E21" s="39">
        <f t="shared" si="0"/>
        <v>-8.92992116089624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3224174</v>
      </c>
      <c r="C26" s="38">
        <v>2700000</v>
      </c>
      <c r="D26" s="34">
        <f t="shared" si="2"/>
        <v>524174</v>
      </c>
      <c r="E26" s="39">
        <f t="shared" si="0"/>
        <v>19.413851851851852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54997692.5</v>
      </c>
      <c r="C28" s="38">
        <v>61298000</v>
      </c>
      <c r="D28" s="34">
        <f t="shared" si="2"/>
        <v>-6300307.5</v>
      </c>
      <c r="E28" s="39">
        <f t="shared" si="0"/>
        <v>-10.278161603967503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11179917.5</v>
      </c>
      <c r="C32" s="33">
        <f>C7-C18</f>
        <v>-21345000</v>
      </c>
      <c r="D32" s="34">
        <f t="shared" si="2"/>
        <v>32524917.5</v>
      </c>
      <c r="E32" s="35">
        <f t="shared" si="0"/>
        <v>-152.37721948934177</v>
      </c>
    </row>
    <row r="33" spans="1:5" s="23" customFormat="1" ht="25.5" customHeight="1">
      <c r="A33" s="22" t="s">
        <v>150</v>
      </c>
      <c r="B33" s="33">
        <f>SUM(B34:B35)</f>
        <v>7358570</v>
      </c>
      <c r="C33" s="33">
        <f>SUM(C34:C35)</f>
        <v>9312000</v>
      </c>
      <c r="D33" s="34">
        <f t="shared" si="2"/>
        <v>-1953430</v>
      </c>
      <c r="E33" s="35">
        <f t="shared" si="0"/>
        <v>-20.977555841924396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7358570</v>
      </c>
      <c r="C35" s="38">
        <v>9312000</v>
      </c>
      <c r="D35" s="34">
        <f t="shared" si="2"/>
        <v>-1953430</v>
      </c>
      <c r="E35" s="39">
        <f t="shared" si="0"/>
        <v>-20.977555841924396</v>
      </c>
    </row>
    <row r="36" spans="1:5" s="23" customFormat="1" ht="27.75" customHeight="1">
      <c r="A36" s="22" t="s">
        <v>153</v>
      </c>
      <c r="B36" s="33">
        <f>SUM(B37:B38)</f>
        <v>3548758</v>
      </c>
      <c r="C36" s="33">
        <f>SUM(C37:C38)</f>
        <v>932000</v>
      </c>
      <c r="D36" s="34">
        <f t="shared" si="2"/>
        <v>2616758</v>
      </c>
      <c r="E36" s="35">
        <f t="shared" si="0"/>
        <v>280.76802575107297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3548758</v>
      </c>
      <c r="C38" s="38">
        <v>932000</v>
      </c>
      <c r="D38" s="34">
        <f t="shared" si="2"/>
        <v>2616758</v>
      </c>
      <c r="E38" s="39">
        <f t="shared" si="0"/>
        <v>280.76802575107297</v>
      </c>
    </row>
    <row r="39" spans="1:5" s="23" customFormat="1" ht="27.75" customHeight="1">
      <c r="A39" s="22" t="s">
        <v>82</v>
      </c>
      <c r="B39" s="33">
        <f>B33-B36</f>
        <v>3809812</v>
      </c>
      <c r="C39" s="33">
        <f>C33-C36</f>
        <v>8380000</v>
      </c>
      <c r="D39" s="34">
        <f t="shared" si="2"/>
        <v>-4570188</v>
      </c>
      <c r="E39" s="35">
        <f t="shared" si="0"/>
        <v>-54.53684964200477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14989729.5</v>
      </c>
      <c r="C46" s="37">
        <f>C32+C39+C40</f>
        <v>-12965000</v>
      </c>
      <c r="D46" s="31">
        <f>B46-C46</f>
        <v>27954729.5</v>
      </c>
      <c r="E46" s="32">
        <f>IF(C46=0,0,(D46/C46)*100)</f>
        <v>-215.61688777477826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 codeName="Sheet224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9.625" style="8" customWidth="1"/>
    <col min="6" max="16384" width="9.00390625" style="8" customWidth="1"/>
  </cols>
  <sheetData>
    <row r="1" spans="1:5" s="1" customFormat="1" ht="27.75">
      <c r="A1" s="105" t="s">
        <v>224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303823757</v>
      </c>
      <c r="C7" s="33">
        <f>SUM(C8:C17)</f>
        <v>294999000</v>
      </c>
      <c r="D7" s="34">
        <f>B7-C7</f>
        <v>8824757</v>
      </c>
      <c r="E7" s="35">
        <f aca="true" t="shared" si="0" ref="E7:E40">IF(C7=0,0,(D7/C7)*100)</f>
        <v>2.9914531913667504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104657317</v>
      </c>
      <c r="C10" s="38">
        <v>95849000</v>
      </c>
      <c r="D10" s="34">
        <f t="shared" si="1"/>
        <v>8808317</v>
      </c>
      <c r="E10" s="39">
        <f t="shared" si="0"/>
        <v>9.189784974282466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199166440</v>
      </c>
      <c r="C17" s="38">
        <v>199150000</v>
      </c>
      <c r="D17" s="34">
        <f t="shared" si="1"/>
        <v>16440</v>
      </c>
      <c r="E17" s="39">
        <f t="shared" si="0"/>
        <v>0.008255084107456692</v>
      </c>
    </row>
    <row r="18" spans="1:5" s="23" customFormat="1" ht="24" customHeight="1">
      <c r="A18" s="22" t="s">
        <v>136</v>
      </c>
      <c r="B18" s="33">
        <f>SUM(B19:B31)</f>
        <v>262269009</v>
      </c>
      <c r="C18" s="33">
        <f>SUM(C19:C31)</f>
        <v>297093000</v>
      </c>
      <c r="D18" s="34">
        <f>B18-C18</f>
        <v>-34823991</v>
      </c>
      <c r="E18" s="35">
        <f t="shared" si="0"/>
        <v>-11.721579101493472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201432272</v>
      </c>
      <c r="C21" s="38">
        <v>227919000</v>
      </c>
      <c r="D21" s="34">
        <f t="shared" si="2"/>
        <v>-26486728</v>
      </c>
      <c r="E21" s="39">
        <f t="shared" si="0"/>
        <v>-11.62111451875447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3917067</v>
      </c>
      <c r="C26" s="38">
        <v>4946000</v>
      </c>
      <c r="D26" s="34">
        <f t="shared" si="2"/>
        <v>-1028933</v>
      </c>
      <c r="E26" s="39">
        <f t="shared" si="0"/>
        <v>-20.803336029114437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56903230</v>
      </c>
      <c r="C28" s="38">
        <v>64228000</v>
      </c>
      <c r="D28" s="34">
        <f t="shared" si="2"/>
        <v>-7324770</v>
      </c>
      <c r="E28" s="39">
        <f t="shared" si="0"/>
        <v>-11.404325216416517</v>
      </c>
    </row>
    <row r="29" spans="1:5" s="21" customFormat="1" ht="14.25">
      <c r="A29" s="20" t="s">
        <v>147</v>
      </c>
      <c r="B29" s="38">
        <v>16440</v>
      </c>
      <c r="C29" s="38">
        <v>0</v>
      </c>
      <c r="D29" s="34">
        <f t="shared" si="2"/>
        <v>16440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41554748</v>
      </c>
      <c r="C32" s="33">
        <f>C7-C18</f>
        <v>-2094000</v>
      </c>
      <c r="D32" s="34">
        <f t="shared" si="2"/>
        <v>43648748</v>
      </c>
      <c r="E32" s="35">
        <f t="shared" si="0"/>
        <v>-2084.467430754537</v>
      </c>
    </row>
    <row r="33" spans="1:5" s="23" customFormat="1" ht="25.5" customHeight="1">
      <c r="A33" s="22" t="s">
        <v>150</v>
      </c>
      <c r="B33" s="33">
        <f>SUM(B34:B35)</f>
        <v>8478129</v>
      </c>
      <c r="C33" s="33">
        <f>SUM(C34:C35)</f>
        <v>7071000</v>
      </c>
      <c r="D33" s="34">
        <f t="shared" si="2"/>
        <v>1407129</v>
      </c>
      <c r="E33" s="35">
        <f t="shared" si="0"/>
        <v>19.900000000000002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8478129</v>
      </c>
      <c r="C35" s="38">
        <v>7071000</v>
      </c>
      <c r="D35" s="34">
        <f t="shared" si="2"/>
        <v>1407129</v>
      </c>
      <c r="E35" s="39">
        <f t="shared" si="0"/>
        <v>19.900000000000002</v>
      </c>
    </row>
    <row r="36" spans="1:5" s="23" customFormat="1" ht="27.75" customHeight="1">
      <c r="A36" s="22" t="s">
        <v>153</v>
      </c>
      <c r="B36" s="33">
        <f>SUM(B37:B38)</f>
        <v>5536706</v>
      </c>
      <c r="C36" s="33">
        <f>SUM(C37:C38)</f>
        <v>5863000</v>
      </c>
      <c r="D36" s="34">
        <f t="shared" si="2"/>
        <v>-326294</v>
      </c>
      <c r="E36" s="35">
        <f t="shared" si="0"/>
        <v>-5.565307862868838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5536706</v>
      </c>
      <c r="C38" s="38">
        <v>5863000</v>
      </c>
      <c r="D38" s="34">
        <f t="shared" si="2"/>
        <v>-326294</v>
      </c>
      <c r="E38" s="39">
        <f t="shared" si="0"/>
        <v>-5.565307862868838</v>
      </c>
    </row>
    <row r="39" spans="1:5" s="23" customFormat="1" ht="27.75" customHeight="1">
      <c r="A39" s="22" t="s">
        <v>82</v>
      </c>
      <c r="B39" s="33">
        <f>B33-B36</f>
        <v>2941423</v>
      </c>
      <c r="C39" s="33">
        <f>C33-C36</f>
        <v>1208000</v>
      </c>
      <c r="D39" s="34">
        <f t="shared" si="2"/>
        <v>1733423</v>
      </c>
      <c r="E39" s="35">
        <f t="shared" si="0"/>
        <v>143.49528145695365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44496171</v>
      </c>
      <c r="C46" s="37">
        <f>C32+C39+C40</f>
        <v>-886000</v>
      </c>
      <c r="D46" s="31">
        <f>B46-C46</f>
        <v>45382171</v>
      </c>
      <c r="E46" s="32">
        <f>IF(C46=0,0,(D46/C46)*100)</f>
        <v>-5122.141196388262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E46"/>
  <sheetViews>
    <sheetView workbookViewId="0" topLeftCell="A1">
      <selection activeCell="B50" sqref="B50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3" t="s">
        <v>178</v>
      </c>
      <c r="B1" s="104"/>
      <c r="C1" s="104"/>
      <c r="D1" s="104"/>
      <c r="E1" s="104"/>
    </row>
    <row r="2" spans="1:5" s="1" customFormat="1" ht="21">
      <c r="A2" s="96" t="s">
        <v>157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118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13213559036.83</v>
      </c>
      <c r="C7" s="33">
        <f>SUM(C8:C17)</f>
        <v>20152836000</v>
      </c>
      <c r="D7" s="34">
        <f>B7-C7</f>
        <v>-6939276963.17</v>
      </c>
      <c r="E7" s="35">
        <f aca="true" t="shared" si="0" ref="E7:E40">IF(C7=0,0,(D7/C7)*100)</f>
        <v>-34.433252784719734</v>
      </c>
    </row>
    <row r="8" spans="1:5" s="21" customFormat="1" ht="14.25">
      <c r="A8" s="20" t="s">
        <v>126</v>
      </c>
      <c r="B8" s="38">
        <v>2410174684.26</v>
      </c>
      <c r="C8" s="38">
        <v>3160180000</v>
      </c>
      <c r="D8" s="34">
        <f aca="true" t="shared" si="1" ref="D8:D17">B8-C8</f>
        <v>-750005315.7399998</v>
      </c>
      <c r="E8" s="39">
        <f t="shared" si="0"/>
        <v>-23.73299355543038</v>
      </c>
    </row>
    <row r="9" spans="1:5" s="21" customFormat="1" ht="14.25">
      <c r="A9" s="20" t="s">
        <v>127</v>
      </c>
      <c r="B9" s="38">
        <v>3352315751.47</v>
      </c>
      <c r="C9" s="38">
        <v>10249405000</v>
      </c>
      <c r="D9" s="34">
        <f t="shared" si="1"/>
        <v>-6897089248.530001</v>
      </c>
      <c r="E9" s="39">
        <f t="shared" si="0"/>
        <v>-67.29258184772678</v>
      </c>
    </row>
    <row r="10" spans="1:5" s="21" customFormat="1" ht="14.25">
      <c r="A10" s="20" t="s">
        <v>128</v>
      </c>
      <c r="B10" s="38"/>
      <c r="C10" s="38"/>
      <c r="D10" s="34">
        <f t="shared" si="1"/>
        <v>0</v>
      </c>
      <c r="E10" s="39">
        <f t="shared" si="0"/>
        <v>0</v>
      </c>
    </row>
    <row r="11" spans="1:5" s="21" customFormat="1" ht="14.25">
      <c r="A11" s="20" t="s">
        <v>129</v>
      </c>
      <c r="B11" s="38">
        <v>123784153.97</v>
      </c>
      <c r="C11" s="38">
        <v>24317000</v>
      </c>
      <c r="D11" s="34">
        <f t="shared" si="1"/>
        <v>99467153.97</v>
      </c>
      <c r="E11" s="39">
        <f t="shared" si="0"/>
        <v>409.0436894764979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>
        <v>6959992261</v>
      </c>
      <c r="C13" s="38">
        <v>6290910000</v>
      </c>
      <c r="D13" s="34">
        <f t="shared" si="1"/>
        <v>669082261</v>
      </c>
      <c r="E13" s="39">
        <f t="shared" si="0"/>
        <v>10.635699143685095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367292186.13</v>
      </c>
      <c r="C17" s="38">
        <v>428024000</v>
      </c>
      <c r="D17" s="34">
        <f t="shared" si="1"/>
        <v>-60731813.870000005</v>
      </c>
      <c r="E17" s="39">
        <f t="shared" si="0"/>
        <v>-14.188880499691608</v>
      </c>
    </row>
    <row r="18" spans="1:5" s="23" customFormat="1" ht="24" customHeight="1">
      <c r="A18" s="22" t="s">
        <v>136</v>
      </c>
      <c r="B18" s="33">
        <f>SUM(B19:B31)</f>
        <v>12525759939.71</v>
      </c>
      <c r="C18" s="33">
        <f>SUM(C19:C31)</f>
        <v>19627368000</v>
      </c>
      <c r="D18" s="34">
        <f>B18-C18</f>
        <v>-7101608060.290001</v>
      </c>
      <c r="E18" s="35">
        <f t="shared" si="0"/>
        <v>-36.18217205837278</v>
      </c>
    </row>
    <row r="19" spans="1:5" s="21" customFormat="1" ht="14.25">
      <c r="A19" s="20" t="s">
        <v>137</v>
      </c>
      <c r="B19" s="38">
        <v>1861940783.11</v>
      </c>
      <c r="C19" s="38">
        <v>2663644000</v>
      </c>
      <c r="D19" s="34">
        <f aca="true" t="shared" si="2" ref="D19:D40">B19-C19</f>
        <v>-801703216.8900001</v>
      </c>
      <c r="E19" s="39">
        <f t="shared" si="0"/>
        <v>-30.097986701300925</v>
      </c>
    </row>
    <row r="20" spans="1:5" s="21" customFormat="1" ht="14.25">
      <c r="A20" s="20" t="s">
        <v>138</v>
      </c>
      <c r="B20" s="38">
        <v>3251502969.88</v>
      </c>
      <c r="C20" s="38">
        <v>9988150000</v>
      </c>
      <c r="D20" s="34">
        <f t="shared" si="2"/>
        <v>-6736647030.12</v>
      </c>
      <c r="E20" s="39">
        <f t="shared" si="0"/>
        <v>-67.44639427841993</v>
      </c>
    </row>
    <row r="21" spans="1:5" s="21" customFormat="1" ht="14.25">
      <c r="A21" s="20" t="s">
        <v>139</v>
      </c>
      <c r="B21" s="38"/>
      <c r="C21" s="38"/>
      <c r="D21" s="34">
        <f t="shared" si="2"/>
        <v>0</v>
      </c>
      <c r="E21" s="39">
        <f t="shared" si="0"/>
        <v>0</v>
      </c>
    </row>
    <row r="22" spans="1:5" s="21" customFormat="1" ht="14.25">
      <c r="A22" s="20" t="s">
        <v>140</v>
      </c>
      <c r="B22" s="38">
        <v>33594498.67</v>
      </c>
      <c r="C22" s="38">
        <v>19052000</v>
      </c>
      <c r="D22" s="34">
        <f t="shared" si="2"/>
        <v>14542498.670000002</v>
      </c>
      <c r="E22" s="39">
        <f t="shared" si="0"/>
        <v>76.33056198824272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>
        <v>5787067323</v>
      </c>
      <c r="C24" s="38">
        <v>5230623000</v>
      </c>
      <c r="D24" s="34">
        <f t="shared" si="2"/>
        <v>556444323</v>
      </c>
      <c r="E24" s="39">
        <f t="shared" si="0"/>
        <v>10.6382035753676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/>
      <c r="C26" s="38"/>
      <c r="D26" s="34">
        <f t="shared" si="2"/>
        <v>0</v>
      </c>
      <c r="E26" s="39">
        <f t="shared" si="0"/>
        <v>0</v>
      </c>
    </row>
    <row r="27" spans="1:5" s="21" customFormat="1" ht="14.25">
      <c r="A27" s="20" t="s">
        <v>145</v>
      </c>
      <c r="B27" s="38">
        <v>25570013.52</v>
      </c>
      <c r="C27" s="38">
        <v>84054000</v>
      </c>
      <c r="D27" s="34">
        <f t="shared" si="2"/>
        <v>-58483986.480000004</v>
      </c>
      <c r="E27" s="39">
        <f t="shared" si="0"/>
        <v>-69.57906403026625</v>
      </c>
    </row>
    <row r="28" spans="1:5" s="21" customFormat="1" ht="14.25">
      <c r="A28" s="20" t="s">
        <v>146</v>
      </c>
      <c r="B28" s="38">
        <v>1191441784.12</v>
      </c>
      <c r="C28" s="38">
        <v>1172087000</v>
      </c>
      <c r="D28" s="34">
        <f t="shared" si="2"/>
        <v>19354784.119999886</v>
      </c>
      <c r="E28" s="39">
        <f t="shared" si="0"/>
        <v>1.6513095120072048</v>
      </c>
    </row>
    <row r="29" spans="1:5" s="21" customFormat="1" ht="14.25">
      <c r="A29" s="20" t="s">
        <v>147</v>
      </c>
      <c r="B29" s="38">
        <v>212398537.41</v>
      </c>
      <c r="C29" s="38">
        <v>314452000</v>
      </c>
      <c r="D29" s="34">
        <f t="shared" si="2"/>
        <v>-102053462.59</v>
      </c>
      <c r="E29" s="39">
        <f t="shared" si="0"/>
        <v>-32.45438495859464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>
        <v>162244030</v>
      </c>
      <c r="C31" s="38">
        <v>155306000</v>
      </c>
      <c r="D31" s="34">
        <f t="shared" si="2"/>
        <v>6938030</v>
      </c>
      <c r="E31" s="39">
        <f t="shared" si="0"/>
        <v>4.467329014976884</v>
      </c>
    </row>
    <row r="32" spans="1:5" s="23" customFormat="1" ht="28.5" customHeight="1">
      <c r="A32" s="22" t="s">
        <v>179</v>
      </c>
      <c r="B32" s="33">
        <f>B7-B18</f>
        <v>687799097.1200008</v>
      </c>
      <c r="C32" s="33">
        <f>C7-C18</f>
        <v>525468000</v>
      </c>
      <c r="D32" s="34">
        <f t="shared" si="2"/>
        <v>162331097.12000084</v>
      </c>
      <c r="E32" s="35">
        <f t="shared" si="0"/>
        <v>30.892670366226078</v>
      </c>
    </row>
    <row r="33" spans="1:5" s="23" customFormat="1" ht="25.5" customHeight="1">
      <c r="A33" s="22" t="s">
        <v>150</v>
      </c>
      <c r="B33" s="33">
        <f>SUM(B34:B35)</f>
        <v>316106705.76</v>
      </c>
      <c r="C33" s="33">
        <f>SUM(C34:C35)</f>
        <v>214788000</v>
      </c>
      <c r="D33" s="34">
        <f t="shared" si="2"/>
        <v>101318705.75999999</v>
      </c>
      <c r="E33" s="35">
        <f t="shared" si="0"/>
        <v>47.17149270908989</v>
      </c>
    </row>
    <row r="34" spans="1:5" s="21" customFormat="1" ht="14.25">
      <c r="A34" s="20" t="s">
        <v>151</v>
      </c>
      <c r="B34" s="38">
        <v>158945406</v>
      </c>
      <c r="C34" s="38">
        <v>163685000</v>
      </c>
      <c r="D34" s="34">
        <f t="shared" si="2"/>
        <v>-4739594</v>
      </c>
      <c r="E34" s="39">
        <f t="shared" si="0"/>
        <v>-2.895557931392614</v>
      </c>
    </row>
    <row r="35" spans="1:5" s="21" customFormat="1" ht="14.25">
      <c r="A35" s="20" t="s">
        <v>152</v>
      </c>
      <c r="B35" s="38">
        <v>157161299.76</v>
      </c>
      <c r="C35" s="38">
        <v>51103000</v>
      </c>
      <c r="D35" s="34">
        <f t="shared" si="2"/>
        <v>106058299.75999999</v>
      </c>
      <c r="E35" s="39">
        <f t="shared" si="0"/>
        <v>207.53830452223937</v>
      </c>
    </row>
    <row r="36" spans="1:5" s="23" customFormat="1" ht="27.75" customHeight="1">
      <c r="A36" s="22" t="s">
        <v>153</v>
      </c>
      <c r="B36" s="33">
        <f>SUM(B37:B38)</f>
        <v>102608277.84</v>
      </c>
      <c r="C36" s="33">
        <f>SUM(C37:C38)</f>
        <v>34831000</v>
      </c>
      <c r="D36" s="34">
        <f t="shared" si="2"/>
        <v>67777277.84</v>
      </c>
      <c r="E36" s="35">
        <f t="shared" si="0"/>
        <v>194.58895191065432</v>
      </c>
    </row>
    <row r="37" spans="1:5" s="21" customFormat="1" ht="14.25">
      <c r="A37" s="20" t="s">
        <v>154</v>
      </c>
      <c r="B37" s="38">
        <v>468</v>
      </c>
      <c r="C37" s="38">
        <v>1000</v>
      </c>
      <c r="D37" s="34">
        <f t="shared" si="2"/>
        <v>-532</v>
      </c>
      <c r="E37" s="39">
        <f t="shared" si="0"/>
        <v>-53.2</v>
      </c>
    </row>
    <row r="38" spans="1:5" s="21" customFormat="1" ht="14.25">
      <c r="A38" s="20" t="s">
        <v>155</v>
      </c>
      <c r="B38" s="38">
        <v>102607809.84</v>
      </c>
      <c r="C38" s="38">
        <v>34830000</v>
      </c>
      <c r="D38" s="34">
        <f t="shared" si="2"/>
        <v>67777809.84</v>
      </c>
      <c r="E38" s="39">
        <f t="shared" si="0"/>
        <v>194.5960661498708</v>
      </c>
    </row>
    <row r="39" spans="1:5" s="23" customFormat="1" ht="27.75" customHeight="1">
      <c r="A39" s="22" t="s">
        <v>180</v>
      </c>
      <c r="B39" s="33">
        <f>B33-B36</f>
        <v>213498427.92</v>
      </c>
      <c r="C39" s="33">
        <f>C33-C36</f>
        <v>179957000</v>
      </c>
      <c r="D39" s="34">
        <f t="shared" si="2"/>
        <v>33541427.919999987</v>
      </c>
      <c r="E39" s="35">
        <f t="shared" si="0"/>
        <v>18.63857917169101</v>
      </c>
    </row>
    <row r="40" spans="1:5" s="23" customFormat="1" ht="27.75" customHeight="1">
      <c r="A40" s="22" t="s">
        <v>181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182</v>
      </c>
      <c r="B46" s="37">
        <f>B32+B39+B40</f>
        <v>901297525.0400008</v>
      </c>
      <c r="C46" s="37">
        <f>C32+C39+C40</f>
        <v>705425000</v>
      </c>
      <c r="D46" s="31">
        <f>B46-C46</f>
        <v>195872525.0400008</v>
      </c>
      <c r="E46" s="32">
        <f>IF(C46=0,0,(D46/C46)*100)</f>
        <v>27.766598155721837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 codeName="Sheet225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225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252703653</v>
      </c>
      <c r="C7" s="33">
        <f>SUM(C8:C17)</f>
        <v>307811000</v>
      </c>
      <c r="D7" s="34">
        <f>B7-C7</f>
        <v>-55107347</v>
      </c>
      <c r="E7" s="35">
        <f aca="true" t="shared" si="0" ref="E7:E40">IF(C7=0,0,(D7/C7)*100)</f>
        <v>-17.9029816998093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172244624</v>
      </c>
      <c r="C10" s="38">
        <v>228330000</v>
      </c>
      <c r="D10" s="34">
        <f t="shared" si="1"/>
        <v>-56085376</v>
      </c>
      <c r="E10" s="39">
        <f t="shared" si="0"/>
        <v>-24.5632969824377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80459029</v>
      </c>
      <c r="C17" s="38">
        <v>79481000</v>
      </c>
      <c r="D17" s="34">
        <f t="shared" si="1"/>
        <v>978029</v>
      </c>
      <c r="E17" s="39">
        <f t="shared" si="0"/>
        <v>1.2305192435928083</v>
      </c>
    </row>
    <row r="18" spans="1:5" s="23" customFormat="1" ht="24" customHeight="1">
      <c r="A18" s="22" t="s">
        <v>136</v>
      </c>
      <c r="B18" s="33">
        <f>SUM(B19:B31)</f>
        <v>279361038</v>
      </c>
      <c r="C18" s="33">
        <f>SUM(C19:C31)</f>
        <v>371178000</v>
      </c>
      <c r="D18" s="34">
        <f>B18-C18</f>
        <v>-91816962</v>
      </c>
      <c r="E18" s="35">
        <f t="shared" si="0"/>
        <v>-24.73663902494221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173605162</v>
      </c>
      <c r="C21" s="38">
        <v>239581000</v>
      </c>
      <c r="D21" s="34">
        <f t="shared" si="2"/>
        <v>-65975838</v>
      </c>
      <c r="E21" s="39">
        <f t="shared" si="0"/>
        <v>-27.53800927452511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241886</v>
      </c>
      <c r="C26" s="38">
        <v>0</v>
      </c>
      <c r="D26" s="34">
        <f t="shared" si="2"/>
        <v>241886</v>
      </c>
      <c r="E26" s="39">
        <f t="shared" si="0"/>
        <v>0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105513990</v>
      </c>
      <c r="C28" s="38">
        <v>131597000</v>
      </c>
      <c r="D28" s="34">
        <f t="shared" si="2"/>
        <v>-26083010</v>
      </c>
      <c r="E28" s="39">
        <f t="shared" si="0"/>
        <v>-19.820368245476722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-26657385</v>
      </c>
      <c r="C32" s="33">
        <f>C7-C18</f>
        <v>-63367000</v>
      </c>
      <c r="D32" s="34">
        <f t="shared" si="2"/>
        <v>36709615</v>
      </c>
      <c r="E32" s="35">
        <f t="shared" si="0"/>
        <v>-57.931754698818</v>
      </c>
    </row>
    <row r="33" spans="1:5" s="23" customFormat="1" ht="25.5" customHeight="1">
      <c r="A33" s="22" t="s">
        <v>150</v>
      </c>
      <c r="B33" s="33">
        <f>SUM(B34:B35)</f>
        <v>35189252</v>
      </c>
      <c r="C33" s="33">
        <f>SUM(C34:C35)</f>
        <v>36498000</v>
      </c>
      <c r="D33" s="34">
        <f t="shared" si="2"/>
        <v>-1308748</v>
      </c>
      <c r="E33" s="35">
        <f t="shared" si="0"/>
        <v>-3.585807441503644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35189252</v>
      </c>
      <c r="C35" s="38">
        <v>36498000</v>
      </c>
      <c r="D35" s="34">
        <f t="shared" si="2"/>
        <v>-1308748</v>
      </c>
      <c r="E35" s="39">
        <f t="shared" si="0"/>
        <v>-3.585807441503644</v>
      </c>
    </row>
    <row r="36" spans="1:5" s="23" customFormat="1" ht="27.75" customHeight="1">
      <c r="A36" s="22" t="s">
        <v>153</v>
      </c>
      <c r="B36" s="33">
        <f>SUM(B37:B38)</f>
        <v>27203148</v>
      </c>
      <c r="C36" s="33">
        <f>SUM(C37:C38)</f>
        <v>33372000</v>
      </c>
      <c r="D36" s="34">
        <f t="shared" si="2"/>
        <v>-6168852</v>
      </c>
      <c r="E36" s="35">
        <f t="shared" si="0"/>
        <v>-18.485113268608412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27203148</v>
      </c>
      <c r="C38" s="38">
        <v>33372000</v>
      </c>
      <c r="D38" s="34">
        <f t="shared" si="2"/>
        <v>-6168852</v>
      </c>
      <c r="E38" s="39">
        <f t="shared" si="0"/>
        <v>-18.485113268608412</v>
      </c>
    </row>
    <row r="39" spans="1:5" s="23" customFormat="1" ht="27.75" customHeight="1">
      <c r="A39" s="22" t="s">
        <v>82</v>
      </c>
      <c r="B39" s="33">
        <f>B33-B36</f>
        <v>7986104</v>
      </c>
      <c r="C39" s="33">
        <f>C33-C36</f>
        <v>3126000</v>
      </c>
      <c r="D39" s="34">
        <f t="shared" si="2"/>
        <v>4860104</v>
      </c>
      <c r="E39" s="35">
        <f t="shared" si="0"/>
        <v>155.47357645553424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-18671281</v>
      </c>
      <c r="C46" s="37">
        <f>C32+C39+C40</f>
        <v>-60241000</v>
      </c>
      <c r="D46" s="31">
        <f>B46-C46</f>
        <v>41569719</v>
      </c>
      <c r="E46" s="32">
        <f>IF(C46=0,0,(D46/C46)*100)</f>
        <v>-69.00569213658471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 codeName="Sheet226"/>
  <dimension ref="A1:E46"/>
  <sheetViews>
    <sheetView workbookViewId="0" topLeftCell="A1">
      <selection activeCell="C35" sqref="C35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226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579587865</v>
      </c>
      <c r="C7" s="33">
        <f>SUM(C8:C17)</f>
        <v>523781000</v>
      </c>
      <c r="D7" s="34">
        <f>B7-C7</f>
        <v>55806865</v>
      </c>
      <c r="E7" s="35">
        <f aca="true" t="shared" si="0" ref="E7:E40">IF(C7=0,0,(D7/C7)*100)</f>
        <v>10.654618056019597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181762645</v>
      </c>
      <c r="C10" s="38">
        <v>140045000</v>
      </c>
      <c r="D10" s="34">
        <f t="shared" si="1"/>
        <v>41717645</v>
      </c>
      <c r="E10" s="39">
        <f t="shared" si="0"/>
        <v>29.788742904066552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397825220</v>
      </c>
      <c r="C17" s="38">
        <v>383736000</v>
      </c>
      <c r="D17" s="34">
        <f t="shared" si="1"/>
        <v>14089220</v>
      </c>
      <c r="E17" s="39">
        <f t="shared" si="0"/>
        <v>3.6715919277836844</v>
      </c>
    </row>
    <row r="18" spans="1:5" s="23" customFormat="1" ht="24" customHeight="1">
      <c r="A18" s="22" t="s">
        <v>136</v>
      </c>
      <c r="B18" s="33">
        <f>SUM(B19:B31)</f>
        <v>606084927</v>
      </c>
      <c r="C18" s="33">
        <f>SUM(C19:C31)</f>
        <v>607489000</v>
      </c>
      <c r="D18" s="34">
        <f>B18-C18</f>
        <v>-1404073</v>
      </c>
      <c r="E18" s="35">
        <f t="shared" si="0"/>
        <v>-0.23112731259331445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425182621</v>
      </c>
      <c r="C21" s="38">
        <v>425212000</v>
      </c>
      <c r="D21" s="34">
        <f t="shared" si="2"/>
        <v>-29379</v>
      </c>
      <c r="E21" s="39">
        <f t="shared" si="0"/>
        <v>-0.006909259381202788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29826815</v>
      </c>
      <c r="C26" s="38">
        <v>30676000</v>
      </c>
      <c r="D26" s="34">
        <f t="shared" si="2"/>
        <v>-849185</v>
      </c>
      <c r="E26" s="39">
        <f t="shared" si="0"/>
        <v>-2.7682390142130657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137056118</v>
      </c>
      <c r="C28" s="38">
        <v>151601000</v>
      </c>
      <c r="D28" s="34">
        <f t="shared" si="2"/>
        <v>-14544882</v>
      </c>
      <c r="E28" s="39">
        <f t="shared" si="0"/>
        <v>-9.594186054181701</v>
      </c>
    </row>
    <row r="29" spans="1:5" s="21" customFormat="1" ht="14.25">
      <c r="A29" s="20" t="s">
        <v>147</v>
      </c>
      <c r="B29" s="38">
        <v>14019373</v>
      </c>
      <c r="C29" s="38"/>
      <c r="D29" s="34">
        <f t="shared" si="2"/>
        <v>14019373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-26497062</v>
      </c>
      <c r="C32" s="33">
        <f>C7-C18</f>
        <v>-83708000</v>
      </c>
      <c r="D32" s="34">
        <f t="shared" si="2"/>
        <v>57210938</v>
      </c>
      <c r="E32" s="35">
        <f t="shared" si="0"/>
        <v>-68.34584269126009</v>
      </c>
    </row>
    <row r="33" spans="1:5" s="23" customFormat="1" ht="25.5" customHeight="1">
      <c r="A33" s="22" t="s">
        <v>150</v>
      </c>
      <c r="B33" s="33">
        <f>SUM(B34:B35)</f>
        <v>33566203</v>
      </c>
      <c r="C33" s="33">
        <f>SUM(C34:C35)</f>
        <v>27203500</v>
      </c>
      <c r="D33" s="34">
        <f t="shared" si="2"/>
        <v>6362703</v>
      </c>
      <c r="E33" s="35">
        <f t="shared" si="0"/>
        <v>23.38928079107468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33566203</v>
      </c>
      <c r="C35" s="38">
        <v>27203500</v>
      </c>
      <c r="D35" s="34">
        <f t="shared" si="2"/>
        <v>6362703</v>
      </c>
      <c r="E35" s="39">
        <f t="shared" si="0"/>
        <v>23.38928079107468</v>
      </c>
    </row>
    <row r="36" spans="1:5" s="23" customFormat="1" ht="27.75" customHeight="1">
      <c r="A36" s="22" t="s">
        <v>153</v>
      </c>
      <c r="B36" s="33">
        <f>SUM(B37:B38)</f>
        <v>10943936</v>
      </c>
      <c r="C36" s="33">
        <f>SUM(C37:C38)</f>
        <v>14050000</v>
      </c>
      <c r="D36" s="34">
        <f t="shared" si="2"/>
        <v>-3106064</v>
      </c>
      <c r="E36" s="35">
        <f t="shared" si="0"/>
        <v>-22.107217081850532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10943936</v>
      </c>
      <c r="C38" s="38">
        <v>14050000</v>
      </c>
      <c r="D38" s="34">
        <f t="shared" si="2"/>
        <v>-3106064</v>
      </c>
      <c r="E38" s="39">
        <f t="shared" si="0"/>
        <v>-22.107217081850532</v>
      </c>
    </row>
    <row r="39" spans="1:5" s="23" customFormat="1" ht="27.75" customHeight="1">
      <c r="A39" s="22" t="s">
        <v>82</v>
      </c>
      <c r="B39" s="33">
        <f>B33-B36</f>
        <v>22622267</v>
      </c>
      <c r="C39" s="33">
        <f>C33-C36</f>
        <v>13153500</v>
      </c>
      <c r="D39" s="34">
        <f t="shared" si="2"/>
        <v>9468767</v>
      </c>
      <c r="E39" s="35">
        <f t="shared" si="0"/>
        <v>71.98667274869807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-3874795</v>
      </c>
      <c r="C46" s="37">
        <f>C32+C39+C40</f>
        <v>-70554500</v>
      </c>
      <c r="D46" s="31">
        <f>B46-C46</f>
        <v>66679705</v>
      </c>
      <c r="E46" s="32">
        <f>IF(C46=0,0,(D46/C46)*100)</f>
        <v>-94.50808240438244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 codeName="Sheet227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3" t="s">
        <v>227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626393665</v>
      </c>
      <c r="C7" s="33">
        <f>SUM(C8:C17)</f>
        <v>616625000</v>
      </c>
      <c r="D7" s="34">
        <f>B7-C7</f>
        <v>9768665</v>
      </c>
      <c r="E7" s="35">
        <f aca="true" t="shared" si="0" ref="E7:E40">IF(C7=0,0,(D7/C7)*100)</f>
        <v>1.584214879383742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182884771</v>
      </c>
      <c r="C10" s="38">
        <v>198504000</v>
      </c>
      <c r="D10" s="34">
        <f t="shared" si="1"/>
        <v>-15619229</v>
      </c>
      <c r="E10" s="39">
        <f t="shared" si="0"/>
        <v>-7.868470660540845</v>
      </c>
    </row>
    <row r="11" spans="1:5" s="21" customFormat="1" ht="14.25">
      <c r="A11" s="20" t="s">
        <v>129</v>
      </c>
      <c r="B11" s="38">
        <v>640000</v>
      </c>
      <c r="C11" s="38">
        <v>1050000</v>
      </c>
      <c r="D11" s="34">
        <f t="shared" si="1"/>
        <v>-410000</v>
      </c>
      <c r="E11" s="39">
        <f t="shared" si="0"/>
        <v>-39.04761904761905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442868894</v>
      </c>
      <c r="C17" s="38">
        <v>417071000</v>
      </c>
      <c r="D17" s="34">
        <f t="shared" si="1"/>
        <v>25797894</v>
      </c>
      <c r="E17" s="39">
        <f t="shared" si="0"/>
        <v>6.185492158409479</v>
      </c>
    </row>
    <row r="18" spans="1:5" s="23" customFormat="1" ht="24" customHeight="1">
      <c r="A18" s="22" t="s">
        <v>136</v>
      </c>
      <c r="B18" s="33">
        <f>SUM(B19:B31)</f>
        <v>579130118.46</v>
      </c>
      <c r="C18" s="33">
        <f>SUM(C19:C31)</f>
        <v>638084000</v>
      </c>
      <c r="D18" s="34">
        <f>B18-C18</f>
        <v>-58953881.53999996</v>
      </c>
      <c r="E18" s="35">
        <f t="shared" si="0"/>
        <v>-9.239203857172404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407740176.26</v>
      </c>
      <c r="C21" s="38">
        <v>460807000</v>
      </c>
      <c r="D21" s="34">
        <f t="shared" si="2"/>
        <v>-53066823.74000001</v>
      </c>
      <c r="E21" s="39">
        <f t="shared" si="0"/>
        <v>-11.51606285060774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19239388</v>
      </c>
      <c r="C26" s="38">
        <v>19753000</v>
      </c>
      <c r="D26" s="34">
        <f t="shared" si="2"/>
        <v>-513612</v>
      </c>
      <c r="E26" s="39">
        <f t="shared" si="0"/>
        <v>-2.6001721257530503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133587458.2</v>
      </c>
      <c r="C28" s="38">
        <v>137926000</v>
      </c>
      <c r="D28" s="34">
        <f t="shared" si="2"/>
        <v>-4338541.799999997</v>
      </c>
      <c r="E28" s="39">
        <f t="shared" si="0"/>
        <v>-3.1455576178530493</v>
      </c>
    </row>
    <row r="29" spans="1:5" s="21" customFormat="1" ht="14.25">
      <c r="A29" s="20" t="s">
        <v>147</v>
      </c>
      <c r="B29" s="38">
        <v>18563096</v>
      </c>
      <c r="C29" s="38">
        <v>19598000</v>
      </c>
      <c r="D29" s="34">
        <f t="shared" si="2"/>
        <v>-1034904</v>
      </c>
      <c r="E29" s="39">
        <f t="shared" si="0"/>
        <v>-5.280661291968569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47263546.53999996</v>
      </c>
      <c r="C32" s="33">
        <f>C7-C18</f>
        <v>-21459000</v>
      </c>
      <c r="D32" s="34">
        <f t="shared" si="2"/>
        <v>68722546.53999996</v>
      </c>
      <c r="E32" s="35">
        <f t="shared" si="0"/>
        <v>-320.25046153129205</v>
      </c>
    </row>
    <row r="33" spans="1:5" s="23" customFormat="1" ht="25.5" customHeight="1">
      <c r="A33" s="22" t="s">
        <v>150</v>
      </c>
      <c r="B33" s="33">
        <f>SUM(B34:B35)</f>
        <v>249649399.69</v>
      </c>
      <c r="C33" s="33">
        <f>SUM(C34:C35)</f>
        <v>14166000</v>
      </c>
      <c r="D33" s="34">
        <f t="shared" si="2"/>
        <v>235483399.69</v>
      </c>
      <c r="E33" s="35">
        <f t="shared" si="0"/>
        <v>1662.3139890583086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249649399.69</v>
      </c>
      <c r="C35" s="38">
        <v>14166000</v>
      </c>
      <c r="D35" s="34">
        <f t="shared" si="2"/>
        <v>235483399.69</v>
      </c>
      <c r="E35" s="39">
        <f t="shared" si="0"/>
        <v>1662.3139890583086</v>
      </c>
    </row>
    <row r="36" spans="1:5" s="23" customFormat="1" ht="27.75" customHeight="1">
      <c r="A36" s="22" t="s">
        <v>153</v>
      </c>
      <c r="B36" s="33">
        <f>SUM(B37:B38)</f>
        <v>7508529</v>
      </c>
      <c r="C36" s="33">
        <f>SUM(C37:C38)</f>
        <v>7778000</v>
      </c>
      <c r="D36" s="34">
        <f t="shared" si="2"/>
        <v>-269471</v>
      </c>
      <c r="E36" s="35">
        <f t="shared" si="0"/>
        <v>-3.4645281563383903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7508529</v>
      </c>
      <c r="C38" s="38">
        <v>7778000</v>
      </c>
      <c r="D38" s="34">
        <f t="shared" si="2"/>
        <v>-269471</v>
      </c>
      <c r="E38" s="39">
        <f t="shared" si="0"/>
        <v>-3.4645281563383903</v>
      </c>
    </row>
    <row r="39" spans="1:5" s="23" customFormat="1" ht="27.75" customHeight="1">
      <c r="A39" s="22" t="s">
        <v>82</v>
      </c>
      <c r="B39" s="33">
        <f>B33-B36</f>
        <v>242140870.69</v>
      </c>
      <c r="C39" s="33">
        <f>C33-C36</f>
        <v>6388000</v>
      </c>
      <c r="D39" s="34">
        <f t="shared" si="2"/>
        <v>235752870.69</v>
      </c>
      <c r="E39" s="35">
        <f t="shared" si="0"/>
        <v>3690.558401534126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289404417.22999996</v>
      </c>
      <c r="C46" s="37">
        <f>C32+C39+C40</f>
        <v>-15071000</v>
      </c>
      <c r="D46" s="31">
        <f>B46-C46</f>
        <v>304475417.22999996</v>
      </c>
      <c r="E46" s="32">
        <f>IF(C46=0,0,(D46/C46)*100)</f>
        <v>-2020.273487028067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 codeName="Sheet228"/>
  <dimension ref="A1:E46"/>
  <sheetViews>
    <sheetView workbookViewId="0" topLeftCell="A1">
      <selection activeCell="B31" sqref="B31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3" t="s">
        <v>228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485600841</v>
      </c>
      <c r="C7" s="33">
        <f>SUM(C8:C17)</f>
        <v>478600000</v>
      </c>
      <c r="D7" s="34">
        <f>B7-C7</f>
        <v>7000841</v>
      </c>
      <c r="E7" s="35">
        <f aca="true" t="shared" si="0" ref="E7:E40">IF(C7=0,0,(D7/C7)*100)</f>
        <v>1.4627749686585876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176977841</v>
      </c>
      <c r="C10" s="38">
        <v>164300000</v>
      </c>
      <c r="D10" s="34">
        <f t="shared" si="1"/>
        <v>12677841</v>
      </c>
      <c r="E10" s="39">
        <f t="shared" si="0"/>
        <v>7.716275715155203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308623000</v>
      </c>
      <c r="C17" s="38">
        <v>314300000</v>
      </c>
      <c r="D17" s="34">
        <f t="shared" si="1"/>
        <v>-5677000</v>
      </c>
      <c r="E17" s="39">
        <f t="shared" si="0"/>
        <v>-1.8062360801781738</v>
      </c>
    </row>
    <row r="18" spans="1:5" s="23" customFormat="1" ht="24" customHeight="1">
      <c r="A18" s="22" t="s">
        <v>136</v>
      </c>
      <c r="B18" s="33">
        <f>SUM(B19:B31)</f>
        <v>397879737</v>
      </c>
      <c r="C18" s="33">
        <f>SUM(C19:C31)</f>
        <v>479899000</v>
      </c>
      <c r="D18" s="34">
        <f>B18-C18</f>
        <v>-82019263</v>
      </c>
      <c r="E18" s="35">
        <f t="shared" si="0"/>
        <v>-17.090942677521728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289382371</v>
      </c>
      <c r="C21" s="38">
        <v>356524000</v>
      </c>
      <c r="D21" s="34">
        <f t="shared" si="2"/>
        <v>-67141629</v>
      </c>
      <c r="E21" s="39">
        <f t="shared" si="0"/>
        <v>-18.832288709876472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14656630</v>
      </c>
      <c r="C26" s="38">
        <v>22490000</v>
      </c>
      <c r="D26" s="34">
        <f t="shared" si="2"/>
        <v>-7833370</v>
      </c>
      <c r="E26" s="39">
        <f t="shared" si="0"/>
        <v>-34.83045798132503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93840736</v>
      </c>
      <c r="C28" s="38">
        <v>100885000</v>
      </c>
      <c r="D28" s="34">
        <f t="shared" si="2"/>
        <v>-7044264</v>
      </c>
      <c r="E28" s="39">
        <f t="shared" si="0"/>
        <v>-6.982469148039848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87721104</v>
      </c>
      <c r="C32" s="33">
        <f>C7-C18</f>
        <v>-1299000</v>
      </c>
      <c r="D32" s="34">
        <f t="shared" si="2"/>
        <v>89020104</v>
      </c>
      <c r="E32" s="35">
        <f t="shared" si="0"/>
        <v>-6852.971824480369</v>
      </c>
    </row>
    <row r="33" spans="1:5" s="23" customFormat="1" ht="25.5" customHeight="1">
      <c r="A33" s="22" t="s">
        <v>150</v>
      </c>
      <c r="B33" s="33">
        <f>SUM(B34:B35)</f>
        <v>75207416</v>
      </c>
      <c r="C33" s="33">
        <f>SUM(C34:C35)</f>
        <v>9095000</v>
      </c>
      <c r="D33" s="34">
        <f t="shared" si="2"/>
        <v>66112416</v>
      </c>
      <c r="E33" s="35">
        <f t="shared" si="0"/>
        <v>726.909466739967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75207416</v>
      </c>
      <c r="C35" s="38">
        <v>9095000</v>
      </c>
      <c r="D35" s="34">
        <f t="shared" si="2"/>
        <v>66112416</v>
      </c>
      <c r="E35" s="39">
        <f t="shared" si="0"/>
        <v>726.909466739967</v>
      </c>
    </row>
    <row r="36" spans="1:5" s="23" customFormat="1" ht="27.75" customHeight="1">
      <c r="A36" s="22" t="s">
        <v>153</v>
      </c>
      <c r="B36" s="33">
        <f>SUM(B37:B38)</f>
        <v>35681661</v>
      </c>
      <c r="C36" s="33">
        <f>SUM(C37:C38)</f>
        <v>6377000</v>
      </c>
      <c r="D36" s="34">
        <f t="shared" si="2"/>
        <v>29304661</v>
      </c>
      <c r="E36" s="35">
        <f t="shared" si="0"/>
        <v>459.53678845852284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35681661</v>
      </c>
      <c r="C38" s="38">
        <v>6377000</v>
      </c>
      <c r="D38" s="34">
        <f t="shared" si="2"/>
        <v>29304661</v>
      </c>
      <c r="E38" s="39">
        <f t="shared" si="0"/>
        <v>459.53678845852284</v>
      </c>
    </row>
    <row r="39" spans="1:5" s="23" customFormat="1" ht="27.75" customHeight="1">
      <c r="A39" s="22" t="s">
        <v>82</v>
      </c>
      <c r="B39" s="33">
        <f>B33-B36</f>
        <v>39525755</v>
      </c>
      <c r="C39" s="33">
        <f>C33-C36</f>
        <v>2718000</v>
      </c>
      <c r="D39" s="34">
        <f t="shared" si="2"/>
        <v>36807755</v>
      </c>
      <c r="E39" s="35">
        <f t="shared" si="0"/>
        <v>1354.2220382634289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127246859</v>
      </c>
      <c r="C46" s="37">
        <f>C32+C39+C40</f>
        <v>1419000</v>
      </c>
      <c r="D46" s="31">
        <f>B46-C46</f>
        <v>125827859</v>
      </c>
      <c r="E46" s="32">
        <f>IF(C46=0,0,(D46/C46)*100)</f>
        <v>8867.361451726567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 codeName="Sheet229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3" t="s">
        <v>229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478928783</v>
      </c>
      <c r="C7" s="33">
        <f>SUM(C8:C17)</f>
        <v>464338000</v>
      </c>
      <c r="D7" s="34">
        <f>B7-C7</f>
        <v>14590783</v>
      </c>
      <c r="E7" s="35">
        <f aca="true" t="shared" si="0" ref="E7:E40">IF(C7=0,0,(D7/C7)*100)</f>
        <v>3.142276315959495</v>
      </c>
    </row>
    <row r="8" spans="1:5" s="21" customFormat="1" ht="14.25">
      <c r="A8" s="20" t="s">
        <v>126</v>
      </c>
      <c r="B8" s="38">
        <v>0</v>
      </c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>
        <v>0</v>
      </c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187563444</v>
      </c>
      <c r="C10" s="38">
        <v>180838000</v>
      </c>
      <c r="D10" s="34">
        <f t="shared" si="1"/>
        <v>6725444</v>
      </c>
      <c r="E10" s="39">
        <f t="shared" si="0"/>
        <v>3.71904356385273</v>
      </c>
    </row>
    <row r="11" spans="1:5" s="21" customFormat="1" ht="14.25">
      <c r="A11" s="20" t="s">
        <v>129</v>
      </c>
      <c r="B11" s="38">
        <v>0</v>
      </c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291365339</v>
      </c>
      <c r="C17" s="38">
        <v>283500000</v>
      </c>
      <c r="D17" s="34">
        <f t="shared" si="1"/>
        <v>7865339</v>
      </c>
      <c r="E17" s="39">
        <f t="shared" si="0"/>
        <v>2.7743700176366843</v>
      </c>
    </row>
    <row r="18" spans="1:5" s="23" customFormat="1" ht="24" customHeight="1">
      <c r="A18" s="22" t="s">
        <v>136</v>
      </c>
      <c r="B18" s="33">
        <f>SUM(B19:B31)</f>
        <v>407452239</v>
      </c>
      <c r="C18" s="33">
        <f>SUM(C19:C31)</f>
        <v>471712000</v>
      </c>
      <c r="D18" s="34">
        <f>B18-C18</f>
        <v>-64259761</v>
      </c>
      <c r="E18" s="35">
        <f t="shared" si="0"/>
        <v>-13.622668280645817</v>
      </c>
    </row>
    <row r="19" spans="1:5" s="21" customFormat="1" ht="14.25">
      <c r="A19" s="20" t="s">
        <v>137</v>
      </c>
      <c r="B19" s="38">
        <v>0</v>
      </c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302015096</v>
      </c>
      <c r="C21" s="38">
        <v>357450000</v>
      </c>
      <c r="D21" s="34">
        <f t="shared" si="2"/>
        <v>-55434904</v>
      </c>
      <c r="E21" s="39">
        <f t="shared" si="0"/>
        <v>-15.508435865155965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7010598</v>
      </c>
      <c r="C26" s="38">
        <v>8430000</v>
      </c>
      <c r="D26" s="34">
        <f t="shared" si="2"/>
        <v>-1419402</v>
      </c>
      <c r="E26" s="39">
        <f t="shared" si="0"/>
        <v>-16.837508896797154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97656519</v>
      </c>
      <c r="C28" s="38">
        <v>105832000</v>
      </c>
      <c r="D28" s="34">
        <f t="shared" si="2"/>
        <v>-8175481</v>
      </c>
      <c r="E28" s="39">
        <f t="shared" si="0"/>
        <v>-7.7249612593544486</v>
      </c>
    </row>
    <row r="29" spans="1:5" s="21" customFormat="1" ht="14.25">
      <c r="A29" s="20" t="s">
        <v>147</v>
      </c>
      <c r="B29" s="38">
        <v>770026</v>
      </c>
      <c r="C29" s="38"/>
      <c r="D29" s="34">
        <f t="shared" si="2"/>
        <v>770026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71476544</v>
      </c>
      <c r="C32" s="33">
        <f>C7-C18</f>
        <v>-7374000</v>
      </c>
      <c r="D32" s="34">
        <f t="shared" si="2"/>
        <v>78850544</v>
      </c>
      <c r="E32" s="35">
        <f t="shared" si="0"/>
        <v>-1069.3049091402224</v>
      </c>
    </row>
    <row r="33" spans="1:5" s="23" customFormat="1" ht="25.5" customHeight="1">
      <c r="A33" s="22" t="s">
        <v>150</v>
      </c>
      <c r="B33" s="33">
        <f>SUM(B34:B35)</f>
        <v>7104748</v>
      </c>
      <c r="C33" s="33">
        <f>SUM(C34:C35)</f>
        <v>0</v>
      </c>
      <c r="D33" s="34">
        <f t="shared" si="2"/>
        <v>7104748</v>
      </c>
      <c r="E33" s="35">
        <f t="shared" si="0"/>
        <v>0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7104748</v>
      </c>
      <c r="C35" s="38"/>
      <c r="D35" s="34">
        <f t="shared" si="2"/>
        <v>7104748</v>
      </c>
      <c r="E35" s="39">
        <f t="shared" si="0"/>
        <v>0</v>
      </c>
    </row>
    <row r="36" spans="1:5" s="23" customFormat="1" ht="27.75" customHeight="1">
      <c r="A36" s="22" t="s">
        <v>153</v>
      </c>
      <c r="B36" s="33">
        <f>SUM(B37:B38)</f>
        <v>2229814</v>
      </c>
      <c r="C36" s="33">
        <f>SUM(C37:C38)</f>
        <v>0</v>
      </c>
      <c r="D36" s="34">
        <f t="shared" si="2"/>
        <v>2229814</v>
      </c>
      <c r="E36" s="35">
        <f t="shared" si="0"/>
        <v>0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2229814</v>
      </c>
      <c r="C38" s="38"/>
      <c r="D38" s="34">
        <f t="shared" si="2"/>
        <v>2229814</v>
      </c>
      <c r="E38" s="39">
        <f t="shared" si="0"/>
        <v>0</v>
      </c>
    </row>
    <row r="39" spans="1:5" s="23" customFormat="1" ht="27.75" customHeight="1">
      <c r="A39" s="22" t="s">
        <v>82</v>
      </c>
      <c r="B39" s="33">
        <f>B33-B36</f>
        <v>4874934</v>
      </c>
      <c r="C39" s="33">
        <f>C33-C36</f>
        <v>0</v>
      </c>
      <c r="D39" s="34">
        <f t="shared" si="2"/>
        <v>4874934</v>
      </c>
      <c r="E39" s="35">
        <f t="shared" si="0"/>
        <v>0</v>
      </c>
    </row>
    <row r="40" spans="1:5" s="23" customFormat="1" ht="27.75" customHeight="1">
      <c r="A40" s="22" t="s">
        <v>83</v>
      </c>
      <c r="B40" s="36">
        <v>0</v>
      </c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76351478</v>
      </c>
      <c r="C46" s="37">
        <f>C32+C39+C40</f>
        <v>-7374000</v>
      </c>
      <c r="D46" s="31">
        <f>B46-C46</f>
        <v>83725478</v>
      </c>
      <c r="E46" s="32">
        <f>IF(C46=0,0,(D46/C46)*100)</f>
        <v>-1135.4146731760238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 codeName="Sheet230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3" t="s">
        <v>230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333790958</v>
      </c>
      <c r="C7" s="33">
        <f>SUM(C8:C17)</f>
        <v>365308000</v>
      </c>
      <c r="D7" s="34">
        <f>B7-C7</f>
        <v>-31517042</v>
      </c>
      <c r="E7" s="35">
        <f aca="true" t="shared" si="0" ref="E7:E40">IF(C7=0,0,(D7/C7)*100)</f>
        <v>-8.627525813833806</v>
      </c>
    </row>
    <row r="8" spans="1:5" s="21" customFormat="1" ht="14.25">
      <c r="A8" s="20" t="s">
        <v>126</v>
      </c>
      <c r="B8" s="38">
        <v>0</v>
      </c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>
        <v>0</v>
      </c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114765074</v>
      </c>
      <c r="C10" s="38">
        <v>147742000</v>
      </c>
      <c r="D10" s="34">
        <f t="shared" si="1"/>
        <v>-32976926</v>
      </c>
      <c r="E10" s="39">
        <f t="shared" si="0"/>
        <v>-22.32061702156462</v>
      </c>
    </row>
    <row r="11" spans="1:5" s="21" customFormat="1" ht="14.25">
      <c r="A11" s="20" t="s">
        <v>129</v>
      </c>
      <c r="B11" s="38">
        <v>0</v>
      </c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>
        <v>0</v>
      </c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>
        <v>0</v>
      </c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>
        <v>0</v>
      </c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>
        <v>0</v>
      </c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>
        <v>0</v>
      </c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219025884</v>
      </c>
      <c r="C17" s="38">
        <v>217566000</v>
      </c>
      <c r="D17" s="34">
        <f t="shared" si="1"/>
        <v>1459884</v>
      </c>
      <c r="E17" s="39">
        <f t="shared" si="0"/>
        <v>0.6710074184385428</v>
      </c>
    </row>
    <row r="18" spans="1:5" s="23" customFormat="1" ht="24" customHeight="1">
      <c r="A18" s="22" t="s">
        <v>136</v>
      </c>
      <c r="B18" s="33">
        <f>SUM(B19:B31)</f>
        <v>328079295</v>
      </c>
      <c r="C18" s="33">
        <f>SUM(C19:C31)</f>
        <v>360552000</v>
      </c>
      <c r="D18" s="34">
        <f>B18-C18</f>
        <v>-32472705</v>
      </c>
      <c r="E18" s="35">
        <f t="shared" si="0"/>
        <v>-9.006386041403182</v>
      </c>
    </row>
    <row r="19" spans="1:5" s="21" customFormat="1" ht="14.25">
      <c r="A19" s="20" t="s">
        <v>137</v>
      </c>
      <c r="B19" s="38">
        <v>0</v>
      </c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>
        <v>0</v>
      </c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210304739</v>
      </c>
      <c r="C21" s="38">
        <v>239403000</v>
      </c>
      <c r="D21" s="34">
        <f t="shared" si="2"/>
        <v>-29098261</v>
      </c>
      <c r="E21" s="39">
        <f t="shared" si="0"/>
        <v>-12.154509759693905</v>
      </c>
    </row>
    <row r="22" spans="1:5" s="21" customFormat="1" ht="14.25">
      <c r="A22" s="20" t="s">
        <v>140</v>
      </c>
      <c r="B22" s="38">
        <v>0</v>
      </c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>
        <v>0</v>
      </c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>
        <v>0</v>
      </c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>
        <v>0</v>
      </c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8727517</v>
      </c>
      <c r="C26" s="38">
        <v>11784000</v>
      </c>
      <c r="D26" s="34">
        <f t="shared" si="2"/>
        <v>-3056483</v>
      </c>
      <c r="E26" s="39">
        <f t="shared" si="0"/>
        <v>-25.937567888662592</v>
      </c>
    </row>
    <row r="27" spans="1:5" s="21" customFormat="1" ht="14.25">
      <c r="A27" s="20" t="s">
        <v>145</v>
      </c>
      <c r="B27" s="38">
        <v>0</v>
      </c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105405068</v>
      </c>
      <c r="C28" s="38">
        <v>106905000</v>
      </c>
      <c r="D28" s="34">
        <f t="shared" si="2"/>
        <v>-1499932</v>
      </c>
      <c r="E28" s="39">
        <f t="shared" si="0"/>
        <v>-1.4030513072353958</v>
      </c>
    </row>
    <row r="29" spans="1:5" s="21" customFormat="1" ht="14.25">
      <c r="A29" s="20" t="s">
        <v>147</v>
      </c>
      <c r="B29" s="38">
        <v>3641971</v>
      </c>
      <c r="C29" s="38">
        <v>2460000</v>
      </c>
      <c r="D29" s="34">
        <f t="shared" si="2"/>
        <v>1181971</v>
      </c>
      <c r="E29" s="39">
        <f t="shared" si="0"/>
        <v>48.04760162601626</v>
      </c>
    </row>
    <row r="30" spans="1:5" s="21" customFormat="1" ht="14.25">
      <c r="A30" s="20" t="s">
        <v>148</v>
      </c>
      <c r="B30" s="38">
        <v>0</v>
      </c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>
        <v>0</v>
      </c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5711663</v>
      </c>
      <c r="C32" s="33">
        <f>C7-C18</f>
        <v>4756000</v>
      </c>
      <c r="D32" s="34">
        <f t="shared" si="2"/>
        <v>955663</v>
      </c>
      <c r="E32" s="35">
        <f t="shared" si="0"/>
        <v>20.0938393608074</v>
      </c>
    </row>
    <row r="33" spans="1:5" s="23" customFormat="1" ht="25.5" customHeight="1">
      <c r="A33" s="22" t="s">
        <v>150</v>
      </c>
      <c r="B33" s="33">
        <f>SUM(B34:B35)</f>
        <v>17594346</v>
      </c>
      <c r="C33" s="33">
        <f>SUM(C34:C35)</f>
        <v>0</v>
      </c>
      <c r="D33" s="34">
        <f t="shared" si="2"/>
        <v>17594346</v>
      </c>
      <c r="E33" s="35">
        <f t="shared" si="0"/>
        <v>0</v>
      </c>
    </row>
    <row r="34" spans="1:5" s="21" customFormat="1" ht="14.25">
      <c r="A34" s="20" t="s">
        <v>151</v>
      </c>
      <c r="B34" s="38">
        <v>0</v>
      </c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17594346</v>
      </c>
      <c r="C35" s="38">
        <v>0</v>
      </c>
      <c r="D35" s="34">
        <f t="shared" si="2"/>
        <v>17594346</v>
      </c>
      <c r="E35" s="39">
        <f t="shared" si="0"/>
        <v>0</v>
      </c>
    </row>
    <row r="36" spans="1:5" s="23" customFormat="1" ht="27.75" customHeight="1">
      <c r="A36" s="22" t="s">
        <v>153</v>
      </c>
      <c r="B36" s="33">
        <f>SUM(B37:B38)</f>
        <v>11205606</v>
      </c>
      <c r="C36" s="33">
        <f>SUM(C37:C38)</f>
        <v>0</v>
      </c>
      <c r="D36" s="34">
        <f t="shared" si="2"/>
        <v>11205606</v>
      </c>
      <c r="E36" s="35">
        <f t="shared" si="0"/>
        <v>0</v>
      </c>
    </row>
    <row r="37" spans="1:5" s="21" customFormat="1" ht="14.25">
      <c r="A37" s="20" t="s">
        <v>154</v>
      </c>
      <c r="B37" s="38">
        <v>0</v>
      </c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11205606</v>
      </c>
      <c r="C38" s="38">
        <v>0</v>
      </c>
      <c r="D38" s="34">
        <f t="shared" si="2"/>
        <v>11205606</v>
      </c>
      <c r="E38" s="39">
        <f t="shared" si="0"/>
        <v>0</v>
      </c>
    </row>
    <row r="39" spans="1:5" s="23" customFormat="1" ht="27.75" customHeight="1">
      <c r="A39" s="22" t="s">
        <v>82</v>
      </c>
      <c r="B39" s="33">
        <f>B33-B36</f>
        <v>6388740</v>
      </c>
      <c r="C39" s="33">
        <f>C33-C36</f>
        <v>0</v>
      </c>
      <c r="D39" s="34">
        <f t="shared" si="2"/>
        <v>6388740</v>
      </c>
      <c r="E39" s="35">
        <f t="shared" si="0"/>
        <v>0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12100403</v>
      </c>
      <c r="C46" s="37">
        <f>C32+C39+C40</f>
        <v>4756000</v>
      </c>
      <c r="D46" s="31">
        <f>B46-C46</f>
        <v>7344403</v>
      </c>
      <c r="E46" s="32">
        <f>IF(C46=0,0,(D46/C46)*100)</f>
        <v>154.42394869638352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 codeName="Sheet231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231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529289506</v>
      </c>
      <c r="C7" s="33">
        <f>SUM(C8:C17)</f>
        <v>554238000</v>
      </c>
      <c r="D7" s="34">
        <f>B7-C7</f>
        <v>-24948494</v>
      </c>
      <c r="E7" s="35">
        <f aca="true" t="shared" si="0" ref="E7:E40">IF(C7=0,0,(D7/C7)*100)</f>
        <v>-4.501404450795507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224982190</v>
      </c>
      <c r="C10" s="38">
        <v>263000000</v>
      </c>
      <c r="D10" s="34">
        <f t="shared" si="1"/>
        <v>-38017810</v>
      </c>
      <c r="E10" s="39">
        <f t="shared" si="0"/>
        <v>-14.455441064638782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304307316</v>
      </c>
      <c r="C17" s="38">
        <v>291238000</v>
      </c>
      <c r="D17" s="34">
        <f t="shared" si="1"/>
        <v>13069316</v>
      </c>
      <c r="E17" s="39">
        <f t="shared" si="0"/>
        <v>4.487503691139206</v>
      </c>
    </row>
    <row r="18" spans="1:5" s="23" customFormat="1" ht="24" customHeight="1">
      <c r="A18" s="22" t="s">
        <v>136</v>
      </c>
      <c r="B18" s="33">
        <f>SUM(B19:B31)</f>
        <v>538479993</v>
      </c>
      <c r="C18" s="33">
        <f>SUM(C19:C31)</f>
        <v>551649000</v>
      </c>
      <c r="D18" s="34">
        <f>B18-C18</f>
        <v>-13169007</v>
      </c>
      <c r="E18" s="35">
        <f t="shared" si="0"/>
        <v>-2.387207626588646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424792753</v>
      </c>
      <c r="C21" s="38">
        <v>434046000</v>
      </c>
      <c r="D21" s="34">
        <f t="shared" si="2"/>
        <v>-9253247</v>
      </c>
      <c r="E21" s="39">
        <f t="shared" si="0"/>
        <v>-2.131858604848334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16503866</v>
      </c>
      <c r="C26" s="38">
        <v>20000000</v>
      </c>
      <c r="D26" s="34">
        <f t="shared" si="2"/>
        <v>-3496134</v>
      </c>
      <c r="E26" s="39">
        <f t="shared" si="0"/>
        <v>-17.48067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90454858</v>
      </c>
      <c r="C28" s="38">
        <v>91431000</v>
      </c>
      <c r="D28" s="34">
        <f t="shared" si="2"/>
        <v>-976142</v>
      </c>
      <c r="E28" s="39">
        <f t="shared" si="0"/>
        <v>-1.0676269536590435</v>
      </c>
    </row>
    <row r="29" spans="1:5" s="21" customFormat="1" ht="14.25">
      <c r="A29" s="20" t="s">
        <v>147</v>
      </c>
      <c r="B29" s="38">
        <v>6728516</v>
      </c>
      <c r="C29" s="38">
        <v>6172000</v>
      </c>
      <c r="D29" s="34">
        <f t="shared" si="2"/>
        <v>556516</v>
      </c>
      <c r="E29" s="39">
        <f t="shared" si="0"/>
        <v>9.016785482825664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-9190487</v>
      </c>
      <c r="C32" s="33">
        <f>C7-C18</f>
        <v>2589000</v>
      </c>
      <c r="D32" s="34">
        <f t="shared" si="2"/>
        <v>-11779487</v>
      </c>
      <c r="E32" s="35">
        <f t="shared" si="0"/>
        <v>-454.98211664735425</v>
      </c>
    </row>
    <row r="33" spans="1:5" s="23" customFormat="1" ht="25.5" customHeight="1">
      <c r="A33" s="22" t="s">
        <v>150</v>
      </c>
      <c r="B33" s="33">
        <f>SUM(B34:B35)</f>
        <v>9180488</v>
      </c>
      <c r="C33" s="33">
        <f>SUM(C34:C35)</f>
        <v>8138000</v>
      </c>
      <c r="D33" s="34">
        <f t="shared" si="2"/>
        <v>1042488</v>
      </c>
      <c r="E33" s="35">
        <f t="shared" si="0"/>
        <v>12.810125337920866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9180488</v>
      </c>
      <c r="C35" s="38">
        <v>8138000</v>
      </c>
      <c r="D35" s="34">
        <f t="shared" si="2"/>
        <v>1042488</v>
      </c>
      <c r="E35" s="39">
        <f t="shared" si="0"/>
        <v>12.810125337920866</v>
      </c>
    </row>
    <row r="36" spans="1:5" s="23" customFormat="1" ht="27.75" customHeight="1">
      <c r="A36" s="22" t="s">
        <v>153</v>
      </c>
      <c r="B36" s="33">
        <f>SUM(B37:B38)</f>
        <v>5554310</v>
      </c>
      <c r="C36" s="33">
        <f>SUM(C37:C38)</f>
        <v>6272000</v>
      </c>
      <c r="D36" s="34">
        <f t="shared" si="2"/>
        <v>-717690</v>
      </c>
      <c r="E36" s="35">
        <f t="shared" si="0"/>
        <v>-11.442761479591837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5554310</v>
      </c>
      <c r="C38" s="38">
        <v>6272000</v>
      </c>
      <c r="D38" s="34">
        <f t="shared" si="2"/>
        <v>-717690</v>
      </c>
      <c r="E38" s="39">
        <f t="shared" si="0"/>
        <v>-11.442761479591837</v>
      </c>
    </row>
    <row r="39" spans="1:5" s="23" customFormat="1" ht="27.75" customHeight="1">
      <c r="A39" s="22" t="s">
        <v>82</v>
      </c>
      <c r="B39" s="33">
        <f>B33-B36</f>
        <v>3626178</v>
      </c>
      <c r="C39" s="33">
        <f>C33-C36</f>
        <v>1866000</v>
      </c>
      <c r="D39" s="34">
        <f t="shared" si="2"/>
        <v>1760178</v>
      </c>
      <c r="E39" s="35">
        <f t="shared" si="0"/>
        <v>94.32893890675241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-5564309</v>
      </c>
      <c r="C46" s="37">
        <f>C32+C39+C40</f>
        <v>4455000</v>
      </c>
      <c r="D46" s="31">
        <f>B46-C46</f>
        <v>-10019309</v>
      </c>
      <c r="E46" s="32">
        <f>IF(C46=0,0,(D46/C46)*100)</f>
        <v>-224.9003142536476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sheetPr codeName="Sheet232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9.50390625" style="8" customWidth="1"/>
    <col min="6" max="16384" width="9.00390625" style="8" customWidth="1"/>
  </cols>
  <sheetData>
    <row r="1" spans="1:5" s="1" customFormat="1" ht="27.75">
      <c r="A1" s="105" t="s">
        <v>232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353308347</v>
      </c>
      <c r="C7" s="33">
        <f>SUM(C8:C17)</f>
        <v>333486000</v>
      </c>
      <c r="D7" s="34">
        <f>B7-C7</f>
        <v>19822347</v>
      </c>
      <c r="E7" s="35">
        <f aca="true" t="shared" si="0" ref="E7:E40">IF(C7=0,0,(D7/C7)*100)</f>
        <v>5.943981756355589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126479498</v>
      </c>
      <c r="C10" s="38">
        <v>115000000</v>
      </c>
      <c r="D10" s="34">
        <f t="shared" si="1"/>
        <v>11479498</v>
      </c>
      <c r="E10" s="39">
        <f t="shared" si="0"/>
        <v>9.982172173913044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226828849</v>
      </c>
      <c r="C17" s="38">
        <v>218486000</v>
      </c>
      <c r="D17" s="34">
        <f t="shared" si="1"/>
        <v>8342849</v>
      </c>
      <c r="E17" s="39">
        <f t="shared" si="0"/>
        <v>3.8184821910786044</v>
      </c>
    </row>
    <row r="18" spans="1:5" s="23" customFormat="1" ht="24" customHeight="1">
      <c r="A18" s="22" t="s">
        <v>136</v>
      </c>
      <c r="B18" s="33">
        <f>SUM(B19:B31)</f>
        <v>300076152</v>
      </c>
      <c r="C18" s="33">
        <f>SUM(C19:C31)</f>
        <v>334310000</v>
      </c>
      <c r="D18" s="34">
        <f>B18-C18</f>
        <v>-34233848</v>
      </c>
      <c r="E18" s="35">
        <f t="shared" si="0"/>
        <v>-10.240150758278245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232186669</v>
      </c>
      <c r="C21" s="38">
        <v>252740000</v>
      </c>
      <c r="D21" s="34">
        <f t="shared" si="2"/>
        <v>-20553331</v>
      </c>
      <c r="E21" s="39">
        <f t="shared" si="0"/>
        <v>-8.132203450185962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5467812</v>
      </c>
      <c r="C26" s="38">
        <v>7800000</v>
      </c>
      <c r="D26" s="34">
        <f t="shared" si="2"/>
        <v>-2332188</v>
      </c>
      <c r="E26" s="39">
        <f t="shared" si="0"/>
        <v>-29.899846153846156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56608307</v>
      </c>
      <c r="C28" s="38">
        <v>73770000</v>
      </c>
      <c r="D28" s="34">
        <f t="shared" si="2"/>
        <v>-17161693</v>
      </c>
      <c r="E28" s="39">
        <f t="shared" si="0"/>
        <v>-23.263783380778094</v>
      </c>
    </row>
    <row r="29" spans="1:5" s="21" customFormat="1" ht="14.25">
      <c r="A29" s="20" t="s">
        <v>147</v>
      </c>
      <c r="B29" s="38">
        <v>5813364</v>
      </c>
      <c r="C29" s="38">
        <v>0</v>
      </c>
      <c r="D29" s="34">
        <f t="shared" si="2"/>
        <v>5813364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53232195</v>
      </c>
      <c r="C32" s="33">
        <f>C7-C18</f>
        <v>-824000</v>
      </c>
      <c r="D32" s="34">
        <f t="shared" si="2"/>
        <v>54056195</v>
      </c>
      <c r="E32" s="35">
        <f t="shared" si="0"/>
        <v>-6560.217839805826</v>
      </c>
    </row>
    <row r="33" spans="1:5" s="23" customFormat="1" ht="25.5" customHeight="1">
      <c r="A33" s="22" t="s">
        <v>150</v>
      </c>
      <c r="B33" s="33">
        <f>SUM(B34:B35)</f>
        <v>6845139</v>
      </c>
      <c r="C33" s="33">
        <f>SUM(C34:C35)</f>
        <v>1149000</v>
      </c>
      <c r="D33" s="34">
        <f t="shared" si="2"/>
        <v>5696139</v>
      </c>
      <c r="E33" s="35">
        <f t="shared" si="0"/>
        <v>495.7475195822454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6845139</v>
      </c>
      <c r="C35" s="38">
        <v>1149000</v>
      </c>
      <c r="D35" s="34">
        <f t="shared" si="2"/>
        <v>5696139</v>
      </c>
      <c r="E35" s="39">
        <f t="shared" si="0"/>
        <v>495.7475195822454</v>
      </c>
    </row>
    <row r="36" spans="1:5" s="23" customFormat="1" ht="27.75" customHeight="1">
      <c r="A36" s="22" t="s">
        <v>153</v>
      </c>
      <c r="B36" s="33">
        <f>SUM(B37:B38)</f>
        <v>1219695</v>
      </c>
      <c r="C36" s="33">
        <f>SUM(C37:C38)</f>
        <v>1107000</v>
      </c>
      <c r="D36" s="34">
        <f t="shared" si="2"/>
        <v>112695</v>
      </c>
      <c r="E36" s="35">
        <f t="shared" si="0"/>
        <v>10.18021680216802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1219695</v>
      </c>
      <c r="C38" s="38">
        <v>1107000</v>
      </c>
      <c r="D38" s="34">
        <f t="shared" si="2"/>
        <v>112695</v>
      </c>
      <c r="E38" s="39">
        <f t="shared" si="0"/>
        <v>10.18021680216802</v>
      </c>
    </row>
    <row r="39" spans="1:5" s="23" customFormat="1" ht="27.75" customHeight="1">
      <c r="A39" s="22" t="s">
        <v>82</v>
      </c>
      <c r="B39" s="33">
        <f>B33-B36</f>
        <v>5625444</v>
      </c>
      <c r="C39" s="33">
        <f>C33-C36</f>
        <v>42000</v>
      </c>
      <c r="D39" s="34">
        <f t="shared" si="2"/>
        <v>5583444</v>
      </c>
      <c r="E39" s="35">
        <f t="shared" si="0"/>
        <v>13293.914285714285</v>
      </c>
    </row>
    <row r="40" spans="1:5" s="23" customFormat="1" ht="27.75" customHeight="1">
      <c r="A40" s="22" t="s">
        <v>83</v>
      </c>
      <c r="B40" s="36">
        <v>0</v>
      </c>
      <c r="C40" s="36">
        <v>0</v>
      </c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58857639</v>
      </c>
      <c r="C46" s="37">
        <f>C32+C39+C40</f>
        <v>-782000</v>
      </c>
      <c r="D46" s="31">
        <f>B46-C46</f>
        <v>59639639</v>
      </c>
      <c r="E46" s="32">
        <f>IF(C46=0,0,(D46/C46)*100)</f>
        <v>-7626.552301790281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sheetPr codeName="Sheet233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233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628553368</v>
      </c>
      <c r="C7" s="33">
        <f>SUM(C8:C17)</f>
        <v>552118000</v>
      </c>
      <c r="D7" s="34">
        <f>B7-C7</f>
        <v>76435368</v>
      </c>
      <c r="E7" s="35">
        <f aca="true" t="shared" si="0" ref="E7:E40">IF(C7=0,0,(D7/C7)*100)</f>
        <v>13.844027544836429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265450788</v>
      </c>
      <c r="C10" s="38">
        <v>210665000</v>
      </c>
      <c r="D10" s="34">
        <f t="shared" si="1"/>
        <v>54785788</v>
      </c>
      <c r="E10" s="39">
        <f t="shared" si="0"/>
        <v>26.00611776991907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363102580</v>
      </c>
      <c r="C17" s="38">
        <v>341453000</v>
      </c>
      <c r="D17" s="34">
        <f t="shared" si="1"/>
        <v>21649580</v>
      </c>
      <c r="E17" s="39">
        <f t="shared" si="0"/>
        <v>6.340427525896683</v>
      </c>
    </row>
    <row r="18" spans="1:5" s="23" customFormat="1" ht="24" customHeight="1">
      <c r="A18" s="22" t="s">
        <v>136</v>
      </c>
      <c r="B18" s="33">
        <f>SUM(B19:B31)</f>
        <v>585485277</v>
      </c>
      <c r="C18" s="33">
        <f>SUM(C19:C31)</f>
        <v>563861000</v>
      </c>
      <c r="D18" s="34">
        <f>B18-C18</f>
        <v>21624277</v>
      </c>
      <c r="E18" s="35">
        <f t="shared" si="0"/>
        <v>3.835036826451909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430738752</v>
      </c>
      <c r="C21" s="38">
        <v>440578000</v>
      </c>
      <c r="D21" s="34">
        <f t="shared" si="2"/>
        <v>-9839248</v>
      </c>
      <c r="E21" s="39">
        <f t="shared" si="0"/>
        <v>-2.233259036992315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16604952</v>
      </c>
      <c r="C26" s="38">
        <v>19442000</v>
      </c>
      <c r="D26" s="34">
        <f t="shared" si="2"/>
        <v>-2837048</v>
      </c>
      <c r="E26" s="39">
        <f t="shared" si="0"/>
        <v>-14.59236704042794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105540292</v>
      </c>
      <c r="C28" s="38">
        <v>103591000</v>
      </c>
      <c r="D28" s="34">
        <f t="shared" si="2"/>
        <v>1949292</v>
      </c>
      <c r="E28" s="39">
        <f t="shared" si="0"/>
        <v>1.8817194543927562</v>
      </c>
    </row>
    <row r="29" spans="1:5" s="21" customFormat="1" ht="14.25">
      <c r="A29" s="20" t="s">
        <v>147</v>
      </c>
      <c r="B29" s="38">
        <v>32601281</v>
      </c>
      <c r="C29" s="38">
        <v>250000</v>
      </c>
      <c r="D29" s="34">
        <f t="shared" si="2"/>
        <v>32351281</v>
      </c>
      <c r="E29" s="39">
        <f t="shared" si="0"/>
        <v>12940.5124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43068091</v>
      </c>
      <c r="C32" s="33">
        <f>C7-C18</f>
        <v>-11743000</v>
      </c>
      <c r="D32" s="34">
        <f t="shared" si="2"/>
        <v>54811091</v>
      </c>
      <c r="E32" s="35">
        <f t="shared" si="0"/>
        <v>-466.75543728178485</v>
      </c>
    </row>
    <row r="33" spans="1:5" s="23" customFormat="1" ht="25.5" customHeight="1">
      <c r="A33" s="22" t="s">
        <v>150</v>
      </c>
      <c r="B33" s="33">
        <f>SUM(B34:B35)</f>
        <v>31724528</v>
      </c>
      <c r="C33" s="33">
        <f>SUM(C34:C35)</f>
        <v>9098000</v>
      </c>
      <c r="D33" s="34">
        <f t="shared" si="2"/>
        <v>22626528</v>
      </c>
      <c r="E33" s="35">
        <f t="shared" si="0"/>
        <v>248.69782369751593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31724528</v>
      </c>
      <c r="C35" s="38">
        <v>9098000</v>
      </c>
      <c r="D35" s="34">
        <f t="shared" si="2"/>
        <v>22626528</v>
      </c>
      <c r="E35" s="39">
        <f t="shared" si="0"/>
        <v>248.69782369751593</v>
      </c>
    </row>
    <row r="36" spans="1:5" s="23" customFormat="1" ht="27.75" customHeight="1">
      <c r="A36" s="22" t="s">
        <v>153</v>
      </c>
      <c r="B36" s="33">
        <f>SUM(B37:B38)</f>
        <v>27965253</v>
      </c>
      <c r="C36" s="33">
        <f>SUM(C37:C38)</f>
        <v>1469000</v>
      </c>
      <c r="D36" s="34">
        <f t="shared" si="2"/>
        <v>26496253</v>
      </c>
      <c r="E36" s="35">
        <f t="shared" si="0"/>
        <v>1803.6931926480597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27965253</v>
      </c>
      <c r="C38" s="38">
        <v>1469000</v>
      </c>
      <c r="D38" s="34">
        <f t="shared" si="2"/>
        <v>26496253</v>
      </c>
      <c r="E38" s="39">
        <f t="shared" si="0"/>
        <v>1803.6931926480597</v>
      </c>
    </row>
    <row r="39" spans="1:5" s="23" customFormat="1" ht="27.75" customHeight="1">
      <c r="A39" s="22" t="s">
        <v>82</v>
      </c>
      <c r="B39" s="33">
        <f>B33-B36</f>
        <v>3759275</v>
      </c>
      <c r="C39" s="33">
        <f>C33-C36</f>
        <v>7629000</v>
      </c>
      <c r="D39" s="34">
        <f t="shared" si="2"/>
        <v>-3869725</v>
      </c>
      <c r="E39" s="35">
        <f t="shared" si="0"/>
        <v>-50.7238825534146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46827366</v>
      </c>
      <c r="C46" s="37">
        <f>C32+C39+C40</f>
        <v>-4114000</v>
      </c>
      <c r="D46" s="31">
        <f>B46-C46</f>
        <v>50941366</v>
      </c>
      <c r="E46" s="32">
        <f>IF(C46=0,0,(D46/C46)*100)</f>
        <v>-1238.2441905687895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sheetPr codeName="Sheet234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234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230700353</v>
      </c>
      <c r="C7" s="33">
        <f>SUM(C8:C17)</f>
        <v>220479000</v>
      </c>
      <c r="D7" s="34">
        <f>B7-C7</f>
        <v>10221353</v>
      </c>
      <c r="E7" s="35">
        <f aca="true" t="shared" si="0" ref="E7:E40">IF(C7=0,0,(D7/C7)*100)</f>
        <v>4.635975761863942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68456985</v>
      </c>
      <c r="C10" s="38">
        <v>65292000</v>
      </c>
      <c r="D10" s="34">
        <f t="shared" si="1"/>
        <v>3164985</v>
      </c>
      <c r="E10" s="39">
        <f t="shared" si="0"/>
        <v>4.847431538320162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162243368</v>
      </c>
      <c r="C17" s="38">
        <v>155187000</v>
      </c>
      <c r="D17" s="34">
        <f t="shared" si="1"/>
        <v>7056368</v>
      </c>
      <c r="E17" s="39">
        <f t="shared" si="0"/>
        <v>4.547009736640311</v>
      </c>
    </row>
    <row r="18" spans="1:5" s="23" customFormat="1" ht="24" customHeight="1">
      <c r="A18" s="22" t="s">
        <v>136</v>
      </c>
      <c r="B18" s="33">
        <f>SUM(B19:B31)</f>
        <v>216868623</v>
      </c>
      <c r="C18" s="33">
        <f>SUM(C19:C31)</f>
        <v>223742000</v>
      </c>
      <c r="D18" s="34">
        <f>B18-C18</f>
        <v>-6873377</v>
      </c>
      <c r="E18" s="35">
        <f t="shared" si="0"/>
        <v>-3.0720101724307463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156425607</v>
      </c>
      <c r="C21" s="38">
        <v>162784000</v>
      </c>
      <c r="D21" s="34">
        <f t="shared" si="2"/>
        <v>-6358393</v>
      </c>
      <c r="E21" s="39">
        <f t="shared" si="0"/>
        <v>-3.9060306909770004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2601091</v>
      </c>
      <c r="C26" s="38">
        <v>2700000</v>
      </c>
      <c r="D26" s="34">
        <f t="shared" si="2"/>
        <v>-98909</v>
      </c>
      <c r="E26" s="39">
        <f t="shared" si="0"/>
        <v>-3.6632962962962963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56002494</v>
      </c>
      <c r="C28" s="38">
        <v>58258000</v>
      </c>
      <c r="D28" s="34">
        <f t="shared" si="2"/>
        <v>-2255506</v>
      </c>
      <c r="E28" s="39">
        <f t="shared" si="0"/>
        <v>-3.871581585361667</v>
      </c>
    </row>
    <row r="29" spans="1:5" s="21" customFormat="1" ht="14.25">
      <c r="A29" s="20" t="s">
        <v>147</v>
      </c>
      <c r="B29" s="38">
        <v>1839431</v>
      </c>
      <c r="C29" s="38">
        <v>0</v>
      </c>
      <c r="D29" s="34">
        <f t="shared" si="2"/>
        <v>1839431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13831730</v>
      </c>
      <c r="C32" s="33">
        <f>C7-C18</f>
        <v>-3263000</v>
      </c>
      <c r="D32" s="34">
        <f t="shared" si="2"/>
        <v>17094730</v>
      </c>
      <c r="E32" s="35">
        <f t="shared" si="0"/>
        <v>-523.8961078761876</v>
      </c>
    </row>
    <row r="33" spans="1:5" s="23" customFormat="1" ht="25.5" customHeight="1">
      <c r="A33" s="22" t="s">
        <v>150</v>
      </c>
      <c r="B33" s="33">
        <f>SUM(B34:B35)</f>
        <v>4118915</v>
      </c>
      <c r="C33" s="33">
        <f>SUM(C34:C35)</f>
        <v>2198000</v>
      </c>
      <c r="D33" s="34">
        <f t="shared" si="2"/>
        <v>1920915</v>
      </c>
      <c r="E33" s="35">
        <f t="shared" si="0"/>
        <v>87.3937670609645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4118915</v>
      </c>
      <c r="C35" s="38">
        <v>2198000</v>
      </c>
      <c r="D35" s="34">
        <f t="shared" si="2"/>
        <v>1920915</v>
      </c>
      <c r="E35" s="39">
        <f t="shared" si="0"/>
        <v>87.3937670609645</v>
      </c>
    </row>
    <row r="36" spans="1:5" s="23" customFormat="1" ht="27.75" customHeight="1">
      <c r="A36" s="22" t="s">
        <v>153</v>
      </c>
      <c r="B36" s="33">
        <f>SUM(B37:B38)</f>
        <v>977637</v>
      </c>
      <c r="C36" s="33">
        <f>SUM(C37:C38)</f>
        <v>1850000</v>
      </c>
      <c r="D36" s="34">
        <f t="shared" si="2"/>
        <v>-872363</v>
      </c>
      <c r="E36" s="35">
        <f t="shared" si="0"/>
        <v>-47.154756756756754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977637</v>
      </c>
      <c r="C38" s="38">
        <v>1850000</v>
      </c>
      <c r="D38" s="34">
        <f t="shared" si="2"/>
        <v>-872363</v>
      </c>
      <c r="E38" s="39">
        <f t="shared" si="0"/>
        <v>-47.154756756756754</v>
      </c>
    </row>
    <row r="39" spans="1:5" s="23" customFormat="1" ht="27.75" customHeight="1">
      <c r="A39" s="22" t="s">
        <v>82</v>
      </c>
      <c r="B39" s="33">
        <f>B33-B36</f>
        <v>3141278</v>
      </c>
      <c r="C39" s="33">
        <f>C33-C36</f>
        <v>348000</v>
      </c>
      <c r="D39" s="34">
        <f t="shared" si="2"/>
        <v>2793278</v>
      </c>
      <c r="E39" s="35">
        <f t="shared" si="0"/>
        <v>802.666091954023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16973008</v>
      </c>
      <c r="C46" s="37">
        <f>C32+C39+C40</f>
        <v>-2915000</v>
      </c>
      <c r="D46" s="31">
        <f>B46-C46</f>
        <v>19888008</v>
      </c>
      <c r="E46" s="32">
        <f>IF(C46=0,0,(D46/C46)*100)</f>
        <v>-682.2644253859348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E46"/>
  <sheetViews>
    <sheetView workbookViewId="0" topLeftCell="A1">
      <pane xSplit="1" ySplit="6" topLeftCell="B7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B50" sqref="B50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3" t="s">
        <v>183</v>
      </c>
      <c r="B1" s="104"/>
      <c r="C1" s="104"/>
      <c r="D1" s="104"/>
      <c r="E1" s="104"/>
    </row>
    <row r="2" spans="1:5" s="1" customFormat="1" ht="21">
      <c r="A2" s="96" t="s">
        <v>157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118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307278605</v>
      </c>
      <c r="C7" s="33">
        <f>SUM(C8:C17)</f>
        <v>392370000</v>
      </c>
      <c r="D7" s="34">
        <f>B7-C7</f>
        <v>-85091395</v>
      </c>
      <c r="E7" s="35">
        <f aca="true" t="shared" si="0" ref="E7:E40">IF(C7=0,0,(D7/C7)*100)</f>
        <v>-21.686519101868136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/>
      <c r="C10" s="38"/>
      <c r="D10" s="34">
        <f t="shared" si="1"/>
        <v>0</v>
      </c>
      <c r="E10" s="39">
        <f t="shared" si="0"/>
        <v>0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>
        <v>307278605</v>
      </c>
      <c r="C12" s="38">
        <v>392370000</v>
      </c>
      <c r="D12" s="34">
        <f t="shared" si="1"/>
        <v>-85091395</v>
      </c>
      <c r="E12" s="39">
        <f t="shared" si="0"/>
        <v>-21.686519101868136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/>
      <c r="C17" s="38"/>
      <c r="D17" s="34">
        <f t="shared" si="1"/>
        <v>0</v>
      </c>
      <c r="E17" s="39">
        <f t="shared" si="0"/>
        <v>0</v>
      </c>
    </row>
    <row r="18" spans="1:5" s="23" customFormat="1" ht="24" customHeight="1">
      <c r="A18" s="22" t="s">
        <v>136</v>
      </c>
      <c r="B18" s="33">
        <f>SUM(B19:B31)</f>
        <v>0</v>
      </c>
      <c r="C18" s="33">
        <f>SUM(C19:C31)</f>
        <v>34415000</v>
      </c>
      <c r="D18" s="34">
        <f>B18-C18</f>
        <v>-34415000</v>
      </c>
      <c r="E18" s="35">
        <f t="shared" si="0"/>
        <v>-100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/>
      <c r="C21" s="38"/>
      <c r="D21" s="34">
        <f t="shared" si="2"/>
        <v>0</v>
      </c>
      <c r="E21" s="39">
        <f t="shared" si="0"/>
        <v>0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>
        <v>0</v>
      </c>
      <c r="C23" s="38">
        <v>34380000</v>
      </c>
      <c r="D23" s="34">
        <f t="shared" si="2"/>
        <v>-34380000</v>
      </c>
      <c r="E23" s="39">
        <f t="shared" si="0"/>
        <v>-100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/>
      <c r="C26" s="38"/>
      <c r="D26" s="34">
        <f t="shared" si="2"/>
        <v>0</v>
      </c>
      <c r="E26" s="39">
        <f t="shared" si="0"/>
        <v>0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/>
      <c r="C28" s="38">
        <v>35000</v>
      </c>
      <c r="D28" s="34">
        <f t="shared" si="2"/>
        <v>-35000</v>
      </c>
      <c r="E28" s="39">
        <f t="shared" si="0"/>
        <v>-100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307278605</v>
      </c>
      <c r="C32" s="33">
        <f>C7-C18</f>
        <v>357955000</v>
      </c>
      <c r="D32" s="34">
        <f t="shared" si="2"/>
        <v>-50676395</v>
      </c>
      <c r="E32" s="35">
        <f t="shared" si="0"/>
        <v>-14.157197133717926</v>
      </c>
    </row>
    <row r="33" spans="1:5" s="23" customFormat="1" ht="25.5" customHeight="1">
      <c r="A33" s="22" t="s">
        <v>150</v>
      </c>
      <c r="B33" s="33">
        <f>SUM(B34:B35)</f>
        <v>66362711</v>
      </c>
      <c r="C33" s="33">
        <f>SUM(C34:C35)</f>
        <v>81373000</v>
      </c>
      <c r="D33" s="34">
        <f t="shared" si="2"/>
        <v>-15010289</v>
      </c>
      <c r="E33" s="35">
        <f t="shared" si="0"/>
        <v>-18.44627702063338</v>
      </c>
    </row>
    <row r="34" spans="1:5" s="21" customFormat="1" ht="14.25">
      <c r="A34" s="20" t="s">
        <v>151</v>
      </c>
      <c r="B34" s="38">
        <v>65739193</v>
      </c>
      <c r="C34" s="38">
        <v>81373000</v>
      </c>
      <c r="D34" s="34">
        <f t="shared" si="2"/>
        <v>-15633807</v>
      </c>
      <c r="E34" s="39">
        <f t="shared" si="0"/>
        <v>-19.212523810109</v>
      </c>
    </row>
    <row r="35" spans="1:5" s="21" customFormat="1" ht="14.25">
      <c r="A35" s="20" t="s">
        <v>152</v>
      </c>
      <c r="B35" s="38">
        <v>623518</v>
      </c>
      <c r="C35" s="38"/>
      <c r="D35" s="34">
        <f t="shared" si="2"/>
        <v>623518</v>
      </c>
      <c r="E35" s="39">
        <f t="shared" si="0"/>
        <v>0</v>
      </c>
    </row>
    <row r="36" spans="1:5" s="23" customFormat="1" ht="27.75" customHeight="1">
      <c r="A36" s="22" t="s">
        <v>153</v>
      </c>
      <c r="B36" s="33">
        <f>SUM(B37:B38)</f>
        <v>1649556</v>
      </c>
      <c r="C36" s="33">
        <f>SUM(C37:C38)</f>
        <v>0</v>
      </c>
      <c r="D36" s="34">
        <f t="shared" si="2"/>
        <v>1649556</v>
      </c>
      <c r="E36" s="35">
        <f t="shared" si="0"/>
        <v>0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1649556</v>
      </c>
      <c r="C38" s="38"/>
      <c r="D38" s="34">
        <f t="shared" si="2"/>
        <v>1649556</v>
      </c>
      <c r="E38" s="39">
        <f t="shared" si="0"/>
        <v>0</v>
      </c>
    </row>
    <row r="39" spans="1:5" s="23" customFormat="1" ht="27.75" customHeight="1">
      <c r="A39" s="22" t="s">
        <v>184</v>
      </c>
      <c r="B39" s="33">
        <f>B33-B36</f>
        <v>64713155</v>
      </c>
      <c r="C39" s="33">
        <f>C33-C36</f>
        <v>81373000</v>
      </c>
      <c r="D39" s="34">
        <f t="shared" si="2"/>
        <v>-16659845</v>
      </c>
      <c r="E39" s="35">
        <f t="shared" si="0"/>
        <v>-20.473430990623427</v>
      </c>
    </row>
    <row r="40" spans="1:5" s="23" customFormat="1" ht="27.75" customHeight="1">
      <c r="A40" s="22" t="s">
        <v>185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186</v>
      </c>
      <c r="B46" s="37">
        <f>B32+B39+B40</f>
        <v>371991760</v>
      </c>
      <c r="C46" s="37">
        <f>C32+C39+C40</f>
        <v>439328000</v>
      </c>
      <c r="D46" s="31">
        <f>B46-C46</f>
        <v>-67336240</v>
      </c>
      <c r="E46" s="32">
        <f>IF(C46=0,0,(D46/C46)*100)</f>
        <v>-15.32709957025275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 codeName="Sheet235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235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192644644</v>
      </c>
      <c r="C7" s="33">
        <f>SUM(C8:C17)</f>
        <v>174799000</v>
      </c>
      <c r="D7" s="34">
        <f>B7-C7</f>
        <v>17845644</v>
      </c>
      <c r="E7" s="35">
        <f aca="true" t="shared" si="0" ref="E7:E40">IF(C7=0,0,(D7/C7)*100)</f>
        <v>10.20923689494791</v>
      </c>
    </row>
    <row r="8" spans="1:5" s="21" customFormat="1" ht="14.25">
      <c r="A8" s="20" t="s">
        <v>126</v>
      </c>
      <c r="B8" s="38">
        <v>0</v>
      </c>
      <c r="C8" s="38">
        <v>0</v>
      </c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>
        <v>0</v>
      </c>
      <c r="C9" s="38">
        <v>0</v>
      </c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28837593</v>
      </c>
      <c r="C10" s="38">
        <v>21584000</v>
      </c>
      <c r="D10" s="34">
        <f t="shared" si="1"/>
        <v>7253593</v>
      </c>
      <c r="E10" s="39">
        <f t="shared" si="0"/>
        <v>33.60634266123054</v>
      </c>
    </row>
    <row r="11" spans="1:5" s="21" customFormat="1" ht="14.25">
      <c r="A11" s="20" t="s">
        <v>129</v>
      </c>
      <c r="B11" s="38">
        <v>0</v>
      </c>
      <c r="C11" s="38">
        <v>0</v>
      </c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>
        <v>0</v>
      </c>
      <c r="C12" s="38">
        <v>0</v>
      </c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>
        <v>0</v>
      </c>
      <c r="C13" s="38">
        <v>0</v>
      </c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>
        <v>0</v>
      </c>
      <c r="C14" s="38">
        <v>0</v>
      </c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>
        <v>0</v>
      </c>
      <c r="C15" s="38">
        <v>0</v>
      </c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>
        <v>0</v>
      </c>
      <c r="C16" s="38">
        <v>0</v>
      </c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163807051</v>
      </c>
      <c r="C17" s="38">
        <v>153215000</v>
      </c>
      <c r="D17" s="34">
        <f t="shared" si="1"/>
        <v>10592051</v>
      </c>
      <c r="E17" s="39">
        <f t="shared" si="0"/>
        <v>6.91319453056163</v>
      </c>
    </row>
    <row r="18" spans="1:5" s="23" customFormat="1" ht="24" customHeight="1">
      <c r="A18" s="22" t="s">
        <v>136</v>
      </c>
      <c r="B18" s="33">
        <f>SUM(B19:B31)</f>
        <v>144120992</v>
      </c>
      <c r="C18" s="33">
        <f>SUM(C19:C31)</f>
        <v>176885000</v>
      </c>
      <c r="D18" s="34">
        <f>B18-C18</f>
        <v>-32764008</v>
      </c>
      <c r="E18" s="35">
        <f t="shared" si="0"/>
        <v>-18.522773553438675</v>
      </c>
    </row>
    <row r="19" spans="1:5" s="21" customFormat="1" ht="14.25">
      <c r="A19" s="20" t="s">
        <v>137</v>
      </c>
      <c r="B19" s="38">
        <v>0</v>
      </c>
      <c r="C19" s="38">
        <v>0</v>
      </c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>
        <v>0</v>
      </c>
      <c r="C20" s="38">
        <v>0</v>
      </c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94365718</v>
      </c>
      <c r="C21" s="38">
        <v>123112000</v>
      </c>
      <c r="D21" s="34">
        <f t="shared" si="2"/>
        <v>-28746282</v>
      </c>
      <c r="E21" s="39">
        <f t="shared" si="0"/>
        <v>-23.349699460653714</v>
      </c>
    </row>
    <row r="22" spans="1:5" s="21" customFormat="1" ht="14.25">
      <c r="A22" s="20" t="s">
        <v>140</v>
      </c>
      <c r="B22" s="38">
        <v>0</v>
      </c>
      <c r="C22" s="38">
        <v>0</v>
      </c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>
        <v>0</v>
      </c>
      <c r="C23" s="38">
        <v>0</v>
      </c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>
        <v>0</v>
      </c>
      <c r="C24" s="38">
        <v>0</v>
      </c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>
        <v>0</v>
      </c>
      <c r="C25" s="38">
        <v>0</v>
      </c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5790377</v>
      </c>
      <c r="C26" s="38">
        <v>5091000</v>
      </c>
      <c r="D26" s="34">
        <f t="shared" si="2"/>
        <v>699377</v>
      </c>
      <c r="E26" s="39">
        <f t="shared" si="0"/>
        <v>13.737517187193085</v>
      </c>
    </row>
    <row r="27" spans="1:5" s="21" customFormat="1" ht="14.25">
      <c r="A27" s="20" t="s">
        <v>145</v>
      </c>
      <c r="B27" s="38">
        <v>0</v>
      </c>
      <c r="C27" s="38">
        <v>0</v>
      </c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39638907</v>
      </c>
      <c r="C28" s="38">
        <v>48682000</v>
      </c>
      <c r="D28" s="34">
        <f t="shared" si="2"/>
        <v>-9043093</v>
      </c>
      <c r="E28" s="39">
        <f t="shared" si="0"/>
        <v>-18.5758452816236</v>
      </c>
    </row>
    <row r="29" spans="1:5" s="21" customFormat="1" ht="14.25">
      <c r="A29" s="20" t="s">
        <v>147</v>
      </c>
      <c r="B29" s="38">
        <v>4325990</v>
      </c>
      <c r="C29" s="38">
        <v>0</v>
      </c>
      <c r="D29" s="34">
        <f t="shared" si="2"/>
        <v>4325990</v>
      </c>
      <c r="E29" s="39">
        <f t="shared" si="0"/>
        <v>0</v>
      </c>
    </row>
    <row r="30" spans="1:5" s="21" customFormat="1" ht="14.25">
      <c r="A30" s="20" t="s">
        <v>148</v>
      </c>
      <c r="B30" s="38">
        <v>0</v>
      </c>
      <c r="C30" s="38">
        <v>0</v>
      </c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48523652</v>
      </c>
      <c r="C32" s="33">
        <f>C7-C18</f>
        <v>-2086000</v>
      </c>
      <c r="D32" s="34">
        <f t="shared" si="2"/>
        <v>50609652</v>
      </c>
      <c r="E32" s="35">
        <f t="shared" si="0"/>
        <v>-2426.1578139980825</v>
      </c>
    </row>
    <row r="33" spans="1:5" s="23" customFormat="1" ht="25.5" customHeight="1">
      <c r="A33" s="22" t="s">
        <v>150</v>
      </c>
      <c r="B33" s="33">
        <f>SUM(B34:B35)</f>
        <v>4941112</v>
      </c>
      <c r="C33" s="33">
        <f>SUM(C34:C35)</f>
        <v>2668000</v>
      </c>
      <c r="D33" s="34">
        <f t="shared" si="2"/>
        <v>2273112</v>
      </c>
      <c r="E33" s="35">
        <f t="shared" si="0"/>
        <v>85.19910044977512</v>
      </c>
    </row>
    <row r="34" spans="1:5" s="21" customFormat="1" ht="14.25">
      <c r="A34" s="20" t="s">
        <v>151</v>
      </c>
      <c r="B34" s="38">
        <v>0</v>
      </c>
      <c r="C34" s="38">
        <v>0</v>
      </c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4941112</v>
      </c>
      <c r="C35" s="38">
        <v>2668000</v>
      </c>
      <c r="D35" s="34">
        <f t="shared" si="2"/>
        <v>2273112</v>
      </c>
      <c r="E35" s="39">
        <f t="shared" si="0"/>
        <v>85.19910044977512</v>
      </c>
    </row>
    <row r="36" spans="1:5" s="23" customFormat="1" ht="27.75" customHeight="1">
      <c r="A36" s="22" t="s">
        <v>153</v>
      </c>
      <c r="B36" s="33">
        <f>SUM(B37:B38)</f>
        <v>4006569</v>
      </c>
      <c r="C36" s="33">
        <f>SUM(C37:C38)</f>
        <v>2876000</v>
      </c>
      <c r="D36" s="34">
        <f t="shared" si="2"/>
        <v>1130569</v>
      </c>
      <c r="E36" s="35">
        <f t="shared" si="0"/>
        <v>39.31046592489569</v>
      </c>
    </row>
    <row r="37" spans="1:5" s="21" customFormat="1" ht="14.25">
      <c r="A37" s="20" t="s">
        <v>154</v>
      </c>
      <c r="B37" s="38">
        <v>0</v>
      </c>
      <c r="C37" s="38">
        <v>0</v>
      </c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4006569</v>
      </c>
      <c r="C38" s="38">
        <v>2876000</v>
      </c>
      <c r="D38" s="34">
        <f t="shared" si="2"/>
        <v>1130569</v>
      </c>
      <c r="E38" s="39">
        <f t="shared" si="0"/>
        <v>39.31046592489569</v>
      </c>
    </row>
    <row r="39" spans="1:5" s="23" customFormat="1" ht="27.75" customHeight="1">
      <c r="A39" s="22" t="s">
        <v>82</v>
      </c>
      <c r="B39" s="33">
        <f>B33-B36</f>
        <v>934543</v>
      </c>
      <c r="C39" s="33">
        <f>C33-C36</f>
        <v>-208000</v>
      </c>
      <c r="D39" s="34">
        <f t="shared" si="2"/>
        <v>1142543</v>
      </c>
      <c r="E39" s="35">
        <f t="shared" si="0"/>
        <v>-549.2995192307692</v>
      </c>
    </row>
    <row r="40" spans="1:5" s="23" customFormat="1" ht="27.75" customHeight="1">
      <c r="A40" s="22" t="s">
        <v>83</v>
      </c>
      <c r="B40" s="36">
        <v>0</v>
      </c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49458195</v>
      </c>
      <c r="C46" s="37">
        <f>C32+C39+C40</f>
        <v>-2294000</v>
      </c>
      <c r="D46" s="31">
        <f>B46-C46</f>
        <v>51752195</v>
      </c>
      <c r="E46" s="32">
        <f>IF(C46=0,0,(D46/C46)*100)</f>
        <v>-2255.980601569311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 codeName="Sheet236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236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183530572</v>
      </c>
      <c r="C7" s="33">
        <f>SUM(C8:C17)</f>
        <v>160802000</v>
      </c>
      <c r="D7" s="34">
        <f>B7-C7</f>
        <v>22728572</v>
      </c>
      <c r="E7" s="35">
        <f aca="true" t="shared" si="0" ref="E7:E40">IF(C7=0,0,(D7/C7)*100)</f>
        <v>14.134508277260233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36760355</v>
      </c>
      <c r="C10" s="38">
        <v>23792000</v>
      </c>
      <c r="D10" s="34">
        <f t="shared" si="1"/>
        <v>12968355</v>
      </c>
      <c r="E10" s="39">
        <f t="shared" si="0"/>
        <v>54.507208305312716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146770217</v>
      </c>
      <c r="C17" s="38">
        <v>137010000</v>
      </c>
      <c r="D17" s="34">
        <f t="shared" si="1"/>
        <v>9760217</v>
      </c>
      <c r="E17" s="39">
        <f t="shared" si="0"/>
        <v>7.123726005401066</v>
      </c>
    </row>
    <row r="18" spans="1:5" s="23" customFormat="1" ht="24" customHeight="1">
      <c r="A18" s="22" t="s">
        <v>136</v>
      </c>
      <c r="B18" s="33">
        <f>SUM(B19:B31)</f>
        <v>156140784</v>
      </c>
      <c r="C18" s="33">
        <f>SUM(C19:C31)</f>
        <v>160229000</v>
      </c>
      <c r="D18" s="34">
        <f>B18-C18</f>
        <v>-4088216</v>
      </c>
      <c r="E18" s="35">
        <f t="shared" si="0"/>
        <v>-2.5514831896847636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84724336</v>
      </c>
      <c r="C21" s="38">
        <v>87309000</v>
      </c>
      <c r="D21" s="34">
        <f t="shared" si="2"/>
        <v>-2584664</v>
      </c>
      <c r="E21" s="39">
        <f t="shared" si="0"/>
        <v>-2.9603637654766404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5202585</v>
      </c>
      <c r="C26" s="38">
        <v>6000000</v>
      </c>
      <c r="D26" s="34">
        <f t="shared" si="2"/>
        <v>-797415</v>
      </c>
      <c r="E26" s="39">
        <f t="shared" si="0"/>
        <v>-13.29025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60762118</v>
      </c>
      <c r="C28" s="38">
        <v>66920000</v>
      </c>
      <c r="D28" s="34">
        <f t="shared" si="2"/>
        <v>-6157882</v>
      </c>
      <c r="E28" s="39">
        <f t="shared" si="0"/>
        <v>-9.20185594739988</v>
      </c>
    </row>
    <row r="29" spans="1:5" s="21" customFormat="1" ht="14.25">
      <c r="A29" s="20" t="s">
        <v>147</v>
      </c>
      <c r="B29" s="38">
        <v>5451745</v>
      </c>
      <c r="C29" s="38">
        <v>0</v>
      </c>
      <c r="D29" s="34">
        <f t="shared" si="2"/>
        <v>5451745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27389788</v>
      </c>
      <c r="C32" s="33">
        <f>C7-C18</f>
        <v>573000</v>
      </c>
      <c r="D32" s="34">
        <f t="shared" si="2"/>
        <v>26816788</v>
      </c>
      <c r="E32" s="35">
        <f t="shared" si="0"/>
        <v>4680.067713787085</v>
      </c>
    </row>
    <row r="33" spans="1:5" s="23" customFormat="1" ht="25.5" customHeight="1">
      <c r="A33" s="22" t="s">
        <v>150</v>
      </c>
      <c r="B33" s="33">
        <f>SUM(B34:B35)</f>
        <v>4069104</v>
      </c>
      <c r="C33" s="33">
        <f>SUM(C34:C35)</f>
        <v>1132000</v>
      </c>
      <c r="D33" s="34">
        <f t="shared" si="2"/>
        <v>2937104</v>
      </c>
      <c r="E33" s="35">
        <f t="shared" si="0"/>
        <v>259.46148409893993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4069104</v>
      </c>
      <c r="C35" s="38">
        <v>1132000</v>
      </c>
      <c r="D35" s="34">
        <f t="shared" si="2"/>
        <v>2937104</v>
      </c>
      <c r="E35" s="39">
        <f t="shared" si="0"/>
        <v>259.46148409893993</v>
      </c>
    </row>
    <row r="36" spans="1:5" s="23" customFormat="1" ht="27.75" customHeight="1">
      <c r="A36" s="22" t="s">
        <v>153</v>
      </c>
      <c r="B36" s="33">
        <f>SUM(B37:B38)</f>
        <v>4298596</v>
      </c>
      <c r="C36" s="33">
        <f>SUM(C37:C38)</f>
        <v>1128000</v>
      </c>
      <c r="D36" s="34">
        <f t="shared" si="2"/>
        <v>3170596</v>
      </c>
      <c r="E36" s="35">
        <f t="shared" si="0"/>
        <v>281.08120567375886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4298596</v>
      </c>
      <c r="C38" s="38">
        <v>1128000</v>
      </c>
      <c r="D38" s="34">
        <f t="shared" si="2"/>
        <v>3170596</v>
      </c>
      <c r="E38" s="39">
        <f t="shared" si="0"/>
        <v>281.08120567375886</v>
      </c>
    </row>
    <row r="39" spans="1:5" s="23" customFormat="1" ht="27.75" customHeight="1">
      <c r="A39" s="22" t="s">
        <v>82</v>
      </c>
      <c r="B39" s="33">
        <f>B33-B36</f>
        <v>-229492</v>
      </c>
      <c r="C39" s="33">
        <f>C33-C36</f>
        <v>4000</v>
      </c>
      <c r="D39" s="34">
        <f t="shared" si="2"/>
        <v>-233492</v>
      </c>
      <c r="E39" s="35">
        <f t="shared" si="0"/>
        <v>-5837.3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27160296</v>
      </c>
      <c r="C46" s="37">
        <f>C32+C39+C40</f>
        <v>577000</v>
      </c>
      <c r="D46" s="31">
        <f>B46-C46</f>
        <v>26583296</v>
      </c>
      <c r="E46" s="32">
        <f>IF(C46=0,0,(D46/C46)*100)</f>
        <v>4607.157019064125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sheetPr codeName="Sheet237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237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187205622</v>
      </c>
      <c r="C7" s="33">
        <f>SUM(C8:C17)</f>
        <v>187848000</v>
      </c>
      <c r="D7" s="34">
        <f>B7-C7</f>
        <v>-642378</v>
      </c>
      <c r="E7" s="35">
        <f aca="true" t="shared" si="0" ref="E7:E40">IF(C7=0,0,(D7/C7)*100)</f>
        <v>-0.3419669094161237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50053762</v>
      </c>
      <c r="C10" s="38">
        <v>51350000</v>
      </c>
      <c r="D10" s="34">
        <f t="shared" si="1"/>
        <v>-1296238</v>
      </c>
      <c r="E10" s="39">
        <f t="shared" si="0"/>
        <v>-2.524319376825706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137151860</v>
      </c>
      <c r="C17" s="38">
        <v>136498000</v>
      </c>
      <c r="D17" s="34">
        <f t="shared" si="1"/>
        <v>653860</v>
      </c>
      <c r="E17" s="39">
        <f t="shared" si="0"/>
        <v>0.47902533370452316</v>
      </c>
    </row>
    <row r="18" spans="1:5" s="23" customFormat="1" ht="24" customHeight="1">
      <c r="A18" s="22" t="s">
        <v>136</v>
      </c>
      <c r="B18" s="33">
        <f>SUM(B19:B31)</f>
        <v>167657787</v>
      </c>
      <c r="C18" s="33">
        <f>SUM(C19:C31)</f>
        <v>195715000</v>
      </c>
      <c r="D18" s="34">
        <f>B18-C18</f>
        <v>-28057213</v>
      </c>
      <c r="E18" s="35">
        <f t="shared" si="0"/>
        <v>-14.335749942518458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118869020</v>
      </c>
      <c r="C21" s="38">
        <v>143309000</v>
      </c>
      <c r="D21" s="34">
        <f t="shared" si="2"/>
        <v>-24439980</v>
      </c>
      <c r="E21" s="39">
        <f t="shared" si="0"/>
        <v>-17.054044058642514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6724214</v>
      </c>
      <c r="C26" s="38">
        <v>6558000</v>
      </c>
      <c r="D26" s="34">
        <f t="shared" si="2"/>
        <v>166214</v>
      </c>
      <c r="E26" s="39">
        <f t="shared" si="0"/>
        <v>2.5345227203415677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40855242</v>
      </c>
      <c r="C28" s="38">
        <v>44855000</v>
      </c>
      <c r="D28" s="34">
        <f t="shared" si="2"/>
        <v>-3999758</v>
      </c>
      <c r="E28" s="39">
        <f t="shared" si="0"/>
        <v>-8.917083937130755</v>
      </c>
    </row>
    <row r="29" spans="1:5" s="21" customFormat="1" ht="14.25">
      <c r="A29" s="20" t="s">
        <v>147</v>
      </c>
      <c r="B29" s="38">
        <v>1209311</v>
      </c>
      <c r="C29" s="38">
        <v>993000</v>
      </c>
      <c r="D29" s="34">
        <f t="shared" si="2"/>
        <v>216311</v>
      </c>
      <c r="E29" s="39">
        <f t="shared" si="0"/>
        <v>21.78358509566969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19547835</v>
      </c>
      <c r="C32" s="33">
        <f>C7-C18</f>
        <v>-7867000</v>
      </c>
      <c r="D32" s="34">
        <f t="shared" si="2"/>
        <v>27414835</v>
      </c>
      <c r="E32" s="35">
        <f t="shared" si="0"/>
        <v>-348.47889919918646</v>
      </c>
    </row>
    <row r="33" spans="1:5" s="23" customFormat="1" ht="25.5" customHeight="1">
      <c r="A33" s="22" t="s">
        <v>150</v>
      </c>
      <c r="B33" s="33">
        <f>SUM(B34:B35)</f>
        <v>5949223</v>
      </c>
      <c r="C33" s="33">
        <f>SUM(C34:C35)</f>
        <v>4470000</v>
      </c>
      <c r="D33" s="34">
        <f t="shared" si="2"/>
        <v>1479223</v>
      </c>
      <c r="E33" s="35">
        <f t="shared" si="0"/>
        <v>33.09223713646532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5949223</v>
      </c>
      <c r="C35" s="38">
        <v>4470000</v>
      </c>
      <c r="D35" s="34">
        <f t="shared" si="2"/>
        <v>1479223</v>
      </c>
      <c r="E35" s="39">
        <f t="shared" si="0"/>
        <v>33.09223713646532</v>
      </c>
    </row>
    <row r="36" spans="1:5" s="23" customFormat="1" ht="27.75" customHeight="1">
      <c r="A36" s="22" t="s">
        <v>153</v>
      </c>
      <c r="B36" s="33">
        <f>SUM(B37:B38)</f>
        <v>2191256</v>
      </c>
      <c r="C36" s="33">
        <f>SUM(C37:C38)</f>
        <v>3430000</v>
      </c>
      <c r="D36" s="34">
        <f t="shared" si="2"/>
        <v>-1238744</v>
      </c>
      <c r="E36" s="35">
        <f t="shared" si="0"/>
        <v>-36.114985422740524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2191256</v>
      </c>
      <c r="C38" s="38">
        <v>3430000</v>
      </c>
      <c r="D38" s="34">
        <f t="shared" si="2"/>
        <v>-1238744</v>
      </c>
      <c r="E38" s="39">
        <f t="shared" si="0"/>
        <v>-36.114985422740524</v>
      </c>
    </row>
    <row r="39" spans="1:5" s="23" customFormat="1" ht="27.75" customHeight="1">
      <c r="A39" s="22" t="s">
        <v>82</v>
      </c>
      <c r="B39" s="33">
        <f>B33-B36</f>
        <v>3757967</v>
      </c>
      <c r="C39" s="33">
        <f>C33-C36</f>
        <v>1040000</v>
      </c>
      <c r="D39" s="34">
        <f t="shared" si="2"/>
        <v>2717967</v>
      </c>
      <c r="E39" s="35">
        <f t="shared" si="0"/>
        <v>261.3429807692308</v>
      </c>
    </row>
    <row r="40" spans="1:5" s="23" customFormat="1" ht="27.75" customHeight="1">
      <c r="A40" s="22" t="s">
        <v>83</v>
      </c>
      <c r="B40" s="36">
        <f>B34-B37</f>
        <v>0</v>
      </c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23305802</v>
      </c>
      <c r="C46" s="37">
        <f>C32+C39+C40</f>
        <v>-6827000</v>
      </c>
      <c r="D46" s="31">
        <f>B46-C46</f>
        <v>30132802</v>
      </c>
      <c r="E46" s="32">
        <f>IF(C46=0,0,(D46/C46)*100)</f>
        <v>-441.376915189688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sheetPr codeName="Sheet238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238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425410200</v>
      </c>
      <c r="C7" s="33">
        <f>SUM(C8:C17)</f>
        <v>455661000</v>
      </c>
      <c r="D7" s="34">
        <f>B7-C7</f>
        <v>-30250800</v>
      </c>
      <c r="E7" s="35">
        <f aca="true" t="shared" si="0" ref="E7:E40">IF(C7=0,0,(D7/C7)*100)</f>
        <v>-6.638882853700448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173404232</v>
      </c>
      <c r="C10" s="38">
        <v>203518000</v>
      </c>
      <c r="D10" s="34">
        <f t="shared" si="1"/>
        <v>-30113768</v>
      </c>
      <c r="E10" s="39">
        <f t="shared" si="0"/>
        <v>-14.796611601922189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252005968</v>
      </c>
      <c r="C17" s="38">
        <v>252143000</v>
      </c>
      <c r="D17" s="34">
        <f t="shared" si="1"/>
        <v>-137032</v>
      </c>
      <c r="E17" s="39">
        <f t="shared" si="0"/>
        <v>-0.054346938047060596</v>
      </c>
    </row>
    <row r="18" spans="1:5" s="23" customFormat="1" ht="24" customHeight="1">
      <c r="A18" s="22" t="s">
        <v>136</v>
      </c>
      <c r="B18" s="33">
        <f>SUM(B19:B31)</f>
        <v>403762966</v>
      </c>
      <c r="C18" s="33">
        <f>SUM(C19:C31)</f>
        <v>488273000</v>
      </c>
      <c r="D18" s="34">
        <f>B18-C18</f>
        <v>-84510034</v>
      </c>
      <c r="E18" s="35">
        <f t="shared" si="0"/>
        <v>-17.307947398279243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304474032</v>
      </c>
      <c r="C21" s="38">
        <v>378350000</v>
      </c>
      <c r="D21" s="34">
        <f t="shared" si="2"/>
        <v>-73875968</v>
      </c>
      <c r="E21" s="39">
        <f t="shared" si="0"/>
        <v>-19.525827408484208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5485977</v>
      </c>
      <c r="C26" s="38">
        <v>8329000</v>
      </c>
      <c r="D26" s="34">
        <f t="shared" si="2"/>
        <v>-2843023</v>
      </c>
      <c r="E26" s="39">
        <f t="shared" si="0"/>
        <v>-34.13402569336055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93802957</v>
      </c>
      <c r="C28" s="38">
        <v>101594000</v>
      </c>
      <c r="D28" s="34">
        <f t="shared" si="2"/>
        <v>-7791043</v>
      </c>
      <c r="E28" s="39">
        <f t="shared" si="0"/>
        <v>-7.668802291473906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21647234</v>
      </c>
      <c r="C32" s="33">
        <f>C7-C18</f>
        <v>-32612000</v>
      </c>
      <c r="D32" s="34">
        <f t="shared" si="2"/>
        <v>54259234</v>
      </c>
      <c r="E32" s="35">
        <f t="shared" si="0"/>
        <v>-166.37812461670552</v>
      </c>
    </row>
    <row r="33" spans="1:5" s="23" customFormat="1" ht="25.5" customHeight="1">
      <c r="A33" s="22" t="s">
        <v>150</v>
      </c>
      <c r="B33" s="33">
        <f>SUM(B34:B35)</f>
        <v>1204280</v>
      </c>
      <c r="C33" s="33">
        <f>SUM(C34:C35)</f>
        <v>998000</v>
      </c>
      <c r="D33" s="34">
        <f t="shared" si="2"/>
        <v>206280</v>
      </c>
      <c r="E33" s="35">
        <f t="shared" si="0"/>
        <v>20.66933867735471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1204280</v>
      </c>
      <c r="C35" s="38">
        <v>998000</v>
      </c>
      <c r="D35" s="34">
        <f t="shared" si="2"/>
        <v>206280</v>
      </c>
      <c r="E35" s="39">
        <f t="shared" si="0"/>
        <v>20.66933867735471</v>
      </c>
    </row>
    <row r="36" spans="1:5" s="23" customFormat="1" ht="27.75" customHeight="1">
      <c r="A36" s="22" t="s">
        <v>153</v>
      </c>
      <c r="B36" s="33">
        <f>SUM(B37:B38)</f>
        <v>3022155</v>
      </c>
      <c r="C36" s="33">
        <f>SUM(C37:C38)</f>
        <v>329000</v>
      </c>
      <c r="D36" s="34">
        <f t="shared" si="2"/>
        <v>2693155</v>
      </c>
      <c r="E36" s="35">
        <f t="shared" si="0"/>
        <v>818.5881458966564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3022155</v>
      </c>
      <c r="C38" s="38">
        <v>329000</v>
      </c>
      <c r="D38" s="34">
        <f t="shared" si="2"/>
        <v>2693155</v>
      </c>
      <c r="E38" s="39">
        <f t="shared" si="0"/>
        <v>818.5881458966564</v>
      </c>
    </row>
    <row r="39" spans="1:5" s="23" customFormat="1" ht="27.75" customHeight="1">
      <c r="A39" s="22" t="s">
        <v>82</v>
      </c>
      <c r="B39" s="33">
        <f>B33-B36</f>
        <v>-1817875</v>
      </c>
      <c r="C39" s="33">
        <f>C33-C36</f>
        <v>669000</v>
      </c>
      <c r="D39" s="34">
        <f t="shared" si="2"/>
        <v>-2486875</v>
      </c>
      <c r="E39" s="35">
        <f t="shared" si="0"/>
        <v>-371.7301943198804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19829359</v>
      </c>
      <c r="C46" s="37">
        <f>C32+C39+C40</f>
        <v>-31943000</v>
      </c>
      <c r="D46" s="31">
        <f>B46-C46</f>
        <v>51772359</v>
      </c>
      <c r="E46" s="32">
        <f>IF(C46=0,0,(D46/C46)*100)</f>
        <v>-162.07732210499952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sheetPr codeName="Sheet239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10.75390625" style="8" customWidth="1"/>
    <col min="6" max="16384" width="9.00390625" style="8" customWidth="1"/>
  </cols>
  <sheetData>
    <row r="1" spans="1:5" s="1" customFormat="1" ht="27.75">
      <c r="A1" s="103" t="s">
        <v>239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564839233</v>
      </c>
      <c r="C7" s="33">
        <f>SUM(C8:C17)</f>
        <v>581710000</v>
      </c>
      <c r="D7" s="34">
        <f>B7-C7</f>
        <v>-16870767</v>
      </c>
      <c r="E7" s="35">
        <f aca="true" t="shared" si="0" ref="E7:E40">IF(C7=0,0,(D7/C7)*100)</f>
        <v>-2.90020233449657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249184077</v>
      </c>
      <c r="C10" s="38">
        <v>271640000</v>
      </c>
      <c r="D10" s="34">
        <f t="shared" si="1"/>
        <v>-22455923</v>
      </c>
      <c r="E10" s="39">
        <f t="shared" si="0"/>
        <v>-8.266795390958622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315655156</v>
      </c>
      <c r="C17" s="38">
        <v>310070000</v>
      </c>
      <c r="D17" s="34">
        <f t="shared" si="1"/>
        <v>5585156</v>
      </c>
      <c r="E17" s="39">
        <f t="shared" si="0"/>
        <v>1.801256490469894</v>
      </c>
    </row>
    <row r="18" spans="1:5" s="23" customFormat="1" ht="24" customHeight="1">
      <c r="A18" s="22" t="s">
        <v>136</v>
      </c>
      <c r="B18" s="33">
        <f>SUM(B19:B31)</f>
        <v>466995858</v>
      </c>
      <c r="C18" s="33">
        <f>SUM(C19:C31)</f>
        <v>580945000</v>
      </c>
      <c r="D18" s="34">
        <f>B18-C18</f>
        <v>-113949142</v>
      </c>
      <c r="E18" s="35">
        <f t="shared" si="0"/>
        <v>-19.614445773696303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375904856</v>
      </c>
      <c r="C21" s="38">
        <v>476891000</v>
      </c>
      <c r="D21" s="34">
        <f t="shared" si="2"/>
        <v>-100986144</v>
      </c>
      <c r="E21" s="39">
        <f t="shared" si="0"/>
        <v>-21.17593831714165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12388371</v>
      </c>
      <c r="C26" s="38">
        <v>12864000</v>
      </c>
      <c r="D26" s="34">
        <f t="shared" si="2"/>
        <v>-475629</v>
      </c>
      <c r="E26" s="39">
        <f t="shared" si="0"/>
        <v>-3.69736473880597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76631122</v>
      </c>
      <c r="C28" s="38">
        <v>88808000</v>
      </c>
      <c r="D28" s="34">
        <f t="shared" si="2"/>
        <v>-12176878</v>
      </c>
      <c r="E28" s="39">
        <f t="shared" si="0"/>
        <v>-13.711465183316818</v>
      </c>
    </row>
    <row r="29" spans="1:5" s="21" customFormat="1" ht="14.25">
      <c r="A29" s="20" t="s">
        <v>147</v>
      </c>
      <c r="B29" s="38">
        <v>1187955</v>
      </c>
      <c r="C29" s="38">
        <v>2382000</v>
      </c>
      <c r="D29" s="34">
        <f t="shared" si="2"/>
        <v>-1194045</v>
      </c>
      <c r="E29" s="39">
        <f t="shared" si="0"/>
        <v>-50.12783375314861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>
        <v>883554</v>
      </c>
      <c r="C31" s="38">
        <v>0</v>
      </c>
      <c r="D31" s="34">
        <f t="shared" si="2"/>
        <v>883554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97843375</v>
      </c>
      <c r="C32" s="33">
        <f>C7-C18</f>
        <v>765000</v>
      </c>
      <c r="D32" s="34">
        <f t="shared" si="2"/>
        <v>97078375</v>
      </c>
      <c r="E32" s="35">
        <f t="shared" si="0"/>
        <v>12689.983660130718</v>
      </c>
    </row>
    <row r="33" spans="1:5" s="23" customFormat="1" ht="25.5" customHeight="1">
      <c r="A33" s="22" t="s">
        <v>150</v>
      </c>
      <c r="B33" s="33">
        <f>SUM(B34:B35)</f>
        <v>762659</v>
      </c>
      <c r="C33" s="33">
        <f>SUM(C34:C35)</f>
        <v>340000</v>
      </c>
      <c r="D33" s="34">
        <f t="shared" si="2"/>
        <v>422659</v>
      </c>
      <c r="E33" s="35">
        <f t="shared" si="0"/>
        <v>124.31147058823528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762659</v>
      </c>
      <c r="C35" s="38">
        <v>340000</v>
      </c>
      <c r="D35" s="34">
        <f t="shared" si="2"/>
        <v>422659</v>
      </c>
      <c r="E35" s="39">
        <f t="shared" si="0"/>
        <v>124.31147058823528</v>
      </c>
    </row>
    <row r="36" spans="1:5" s="23" customFormat="1" ht="27.75" customHeight="1">
      <c r="A36" s="22" t="s">
        <v>153</v>
      </c>
      <c r="B36" s="33">
        <f>SUM(B37:B38)</f>
        <v>55550</v>
      </c>
      <c r="C36" s="33">
        <f>SUM(C37:C38)</f>
        <v>203000</v>
      </c>
      <c r="D36" s="34">
        <f t="shared" si="2"/>
        <v>-147450</v>
      </c>
      <c r="E36" s="35">
        <f t="shared" si="0"/>
        <v>-72.63546798029556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55550</v>
      </c>
      <c r="C38" s="38">
        <v>203000</v>
      </c>
      <c r="D38" s="34">
        <f t="shared" si="2"/>
        <v>-147450</v>
      </c>
      <c r="E38" s="39">
        <f t="shared" si="0"/>
        <v>-72.63546798029556</v>
      </c>
    </row>
    <row r="39" spans="1:5" s="23" customFormat="1" ht="27.75" customHeight="1">
      <c r="A39" s="22" t="s">
        <v>82</v>
      </c>
      <c r="B39" s="33">
        <f>B33-B36</f>
        <v>707109</v>
      </c>
      <c r="C39" s="33">
        <f>C33-C36</f>
        <v>137000</v>
      </c>
      <c r="D39" s="34">
        <f t="shared" si="2"/>
        <v>570109</v>
      </c>
      <c r="E39" s="35">
        <f t="shared" si="0"/>
        <v>416.1379562043796</v>
      </c>
    </row>
    <row r="40" spans="1:5" s="23" customFormat="1" ht="27.75" customHeight="1">
      <c r="A40" s="22" t="s">
        <v>83</v>
      </c>
      <c r="B40" s="36">
        <v>0</v>
      </c>
      <c r="C40" s="36">
        <v>0</v>
      </c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98550484</v>
      </c>
      <c r="C46" s="37">
        <f>C32+C39+C40</f>
        <v>902000</v>
      </c>
      <c r="D46" s="31">
        <f>B46-C46</f>
        <v>97648484</v>
      </c>
      <c r="E46" s="32">
        <f>IF(C46=0,0,(D46/C46)*100)</f>
        <v>10825.774279379159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sheetPr codeName="Sheet240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3" t="s">
        <v>240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452358379</v>
      </c>
      <c r="C7" s="33">
        <f>SUM(C8:C17)</f>
        <v>429278000</v>
      </c>
      <c r="D7" s="34">
        <f>B7-C7</f>
        <v>23080379</v>
      </c>
      <c r="E7" s="35">
        <f aca="true" t="shared" si="0" ref="E7:E40">IF(C7=0,0,(D7/C7)*100)</f>
        <v>5.376557615344835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200076379</v>
      </c>
      <c r="C10" s="38">
        <v>175996000</v>
      </c>
      <c r="D10" s="34">
        <f t="shared" si="1"/>
        <v>24080379</v>
      </c>
      <c r="E10" s="39">
        <f t="shared" si="0"/>
        <v>13.682344485101936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252282000</v>
      </c>
      <c r="C17" s="38">
        <v>253282000</v>
      </c>
      <c r="D17" s="34">
        <f t="shared" si="1"/>
        <v>-1000000</v>
      </c>
      <c r="E17" s="39">
        <f t="shared" si="0"/>
        <v>-0.3948168444658523</v>
      </c>
    </row>
    <row r="18" spans="1:5" s="23" customFormat="1" ht="24" customHeight="1">
      <c r="A18" s="22" t="s">
        <v>136</v>
      </c>
      <c r="B18" s="33">
        <f>SUM(B19:B31)</f>
        <v>304022280</v>
      </c>
      <c r="C18" s="33">
        <f>SUM(C19:C31)</f>
        <v>427799000</v>
      </c>
      <c r="D18" s="34">
        <f>B18-C18</f>
        <v>-123776720</v>
      </c>
      <c r="E18" s="35">
        <f t="shared" si="0"/>
        <v>-28.933382265970703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242553575</v>
      </c>
      <c r="C21" s="38">
        <v>358208000</v>
      </c>
      <c r="D21" s="34">
        <f t="shared" si="2"/>
        <v>-115654425</v>
      </c>
      <c r="E21" s="39">
        <f t="shared" si="0"/>
        <v>-32.28694641102376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5619695</v>
      </c>
      <c r="C26" s="38">
        <v>4405000</v>
      </c>
      <c r="D26" s="34">
        <f t="shared" si="2"/>
        <v>1214695</v>
      </c>
      <c r="E26" s="39">
        <f t="shared" si="0"/>
        <v>27.575368898978436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55849010</v>
      </c>
      <c r="C28" s="38">
        <v>64186000</v>
      </c>
      <c r="D28" s="34">
        <f t="shared" si="2"/>
        <v>-8336990</v>
      </c>
      <c r="E28" s="39">
        <f t="shared" si="0"/>
        <v>-12.988798180288535</v>
      </c>
    </row>
    <row r="29" spans="1:5" s="21" customFormat="1" ht="14.25">
      <c r="A29" s="20" t="s">
        <v>147</v>
      </c>
      <c r="B29" s="38">
        <v>0</v>
      </c>
      <c r="C29" s="38">
        <v>1000000</v>
      </c>
      <c r="D29" s="34">
        <f t="shared" si="2"/>
        <v>-1000000</v>
      </c>
      <c r="E29" s="39">
        <f t="shared" si="0"/>
        <v>-100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148336099</v>
      </c>
      <c r="C32" s="33">
        <f>C7-C18</f>
        <v>1479000</v>
      </c>
      <c r="D32" s="34">
        <f t="shared" si="2"/>
        <v>146857099</v>
      </c>
      <c r="E32" s="35">
        <f t="shared" si="0"/>
        <v>9929.486071670048</v>
      </c>
    </row>
    <row r="33" spans="1:5" s="23" customFormat="1" ht="25.5" customHeight="1">
      <c r="A33" s="22" t="s">
        <v>150</v>
      </c>
      <c r="B33" s="33">
        <f>SUM(B34:B35)</f>
        <v>3511549</v>
      </c>
      <c r="C33" s="33">
        <f>SUM(C34:C35)</f>
        <v>1236000</v>
      </c>
      <c r="D33" s="34">
        <f t="shared" si="2"/>
        <v>2275549</v>
      </c>
      <c r="E33" s="35">
        <f t="shared" si="0"/>
        <v>184.1059061488673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3511549</v>
      </c>
      <c r="C35" s="38">
        <v>1236000</v>
      </c>
      <c r="D35" s="34">
        <f t="shared" si="2"/>
        <v>2275549</v>
      </c>
      <c r="E35" s="39">
        <f t="shared" si="0"/>
        <v>184.1059061488673</v>
      </c>
    </row>
    <row r="36" spans="1:5" s="23" customFormat="1" ht="27.75" customHeight="1">
      <c r="A36" s="22" t="s">
        <v>153</v>
      </c>
      <c r="B36" s="33">
        <f>SUM(B37:B38)</f>
        <v>1336231</v>
      </c>
      <c r="C36" s="33">
        <f>SUM(C37:C38)</f>
        <v>1173000</v>
      </c>
      <c r="D36" s="34">
        <f t="shared" si="2"/>
        <v>163231</v>
      </c>
      <c r="E36" s="35">
        <f t="shared" si="0"/>
        <v>13.915686274509802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1336231</v>
      </c>
      <c r="C38" s="38">
        <v>1173000</v>
      </c>
      <c r="D38" s="34">
        <f t="shared" si="2"/>
        <v>163231</v>
      </c>
      <c r="E38" s="39">
        <f t="shared" si="0"/>
        <v>13.915686274509802</v>
      </c>
    </row>
    <row r="39" spans="1:5" s="23" customFormat="1" ht="27.75" customHeight="1">
      <c r="A39" s="22" t="s">
        <v>82</v>
      </c>
      <c r="B39" s="33">
        <f>B33-B36</f>
        <v>2175318</v>
      </c>
      <c r="C39" s="33">
        <f>C33-C36</f>
        <v>63000</v>
      </c>
      <c r="D39" s="34">
        <f t="shared" si="2"/>
        <v>2112318</v>
      </c>
      <c r="E39" s="35">
        <f t="shared" si="0"/>
        <v>3352.885714285714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150511417</v>
      </c>
      <c r="C46" s="37">
        <f>C32+C39+C40</f>
        <v>1542000</v>
      </c>
      <c r="D46" s="31">
        <f>B46-C46</f>
        <v>148969417</v>
      </c>
      <c r="E46" s="32">
        <f>IF(C46=0,0,(D46/C46)*100)</f>
        <v>9660.792282749675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sheetPr codeName="Sheet241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241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179432766</v>
      </c>
      <c r="C7" s="33">
        <f>SUM(C8:C17)</f>
        <v>176349000</v>
      </c>
      <c r="D7" s="34">
        <f>B7-C7</f>
        <v>3083766</v>
      </c>
      <c r="E7" s="35">
        <f aca="true" t="shared" si="0" ref="E7:E40">IF(C7=0,0,(D7/C7)*100)</f>
        <v>1.7486722351700321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65643439</v>
      </c>
      <c r="C10" s="38">
        <v>61773000</v>
      </c>
      <c r="D10" s="34">
        <f t="shared" si="1"/>
        <v>3870439</v>
      </c>
      <c r="E10" s="39">
        <f t="shared" si="0"/>
        <v>6.265583669240607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113789327</v>
      </c>
      <c r="C17" s="38">
        <v>114576000</v>
      </c>
      <c r="D17" s="34">
        <f t="shared" si="1"/>
        <v>-786673</v>
      </c>
      <c r="E17" s="39">
        <f t="shared" si="0"/>
        <v>-0.686594923893311</v>
      </c>
    </row>
    <row r="18" spans="1:5" s="23" customFormat="1" ht="24" customHeight="1">
      <c r="A18" s="22" t="s">
        <v>136</v>
      </c>
      <c r="B18" s="33">
        <f>SUM(B19:B31)</f>
        <v>169797067</v>
      </c>
      <c r="C18" s="33">
        <f>SUM(C19:C31)</f>
        <v>194785000</v>
      </c>
      <c r="D18" s="34">
        <f>B18-C18</f>
        <v>-24987933</v>
      </c>
      <c r="E18" s="35">
        <f t="shared" si="0"/>
        <v>-12.828468824601483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120951609</v>
      </c>
      <c r="C21" s="38">
        <v>141067000</v>
      </c>
      <c r="D21" s="34">
        <f t="shared" si="2"/>
        <v>-20115391</v>
      </c>
      <c r="E21" s="39">
        <f t="shared" si="0"/>
        <v>-14.259458980484451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7624908</v>
      </c>
      <c r="C26" s="38">
        <v>6342000</v>
      </c>
      <c r="D26" s="34">
        <f t="shared" si="2"/>
        <v>1282908</v>
      </c>
      <c r="E26" s="39">
        <f t="shared" si="0"/>
        <v>20.22876064333018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38599223</v>
      </c>
      <c r="C28" s="38">
        <v>44008000</v>
      </c>
      <c r="D28" s="34">
        <f t="shared" si="2"/>
        <v>-5408777</v>
      </c>
      <c r="E28" s="39">
        <f t="shared" si="0"/>
        <v>-12.290440374477368</v>
      </c>
    </row>
    <row r="29" spans="1:5" s="21" customFormat="1" ht="14.25">
      <c r="A29" s="20" t="s">
        <v>147</v>
      </c>
      <c r="B29" s="38">
        <v>2621327</v>
      </c>
      <c r="C29" s="38">
        <v>3368000</v>
      </c>
      <c r="D29" s="34">
        <f t="shared" si="2"/>
        <v>-746673</v>
      </c>
      <c r="E29" s="39">
        <f t="shared" si="0"/>
        <v>-22.16962589073634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9635699</v>
      </c>
      <c r="C32" s="33">
        <f>C7-C18</f>
        <v>-18436000</v>
      </c>
      <c r="D32" s="34">
        <f t="shared" si="2"/>
        <v>28071699</v>
      </c>
      <c r="E32" s="35">
        <f t="shared" si="0"/>
        <v>-152.2656704274246</v>
      </c>
    </row>
    <row r="33" spans="1:5" s="23" customFormat="1" ht="25.5" customHeight="1">
      <c r="A33" s="22" t="s">
        <v>150</v>
      </c>
      <c r="B33" s="33">
        <f>SUM(B34:B35)</f>
        <v>10271444</v>
      </c>
      <c r="C33" s="33">
        <f>SUM(C34:C35)</f>
        <v>230000</v>
      </c>
      <c r="D33" s="34">
        <f t="shared" si="2"/>
        <v>10041444</v>
      </c>
      <c r="E33" s="35">
        <f t="shared" si="0"/>
        <v>4365.845217391304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10271444</v>
      </c>
      <c r="C35" s="38">
        <v>230000</v>
      </c>
      <c r="D35" s="34">
        <f t="shared" si="2"/>
        <v>10041444</v>
      </c>
      <c r="E35" s="39">
        <f t="shared" si="0"/>
        <v>4365.845217391304</v>
      </c>
    </row>
    <row r="36" spans="1:5" s="23" customFormat="1" ht="27.75" customHeight="1">
      <c r="A36" s="22" t="s">
        <v>153</v>
      </c>
      <c r="B36" s="33">
        <f>SUM(B37:B38)</f>
        <v>288844</v>
      </c>
      <c r="C36" s="33">
        <f>SUM(C37:C38)</f>
        <v>166000</v>
      </c>
      <c r="D36" s="34">
        <f t="shared" si="2"/>
        <v>122844</v>
      </c>
      <c r="E36" s="35">
        <f t="shared" si="0"/>
        <v>74.00240963855421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288844</v>
      </c>
      <c r="C38" s="38">
        <v>166000</v>
      </c>
      <c r="D38" s="34">
        <f t="shared" si="2"/>
        <v>122844</v>
      </c>
      <c r="E38" s="39">
        <f t="shared" si="0"/>
        <v>74.00240963855421</v>
      </c>
    </row>
    <row r="39" spans="1:5" s="23" customFormat="1" ht="27.75" customHeight="1">
      <c r="A39" s="22" t="s">
        <v>82</v>
      </c>
      <c r="B39" s="33">
        <f>B33-B36</f>
        <v>9982600</v>
      </c>
      <c r="C39" s="33">
        <f>C33-C36</f>
        <v>64000</v>
      </c>
      <c r="D39" s="34">
        <f t="shared" si="2"/>
        <v>9918600</v>
      </c>
      <c r="E39" s="35">
        <f t="shared" si="0"/>
        <v>15497.8125</v>
      </c>
    </row>
    <row r="40" spans="1:5" s="23" customFormat="1" ht="27.75" customHeight="1">
      <c r="A40" s="22" t="s">
        <v>83</v>
      </c>
      <c r="B40" s="36">
        <v>0</v>
      </c>
      <c r="C40" s="36">
        <v>0</v>
      </c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19618299</v>
      </c>
      <c r="C46" s="37">
        <f>C32+C39+C40</f>
        <v>-18372000</v>
      </c>
      <c r="D46" s="31">
        <f>B46-C46</f>
        <v>37990299</v>
      </c>
      <c r="E46" s="32">
        <f>IF(C46=0,0,(D46/C46)*100)</f>
        <v>-206.7836871325931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sheetPr codeName="Sheet242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3" t="s">
        <v>242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202953670</v>
      </c>
      <c r="C7" s="33">
        <f>SUM(C8:C17)</f>
        <v>204353000</v>
      </c>
      <c r="D7" s="34">
        <f>B7-C7</f>
        <v>-1399330</v>
      </c>
      <c r="E7" s="35">
        <f aca="true" t="shared" si="0" ref="E7:E40">IF(C7=0,0,(D7/C7)*100)</f>
        <v>-0.6847611730681712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61690720</v>
      </c>
      <c r="C10" s="38">
        <v>61200000</v>
      </c>
      <c r="D10" s="34">
        <f t="shared" si="1"/>
        <v>490720</v>
      </c>
      <c r="E10" s="39">
        <f t="shared" si="0"/>
        <v>0.8018300653594771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141262950</v>
      </c>
      <c r="C17" s="38">
        <v>143153000</v>
      </c>
      <c r="D17" s="34">
        <f t="shared" si="1"/>
        <v>-1890050</v>
      </c>
      <c r="E17" s="39">
        <f t="shared" si="0"/>
        <v>-1.3203006573386518</v>
      </c>
    </row>
    <row r="18" spans="1:5" s="23" customFormat="1" ht="24" customHeight="1">
      <c r="A18" s="22" t="s">
        <v>136</v>
      </c>
      <c r="B18" s="33">
        <f>SUM(B19:B31)</f>
        <v>166974992</v>
      </c>
      <c r="C18" s="33">
        <f>SUM(C19:C31)</f>
        <v>231274000</v>
      </c>
      <c r="D18" s="34">
        <f>B18-C18</f>
        <v>-64299008</v>
      </c>
      <c r="E18" s="35">
        <f t="shared" si="0"/>
        <v>-27.80209102622863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122524095</v>
      </c>
      <c r="C21" s="38">
        <v>171315000</v>
      </c>
      <c r="D21" s="34">
        <f t="shared" si="2"/>
        <v>-48790905</v>
      </c>
      <c r="E21" s="39">
        <f t="shared" si="0"/>
        <v>-28.480229401978814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2737600</v>
      </c>
      <c r="C26" s="38">
        <v>3096000</v>
      </c>
      <c r="D26" s="34">
        <f t="shared" si="2"/>
        <v>-358400</v>
      </c>
      <c r="E26" s="39">
        <f t="shared" si="0"/>
        <v>-11.576227390180877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41713297</v>
      </c>
      <c r="C28" s="38">
        <v>56863000</v>
      </c>
      <c r="D28" s="34">
        <f t="shared" si="2"/>
        <v>-15149703</v>
      </c>
      <c r="E28" s="39">
        <f t="shared" si="0"/>
        <v>-26.642461706206145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35978678</v>
      </c>
      <c r="C32" s="33">
        <f>C7-C18</f>
        <v>-26921000</v>
      </c>
      <c r="D32" s="34">
        <f t="shared" si="2"/>
        <v>62899678</v>
      </c>
      <c r="E32" s="35">
        <f t="shared" si="0"/>
        <v>-233.6453995022473</v>
      </c>
    </row>
    <row r="33" spans="1:5" s="23" customFormat="1" ht="25.5" customHeight="1">
      <c r="A33" s="22" t="s">
        <v>150</v>
      </c>
      <c r="B33" s="33">
        <f>SUM(B34:B35)</f>
        <v>1184632</v>
      </c>
      <c r="C33" s="33">
        <f>SUM(C34:C35)</f>
        <v>761000</v>
      </c>
      <c r="D33" s="34">
        <f t="shared" si="2"/>
        <v>423632</v>
      </c>
      <c r="E33" s="35">
        <f t="shared" si="0"/>
        <v>55.66780551905388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1184632</v>
      </c>
      <c r="C35" s="38">
        <v>761000</v>
      </c>
      <c r="D35" s="34">
        <f t="shared" si="2"/>
        <v>423632</v>
      </c>
      <c r="E35" s="39">
        <f t="shared" si="0"/>
        <v>55.66780551905388</v>
      </c>
    </row>
    <row r="36" spans="1:5" s="23" customFormat="1" ht="27.75" customHeight="1">
      <c r="A36" s="22" t="s">
        <v>153</v>
      </c>
      <c r="B36" s="33">
        <f>SUM(B37:B38)</f>
        <v>645317</v>
      </c>
      <c r="C36" s="33">
        <f>SUM(C37:C38)</f>
        <v>594000</v>
      </c>
      <c r="D36" s="34">
        <f t="shared" si="2"/>
        <v>51317</v>
      </c>
      <c r="E36" s="35">
        <f t="shared" si="0"/>
        <v>8.639225589225589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645317</v>
      </c>
      <c r="C38" s="38">
        <v>594000</v>
      </c>
      <c r="D38" s="34">
        <f t="shared" si="2"/>
        <v>51317</v>
      </c>
      <c r="E38" s="39">
        <f t="shared" si="0"/>
        <v>8.639225589225589</v>
      </c>
    </row>
    <row r="39" spans="1:5" s="23" customFormat="1" ht="27.75" customHeight="1">
      <c r="A39" s="22" t="s">
        <v>82</v>
      </c>
      <c r="B39" s="33">
        <f>B33-B36</f>
        <v>539315</v>
      </c>
      <c r="C39" s="33">
        <f>C33-C36</f>
        <v>167000</v>
      </c>
      <c r="D39" s="34">
        <f t="shared" si="2"/>
        <v>372315</v>
      </c>
      <c r="E39" s="35">
        <f t="shared" si="0"/>
        <v>222.9431137724551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36517993</v>
      </c>
      <c r="C46" s="37">
        <f>C32+C39+C40</f>
        <v>-26754000</v>
      </c>
      <c r="D46" s="31">
        <f>B46-C46</f>
        <v>63271993</v>
      </c>
      <c r="E46" s="32">
        <f>IF(C46=0,0,(D46/C46)*100)</f>
        <v>-236.49545114749196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sheetPr codeName="Sheet243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243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141204928</v>
      </c>
      <c r="C7" s="33">
        <f>SUM(C8:C17)</f>
        <v>145213000</v>
      </c>
      <c r="D7" s="34">
        <f>B7-C7</f>
        <v>-4008072</v>
      </c>
      <c r="E7" s="35">
        <f aca="true" t="shared" si="0" ref="E7:E40">IF(C7=0,0,(D7/C7)*100)</f>
        <v>-2.760133045939413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33518645</v>
      </c>
      <c r="C10" s="38">
        <v>31118000</v>
      </c>
      <c r="D10" s="34">
        <f t="shared" si="1"/>
        <v>2400645</v>
      </c>
      <c r="E10" s="39">
        <f t="shared" si="0"/>
        <v>7.714650684491291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107686283</v>
      </c>
      <c r="C17" s="38">
        <v>114095000</v>
      </c>
      <c r="D17" s="34">
        <f t="shared" si="1"/>
        <v>-6408717</v>
      </c>
      <c r="E17" s="39">
        <f t="shared" si="0"/>
        <v>-5.617000744993208</v>
      </c>
    </row>
    <row r="18" spans="1:5" s="23" customFormat="1" ht="24" customHeight="1">
      <c r="A18" s="22" t="s">
        <v>136</v>
      </c>
      <c r="B18" s="33">
        <f>SUM(B19:B31)</f>
        <v>135469925</v>
      </c>
      <c r="C18" s="33">
        <f>SUM(C19:C31)</f>
        <v>145231000</v>
      </c>
      <c r="D18" s="34">
        <f>B18-C18</f>
        <v>-9761075</v>
      </c>
      <c r="E18" s="35">
        <f t="shared" si="0"/>
        <v>-6.7210685046580965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97046419</v>
      </c>
      <c r="C21" s="38">
        <v>100881000</v>
      </c>
      <c r="D21" s="34">
        <f t="shared" si="2"/>
        <v>-3834581</v>
      </c>
      <c r="E21" s="39">
        <f t="shared" si="0"/>
        <v>-3.801093367432916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1420870</v>
      </c>
      <c r="C26" s="38">
        <v>2449000</v>
      </c>
      <c r="D26" s="34">
        <f t="shared" si="2"/>
        <v>-1028130</v>
      </c>
      <c r="E26" s="39">
        <f t="shared" si="0"/>
        <v>-41.98162515312372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35380765</v>
      </c>
      <c r="C28" s="38">
        <v>39686000</v>
      </c>
      <c r="D28" s="34">
        <f t="shared" si="2"/>
        <v>-4305235</v>
      </c>
      <c r="E28" s="39">
        <f t="shared" si="0"/>
        <v>-10.848246232928489</v>
      </c>
    </row>
    <row r="29" spans="1:5" s="21" customFormat="1" ht="14.25">
      <c r="A29" s="20" t="s">
        <v>147</v>
      </c>
      <c r="B29" s="38">
        <v>1621871</v>
      </c>
      <c r="C29" s="38">
        <v>2215000</v>
      </c>
      <c r="D29" s="34">
        <f t="shared" si="2"/>
        <v>-593129</v>
      </c>
      <c r="E29" s="39">
        <f t="shared" si="0"/>
        <v>-26.777832957110608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5735003</v>
      </c>
      <c r="C32" s="33">
        <f>C7-C18</f>
        <v>-18000</v>
      </c>
      <c r="D32" s="34">
        <f t="shared" si="2"/>
        <v>5753003</v>
      </c>
      <c r="E32" s="35">
        <f t="shared" si="0"/>
        <v>-31961.12777777778</v>
      </c>
    </row>
    <row r="33" spans="1:5" s="23" customFormat="1" ht="25.5" customHeight="1">
      <c r="A33" s="22" t="s">
        <v>150</v>
      </c>
      <c r="B33" s="33">
        <f>SUM(B34:B35)</f>
        <v>650202</v>
      </c>
      <c r="C33" s="33">
        <f>SUM(C34:C35)</f>
        <v>287000</v>
      </c>
      <c r="D33" s="34">
        <f t="shared" si="2"/>
        <v>363202</v>
      </c>
      <c r="E33" s="35">
        <f t="shared" si="0"/>
        <v>126.55121951219512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650202</v>
      </c>
      <c r="C35" s="38">
        <v>287000</v>
      </c>
      <c r="D35" s="34">
        <f t="shared" si="2"/>
        <v>363202</v>
      </c>
      <c r="E35" s="39">
        <f t="shared" si="0"/>
        <v>126.55121951219512</v>
      </c>
    </row>
    <row r="36" spans="1:5" s="23" customFormat="1" ht="27.75" customHeight="1">
      <c r="A36" s="22" t="s">
        <v>153</v>
      </c>
      <c r="B36" s="33">
        <f>SUM(B37:B38)</f>
        <v>53374</v>
      </c>
      <c r="C36" s="33">
        <f>SUM(C37:C38)</f>
        <v>269000</v>
      </c>
      <c r="D36" s="34">
        <f t="shared" si="2"/>
        <v>-215626</v>
      </c>
      <c r="E36" s="35">
        <f t="shared" si="0"/>
        <v>-80.15836431226766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53374</v>
      </c>
      <c r="C38" s="38">
        <v>269000</v>
      </c>
      <c r="D38" s="34">
        <f t="shared" si="2"/>
        <v>-215626</v>
      </c>
      <c r="E38" s="39">
        <f t="shared" si="0"/>
        <v>-80.15836431226766</v>
      </c>
    </row>
    <row r="39" spans="1:5" s="23" customFormat="1" ht="27.75" customHeight="1">
      <c r="A39" s="22" t="s">
        <v>82</v>
      </c>
      <c r="B39" s="33">
        <f>B33-B36</f>
        <v>596828</v>
      </c>
      <c r="C39" s="33">
        <f>C33-C36</f>
        <v>18000</v>
      </c>
      <c r="D39" s="34">
        <f t="shared" si="2"/>
        <v>578828</v>
      </c>
      <c r="E39" s="35">
        <f t="shared" si="0"/>
        <v>3215.711111111111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6331831</v>
      </c>
      <c r="C46" s="37">
        <f>C32+C39+C40</f>
        <v>0</v>
      </c>
      <c r="D46" s="31">
        <f>B46-C46</f>
        <v>6331831</v>
      </c>
      <c r="E46" s="32">
        <f>IF(C46=0,0,(D46/C46)*100)</f>
        <v>0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sheetPr codeName="Sheet244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244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60705315</v>
      </c>
      <c r="C7" s="33">
        <f>SUM(C8:C17)</f>
        <v>53033000</v>
      </c>
      <c r="D7" s="34">
        <f>B7-C7</f>
        <v>7672315</v>
      </c>
      <c r="E7" s="35">
        <f aca="true" t="shared" si="0" ref="E7:E40">IF(C7=0,0,(D7/C7)*100)</f>
        <v>14.467058246752023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17711048</v>
      </c>
      <c r="C10" s="38">
        <v>18231000</v>
      </c>
      <c r="D10" s="34">
        <f t="shared" si="1"/>
        <v>-519952</v>
      </c>
      <c r="E10" s="39">
        <f t="shared" si="0"/>
        <v>-2.852021282431024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42994267</v>
      </c>
      <c r="C17" s="38">
        <v>34802000</v>
      </c>
      <c r="D17" s="34">
        <f t="shared" si="1"/>
        <v>8192267</v>
      </c>
      <c r="E17" s="39">
        <f t="shared" si="0"/>
        <v>23.539644273317624</v>
      </c>
    </row>
    <row r="18" spans="1:5" s="23" customFormat="1" ht="24" customHeight="1">
      <c r="A18" s="22" t="s">
        <v>136</v>
      </c>
      <c r="B18" s="33">
        <f>SUM(B19:B31)</f>
        <v>53386971</v>
      </c>
      <c r="C18" s="33">
        <f>SUM(C19:C31)</f>
        <v>52805500</v>
      </c>
      <c r="D18" s="34">
        <f>B18-C18</f>
        <v>581471</v>
      </c>
      <c r="E18" s="35">
        <f t="shared" si="0"/>
        <v>1.1011561295698364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42486403</v>
      </c>
      <c r="C21" s="38">
        <v>43625500</v>
      </c>
      <c r="D21" s="34">
        <f t="shared" si="2"/>
        <v>-1139097</v>
      </c>
      <c r="E21" s="39">
        <f t="shared" si="0"/>
        <v>-2.6110806752931195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1158960</v>
      </c>
      <c r="C26" s="38">
        <v>1726000</v>
      </c>
      <c r="D26" s="34">
        <f t="shared" si="2"/>
        <v>-567040</v>
      </c>
      <c r="E26" s="39">
        <f t="shared" si="0"/>
        <v>-32.85283893395133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5207390</v>
      </c>
      <c r="C28" s="38">
        <v>7454000</v>
      </c>
      <c r="D28" s="34">
        <f t="shared" si="2"/>
        <v>-2246610</v>
      </c>
      <c r="E28" s="39">
        <f t="shared" si="0"/>
        <v>-30.139656560236116</v>
      </c>
    </row>
    <row r="29" spans="1:5" s="21" customFormat="1" ht="14.25">
      <c r="A29" s="20" t="s">
        <v>147</v>
      </c>
      <c r="B29" s="38">
        <v>4534218</v>
      </c>
      <c r="C29" s="38"/>
      <c r="D29" s="34">
        <f t="shared" si="2"/>
        <v>4534218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7318344</v>
      </c>
      <c r="C32" s="33">
        <f>C7-C18</f>
        <v>227500</v>
      </c>
      <c r="D32" s="34">
        <f t="shared" si="2"/>
        <v>7090844</v>
      </c>
      <c r="E32" s="35">
        <f t="shared" si="0"/>
        <v>3116.8545054945057</v>
      </c>
    </row>
    <row r="33" spans="1:5" s="23" customFormat="1" ht="25.5" customHeight="1">
      <c r="A33" s="22" t="s">
        <v>150</v>
      </c>
      <c r="B33" s="33">
        <f>SUM(B34:B35)</f>
        <v>1387167</v>
      </c>
      <c r="C33" s="33">
        <f>SUM(C34:C35)</f>
        <v>1820000</v>
      </c>
      <c r="D33" s="34">
        <f t="shared" si="2"/>
        <v>-432833</v>
      </c>
      <c r="E33" s="35">
        <f t="shared" si="0"/>
        <v>-23.78203296703297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1387167</v>
      </c>
      <c r="C35" s="38">
        <v>1820000</v>
      </c>
      <c r="D35" s="34">
        <f t="shared" si="2"/>
        <v>-432833</v>
      </c>
      <c r="E35" s="39">
        <f t="shared" si="0"/>
        <v>-23.78203296703297</v>
      </c>
    </row>
    <row r="36" spans="1:5" s="23" customFormat="1" ht="27.75" customHeight="1">
      <c r="A36" s="22" t="s">
        <v>153</v>
      </c>
      <c r="B36" s="33">
        <f>SUM(B37:B38)</f>
        <v>717050</v>
      </c>
      <c r="C36" s="33">
        <f>SUM(C37:C38)</f>
        <v>1689000</v>
      </c>
      <c r="D36" s="34">
        <f t="shared" si="2"/>
        <v>-971950</v>
      </c>
      <c r="E36" s="35">
        <f t="shared" si="0"/>
        <v>-57.54588513913559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717050</v>
      </c>
      <c r="C38" s="38">
        <v>1689000</v>
      </c>
      <c r="D38" s="34">
        <f t="shared" si="2"/>
        <v>-971950</v>
      </c>
      <c r="E38" s="39">
        <f t="shared" si="0"/>
        <v>-57.54588513913559</v>
      </c>
    </row>
    <row r="39" spans="1:5" s="23" customFormat="1" ht="27.75" customHeight="1">
      <c r="A39" s="22" t="s">
        <v>82</v>
      </c>
      <c r="B39" s="33">
        <f>B33-B36</f>
        <v>670117</v>
      </c>
      <c r="C39" s="33">
        <f>C33-C36</f>
        <v>131000</v>
      </c>
      <c r="D39" s="34">
        <f t="shared" si="2"/>
        <v>539117</v>
      </c>
      <c r="E39" s="35">
        <f t="shared" si="0"/>
        <v>411.53969465648856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7988461</v>
      </c>
      <c r="C46" s="37">
        <f>C32+C39+C40</f>
        <v>358500</v>
      </c>
      <c r="D46" s="31">
        <f>B46-C46</f>
        <v>7629961</v>
      </c>
      <c r="E46" s="32">
        <f>IF(C46=0,0,(D46/C46)*100)</f>
        <v>2128.3015341701534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E46"/>
  <sheetViews>
    <sheetView workbookViewId="0" topLeftCell="A1">
      <pane xSplit="1" ySplit="6" topLeftCell="B7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B50" sqref="B50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266</v>
      </c>
      <c r="B1" s="104"/>
      <c r="C1" s="104"/>
      <c r="D1" s="104"/>
      <c r="E1" s="104"/>
    </row>
    <row r="2" spans="1:5" s="1" customFormat="1" ht="21">
      <c r="A2" s="96" t="s">
        <v>157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118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568647330</v>
      </c>
      <c r="C7" s="33">
        <f>SUM(C8:C17)</f>
        <v>44760000</v>
      </c>
      <c r="D7" s="34">
        <f>B7-C7</f>
        <v>523887330</v>
      </c>
      <c r="E7" s="35">
        <f aca="true" t="shared" si="0" ref="E7:E40">IF(C7=0,0,(D7/C7)*100)</f>
        <v>1170.4363941018767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>
        <v>558825322</v>
      </c>
      <c r="C9" s="38"/>
      <c r="D9" s="34">
        <f t="shared" si="1"/>
        <v>558825322</v>
      </c>
      <c r="E9" s="39">
        <f t="shared" si="0"/>
        <v>0</v>
      </c>
    </row>
    <row r="10" spans="1:5" s="21" customFormat="1" ht="14.25">
      <c r="A10" s="20" t="s">
        <v>128</v>
      </c>
      <c r="B10" s="38"/>
      <c r="C10" s="38"/>
      <c r="D10" s="34">
        <f t="shared" si="1"/>
        <v>0</v>
      </c>
      <c r="E10" s="39">
        <f t="shared" si="0"/>
        <v>0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>
        <v>9753868</v>
      </c>
      <c r="C12" s="38">
        <v>44690000</v>
      </c>
      <c r="D12" s="34">
        <f t="shared" si="1"/>
        <v>-34936132</v>
      </c>
      <c r="E12" s="39">
        <f t="shared" si="0"/>
        <v>-78.17438353099128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68140</v>
      </c>
      <c r="C17" s="38">
        <v>70000</v>
      </c>
      <c r="D17" s="34">
        <f t="shared" si="1"/>
        <v>-1860</v>
      </c>
      <c r="E17" s="39">
        <f t="shared" si="0"/>
        <v>-2.657142857142857</v>
      </c>
    </row>
    <row r="18" spans="1:5" s="23" customFormat="1" ht="24" customHeight="1">
      <c r="A18" s="22" t="s">
        <v>136</v>
      </c>
      <c r="B18" s="33">
        <f>SUM(B19:B31)</f>
        <v>1830059693</v>
      </c>
      <c r="C18" s="33">
        <f>SUM(C19:C31)</f>
        <v>2480933000</v>
      </c>
      <c r="D18" s="34">
        <f>B18-C18</f>
        <v>-650873307</v>
      </c>
      <c r="E18" s="35">
        <f t="shared" si="0"/>
        <v>-26.235021542298803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>
        <v>550730700</v>
      </c>
      <c r="C20" s="38">
        <v>0</v>
      </c>
      <c r="D20" s="34">
        <f t="shared" si="2"/>
        <v>550730700</v>
      </c>
      <c r="E20" s="39">
        <f t="shared" si="0"/>
        <v>0</v>
      </c>
    </row>
    <row r="21" spans="1:5" s="21" customFormat="1" ht="14.25">
      <c r="A21" s="20" t="s">
        <v>139</v>
      </c>
      <c r="B21" s="38"/>
      <c r="C21" s="38"/>
      <c r="D21" s="34">
        <f t="shared" si="2"/>
        <v>0</v>
      </c>
      <c r="E21" s="39">
        <f t="shared" si="0"/>
        <v>0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>
        <v>1436473</v>
      </c>
      <c r="C23" s="38">
        <v>5510000</v>
      </c>
      <c r="D23" s="34">
        <f t="shared" si="2"/>
        <v>-4073527</v>
      </c>
      <c r="E23" s="39">
        <f t="shared" si="0"/>
        <v>-73.92970961887477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/>
      <c r="C26" s="38"/>
      <c r="D26" s="34">
        <f t="shared" si="2"/>
        <v>0</v>
      </c>
      <c r="E26" s="39">
        <f t="shared" si="0"/>
        <v>0</v>
      </c>
    </row>
    <row r="27" spans="1:5" s="21" customFormat="1" ht="14.25">
      <c r="A27" s="20" t="s">
        <v>145</v>
      </c>
      <c r="B27" s="38">
        <v>1273277410</v>
      </c>
      <c r="C27" s="38">
        <v>2472465000</v>
      </c>
      <c r="D27" s="34">
        <f t="shared" si="2"/>
        <v>-1199187590</v>
      </c>
      <c r="E27" s="39">
        <f t="shared" si="0"/>
        <v>-48.50170133854271</v>
      </c>
    </row>
    <row r="28" spans="1:5" s="21" customFormat="1" ht="14.25">
      <c r="A28" s="20" t="s">
        <v>146</v>
      </c>
      <c r="B28" s="38">
        <v>4615110</v>
      </c>
      <c r="C28" s="38">
        <v>2708000</v>
      </c>
      <c r="D28" s="34">
        <f t="shared" si="2"/>
        <v>1907110</v>
      </c>
      <c r="E28" s="39">
        <f t="shared" si="0"/>
        <v>70.42503692762186</v>
      </c>
    </row>
    <row r="29" spans="1:5" s="21" customFormat="1" ht="14.25">
      <c r="A29" s="20" t="s">
        <v>147</v>
      </c>
      <c r="B29" s="38">
        <v>0</v>
      </c>
      <c r="C29" s="38">
        <v>250000</v>
      </c>
      <c r="D29" s="34">
        <f t="shared" si="2"/>
        <v>-250000</v>
      </c>
      <c r="E29" s="39">
        <f t="shared" si="0"/>
        <v>-100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-1261412363</v>
      </c>
      <c r="C32" s="33">
        <f>C7-C18</f>
        <v>-2436173000</v>
      </c>
      <c r="D32" s="34">
        <f t="shared" si="2"/>
        <v>1174760637</v>
      </c>
      <c r="E32" s="35">
        <f t="shared" si="0"/>
        <v>-48.22156049672991</v>
      </c>
    </row>
    <row r="33" spans="1:5" s="23" customFormat="1" ht="25.5" customHeight="1">
      <c r="A33" s="22" t="s">
        <v>150</v>
      </c>
      <c r="B33" s="33">
        <f>SUM(B34:B35)</f>
        <v>136135565</v>
      </c>
      <c r="C33" s="33">
        <f>SUM(C34:C35)</f>
        <v>171776000</v>
      </c>
      <c r="D33" s="34">
        <f t="shared" si="2"/>
        <v>-35640435</v>
      </c>
      <c r="E33" s="35">
        <f t="shared" si="0"/>
        <v>-20.748204056445605</v>
      </c>
    </row>
    <row r="34" spans="1:5" s="21" customFormat="1" ht="14.25">
      <c r="A34" s="20" t="s">
        <v>151</v>
      </c>
      <c r="B34" s="38">
        <v>39418949</v>
      </c>
      <c r="C34" s="38">
        <v>1500000</v>
      </c>
      <c r="D34" s="34">
        <f t="shared" si="2"/>
        <v>37918949</v>
      </c>
      <c r="E34" s="39">
        <f t="shared" si="0"/>
        <v>2527.9299333333333</v>
      </c>
    </row>
    <row r="35" spans="1:5" s="21" customFormat="1" ht="14.25">
      <c r="A35" s="20" t="s">
        <v>152</v>
      </c>
      <c r="B35" s="38">
        <v>96716616</v>
      </c>
      <c r="C35" s="38">
        <v>170276000</v>
      </c>
      <c r="D35" s="34">
        <f t="shared" si="2"/>
        <v>-73559384</v>
      </c>
      <c r="E35" s="39">
        <f t="shared" si="0"/>
        <v>-43.200089266837374</v>
      </c>
    </row>
    <row r="36" spans="1:5" s="23" customFormat="1" ht="27.75" customHeight="1">
      <c r="A36" s="22" t="s">
        <v>153</v>
      </c>
      <c r="B36" s="33">
        <f>SUM(B37:B38)</f>
        <v>911357101</v>
      </c>
      <c r="C36" s="33">
        <f>SUM(C37:C38)</f>
        <v>1060655000</v>
      </c>
      <c r="D36" s="34">
        <f t="shared" si="2"/>
        <v>-149297899</v>
      </c>
      <c r="E36" s="35">
        <f t="shared" si="0"/>
        <v>-14.076009541274024</v>
      </c>
    </row>
    <row r="37" spans="1:5" s="21" customFormat="1" ht="14.25">
      <c r="A37" s="20" t="s">
        <v>154</v>
      </c>
      <c r="B37" s="38">
        <v>8271529</v>
      </c>
      <c r="C37" s="38">
        <v>0</v>
      </c>
      <c r="D37" s="34">
        <f t="shared" si="2"/>
        <v>8271529</v>
      </c>
      <c r="E37" s="39">
        <f t="shared" si="0"/>
        <v>0</v>
      </c>
    </row>
    <row r="38" spans="1:5" s="21" customFormat="1" ht="14.25">
      <c r="A38" s="20" t="s">
        <v>155</v>
      </c>
      <c r="B38" s="38">
        <v>903085572</v>
      </c>
      <c r="C38" s="38">
        <v>1060655000</v>
      </c>
      <c r="D38" s="34">
        <f t="shared" si="2"/>
        <v>-157569428</v>
      </c>
      <c r="E38" s="39">
        <f t="shared" si="0"/>
        <v>-14.8558605767191</v>
      </c>
    </row>
    <row r="39" spans="1:5" s="23" customFormat="1" ht="27.75" customHeight="1">
      <c r="A39" s="22" t="s">
        <v>187</v>
      </c>
      <c r="B39" s="33">
        <f>B33-B36</f>
        <v>-775221536</v>
      </c>
      <c r="C39" s="33">
        <f>C33-C36</f>
        <v>-888879000</v>
      </c>
      <c r="D39" s="34">
        <f t="shared" si="2"/>
        <v>113657464</v>
      </c>
      <c r="E39" s="35">
        <f t="shared" si="0"/>
        <v>-12.78660695100233</v>
      </c>
    </row>
    <row r="40" spans="1:5" s="23" customFormat="1" ht="27.75" customHeight="1">
      <c r="A40" s="22" t="s">
        <v>188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189</v>
      </c>
      <c r="B46" s="37">
        <f>B32+B39+B40</f>
        <v>-2036633899</v>
      </c>
      <c r="C46" s="37">
        <f>C32+C39+C40</f>
        <v>-3325052000</v>
      </c>
      <c r="D46" s="31">
        <f>B46-C46</f>
        <v>1288418101</v>
      </c>
      <c r="E46" s="32">
        <f>IF(C46=0,0,(D46/C46)*100)</f>
        <v>-38.74881057499251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sheetPr codeName="Sheet245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245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345278203</v>
      </c>
      <c r="C7" s="33">
        <f>SUM(C8:C17)</f>
        <v>347255000</v>
      </c>
      <c r="D7" s="34">
        <f>B7-C7</f>
        <v>-1976797</v>
      </c>
      <c r="E7" s="35">
        <f aca="true" t="shared" si="0" ref="E7:E40">IF(C7=0,0,(D7/C7)*100)</f>
        <v>-0.5692637974975162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101850165</v>
      </c>
      <c r="C10" s="38">
        <v>104704000</v>
      </c>
      <c r="D10" s="34">
        <f t="shared" si="1"/>
        <v>-2853835</v>
      </c>
      <c r="E10" s="39">
        <f t="shared" si="0"/>
        <v>-2.725621752750611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243428038</v>
      </c>
      <c r="C17" s="38">
        <v>242551000</v>
      </c>
      <c r="D17" s="34">
        <f t="shared" si="1"/>
        <v>877038</v>
      </c>
      <c r="E17" s="39">
        <f t="shared" si="0"/>
        <v>0.36158910909458214</v>
      </c>
    </row>
    <row r="18" spans="1:5" s="23" customFormat="1" ht="24" customHeight="1">
      <c r="A18" s="22" t="s">
        <v>136</v>
      </c>
      <c r="B18" s="33">
        <f>SUM(B19:B31)</f>
        <v>319090553</v>
      </c>
      <c r="C18" s="33">
        <f>SUM(C19:C31)</f>
        <v>341374500</v>
      </c>
      <c r="D18" s="34">
        <f>B18-C18</f>
        <v>-22283947</v>
      </c>
      <c r="E18" s="35">
        <f t="shared" si="0"/>
        <v>-6.527712819791754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247778887</v>
      </c>
      <c r="C21" s="38">
        <v>259207000</v>
      </c>
      <c r="D21" s="34">
        <f t="shared" si="2"/>
        <v>-11428113</v>
      </c>
      <c r="E21" s="39">
        <f t="shared" si="0"/>
        <v>-4.4088751461187385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7051527</v>
      </c>
      <c r="C26" s="38">
        <v>7694500</v>
      </c>
      <c r="D26" s="34">
        <f t="shared" si="2"/>
        <v>-642973</v>
      </c>
      <c r="E26" s="39">
        <f t="shared" si="0"/>
        <v>-8.356267463772825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64260139</v>
      </c>
      <c r="C28" s="38">
        <v>74473000</v>
      </c>
      <c r="D28" s="34">
        <f t="shared" si="2"/>
        <v>-10212861</v>
      </c>
      <c r="E28" s="39">
        <f t="shared" si="0"/>
        <v>-13.713508251312556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26187650</v>
      </c>
      <c r="C32" s="33">
        <f>C7-C18</f>
        <v>5880500</v>
      </c>
      <c r="D32" s="34">
        <f t="shared" si="2"/>
        <v>20307150</v>
      </c>
      <c r="E32" s="35">
        <f t="shared" si="0"/>
        <v>345.3303290536519</v>
      </c>
    </row>
    <row r="33" spans="1:5" s="23" customFormat="1" ht="25.5" customHeight="1">
      <c r="A33" s="22" t="s">
        <v>150</v>
      </c>
      <c r="B33" s="33">
        <f>SUM(B34:B35)</f>
        <v>13686198</v>
      </c>
      <c r="C33" s="33">
        <f>SUM(C34:C35)</f>
        <v>5613000</v>
      </c>
      <c r="D33" s="34">
        <f t="shared" si="2"/>
        <v>8073198</v>
      </c>
      <c r="E33" s="35">
        <f t="shared" si="0"/>
        <v>143.83035809727417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13686198</v>
      </c>
      <c r="C35" s="38">
        <v>5613000</v>
      </c>
      <c r="D35" s="34">
        <f t="shared" si="2"/>
        <v>8073198</v>
      </c>
      <c r="E35" s="39">
        <f t="shared" si="0"/>
        <v>143.83035809727417</v>
      </c>
    </row>
    <row r="36" spans="1:5" s="23" customFormat="1" ht="27.75" customHeight="1">
      <c r="A36" s="22" t="s">
        <v>153</v>
      </c>
      <c r="B36" s="33">
        <f>SUM(B37:B38)</f>
        <v>6547767</v>
      </c>
      <c r="C36" s="33">
        <f>SUM(C37:C38)</f>
        <v>5439000</v>
      </c>
      <c r="D36" s="34">
        <f t="shared" si="2"/>
        <v>1108767</v>
      </c>
      <c r="E36" s="35">
        <f t="shared" si="0"/>
        <v>20.38549365692223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6547767</v>
      </c>
      <c r="C38" s="38">
        <v>5439000</v>
      </c>
      <c r="D38" s="34">
        <f t="shared" si="2"/>
        <v>1108767</v>
      </c>
      <c r="E38" s="39">
        <f t="shared" si="0"/>
        <v>20.38549365692223</v>
      </c>
    </row>
    <row r="39" spans="1:5" s="23" customFormat="1" ht="27.75" customHeight="1">
      <c r="A39" s="22" t="s">
        <v>82</v>
      </c>
      <c r="B39" s="33">
        <f>B33-B36</f>
        <v>7138431</v>
      </c>
      <c r="C39" s="33">
        <f>C33-C36</f>
        <v>174000</v>
      </c>
      <c r="D39" s="34">
        <f t="shared" si="2"/>
        <v>6964431</v>
      </c>
      <c r="E39" s="35">
        <f t="shared" si="0"/>
        <v>4002.5465517241378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33326081</v>
      </c>
      <c r="C46" s="37">
        <f>C32+C39+C40</f>
        <v>6054500</v>
      </c>
      <c r="D46" s="31">
        <f>B46-C46</f>
        <v>27271581</v>
      </c>
      <c r="E46" s="32">
        <f>IF(C46=0,0,(D46/C46)*100)</f>
        <v>450.43489966140885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sheetPr codeName="Sheet246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246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278014602</v>
      </c>
      <c r="C7" s="33">
        <f>SUM(C8:C17)</f>
        <v>279094000</v>
      </c>
      <c r="D7" s="34">
        <f>B7-C7</f>
        <v>-1079398</v>
      </c>
      <c r="E7" s="35">
        <f aca="true" t="shared" si="0" ref="E7:E40">IF(C7=0,0,(D7/C7)*100)</f>
        <v>-0.3867507004808416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65118128</v>
      </c>
      <c r="C10" s="38">
        <v>77273000</v>
      </c>
      <c r="D10" s="34">
        <f t="shared" si="1"/>
        <v>-12154872</v>
      </c>
      <c r="E10" s="39">
        <f t="shared" si="0"/>
        <v>-15.729778836074695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212896474</v>
      </c>
      <c r="C17" s="38">
        <v>201821000</v>
      </c>
      <c r="D17" s="34">
        <f t="shared" si="1"/>
        <v>11075474</v>
      </c>
      <c r="E17" s="39">
        <f t="shared" si="0"/>
        <v>5.487770846443135</v>
      </c>
    </row>
    <row r="18" spans="1:5" s="23" customFormat="1" ht="24" customHeight="1">
      <c r="A18" s="22" t="s">
        <v>136</v>
      </c>
      <c r="B18" s="33">
        <f>SUM(B19:B31)</f>
        <v>260681482</v>
      </c>
      <c r="C18" s="33">
        <f>SUM(C19:C31)</f>
        <v>270781000</v>
      </c>
      <c r="D18" s="34">
        <f>B18-C18</f>
        <v>-10099518</v>
      </c>
      <c r="E18" s="35">
        <f t="shared" si="0"/>
        <v>-3.7297735070038147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197053192</v>
      </c>
      <c r="C21" s="38">
        <v>206346000</v>
      </c>
      <c r="D21" s="34">
        <f t="shared" si="2"/>
        <v>-9292808</v>
      </c>
      <c r="E21" s="39">
        <f t="shared" si="0"/>
        <v>-4.503507700658118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4255934</v>
      </c>
      <c r="C26" s="38">
        <v>5226000</v>
      </c>
      <c r="D26" s="34">
        <f t="shared" si="2"/>
        <v>-970066</v>
      </c>
      <c r="E26" s="39">
        <f t="shared" si="0"/>
        <v>-18.56230386528894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59372356</v>
      </c>
      <c r="C28" s="38">
        <v>59209000</v>
      </c>
      <c r="D28" s="34">
        <f t="shared" si="2"/>
        <v>163356</v>
      </c>
      <c r="E28" s="39">
        <f t="shared" si="0"/>
        <v>0.2758972453512135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17333120</v>
      </c>
      <c r="C32" s="33">
        <f>C7-C18</f>
        <v>8313000</v>
      </c>
      <c r="D32" s="34">
        <f t="shared" si="2"/>
        <v>9020120</v>
      </c>
      <c r="E32" s="35">
        <f t="shared" si="0"/>
        <v>108.50619511608323</v>
      </c>
    </row>
    <row r="33" spans="1:5" s="23" customFormat="1" ht="25.5" customHeight="1">
      <c r="A33" s="22" t="s">
        <v>150</v>
      </c>
      <c r="B33" s="33">
        <f>SUM(B34:B35)</f>
        <v>4915059</v>
      </c>
      <c r="C33" s="33">
        <f>SUM(C34:C35)</f>
        <v>3624000</v>
      </c>
      <c r="D33" s="34">
        <f t="shared" si="2"/>
        <v>1291059</v>
      </c>
      <c r="E33" s="35">
        <f t="shared" si="0"/>
        <v>35.62524834437086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4915059</v>
      </c>
      <c r="C35" s="38">
        <v>3624000</v>
      </c>
      <c r="D35" s="34">
        <f t="shared" si="2"/>
        <v>1291059</v>
      </c>
      <c r="E35" s="39">
        <f t="shared" si="0"/>
        <v>35.62524834437086</v>
      </c>
    </row>
    <row r="36" spans="1:5" s="23" customFormat="1" ht="27.75" customHeight="1">
      <c r="A36" s="22" t="s">
        <v>153</v>
      </c>
      <c r="B36" s="33">
        <f>SUM(B37:B38)</f>
        <v>2174347</v>
      </c>
      <c r="C36" s="33">
        <f>SUM(C37:C38)</f>
        <v>3426000</v>
      </c>
      <c r="D36" s="34">
        <f t="shared" si="2"/>
        <v>-1251653</v>
      </c>
      <c r="E36" s="35">
        <f t="shared" si="0"/>
        <v>-36.53394629305312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2174347</v>
      </c>
      <c r="C38" s="38">
        <v>3426000</v>
      </c>
      <c r="D38" s="34">
        <f t="shared" si="2"/>
        <v>-1251653</v>
      </c>
      <c r="E38" s="39">
        <f t="shared" si="0"/>
        <v>-36.53394629305312</v>
      </c>
    </row>
    <row r="39" spans="1:5" s="23" customFormat="1" ht="27.75" customHeight="1">
      <c r="A39" s="22" t="s">
        <v>82</v>
      </c>
      <c r="B39" s="33">
        <f>B33-B36</f>
        <v>2740712</v>
      </c>
      <c r="C39" s="33">
        <f>C33-C36</f>
        <v>198000</v>
      </c>
      <c r="D39" s="34">
        <f t="shared" si="2"/>
        <v>2542712</v>
      </c>
      <c r="E39" s="35">
        <f t="shared" si="0"/>
        <v>1284.1979797979798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20073832</v>
      </c>
      <c r="C46" s="37">
        <f>C32+C39+C40</f>
        <v>8511000</v>
      </c>
      <c r="D46" s="31">
        <f>B46-C46</f>
        <v>11562832</v>
      </c>
      <c r="E46" s="32">
        <f>IF(C46=0,0,(D46/C46)*100)</f>
        <v>135.85750205616262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sheetPr codeName="Sheet247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4" t="s">
        <v>247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279823855</v>
      </c>
      <c r="C7" s="33">
        <f>SUM(C8:C17)</f>
        <v>269551000</v>
      </c>
      <c r="D7" s="34">
        <f>B7-C7</f>
        <v>10272855</v>
      </c>
      <c r="E7" s="35">
        <f aca="true" t="shared" si="0" ref="E7:E40">IF(C7=0,0,(D7/C7)*100)</f>
        <v>3.811098827309118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81589159</v>
      </c>
      <c r="C10" s="38">
        <v>75189000</v>
      </c>
      <c r="D10" s="34">
        <f t="shared" si="1"/>
        <v>6400159</v>
      </c>
      <c r="E10" s="39">
        <f t="shared" si="0"/>
        <v>8.512094854300496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198234696</v>
      </c>
      <c r="C17" s="38">
        <v>194362000</v>
      </c>
      <c r="D17" s="34">
        <f t="shared" si="1"/>
        <v>3872696</v>
      </c>
      <c r="E17" s="39">
        <f t="shared" si="0"/>
        <v>1.9925170558030891</v>
      </c>
    </row>
    <row r="18" spans="1:5" s="23" customFormat="1" ht="24" customHeight="1">
      <c r="A18" s="22" t="s">
        <v>136</v>
      </c>
      <c r="B18" s="33">
        <f>SUM(B19:B31)</f>
        <v>257286401</v>
      </c>
      <c r="C18" s="33">
        <f>SUM(C19:C31)</f>
        <v>288847000</v>
      </c>
      <c r="D18" s="34">
        <f>B18-C18</f>
        <v>-31560599</v>
      </c>
      <c r="E18" s="35">
        <f t="shared" si="0"/>
        <v>-10.9264070597929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191676439</v>
      </c>
      <c r="C21" s="38">
        <v>218787000</v>
      </c>
      <c r="D21" s="34">
        <f t="shared" si="2"/>
        <v>-27110561</v>
      </c>
      <c r="E21" s="39">
        <f t="shared" si="0"/>
        <v>-12.391303413822577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6169548</v>
      </c>
      <c r="C26" s="38">
        <v>6000000</v>
      </c>
      <c r="D26" s="34">
        <f t="shared" si="2"/>
        <v>169548</v>
      </c>
      <c r="E26" s="39">
        <f t="shared" si="0"/>
        <v>2.8257999999999996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59440414</v>
      </c>
      <c r="C28" s="38">
        <v>64060000</v>
      </c>
      <c r="D28" s="34">
        <f t="shared" si="2"/>
        <v>-4619586</v>
      </c>
      <c r="E28" s="39">
        <f t="shared" si="0"/>
        <v>-7.2113424914143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22537454</v>
      </c>
      <c r="C32" s="33">
        <f>C7-C18</f>
        <v>-19296000</v>
      </c>
      <c r="D32" s="34">
        <f t="shared" si="2"/>
        <v>41833454</v>
      </c>
      <c r="E32" s="35">
        <f t="shared" si="0"/>
        <v>-216.79858001658374</v>
      </c>
    </row>
    <row r="33" spans="1:5" s="23" customFormat="1" ht="25.5" customHeight="1">
      <c r="A33" s="22" t="s">
        <v>150</v>
      </c>
      <c r="B33" s="33">
        <f>SUM(B34:B35)</f>
        <v>6965546</v>
      </c>
      <c r="C33" s="33">
        <f>SUM(C34:C35)</f>
        <v>7758000</v>
      </c>
      <c r="D33" s="34">
        <f t="shared" si="2"/>
        <v>-792454</v>
      </c>
      <c r="E33" s="35">
        <f t="shared" si="0"/>
        <v>-10.21466872905388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6965546</v>
      </c>
      <c r="C35" s="38">
        <v>7758000</v>
      </c>
      <c r="D35" s="34">
        <f t="shared" si="2"/>
        <v>-792454</v>
      </c>
      <c r="E35" s="39">
        <f t="shared" si="0"/>
        <v>-10.21466872905388</v>
      </c>
    </row>
    <row r="36" spans="1:5" s="23" customFormat="1" ht="27.75" customHeight="1">
      <c r="A36" s="22" t="s">
        <v>153</v>
      </c>
      <c r="B36" s="33">
        <f>SUM(B37:B38)</f>
        <v>2826103</v>
      </c>
      <c r="C36" s="33">
        <f>SUM(C37:C38)</f>
        <v>4800000</v>
      </c>
      <c r="D36" s="34">
        <f t="shared" si="2"/>
        <v>-1973897</v>
      </c>
      <c r="E36" s="35">
        <f t="shared" si="0"/>
        <v>-41.12285416666667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2826103</v>
      </c>
      <c r="C38" s="38">
        <v>4800000</v>
      </c>
      <c r="D38" s="34">
        <f t="shared" si="2"/>
        <v>-1973897</v>
      </c>
      <c r="E38" s="39">
        <f t="shared" si="0"/>
        <v>-41.12285416666667</v>
      </c>
    </row>
    <row r="39" spans="1:5" s="23" customFormat="1" ht="27.75" customHeight="1">
      <c r="A39" s="22" t="s">
        <v>82</v>
      </c>
      <c r="B39" s="33">
        <f>B33-B36</f>
        <v>4139443</v>
      </c>
      <c r="C39" s="33">
        <f>C33-C36</f>
        <v>2958000</v>
      </c>
      <c r="D39" s="34">
        <f t="shared" si="2"/>
        <v>1181443</v>
      </c>
      <c r="E39" s="35">
        <f t="shared" si="0"/>
        <v>39.940601757944556</v>
      </c>
    </row>
    <row r="40" spans="1:5" s="23" customFormat="1" ht="27.75" customHeight="1">
      <c r="A40" s="22" t="s">
        <v>83</v>
      </c>
      <c r="B40" s="36">
        <v>0</v>
      </c>
      <c r="C40" s="36">
        <v>0</v>
      </c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26676897</v>
      </c>
      <c r="C46" s="37">
        <f>C32+C39+C40</f>
        <v>-16338000</v>
      </c>
      <c r="D46" s="31">
        <f>B46-C46</f>
        <v>43014897</v>
      </c>
      <c r="E46" s="32">
        <f>IF(C46=0,0,(D46/C46)*100)</f>
        <v>-263.2812890194638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73.xml><?xml version="1.0" encoding="utf-8"?>
<worksheet xmlns="http://schemas.openxmlformats.org/spreadsheetml/2006/main" xmlns:r="http://schemas.openxmlformats.org/officeDocument/2006/relationships">
  <sheetPr codeName="Sheet248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232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335639025</v>
      </c>
      <c r="C7" s="33">
        <f>SUM(C8:C17)</f>
        <v>323990000</v>
      </c>
      <c r="D7" s="34">
        <f>B7-C7</f>
        <v>11649025</v>
      </c>
      <c r="E7" s="35">
        <f aca="true" t="shared" si="0" ref="E7:E40">IF(C7=0,0,(D7/C7)*100)</f>
        <v>3.5954890583042687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101540385</v>
      </c>
      <c r="C10" s="38">
        <v>93233000</v>
      </c>
      <c r="D10" s="34">
        <f t="shared" si="1"/>
        <v>8307385</v>
      </c>
      <c r="E10" s="39">
        <f t="shared" si="0"/>
        <v>8.91034826724443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234098640</v>
      </c>
      <c r="C17" s="38">
        <v>230757000</v>
      </c>
      <c r="D17" s="34">
        <f t="shared" si="1"/>
        <v>3341640</v>
      </c>
      <c r="E17" s="39">
        <f t="shared" si="0"/>
        <v>1.448120750399771</v>
      </c>
    </row>
    <row r="18" spans="1:5" s="23" customFormat="1" ht="24" customHeight="1">
      <c r="A18" s="22" t="s">
        <v>136</v>
      </c>
      <c r="B18" s="33">
        <f>SUM(B19:B31)</f>
        <v>284576937</v>
      </c>
      <c r="C18" s="33">
        <f>SUM(C19:C31)</f>
        <v>340200000</v>
      </c>
      <c r="D18" s="34">
        <f>B18-C18</f>
        <v>-55623063</v>
      </c>
      <c r="E18" s="35">
        <f t="shared" si="0"/>
        <v>-16.350106701940035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209435242</v>
      </c>
      <c r="C21" s="38">
        <v>253607000</v>
      </c>
      <c r="D21" s="34">
        <f t="shared" si="2"/>
        <v>-44171758</v>
      </c>
      <c r="E21" s="39">
        <f t="shared" si="0"/>
        <v>-17.41740488235735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6883009</v>
      </c>
      <c r="C26" s="38">
        <v>4232000</v>
      </c>
      <c r="D26" s="34">
        <f t="shared" si="2"/>
        <v>2651009</v>
      </c>
      <c r="E26" s="39">
        <f t="shared" si="0"/>
        <v>62.64198960302457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68258686</v>
      </c>
      <c r="C28" s="38">
        <v>82361000</v>
      </c>
      <c r="D28" s="34">
        <f t="shared" si="2"/>
        <v>-14102314</v>
      </c>
      <c r="E28" s="39">
        <f t="shared" si="0"/>
        <v>-17.122562863491215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51062088</v>
      </c>
      <c r="C32" s="33">
        <f>C7-C18</f>
        <v>-16210000</v>
      </c>
      <c r="D32" s="34">
        <f t="shared" si="2"/>
        <v>67272088</v>
      </c>
      <c r="E32" s="35">
        <f t="shared" si="0"/>
        <v>-415.0036273904997</v>
      </c>
    </row>
    <row r="33" spans="1:5" s="23" customFormat="1" ht="25.5" customHeight="1">
      <c r="A33" s="22" t="s">
        <v>150</v>
      </c>
      <c r="B33" s="33">
        <f>SUM(B34:B35)</f>
        <v>6795300</v>
      </c>
      <c r="C33" s="33">
        <f>SUM(C34:C35)</f>
        <v>4462000</v>
      </c>
      <c r="D33" s="34">
        <f t="shared" si="2"/>
        <v>2333300</v>
      </c>
      <c r="E33" s="35">
        <f t="shared" si="0"/>
        <v>52.292693859255934</v>
      </c>
    </row>
    <row r="34" spans="1:5" s="21" customFormat="1" ht="14.25">
      <c r="A34" s="20" t="s">
        <v>151</v>
      </c>
      <c r="B34" s="38">
        <v>0</v>
      </c>
      <c r="C34" s="38">
        <v>0</v>
      </c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6795300</v>
      </c>
      <c r="C35" s="38">
        <v>4462000</v>
      </c>
      <c r="D35" s="34">
        <f t="shared" si="2"/>
        <v>2333300</v>
      </c>
      <c r="E35" s="39">
        <f t="shared" si="0"/>
        <v>52.292693859255934</v>
      </c>
    </row>
    <row r="36" spans="1:5" s="23" customFormat="1" ht="27.75" customHeight="1">
      <c r="A36" s="22" t="s">
        <v>153</v>
      </c>
      <c r="B36" s="33">
        <f>SUM(B37:B38)</f>
        <v>3082433</v>
      </c>
      <c r="C36" s="33">
        <f>SUM(C37:C38)</f>
        <v>2678000</v>
      </c>
      <c r="D36" s="34">
        <f t="shared" si="2"/>
        <v>404433</v>
      </c>
      <c r="E36" s="35">
        <f t="shared" si="0"/>
        <v>15.102053771471248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3082433</v>
      </c>
      <c r="C38" s="38">
        <v>2678000</v>
      </c>
      <c r="D38" s="34">
        <f t="shared" si="2"/>
        <v>404433</v>
      </c>
      <c r="E38" s="39">
        <f t="shared" si="0"/>
        <v>15.102053771471248</v>
      </c>
    </row>
    <row r="39" spans="1:5" s="23" customFormat="1" ht="27.75" customHeight="1">
      <c r="A39" s="22" t="s">
        <v>82</v>
      </c>
      <c r="B39" s="33">
        <f>B33-B36</f>
        <v>3712867</v>
      </c>
      <c r="C39" s="33">
        <f>C33-C36</f>
        <v>1784000</v>
      </c>
      <c r="D39" s="34">
        <f t="shared" si="2"/>
        <v>1928867</v>
      </c>
      <c r="E39" s="35">
        <f t="shared" si="0"/>
        <v>108.12034753363228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54774955</v>
      </c>
      <c r="C46" s="37">
        <f>C32+C39+C40</f>
        <v>-14426000</v>
      </c>
      <c r="D46" s="31">
        <f>B46-C46</f>
        <v>69200955</v>
      </c>
      <c r="E46" s="32">
        <f>IF(C46=0,0,(D46/C46)*100)</f>
        <v>-479.6960695965618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74.xml><?xml version="1.0" encoding="utf-8"?>
<worksheet xmlns="http://schemas.openxmlformats.org/spreadsheetml/2006/main" xmlns:r="http://schemas.openxmlformats.org/officeDocument/2006/relationships">
  <sheetPr codeName="Sheet249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3" t="s">
        <v>248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296486201</v>
      </c>
      <c r="C7" s="33">
        <f>SUM(C8:C17)</f>
        <v>292027000</v>
      </c>
      <c r="D7" s="34">
        <f>B7-C7</f>
        <v>4459201</v>
      </c>
      <c r="E7" s="35">
        <f aca="true" t="shared" si="0" ref="E7:E40">IF(C7=0,0,(D7/C7)*100)</f>
        <v>1.526982436555524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79843712</v>
      </c>
      <c r="C10" s="38">
        <v>80100000</v>
      </c>
      <c r="D10" s="34">
        <f t="shared" si="1"/>
        <v>-256288</v>
      </c>
      <c r="E10" s="39">
        <f t="shared" si="0"/>
        <v>-0.31996004993757804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216642489</v>
      </c>
      <c r="C17" s="38">
        <v>211927000</v>
      </c>
      <c r="D17" s="34">
        <f t="shared" si="1"/>
        <v>4715489</v>
      </c>
      <c r="E17" s="39">
        <f t="shared" si="0"/>
        <v>2.2250534382122145</v>
      </c>
    </row>
    <row r="18" spans="1:5" s="23" customFormat="1" ht="24" customHeight="1">
      <c r="A18" s="22" t="s">
        <v>136</v>
      </c>
      <c r="B18" s="33">
        <f>SUM(B19:B31)</f>
        <v>285343919</v>
      </c>
      <c r="C18" s="33">
        <f>SUM(C19:C31)</f>
        <v>300529000</v>
      </c>
      <c r="D18" s="34">
        <f>B18-C18</f>
        <v>-15185081</v>
      </c>
      <c r="E18" s="35">
        <f t="shared" si="0"/>
        <v>-5.052783924346736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218581805</v>
      </c>
      <c r="C21" s="38">
        <v>229692000</v>
      </c>
      <c r="D21" s="34">
        <f t="shared" si="2"/>
        <v>-11110195</v>
      </c>
      <c r="E21" s="39">
        <f t="shared" si="0"/>
        <v>-4.8369969350260344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6295018</v>
      </c>
      <c r="C26" s="38">
        <v>4600000</v>
      </c>
      <c r="D26" s="34">
        <f t="shared" si="2"/>
        <v>1695018</v>
      </c>
      <c r="E26" s="39">
        <f t="shared" si="0"/>
        <v>36.84821739130435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60467096</v>
      </c>
      <c r="C28" s="38">
        <v>66237000</v>
      </c>
      <c r="D28" s="34">
        <f t="shared" si="2"/>
        <v>-5769904</v>
      </c>
      <c r="E28" s="39">
        <f t="shared" si="0"/>
        <v>-8.710998384588674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11142282</v>
      </c>
      <c r="C32" s="33">
        <f>C7-C18</f>
        <v>-8502000</v>
      </c>
      <c r="D32" s="34">
        <f t="shared" si="2"/>
        <v>19644282</v>
      </c>
      <c r="E32" s="35">
        <f t="shared" si="0"/>
        <v>-231.05483415666902</v>
      </c>
    </row>
    <row r="33" spans="1:5" s="23" customFormat="1" ht="25.5" customHeight="1">
      <c r="A33" s="22" t="s">
        <v>150</v>
      </c>
      <c r="B33" s="33">
        <f>SUM(B34:B35)</f>
        <v>4802866</v>
      </c>
      <c r="C33" s="33">
        <f>SUM(C34:C35)</f>
        <v>2810000</v>
      </c>
      <c r="D33" s="34">
        <f t="shared" si="2"/>
        <v>1992866</v>
      </c>
      <c r="E33" s="35">
        <f t="shared" si="0"/>
        <v>70.92049822064057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4802866</v>
      </c>
      <c r="C35" s="38">
        <v>2810000</v>
      </c>
      <c r="D35" s="34">
        <f t="shared" si="2"/>
        <v>1992866</v>
      </c>
      <c r="E35" s="39">
        <f t="shared" si="0"/>
        <v>70.92049822064057</v>
      </c>
    </row>
    <row r="36" spans="1:5" s="23" customFormat="1" ht="27.75" customHeight="1">
      <c r="A36" s="22" t="s">
        <v>153</v>
      </c>
      <c r="B36" s="33">
        <f>SUM(B37:B38)</f>
        <v>2161433</v>
      </c>
      <c r="C36" s="33">
        <f>SUM(C37:C38)</f>
        <v>3400000</v>
      </c>
      <c r="D36" s="34">
        <f t="shared" si="2"/>
        <v>-1238567</v>
      </c>
      <c r="E36" s="35">
        <f t="shared" si="0"/>
        <v>-36.428441176470585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2161433</v>
      </c>
      <c r="C38" s="38">
        <v>3400000</v>
      </c>
      <c r="D38" s="34">
        <f t="shared" si="2"/>
        <v>-1238567</v>
      </c>
      <c r="E38" s="39">
        <f t="shared" si="0"/>
        <v>-36.428441176470585</v>
      </c>
    </row>
    <row r="39" spans="1:5" s="23" customFormat="1" ht="27.75" customHeight="1">
      <c r="A39" s="22" t="s">
        <v>82</v>
      </c>
      <c r="B39" s="33">
        <f>B33-B36</f>
        <v>2641433</v>
      </c>
      <c r="C39" s="33">
        <f>C33-C36</f>
        <v>-590000</v>
      </c>
      <c r="D39" s="34">
        <f t="shared" si="2"/>
        <v>3231433</v>
      </c>
      <c r="E39" s="35">
        <f t="shared" si="0"/>
        <v>-547.7005084745763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13783715</v>
      </c>
      <c r="C46" s="37">
        <f>C32+C39+C40</f>
        <v>-9092000</v>
      </c>
      <c r="D46" s="31">
        <f>B46-C46</f>
        <v>22875715</v>
      </c>
      <c r="E46" s="32">
        <f>IF(C46=0,0,(D46/C46)*100)</f>
        <v>-251.60267267927847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75.xml><?xml version="1.0" encoding="utf-8"?>
<worksheet xmlns="http://schemas.openxmlformats.org/spreadsheetml/2006/main" xmlns:r="http://schemas.openxmlformats.org/officeDocument/2006/relationships">
  <sheetPr codeName="Sheet250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249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257126610</v>
      </c>
      <c r="C7" s="33">
        <f>SUM(C8:C17)</f>
        <v>264520000</v>
      </c>
      <c r="D7" s="34">
        <f>B7-C7</f>
        <v>-7393390</v>
      </c>
      <c r="E7" s="35">
        <f aca="true" t="shared" si="0" ref="E7:E40">IF(C7=0,0,(D7/C7)*100)</f>
        <v>-2.7950211704218964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63943120</v>
      </c>
      <c r="C10" s="38">
        <v>64829000</v>
      </c>
      <c r="D10" s="34">
        <f t="shared" si="1"/>
        <v>-885880</v>
      </c>
      <c r="E10" s="39">
        <f t="shared" si="0"/>
        <v>-1.3664872202255163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193183490</v>
      </c>
      <c r="C17" s="38">
        <v>199691000</v>
      </c>
      <c r="D17" s="34">
        <f t="shared" si="1"/>
        <v>-6507510</v>
      </c>
      <c r="E17" s="39">
        <f t="shared" si="0"/>
        <v>-3.258789830287795</v>
      </c>
    </row>
    <row r="18" spans="1:5" s="23" customFormat="1" ht="24" customHeight="1">
      <c r="A18" s="22" t="s">
        <v>136</v>
      </c>
      <c r="B18" s="33">
        <f>SUM(B19:B31)</f>
        <v>265359812</v>
      </c>
      <c r="C18" s="33">
        <f>SUM(C19:C31)</f>
        <v>277794000</v>
      </c>
      <c r="D18" s="34">
        <f>B18-C18</f>
        <v>-12434188</v>
      </c>
      <c r="E18" s="35">
        <f t="shared" si="0"/>
        <v>-4.4760462788973125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202628737</v>
      </c>
      <c r="C21" s="38">
        <v>204868000</v>
      </c>
      <c r="D21" s="34">
        <f t="shared" si="2"/>
        <v>-2239263</v>
      </c>
      <c r="E21" s="39">
        <f t="shared" si="0"/>
        <v>-1.093027217525431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7874749</v>
      </c>
      <c r="C26" s="38">
        <v>8850000</v>
      </c>
      <c r="D26" s="34">
        <f t="shared" si="2"/>
        <v>-975251</v>
      </c>
      <c r="E26" s="39">
        <f t="shared" si="0"/>
        <v>-11.019785310734463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54856326</v>
      </c>
      <c r="C28" s="38">
        <v>64076000</v>
      </c>
      <c r="D28" s="34">
        <f t="shared" si="2"/>
        <v>-9219674</v>
      </c>
      <c r="E28" s="39">
        <f t="shared" si="0"/>
        <v>-14.38865409825832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-8233202</v>
      </c>
      <c r="C32" s="33">
        <f>C7-C18</f>
        <v>-13274000</v>
      </c>
      <c r="D32" s="34">
        <f t="shared" si="2"/>
        <v>5040798</v>
      </c>
      <c r="E32" s="35">
        <f t="shared" si="0"/>
        <v>-37.97497363266536</v>
      </c>
    </row>
    <row r="33" spans="1:5" s="23" customFormat="1" ht="25.5" customHeight="1">
      <c r="A33" s="22" t="s">
        <v>150</v>
      </c>
      <c r="B33" s="33">
        <f>SUM(B34:B35)</f>
        <v>4022013</v>
      </c>
      <c r="C33" s="33">
        <f>SUM(C34:C35)</f>
        <v>223000</v>
      </c>
      <c r="D33" s="34">
        <f t="shared" si="2"/>
        <v>3799013</v>
      </c>
      <c r="E33" s="35">
        <f t="shared" si="0"/>
        <v>1703.5932735426009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4022013</v>
      </c>
      <c r="C35" s="38">
        <v>223000</v>
      </c>
      <c r="D35" s="34">
        <f t="shared" si="2"/>
        <v>3799013</v>
      </c>
      <c r="E35" s="39">
        <f t="shared" si="0"/>
        <v>1703.5932735426009</v>
      </c>
    </row>
    <row r="36" spans="1:5" s="23" customFormat="1" ht="27.75" customHeight="1">
      <c r="A36" s="22" t="s">
        <v>153</v>
      </c>
      <c r="B36" s="33">
        <f>SUM(B37:B38)</f>
        <v>1804468</v>
      </c>
      <c r="C36" s="33">
        <f>SUM(C37:C38)</f>
        <v>230000</v>
      </c>
      <c r="D36" s="34">
        <f t="shared" si="2"/>
        <v>1574468</v>
      </c>
      <c r="E36" s="35">
        <f t="shared" si="0"/>
        <v>684.5513043478261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1804468</v>
      </c>
      <c r="C38" s="38">
        <v>230000</v>
      </c>
      <c r="D38" s="34">
        <f t="shared" si="2"/>
        <v>1574468</v>
      </c>
      <c r="E38" s="39">
        <f t="shared" si="0"/>
        <v>684.5513043478261</v>
      </c>
    </row>
    <row r="39" spans="1:5" s="23" customFormat="1" ht="27.75" customHeight="1">
      <c r="A39" s="22" t="s">
        <v>82</v>
      </c>
      <c r="B39" s="33">
        <f>B33-B36</f>
        <v>2217545</v>
      </c>
      <c r="C39" s="33">
        <f>C33-C36</f>
        <v>-7000</v>
      </c>
      <c r="D39" s="34">
        <f t="shared" si="2"/>
        <v>2224545</v>
      </c>
      <c r="E39" s="35">
        <f t="shared" si="0"/>
        <v>-31779.214285714283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-6015657</v>
      </c>
      <c r="C46" s="37">
        <f>C32+C39+C40</f>
        <v>-13281000</v>
      </c>
      <c r="D46" s="31">
        <f>B46-C46</f>
        <v>7265343</v>
      </c>
      <c r="E46" s="32">
        <f>IF(C46=0,0,(D46/C46)*100)</f>
        <v>-54.704788796024395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76.xml><?xml version="1.0" encoding="utf-8"?>
<worksheet xmlns="http://schemas.openxmlformats.org/spreadsheetml/2006/main" xmlns:r="http://schemas.openxmlformats.org/officeDocument/2006/relationships">
  <sheetPr codeName="Sheet251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250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72001313</v>
      </c>
      <c r="C7" s="33">
        <f>SUM(C8:C17)</f>
        <v>70375000</v>
      </c>
      <c r="D7" s="34">
        <f>B7-C7</f>
        <v>1626313</v>
      </c>
      <c r="E7" s="35">
        <f aca="true" t="shared" si="0" ref="E7:E40">IF(C7=0,0,(D7/C7)*100)</f>
        <v>2.3109243339253998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21426313</v>
      </c>
      <c r="C10" s="38">
        <v>19800000</v>
      </c>
      <c r="D10" s="34">
        <f t="shared" si="1"/>
        <v>1626313</v>
      </c>
      <c r="E10" s="39">
        <f t="shared" si="0"/>
        <v>8.21370202020202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50575000</v>
      </c>
      <c r="C17" s="38">
        <v>50575000</v>
      </c>
      <c r="D17" s="34">
        <f t="shared" si="1"/>
        <v>0</v>
      </c>
      <c r="E17" s="39">
        <f t="shared" si="0"/>
        <v>0</v>
      </c>
    </row>
    <row r="18" spans="1:5" s="23" customFormat="1" ht="24" customHeight="1">
      <c r="A18" s="22" t="s">
        <v>136</v>
      </c>
      <c r="B18" s="33">
        <f>SUM(B19:B31)</f>
        <v>70686499</v>
      </c>
      <c r="C18" s="33">
        <f>SUM(C19:C31)</f>
        <v>73790000</v>
      </c>
      <c r="D18" s="34">
        <f>B18-C18</f>
        <v>-3103501</v>
      </c>
      <c r="E18" s="35">
        <f t="shared" si="0"/>
        <v>-4.205855807019922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49234221</v>
      </c>
      <c r="C21" s="38">
        <v>53216000</v>
      </c>
      <c r="D21" s="34">
        <f t="shared" si="2"/>
        <v>-3981779</v>
      </c>
      <c r="E21" s="39">
        <f t="shared" si="0"/>
        <v>-7.482296677690919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138000</v>
      </c>
      <c r="C26" s="38">
        <v>150000</v>
      </c>
      <c r="D26" s="34">
        <f t="shared" si="2"/>
        <v>-12000</v>
      </c>
      <c r="E26" s="39">
        <f t="shared" si="0"/>
        <v>-8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21314278</v>
      </c>
      <c r="C28" s="38">
        <v>20424000</v>
      </c>
      <c r="D28" s="34">
        <f t="shared" si="2"/>
        <v>890278</v>
      </c>
      <c r="E28" s="39">
        <f t="shared" si="0"/>
        <v>4.358979631805719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1314814</v>
      </c>
      <c r="C32" s="33">
        <f>C7-C18</f>
        <v>-3415000</v>
      </c>
      <c r="D32" s="34">
        <f t="shared" si="2"/>
        <v>4729814</v>
      </c>
      <c r="E32" s="35">
        <f t="shared" si="0"/>
        <v>-138.5011420204978</v>
      </c>
    </row>
    <row r="33" spans="1:5" s="23" customFormat="1" ht="25.5" customHeight="1">
      <c r="A33" s="22" t="s">
        <v>150</v>
      </c>
      <c r="B33" s="33">
        <f>SUM(B34:B35)</f>
        <v>0</v>
      </c>
      <c r="C33" s="33">
        <f>SUM(C34:C35)</f>
        <v>5000</v>
      </c>
      <c r="D33" s="34">
        <f t="shared" si="2"/>
        <v>-5000</v>
      </c>
      <c r="E33" s="35">
        <f t="shared" si="0"/>
        <v>-100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/>
      <c r="C35" s="38">
        <v>5000</v>
      </c>
      <c r="D35" s="34">
        <f t="shared" si="2"/>
        <v>-5000</v>
      </c>
      <c r="E35" s="39">
        <f t="shared" si="0"/>
        <v>-100</v>
      </c>
    </row>
    <row r="36" spans="1:5" s="23" customFormat="1" ht="27.75" customHeight="1">
      <c r="A36" s="22" t="s">
        <v>153</v>
      </c>
      <c r="B36" s="33">
        <f>SUM(B37:B38)</f>
        <v>0</v>
      </c>
      <c r="C36" s="33">
        <f>SUM(C37:C38)</f>
        <v>0</v>
      </c>
      <c r="D36" s="34">
        <f t="shared" si="2"/>
        <v>0</v>
      </c>
      <c r="E36" s="35">
        <f t="shared" si="0"/>
        <v>0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/>
      <c r="C38" s="38"/>
      <c r="D38" s="34">
        <f t="shared" si="2"/>
        <v>0</v>
      </c>
      <c r="E38" s="39">
        <f t="shared" si="0"/>
        <v>0</v>
      </c>
    </row>
    <row r="39" spans="1:5" s="23" customFormat="1" ht="27.75" customHeight="1">
      <c r="A39" s="22" t="s">
        <v>82</v>
      </c>
      <c r="B39" s="33">
        <f>B33-B36</f>
        <v>0</v>
      </c>
      <c r="C39" s="33">
        <f>C33-C36</f>
        <v>5000</v>
      </c>
      <c r="D39" s="34">
        <f t="shared" si="2"/>
        <v>-5000</v>
      </c>
      <c r="E39" s="35">
        <f t="shared" si="0"/>
        <v>-100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1314814</v>
      </c>
      <c r="C46" s="37">
        <f>C32+C39+C40</f>
        <v>-3410000</v>
      </c>
      <c r="D46" s="31">
        <f>B46-C46</f>
        <v>4724814</v>
      </c>
      <c r="E46" s="32">
        <f>IF(C46=0,0,(D46/C46)*100)</f>
        <v>-138.5575953079179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77.xml><?xml version="1.0" encoding="utf-8"?>
<worksheet xmlns="http://schemas.openxmlformats.org/spreadsheetml/2006/main" xmlns:r="http://schemas.openxmlformats.org/officeDocument/2006/relationships">
  <sheetPr codeName="Sheet252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4" t="s">
        <v>251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75108295</v>
      </c>
      <c r="C7" s="33">
        <f>SUM(C8:C17)</f>
        <v>72059000</v>
      </c>
      <c r="D7" s="34">
        <f>B7-C7</f>
        <v>3049295</v>
      </c>
      <c r="E7" s="35">
        <f aca="true" t="shared" si="0" ref="E7:E40">IF(C7=0,0,(D7/C7)*100)</f>
        <v>4.231664330617966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24208925</v>
      </c>
      <c r="C10" s="38">
        <v>21359000</v>
      </c>
      <c r="D10" s="34">
        <f t="shared" si="1"/>
        <v>2849925</v>
      </c>
      <c r="E10" s="39">
        <f t="shared" si="0"/>
        <v>13.342970176506391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50899370</v>
      </c>
      <c r="C17" s="38">
        <v>50700000</v>
      </c>
      <c r="D17" s="34">
        <f t="shared" si="1"/>
        <v>199370</v>
      </c>
      <c r="E17" s="39">
        <f t="shared" si="0"/>
        <v>0.39323471400394483</v>
      </c>
    </row>
    <row r="18" spans="1:5" s="23" customFormat="1" ht="24" customHeight="1">
      <c r="A18" s="22" t="s">
        <v>136</v>
      </c>
      <c r="B18" s="33">
        <f>SUM(B19:B31)</f>
        <v>67808227</v>
      </c>
      <c r="C18" s="33">
        <f>SUM(C19:C31)</f>
        <v>69924000</v>
      </c>
      <c r="D18" s="34">
        <f>B18-C18</f>
        <v>-2115773</v>
      </c>
      <c r="E18" s="35">
        <f t="shared" si="0"/>
        <v>-3.025818031005091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40025311</v>
      </c>
      <c r="C21" s="38">
        <v>42516000</v>
      </c>
      <c r="D21" s="34">
        <f t="shared" si="2"/>
        <v>-2490689</v>
      </c>
      <c r="E21" s="39">
        <f t="shared" si="0"/>
        <v>-5.858239251105466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758170</v>
      </c>
      <c r="C26" s="38">
        <v>528000</v>
      </c>
      <c r="D26" s="34">
        <f t="shared" si="2"/>
        <v>230170</v>
      </c>
      <c r="E26" s="39">
        <f t="shared" si="0"/>
        <v>43.59280303030303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26836913</v>
      </c>
      <c r="C28" s="38">
        <v>26880000</v>
      </c>
      <c r="D28" s="34">
        <f t="shared" si="2"/>
        <v>-43087</v>
      </c>
      <c r="E28" s="39">
        <f t="shared" si="0"/>
        <v>-0.16029389880952383</v>
      </c>
    </row>
    <row r="29" spans="1:5" s="21" customFormat="1" ht="14.25">
      <c r="A29" s="20" t="s">
        <v>147</v>
      </c>
      <c r="B29" s="38">
        <v>187833</v>
      </c>
      <c r="C29" s="38"/>
      <c r="D29" s="34">
        <f t="shared" si="2"/>
        <v>187833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7300068</v>
      </c>
      <c r="C32" s="33">
        <f>C7-C18</f>
        <v>2135000</v>
      </c>
      <c r="D32" s="34">
        <f t="shared" si="2"/>
        <v>5165068</v>
      </c>
      <c r="E32" s="35">
        <f t="shared" si="0"/>
        <v>241.92355971896956</v>
      </c>
    </row>
    <row r="33" spans="1:5" s="23" customFormat="1" ht="25.5" customHeight="1">
      <c r="A33" s="22" t="s">
        <v>150</v>
      </c>
      <c r="B33" s="33">
        <f>SUM(B34:B35)</f>
        <v>96566</v>
      </c>
      <c r="C33" s="33">
        <f>SUM(C34:C35)</f>
        <v>0</v>
      </c>
      <c r="D33" s="34">
        <f t="shared" si="2"/>
        <v>96566</v>
      </c>
      <c r="E33" s="35">
        <f t="shared" si="0"/>
        <v>0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96566</v>
      </c>
      <c r="C35" s="38"/>
      <c r="D35" s="34">
        <f t="shared" si="2"/>
        <v>96566</v>
      </c>
      <c r="E35" s="39">
        <f t="shared" si="0"/>
        <v>0</v>
      </c>
    </row>
    <row r="36" spans="1:5" s="23" customFormat="1" ht="27.75" customHeight="1">
      <c r="A36" s="22" t="s">
        <v>153</v>
      </c>
      <c r="B36" s="33">
        <f>SUM(B37:B38)</f>
        <v>0</v>
      </c>
      <c r="C36" s="33">
        <f>SUM(C37:C38)</f>
        <v>0</v>
      </c>
      <c r="D36" s="34">
        <f t="shared" si="2"/>
        <v>0</v>
      </c>
      <c r="E36" s="35">
        <f t="shared" si="0"/>
        <v>0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/>
      <c r="C38" s="38"/>
      <c r="D38" s="34">
        <f t="shared" si="2"/>
        <v>0</v>
      </c>
      <c r="E38" s="39">
        <f t="shared" si="0"/>
        <v>0</v>
      </c>
    </row>
    <row r="39" spans="1:5" s="23" customFormat="1" ht="27.75" customHeight="1">
      <c r="A39" s="22" t="s">
        <v>82</v>
      </c>
      <c r="B39" s="33">
        <f>B33-B36</f>
        <v>96566</v>
      </c>
      <c r="C39" s="33">
        <f>C33-C36</f>
        <v>0</v>
      </c>
      <c r="D39" s="34">
        <f t="shared" si="2"/>
        <v>96566</v>
      </c>
      <c r="E39" s="35">
        <f t="shared" si="0"/>
        <v>0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7396634</v>
      </c>
      <c r="C46" s="37">
        <f>C32+C39+C40</f>
        <v>2135000</v>
      </c>
      <c r="D46" s="31">
        <f>B46-C46</f>
        <v>5261634</v>
      </c>
      <c r="E46" s="32">
        <f>IF(C46=0,0,(D46/C46)*100)</f>
        <v>246.44655737704917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78.xml><?xml version="1.0" encoding="utf-8"?>
<worksheet xmlns="http://schemas.openxmlformats.org/spreadsheetml/2006/main" xmlns:r="http://schemas.openxmlformats.org/officeDocument/2006/relationships">
  <sheetPr codeName="Sheet253"/>
  <dimension ref="A1:E46"/>
  <sheetViews>
    <sheetView workbookViewId="0" topLeftCell="A1">
      <selection activeCell="C37" sqref="B37:C4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3" t="s">
        <v>252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167189575</v>
      </c>
      <c r="C7" s="33">
        <f>SUM(C8:C17)</f>
        <v>177419000</v>
      </c>
      <c r="D7" s="34">
        <f>B7-C7</f>
        <v>-10229425</v>
      </c>
      <c r="E7" s="35">
        <f aca="true" t="shared" si="0" ref="E7:E40">IF(C7=0,0,(D7/C7)*100)</f>
        <v>-5.76568744046579</v>
      </c>
    </row>
    <row r="8" spans="1:5" s="21" customFormat="1" ht="14.25">
      <c r="A8" s="20" t="s">
        <v>126</v>
      </c>
      <c r="B8" s="38">
        <v>6209293</v>
      </c>
      <c r="C8" s="38">
        <v>14712000</v>
      </c>
      <c r="D8" s="34">
        <f aca="true" t="shared" si="1" ref="D8:D17">B8-C8</f>
        <v>-8502707</v>
      </c>
      <c r="E8" s="39">
        <f t="shared" si="0"/>
        <v>-57.794365144100055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>
        <v>4624832</v>
      </c>
      <c r="C10" s="38">
        <v>6945000</v>
      </c>
      <c r="D10" s="34">
        <f t="shared" si="1"/>
        <v>-2320168</v>
      </c>
      <c r="E10" s="39">
        <f t="shared" si="0"/>
        <v>-33.40774658027358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/>
      <c r="C12" s="38"/>
      <c r="D12" s="34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156355450</v>
      </c>
      <c r="C17" s="38">
        <v>155762000</v>
      </c>
      <c r="D17" s="34">
        <f t="shared" si="1"/>
        <v>593450</v>
      </c>
      <c r="E17" s="39">
        <f t="shared" si="0"/>
        <v>0.3809979327435446</v>
      </c>
    </row>
    <row r="18" spans="1:5" s="23" customFormat="1" ht="24" customHeight="1">
      <c r="A18" s="22" t="s">
        <v>136</v>
      </c>
      <c r="B18" s="33">
        <f>SUM(B19:B31)</f>
        <v>194119665</v>
      </c>
      <c r="C18" s="33">
        <f>SUM(C19:C31)</f>
        <v>185347000</v>
      </c>
      <c r="D18" s="34">
        <f>B18-C18</f>
        <v>8772665</v>
      </c>
      <c r="E18" s="35">
        <f t="shared" si="0"/>
        <v>4.733103314323944</v>
      </c>
    </row>
    <row r="19" spans="1:5" s="21" customFormat="1" ht="14.25">
      <c r="A19" s="20" t="s">
        <v>137</v>
      </c>
      <c r="B19" s="38">
        <v>48466735</v>
      </c>
      <c r="C19" s="38">
        <v>49868000</v>
      </c>
      <c r="D19" s="34">
        <f aca="true" t="shared" si="2" ref="D19:D40">B19-C19</f>
        <v>-1401265</v>
      </c>
      <c r="E19" s="39">
        <f t="shared" si="0"/>
        <v>-2.809948263415417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>
        <v>85347036</v>
      </c>
      <c r="C21" s="38">
        <v>79484000</v>
      </c>
      <c r="D21" s="34">
        <f t="shared" si="2"/>
        <v>5863036</v>
      </c>
      <c r="E21" s="39">
        <f t="shared" si="0"/>
        <v>7.3763726032912285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34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>
        <v>16660242</v>
      </c>
      <c r="C26" s="38">
        <v>14862000</v>
      </c>
      <c r="D26" s="34">
        <f t="shared" si="2"/>
        <v>1798242</v>
      </c>
      <c r="E26" s="39">
        <f t="shared" si="0"/>
        <v>12.099596285829632</v>
      </c>
    </row>
    <row r="27" spans="1:5" s="21" customFormat="1" ht="14.25">
      <c r="A27" s="20" t="s">
        <v>145</v>
      </c>
      <c r="B27" s="38"/>
      <c r="C27" s="38"/>
      <c r="D27" s="34">
        <f t="shared" si="2"/>
        <v>0</v>
      </c>
      <c r="E27" s="39">
        <f t="shared" si="0"/>
        <v>0</v>
      </c>
    </row>
    <row r="28" spans="1:5" s="21" customFormat="1" ht="14.25">
      <c r="A28" s="20" t="s">
        <v>146</v>
      </c>
      <c r="B28" s="38">
        <v>43645652</v>
      </c>
      <c r="C28" s="38">
        <v>41133000</v>
      </c>
      <c r="D28" s="34">
        <f t="shared" si="2"/>
        <v>2512652</v>
      </c>
      <c r="E28" s="39">
        <f t="shared" si="0"/>
        <v>6.10860379743758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-26930090</v>
      </c>
      <c r="C32" s="33">
        <f>C7-C18</f>
        <v>-7928000</v>
      </c>
      <c r="D32" s="34">
        <f t="shared" si="2"/>
        <v>-19002090</v>
      </c>
      <c r="E32" s="35">
        <f t="shared" si="0"/>
        <v>239.6832744702321</v>
      </c>
    </row>
    <row r="33" spans="1:5" s="23" customFormat="1" ht="25.5" customHeight="1">
      <c r="A33" s="22" t="s">
        <v>150</v>
      </c>
      <c r="B33" s="33">
        <f>SUM(B34:B35)</f>
        <v>11319919</v>
      </c>
      <c r="C33" s="33">
        <f>SUM(C34:C35)</f>
        <v>5250000</v>
      </c>
      <c r="D33" s="34">
        <f t="shared" si="2"/>
        <v>6069919</v>
      </c>
      <c r="E33" s="35">
        <f t="shared" si="0"/>
        <v>115.61750476190475</v>
      </c>
    </row>
    <row r="34" spans="1:5" s="21" customFormat="1" ht="14.25">
      <c r="A34" s="20" t="s">
        <v>151</v>
      </c>
      <c r="B34" s="38"/>
      <c r="C34" s="38"/>
      <c r="D34" s="34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11319919</v>
      </c>
      <c r="C35" s="38">
        <v>5250000</v>
      </c>
      <c r="D35" s="34">
        <f t="shared" si="2"/>
        <v>6069919</v>
      </c>
      <c r="E35" s="39">
        <f t="shared" si="0"/>
        <v>115.61750476190475</v>
      </c>
    </row>
    <row r="36" spans="1:5" s="23" customFormat="1" ht="27.75" customHeight="1">
      <c r="A36" s="22" t="s">
        <v>153</v>
      </c>
      <c r="B36" s="33">
        <f>SUM(B37:B38)</f>
        <v>34149</v>
      </c>
      <c r="C36" s="33">
        <f>SUM(C37:C38)</f>
        <v>0</v>
      </c>
      <c r="D36" s="34">
        <f t="shared" si="2"/>
        <v>34149</v>
      </c>
      <c r="E36" s="35">
        <f t="shared" si="0"/>
        <v>0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34149</v>
      </c>
      <c r="C38" s="38">
        <v>0</v>
      </c>
      <c r="D38" s="34">
        <f t="shared" si="2"/>
        <v>34149</v>
      </c>
      <c r="E38" s="39">
        <f t="shared" si="0"/>
        <v>0</v>
      </c>
    </row>
    <row r="39" spans="1:5" s="23" customFormat="1" ht="27.75" customHeight="1">
      <c r="A39" s="22" t="s">
        <v>82</v>
      </c>
      <c r="B39" s="33">
        <f>B33-B36</f>
        <v>11285770</v>
      </c>
      <c r="C39" s="33">
        <f>C33-C36</f>
        <v>5250000</v>
      </c>
      <c r="D39" s="34">
        <f t="shared" si="2"/>
        <v>6035770</v>
      </c>
      <c r="E39" s="35">
        <f t="shared" si="0"/>
        <v>114.96704761904762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-15644320</v>
      </c>
      <c r="C46" s="37">
        <f>C32+C39+C40</f>
        <v>-2678000</v>
      </c>
      <c r="D46" s="31">
        <f>B46-C46</f>
        <v>-12966320</v>
      </c>
      <c r="E46" s="32">
        <f>IF(C46=0,0,(D46/C46)*100)</f>
        <v>484.17923823749067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79.xml><?xml version="1.0" encoding="utf-8"?>
<worksheet xmlns="http://schemas.openxmlformats.org/spreadsheetml/2006/main" xmlns:r="http://schemas.openxmlformats.org/officeDocument/2006/relationships">
  <sheetPr codeName="Sheet28"/>
  <dimension ref="A1:BM148"/>
  <sheetViews>
    <sheetView workbookViewId="0" topLeftCell="A1">
      <pane xSplit="1" ySplit="6" topLeftCell="AJ33" activePane="bottomRight" state="frozen"/>
      <selection pane="topLeft" activeCell="C37" sqref="B37:C42"/>
      <selection pane="topRight" activeCell="C37" sqref="B37:C42"/>
      <selection pane="bottomLeft" activeCell="C37" sqref="B37:C42"/>
      <selection pane="bottomRight" activeCell="AK4" sqref="AK4"/>
    </sheetView>
  </sheetViews>
  <sheetFormatPr defaultColWidth="9.00390625" defaultRowHeight="16.5"/>
  <cols>
    <col min="1" max="1" width="27.125" style="48" customWidth="1"/>
    <col min="2" max="2" width="18.75390625" style="48" customWidth="1"/>
    <col min="3" max="3" width="19.125" style="48" customWidth="1"/>
    <col min="4" max="4" width="19.375" style="48" customWidth="1"/>
    <col min="5" max="5" width="18.50390625" style="48" customWidth="1"/>
    <col min="6" max="6" width="19.375" style="48" customWidth="1"/>
    <col min="7" max="7" width="20.25390625" style="48" customWidth="1"/>
    <col min="8" max="8" width="19.50390625" style="48" customWidth="1"/>
    <col min="9" max="9" width="28.50390625" style="48" customWidth="1"/>
    <col min="10" max="11" width="17.875" style="48" customWidth="1"/>
    <col min="12" max="12" width="18.50390625" style="48" customWidth="1"/>
    <col min="13" max="13" width="18.75390625" style="48" customWidth="1"/>
    <col min="14" max="14" width="20.50390625" style="48" customWidth="1"/>
    <col min="15" max="15" width="20.00390625" style="48" customWidth="1"/>
    <col min="16" max="16" width="19.375" style="48" customWidth="1"/>
    <col min="17" max="17" width="27.25390625" style="48" customWidth="1"/>
    <col min="18" max="18" width="19.75390625" style="48" customWidth="1"/>
    <col min="19" max="19" width="18.25390625" style="48" customWidth="1"/>
    <col min="20" max="20" width="18.125" style="48" customWidth="1"/>
    <col min="21" max="21" width="18.875" style="48" customWidth="1"/>
    <col min="22" max="22" width="19.125" style="48" customWidth="1"/>
    <col min="23" max="23" width="19.00390625" style="48" customWidth="1"/>
    <col min="24" max="24" width="21.50390625" style="48" customWidth="1"/>
    <col min="25" max="25" width="27.25390625" style="48" customWidth="1"/>
    <col min="26" max="26" width="20.625" style="48" customWidth="1"/>
    <col min="27" max="27" width="18.50390625" style="48" customWidth="1"/>
    <col min="28" max="28" width="19.375" style="48" customWidth="1"/>
    <col min="29" max="29" width="19.25390625" style="48" customWidth="1"/>
    <col min="30" max="30" width="19.375" style="48" customWidth="1"/>
    <col min="31" max="31" width="20.125" style="48" customWidth="1"/>
    <col min="32" max="32" width="20.00390625" style="48" customWidth="1"/>
    <col min="33" max="33" width="21.375" style="48" customWidth="1"/>
    <col min="34" max="34" width="22.75390625" style="48" customWidth="1"/>
    <col min="35" max="35" width="22.25390625" style="48" customWidth="1"/>
    <col min="36" max="36" width="22.75390625" style="48" customWidth="1"/>
    <col min="37" max="37" width="21.75390625" style="48" customWidth="1"/>
    <col min="38" max="39" width="20.125" style="48" customWidth="1"/>
    <col min="40" max="40" width="18.875" style="48" customWidth="1"/>
    <col min="41" max="41" width="24.625" style="48" customWidth="1"/>
    <col min="42" max="42" width="22.875" style="48" customWidth="1"/>
    <col min="43" max="43" width="17.875" style="48" customWidth="1"/>
    <col min="44" max="44" width="22.125" style="48" customWidth="1"/>
    <col min="45" max="45" width="19.375" style="48" customWidth="1"/>
    <col min="46" max="46" width="22.75390625" style="48" customWidth="1"/>
    <col min="47" max="47" width="19.875" style="48" customWidth="1"/>
    <col min="48" max="48" width="22.25390625" style="48" customWidth="1"/>
    <col min="49" max="49" width="26.50390625" style="48" customWidth="1"/>
    <col min="50" max="50" width="18.50390625" style="48" customWidth="1"/>
    <col min="51" max="51" width="19.25390625" style="48" customWidth="1"/>
    <col min="52" max="52" width="18.375" style="48" customWidth="1"/>
    <col min="53" max="53" width="20.00390625" style="48" customWidth="1"/>
    <col min="54" max="54" width="20.375" style="48" customWidth="1"/>
    <col min="55" max="55" width="19.875" style="48" customWidth="1"/>
    <col min="56" max="56" width="18.75390625" style="48" customWidth="1"/>
    <col min="57" max="57" width="23.375" style="48" customWidth="1"/>
    <col min="58" max="58" width="20.875" style="48" customWidth="1"/>
    <col min="59" max="60" width="22.125" style="48" customWidth="1"/>
    <col min="61" max="61" width="20.375" style="48" customWidth="1"/>
    <col min="62" max="62" width="22.25390625" style="48" customWidth="1"/>
    <col min="63" max="63" width="17.875" style="48" customWidth="1"/>
    <col min="64" max="64" width="16.625" style="48" customWidth="1"/>
    <col min="65" max="65" width="11.00390625" style="48" customWidth="1"/>
    <col min="66" max="66" width="10.00390625" style="48" customWidth="1"/>
    <col min="67" max="16384" width="9.00390625" style="48" customWidth="1"/>
  </cols>
  <sheetData>
    <row r="1" spans="1:62" s="43" customFormat="1" ht="27.75">
      <c r="A1" s="106" t="s">
        <v>44</v>
      </c>
      <c r="B1" s="107"/>
      <c r="C1" s="107"/>
      <c r="D1" s="107"/>
      <c r="E1" s="12" t="s">
        <v>45</v>
      </c>
      <c r="I1" s="106" t="s">
        <v>44</v>
      </c>
      <c r="J1" s="107"/>
      <c r="K1" s="107"/>
      <c r="L1" s="107"/>
      <c r="M1" s="12" t="s">
        <v>45</v>
      </c>
      <c r="Q1" s="106" t="s">
        <v>44</v>
      </c>
      <c r="R1" s="107"/>
      <c r="S1" s="107"/>
      <c r="T1" s="107"/>
      <c r="U1" s="12" t="s">
        <v>45</v>
      </c>
      <c r="Y1" s="106" t="s">
        <v>44</v>
      </c>
      <c r="Z1" s="107"/>
      <c r="AA1" s="107"/>
      <c r="AB1" s="107"/>
      <c r="AC1" s="12" t="s">
        <v>45</v>
      </c>
      <c r="AG1" s="106" t="s">
        <v>44</v>
      </c>
      <c r="AH1" s="107"/>
      <c r="AI1" s="107"/>
      <c r="AJ1" s="107"/>
      <c r="AK1" s="12" t="s">
        <v>45</v>
      </c>
      <c r="AO1" s="106" t="s">
        <v>44</v>
      </c>
      <c r="AP1" s="107"/>
      <c r="AQ1" s="107"/>
      <c r="AR1" s="107"/>
      <c r="AS1" s="12" t="s">
        <v>45</v>
      </c>
      <c r="AW1" s="106" t="s">
        <v>44</v>
      </c>
      <c r="AX1" s="107"/>
      <c r="AY1" s="107"/>
      <c r="AZ1" s="107"/>
      <c r="BA1" s="12" t="s">
        <v>45</v>
      </c>
      <c r="BE1" s="106" t="s">
        <v>44</v>
      </c>
      <c r="BF1" s="107"/>
      <c r="BG1" s="107"/>
      <c r="BH1" s="107"/>
      <c r="BI1" s="12" t="s">
        <v>45</v>
      </c>
      <c r="BJ1" s="12"/>
    </row>
    <row r="2" spans="1:62" s="43" customFormat="1" ht="21">
      <c r="A2" s="108" t="s">
        <v>46</v>
      </c>
      <c r="B2" s="109"/>
      <c r="C2" s="109"/>
      <c r="D2" s="109"/>
      <c r="E2" s="13" t="s">
        <v>47</v>
      </c>
      <c r="I2" s="108" t="s">
        <v>46</v>
      </c>
      <c r="J2" s="109"/>
      <c r="K2" s="109"/>
      <c r="L2" s="109"/>
      <c r="M2" s="13" t="s">
        <v>47</v>
      </c>
      <c r="Q2" s="108" t="s">
        <v>46</v>
      </c>
      <c r="R2" s="109"/>
      <c r="S2" s="109"/>
      <c r="T2" s="109"/>
      <c r="U2" s="13" t="s">
        <v>47</v>
      </c>
      <c r="Y2" s="108" t="s">
        <v>46</v>
      </c>
      <c r="Z2" s="109"/>
      <c r="AA2" s="109"/>
      <c r="AB2" s="109"/>
      <c r="AC2" s="13" t="s">
        <v>47</v>
      </c>
      <c r="AG2" s="108" t="s">
        <v>46</v>
      </c>
      <c r="AH2" s="109"/>
      <c r="AI2" s="109"/>
      <c r="AJ2" s="109"/>
      <c r="AK2" s="13" t="s">
        <v>47</v>
      </c>
      <c r="AO2" s="108" t="s">
        <v>46</v>
      </c>
      <c r="AP2" s="109"/>
      <c r="AQ2" s="109"/>
      <c r="AR2" s="109"/>
      <c r="AS2" s="13" t="s">
        <v>47</v>
      </c>
      <c r="AW2" s="108" t="s">
        <v>46</v>
      </c>
      <c r="AX2" s="109"/>
      <c r="AY2" s="109"/>
      <c r="AZ2" s="109"/>
      <c r="BA2" s="13" t="s">
        <v>47</v>
      </c>
      <c r="BE2" s="108" t="s">
        <v>46</v>
      </c>
      <c r="BF2" s="109"/>
      <c r="BG2" s="109"/>
      <c r="BH2" s="109"/>
      <c r="BI2" s="13" t="s">
        <v>47</v>
      </c>
      <c r="BJ2" s="13"/>
    </row>
    <row r="3" s="43" customFormat="1" ht="15.75"/>
    <row r="4" spans="4:65" s="43" customFormat="1" ht="17.25" thickBot="1">
      <c r="D4" s="3" t="s">
        <v>93</v>
      </c>
      <c r="E4" s="14" t="s">
        <v>106</v>
      </c>
      <c r="H4" s="3" t="s">
        <v>48</v>
      </c>
      <c r="L4" s="3" t="s">
        <v>93</v>
      </c>
      <c r="M4" s="14" t="s">
        <v>106</v>
      </c>
      <c r="P4" s="3" t="s">
        <v>48</v>
      </c>
      <c r="T4" s="3" t="s">
        <v>93</v>
      </c>
      <c r="U4" s="14" t="s">
        <v>106</v>
      </c>
      <c r="X4" s="3" t="s">
        <v>48</v>
      </c>
      <c r="AB4" s="3" t="s">
        <v>93</v>
      </c>
      <c r="AC4" s="14" t="s">
        <v>106</v>
      </c>
      <c r="AF4" s="3" t="s">
        <v>48</v>
      </c>
      <c r="AJ4" s="3" t="s">
        <v>93</v>
      </c>
      <c r="AK4" s="14" t="s">
        <v>106</v>
      </c>
      <c r="AN4" s="3" t="s">
        <v>48</v>
      </c>
      <c r="AR4" s="3" t="s">
        <v>93</v>
      </c>
      <c r="AS4" s="14" t="s">
        <v>106</v>
      </c>
      <c r="AV4" s="3" t="s">
        <v>48</v>
      </c>
      <c r="AZ4" s="3" t="s">
        <v>93</v>
      </c>
      <c r="BA4" s="14" t="s">
        <v>106</v>
      </c>
      <c r="BD4" s="3" t="s">
        <v>48</v>
      </c>
      <c r="BH4" s="3" t="s">
        <v>93</v>
      </c>
      <c r="BI4" s="14" t="s">
        <v>106</v>
      </c>
      <c r="BJ4" s="14"/>
      <c r="BM4" s="3" t="s">
        <v>48</v>
      </c>
    </row>
    <row r="5" spans="1:65" s="44" customFormat="1" ht="34.5" customHeight="1">
      <c r="A5" s="113" t="s">
        <v>38</v>
      </c>
      <c r="B5" s="16" t="s">
        <v>35</v>
      </c>
      <c r="C5" s="16" t="s">
        <v>37</v>
      </c>
      <c r="D5" s="17" t="s">
        <v>39</v>
      </c>
      <c r="E5" s="15" t="s">
        <v>40</v>
      </c>
      <c r="F5" s="16" t="s">
        <v>41</v>
      </c>
      <c r="G5" s="16" t="s">
        <v>42</v>
      </c>
      <c r="H5" s="17" t="s">
        <v>43</v>
      </c>
      <c r="I5" s="113" t="s">
        <v>38</v>
      </c>
      <c r="J5" s="16" t="s">
        <v>49</v>
      </c>
      <c r="K5" s="16" t="s">
        <v>85</v>
      </c>
      <c r="L5" s="17" t="s">
        <v>54</v>
      </c>
      <c r="M5" s="15" t="s">
        <v>50</v>
      </c>
      <c r="N5" s="16" t="s">
        <v>51</v>
      </c>
      <c r="O5" s="16" t="s">
        <v>52</v>
      </c>
      <c r="P5" s="17" t="s">
        <v>53</v>
      </c>
      <c r="Q5" s="113" t="s">
        <v>38</v>
      </c>
      <c r="R5" s="16" t="s">
        <v>55</v>
      </c>
      <c r="S5" s="16" t="s">
        <v>56</v>
      </c>
      <c r="T5" s="17" t="s">
        <v>98</v>
      </c>
      <c r="U5" s="15" t="s">
        <v>99</v>
      </c>
      <c r="V5" s="16" t="s">
        <v>100</v>
      </c>
      <c r="W5" s="60" t="s">
        <v>63</v>
      </c>
      <c r="X5" s="61" t="s">
        <v>60</v>
      </c>
      <c r="Y5" s="15" t="s">
        <v>38</v>
      </c>
      <c r="Z5" s="60" t="s">
        <v>59</v>
      </c>
      <c r="AA5" s="16" t="s">
        <v>61</v>
      </c>
      <c r="AB5" s="17" t="s">
        <v>86</v>
      </c>
      <c r="AC5" s="62" t="s">
        <v>58</v>
      </c>
      <c r="AD5" s="60" t="s">
        <v>92</v>
      </c>
      <c r="AE5" s="60" t="s">
        <v>62</v>
      </c>
      <c r="AF5" s="17" t="s">
        <v>57</v>
      </c>
      <c r="AG5" s="113" t="s">
        <v>38</v>
      </c>
      <c r="AH5" s="60" t="s">
        <v>112</v>
      </c>
      <c r="AI5" s="61" t="s">
        <v>108</v>
      </c>
      <c r="AJ5" s="61" t="s">
        <v>113</v>
      </c>
      <c r="AK5" s="15" t="s">
        <v>109</v>
      </c>
      <c r="AL5" s="16" t="s">
        <v>114</v>
      </c>
      <c r="AM5" s="16" t="s">
        <v>115</v>
      </c>
      <c r="AN5" s="17" t="s">
        <v>116</v>
      </c>
      <c r="AO5" s="15" t="s">
        <v>38</v>
      </c>
      <c r="AP5" s="60" t="s">
        <v>117</v>
      </c>
      <c r="AQ5" s="16" t="s">
        <v>110</v>
      </c>
      <c r="AR5" s="61" t="s">
        <v>111</v>
      </c>
      <c r="AS5" s="62" t="s">
        <v>159</v>
      </c>
      <c r="AT5" s="60" t="s">
        <v>158</v>
      </c>
      <c r="AU5" s="16" t="s">
        <v>64</v>
      </c>
      <c r="AV5" s="17" t="s">
        <v>101</v>
      </c>
      <c r="AW5" s="113" t="s">
        <v>38</v>
      </c>
      <c r="AX5" s="16" t="s">
        <v>65</v>
      </c>
      <c r="AY5" s="16" t="s">
        <v>102</v>
      </c>
      <c r="AZ5" s="61" t="s">
        <v>66</v>
      </c>
      <c r="BA5" s="15" t="s">
        <v>67</v>
      </c>
      <c r="BB5" s="60" t="s">
        <v>68</v>
      </c>
      <c r="BC5" s="60" t="s">
        <v>69</v>
      </c>
      <c r="BD5" s="61" t="s">
        <v>70</v>
      </c>
      <c r="BE5" s="113" t="s">
        <v>38</v>
      </c>
      <c r="BF5" s="60" t="s">
        <v>71</v>
      </c>
      <c r="BG5" s="60" t="s">
        <v>103</v>
      </c>
      <c r="BH5" s="17" t="s">
        <v>104</v>
      </c>
      <c r="BI5" s="93" t="s">
        <v>283</v>
      </c>
      <c r="BJ5" s="16" t="s">
        <v>72</v>
      </c>
      <c r="BK5" s="111" t="s">
        <v>73</v>
      </c>
      <c r="BL5" s="100" t="s">
        <v>87</v>
      </c>
      <c r="BM5" s="110"/>
    </row>
    <row r="6" spans="1:65" s="44" customFormat="1" ht="16.5">
      <c r="A6" s="114"/>
      <c r="B6" s="63" t="s">
        <v>36</v>
      </c>
      <c r="C6" s="63" t="s">
        <v>36</v>
      </c>
      <c r="D6" s="65" t="s">
        <v>36</v>
      </c>
      <c r="E6" s="64" t="s">
        <v>36</v>
      </c>
      <c r="F6" s="63" t="s">
        <v>36</v>
      </c>
      <c r="G6" s="63" t="s">
        <v>36</v>
      </c>
      <c r="H6" s="65" t="s">
        <v>36</v>
      </c>
      <c r="I6" s="114"/>
      <c r="J6" s="63" t="s">
        <v>36</v>
      </c>
      <c r="K6" s="63" t="s">
        <v>36</v>
      </c>
      <c r="L6" s="65" t="s">
        <v>36</v>
      </c>
      <c r="M6" s="64" t="s">
        <v>36</v>
      </c>
      <c r="N6" s="63" t="s">
        <v>36</v>
      </c>
      <c r="O6" s="63" t="s">
        <v>36</v>
      </c>
      <c r="P6" s="65" t="s">
        <v>36</v>
      </c>
      <c r="Q6" s="114"/>
      <c r="R6" s="63" t="s">
        <v>36</v>
      </c>
      <c r="S6" s="63" t="s">
        <v>36</v>
      </c>
      <c r="T6" s="65" t="s">
        <v>36</v>
      </c>
      <c r="U6" s="64" t="s">
        <v>36</v>
      </c>
      <c r="V6" s="63" t="s">
        <v>36</v>
      </c>
      <c r="W6" s="63" t="s">
        <v>36</v>
      </c>
      <c r="X6" s="65" t="s">
        <v>36</v>
      </c>
      <c r="Y6" s="59"/>
      <c r="Z6" s="63" t="s">
        <v>36</v>
      </c>
      <c r="AA6" s="63" t="s">
        <v>36</v>
      </c>
      <c r="AB6" s="65" t="s">
        <v>36</v>
      </c>
      <c r="AC6" s="64" t="s">
        <v>36</v>
      </c>
      <c r="AD6" s="63" t="s">
        <v>36</v>
      </c>
      <c r="AE6" s="63" t="s">
        <v>36</v>
      </c>
      <c r="AF6" s="65" t="s">
        <v>36</v>
      </c>
      <c r="AG6" s="114"/>
      <c r="AH6" s="63" t="s">
        <v>36</v>
      </c>
      <c r="AI6" s="65" t="s">
        <v>36</v>
      </c>
      <c r="AJ6" s="65" t="s">
        <v>36</v>
      </c>
      <c r="AK6" s="64" t="s">
        <v>36</v>
      </c>
      <c r="AL6" s="63" t="s">
        <v>36</v>
      </c>
      <c r="AM6" s="63" t="s">
        <v>36</v>
      </c>
      <c r="AN6" s="65" t="s">
        <v>36</v>
      </c>
      <c r="AO6" s="59"/>
      <c r="AP6" s="63" t="s">
        <v>36</v>
      </c>
      <c r="AQ6" s="63" t="s">
        <v>36</v>
      </c>
      <c r="AR6" s="65" t="s">
        <v>36</v>
      </c>
      <c r="AS6" s="64" t="s">
        <v>36</v>
      </c>
      <c r="AT6" s="63" t="s">
        <v>36</v>
      </c>
      <c r="AU6" s="63" t="s">
        <v>36</v>
      </c>
      <c r="AV6" s="65" t="s">
        <v>36</v>
      </c>
      <c r="AW6" s="114"/>
      <c r="AX6" s="63" t="s">
        <v>36</v>
      </c>
      <c r="AY6" s="63" t="s">
        <v>36</v>
      </c>
      <c r="AZ6" s="65" t="s">
        <v>36</v>
      </c>
      <c r="BA6" s="64" t="s">
        <v>36</v>
      </c>
      <c r="BB6" s="63" t="s">
        <v>36</v>
      </c>
      <c r="BC6" s="63" t="s">
        <v>36</v>
      </c>
      <c r="BD6" s="65" t="s">
        <v>36</v>
      </c>
      <c r="BE6" s="114"/>
      <c r="BF6" s="63" t="s">
        <v>36</v>
      </c>
      <c r="BG6" s="63" t="s">
        <v>36</v>
      </c>
      <c r="BH6" s="65" t="s">
        <v>36</v>
      </c>
      <c r="BI6" s="67" t="s">
        <v>36</v>
      </c>
      <c r="BJ6" s="68" t="s">
        <v>91</v>
      </c>
      <c r="BK6" s="112"/>
      <c r="BL6" s="4" t="s">
        <v>88</v>
      </c>
      <c r="BM6" s="5" t="s">
        <v>89</v>
      </c>
    </row>
    <row r="7" spans="1:65" s="45" customFormat="1" ht="31.5" customHeight="1">
      <c r="A7" s="18" t="s">
        <v>33</v>
      </c>
      <c r="B7" s="51">
        <f aca="true" t="shared" si="0" ref="B7:H7">SUM(B8:B17)</f>
        <v>3418763778.35</v>
      </c>
      <c r="C7" s="51">
        <f t="shared" si="0"/>
        <v>1290473854</v>
      </c>
      <c r="D7" s="80">
        <f t="shared" si="0"/>
        <v>908622632</v>
      </c>
      <c r="E7" s="33">
        <f t="shared" si="0"/>
        <v>1015758069</v>
      </c>
      <c r="F7" s="51">
        <f t="shared" si="0"/>
        <v>1837477751</v>
      </c>
      <c r="G7" s="51">
        <f t="shared" si="0"/>
        <v>1030152050</v>
      </c>
      <c r="H7" s="80">
        <f t="shared" si="0"/>
        <v>910409297</v>
      </c>
      <c r="I7" s="18" t="s">
        <v>33</v>
      </c>
      <c r="J7" s="51">
        <f aca="true" t="shared" si="1" ref="J7:P7">SUM(J8:J17)</f>
        <v>871845242</v>
      </c>
      <c r="K7" s="51">
        <f t="shared" si="1"/>
        <v>898429740</v>
      </c>
      <c r="L7" s="80">
        <f t="shared" si="1"/>
        <v>609204413</v>
      </c>
      <c r="M7" s="33">
        <f t="shared" si="1"/>
        <v>470091432</v>
      </c>
      <c r="N7" s="51">
        <f t="shared" si="1"/>
        <v>423683575</v>
      </c>
      <c r="O7" s="51">
        <f t="shared" si="1"/>
        <v>342538607</v>
      </c>
      <c r="P7" s="80">
        <f t="shared" si="1"/>
        <v>543854847</v>
      </c>
      <c r="Q7" s="18" t="s">
        <v>33</v>
      </c>
      <c r="R7" s="51">
        <f aca="true" t="shared" si="2" ref="R7:X7">SUM(R8:R17)</f>
        <v>887329738</v>
      </c>
      <c r="S7" s="51">
        <f t="shared" si="2"/>
        <v>223647073</v>
      </c>
      <c r="T7" s="82">
        <f t="shared" si="2"/>
        <v>285574920</v>
      </c>
      <c r="U7" s="33">
        <f t="shared" si="2"/>
        <v>365481217</v>
      </c>
      <c r="V7" s="51">
        <f t="shared" si="2"/>
        <v>308044402</v>
      </c>
      <c r="W7" s="51">
        <f t="shared" si="2"/>
        <v>1008130105</v>
      </c>
      <c r="X7" s="82">
        <f t="shared" si="2"/>
        <v>480889512</v>
      </c>
      <c r="Y7" s="18" t="s">
        <v>33</v>
      </c>
      <c r="Z7" s="51">
        <f aca="true" t="shared" si="3" ref="Z7:AF7">SUM(Z8:Z17)</f>
        <v>422087561</v>
      </c>
      <c r="AA7" s="51">
        <f t="shared" si="3"/>
        <v>236088260</v>
      </c>
      <c r="AB7" s="82">
        <f t="shared" si="3"/>
        <v>303823757</v>
      </c>
      <c r="AC7" s="33">
        <f t="shared" si="3"/>
        <v>252703653</v>
      </c>
      <c r="AD7" s="51">
        <f t="shared" si="3"/>
        <v>579587865</v>
      </c>
      <c r="AE7" s="51">
        <f t="shared" si="3"/>
        <v>626393665</v>
      </c>
      <c r="AF7" s="80">
        <f t="shared" si="3"/>
        <v>485600841</v>
      </c>
      <c r="AG7" s="18" t="s">
        <v>33</v>
      </c>
      <c r="AH7" s="51">
        <f aca="true" t="shared" si="4" ref="AH7:AN7">SUM(AH8:AH17)</f>
        <v>333790958</v>
      </c>
      <c r="AI7" s="51">
        <f t="shared" si="4"/>
        <v>529289506</v>
      </c>
      <c r="AJ7" s="82">
        <f t="shared" si="4"/>
        <v>628553368</v>
      </c>
      <c r="AK7" s="33">
        <f t="shared" si="4"/>
        <v>230700353</v>
      </c>
      <c r="AL7" s="51">
        <f t="shared" si="4"/>
        <v>192644644</v>
      </c>
      <c r="AM7" s="51">
        <f t="shared" si="4"/>
        <v>183530572</v>
      </c>
      <c r="AN7" s="82">
        <f t="shared" si="4"/>
        <v>187205622</v>
      </c>
      <c r="AO7" s="18" t="s">
        <v>33</v>
      </c>
      <c r="AP7" s="51">
        <f aca="true" t="shared" si="5" ref="AP7:AV7">SUM(AP8:AP17)</f>
        <v>425410200</v>
      </c>
      <c r="AQ7" s="51">
        <f t="shared" si="5"/>
        <v>564839233</v>
      </c>
      <c r="AR7" s="82">
        <f t="shared" si="5"/>
        <v>452358379</v>
      </c>
      <c r="AS7" s="33">
        <f t="shared" si="5"/>
        <v>478928783</v>
      </c>
      <c r="AT7" s="51">
        <f t="shared" si="5"/>
        <v>353308347</v>
      </c>
      <c r="AU7" s="51">
        <f t="shared" si="5"/>
        <v>179432766</v>
      </c>
      <c r="AV7" s="82">
        <f t="shared" si="5"/>
        <v>202953670</v>
      </c>
      <c r="AW7" s="18" t="s">
        <v>33</v>
      </c>
      <c r="AX7" s="51">
        <f aca="true" t="shared" si="6" ref="AX7:BD7">SUM(AX8:AX17)</f>
        <v>141204928</v>
      </c>
      <c r="AY7" s="51">
        <f t="shared" si="6"/>
        <v>60705315</v>
      </c>
      <c r="AZ7" s="82">
        <f t="shared" si="6"/>
        <v>345278203</v>
      </c>
      <c r="BA7" s="33">
        <f t="shared" si="6"/>
        <v>278014602</v>
      </c>
      <c r="BB7" s="51">
        <f t="shared" si="6"/>
        <v>279823855</v>
      </c>
      <c r="BC7" s="51">
        <f t="shared" si="6"/>
        <v>335639025</v>
      </c>
      <c r="BD7" s="82">
        <f t="shared" si="6"/>
        <v>296486201</v>
      </c>
      <c r="BE7" s="18" t="s">
        <v>33</v>
      </c>
      <c r="BF7" s="51">
        <f aca="true" t="shared" si="7" ref="BF7:BK7">SUM(BF8:BF17)</f>
        <v>257126610</v>
      </c>
      <c r="BG7" s="51">
        <f t="shared" si="7"/>
        <v>72001313</v>
      </c>
      <c r="BH7" s="82">
        <f t="shared" si="7"/>
        <v>75108295</v>
      </c>
      <c r="BI7" s="33">
        <f t="shared" si="7"/>
        <v>167189575</v>
      </c>
      <c r="BJ7" s="51">
        <f t="shared" si="7"/>
        <v>28288212179.35</v>
      </c>
      <c r="BK7" s="33">
        <f t="shared" si="7"/>
        <v>26886290000</v>
      </c>
      <c r="BL7" s="34">
        <f>BJ7-BK7</f>
        <v>1401922179.3499985</v>
      </c>
      <c r="BM7" s="35">
        <f>IF(BK7=0,0,(BL7/BK7)*100)</f>
        <v>5.214264144848539</v>
      </c>
    </row>
    <row r="8" spans="1:65" s="47" customFormat="1" ht="14.25">
      <c r="A8" s="49" t="s">
        <v>6</v>
      </c>
      <c r="B8" s="52">
        <f>'臺大'!$B8</f>
        <v>0</v>
      </c>
      <c r="C8" s="52">
        <f>'政大'!$B8</f>
        <v>0</v>
      </c>
      <c r="D8" s="81">
        <f>'清大'!$B8</f>
        <v>0</v>
      </c>
      <c r="E8" s="40">
        <f>'中興大'!$B8</f>
        <v>0</v>
      </c>
      <c r="F8" s="52">
        <f>'成大'!$B8</f>
        <v>0</v>
      </c>
      <c r="G8" s="52">
        <f>'交大'!$B8</f>
        <v>0</v>
      </c>
      <c r="H8" s="81">
        <f>'中央大'!$B8</f>
        <v>0</v>
      </c>
      <c r="I8" s="49" t="s">
        <v>6</v>
      </c>
      <c r="J8" s="52">
        <f>'中山大'!$B8</f>
        <v>0</v>
      </c>
      <c r="K8" s="52">
        <f>'中正大'!$B8</f>
        <v>0</v>
      </c>
      <c r="L8" s="81">
        <f>'海洋大'!$B8</f>
        <v>0</v>
      </c>
      <c r="M8" s="40">
        <f>'陽明大'!$B8</f>
        <v>0</v>
      </c>
      <c r="N8" s="52">
        <f>'東華大'!$B8</f>
        <v>0</v>
      </c>
      <c r="O8" s="52">
        <f>'暨南大'!$B8</f>
        <v>0</v>
      </c>
      <c r="P8" s="81">
        <f>'臺北大'!$B8</f>
        <v>0</v>
      </c>
      <c r="Q8" s="49" t="s">
        <v>6</v>
      </c>
      <c r="R8" s="52">
        <f>'嘉義大'!$B8</f>
        <v>0</v>
      </c>
      <c r="S8" s="52">
        <f>'高雄大'!$B8</f>
        <v>0</v>
      </c>
      <c r="T8" s="81">
        <f>'臺東大'!$B8</f>
        <v>0</v>
      </c>
      <c r="U8" s="40">
        <f>'宜蘭大'!$B8</f>
        <v>0</v>
      </c>
      <c r="V8" s="52">
        <f>'聯合大'!$B8</f>
        <v>0</v>
      </c>
      <c r="W8" s="52">
        <f>'臺灣師大'!$B8</f>
        <v>0</v>
      </c>
      <c r="X8" s="81">
        <f>'彰師大'!$B8</f>
        <v>0</v>
      </c>
      <c r="Y8" s="49" t="s">
        <v>6</v>
      </c>
      <c r="Z8" s="52">
        <f>'高師大'!$B8</f>
        <v>0</v>
      </c>
      <c r="AA8" s="52">
        <f>'臺北藝大'!$B8</f>
        <v>0</v>
      </c>
      <c r="AB8" s="81">
        <f>'臺灣藝大'!$B8</f>
        <v>0</v>
      </c>
      <c r="AC8" s="40">
        <f>'空大'!$B8</f>
        <v>0</v>
      </c>
      <c r="AD8" s="52">
        <f>'臺灣科大'!$B8</f>
        <v>0</v>
      </c>
      <c r="AE8" s="52">
        <f>'臺北科大'!$B8</f>
        <v>0</v>
      </c>
      <c r="AF8" s="81">
        <f>'雲林科大'!$B8</f>
        <v>0</v>
      </c>
      <c r="AG8" s="49" t="s">
        <v>6</v>
      </c>
      <c r="AH8" s="52">
        <f>'高雄一科大'!$B8</f>
        <v>0</v>
      </c>
      <c r="AI8" s="52">
        <f>'應用科大'!$B8</f>
        <v>0</v>
      </c>
      <c r="AJ8" s="81">
        <f>'屏東科大'!$B8</f>
        <v>0</v>
      </c>
      <c r="AK8" s="40">
        <f>'北護學院'!$B8</f>
        <v>0</v>
      </c>
      <c r="AL8" s="52">
        <f>'臺南藝術'!$B8</f>
        <v>0</v>
      </c>
      <c r="AM8" s="52">
        <f>'體育學院'!$B8</f>
        <v>0</v>
      </c>
      <c r="AN8" s="81">
        <f>'臺灣體育'!$B8</f>
        <v>0</v>
      </c>
      <c r="AO8" s="49" t="s">
        <v>6</v>
      </c>
      <c r="AP8" s="52">
        <f>'北商技術'!$B8</f>
        <v>0</v>
      </c>
      <c r="AQ8" s="52">
        <f>'臺中技術'!$B8</f>
        <v>0</v>
      </c>
      <c r="AR8" s="81">
        <f>'勤益技術'!$B8</f>
        <v>0</v>
      </c>
      <c r="AS8" s="40">
        <f>'虎尾科大'!$B8</f>
        <v>0</v>
      </c>
      <c r="AT8" s="52">
        <f>'高雄海洋科大'!$B8</f>
        <v>0</v>
      </c>
      <c r="AU8" s="52">
        <f>'高雄餐旅'!$B8</f>
        <v>0</v>
      </c>
      <c r="AV8" s="81">
        <f>'屏商技術'!$B8</f>
        <v>0</v>
      </c>
      <c r="AW8" s="49" t="s">
        <v>6</v>
      </c>
      <c r="AX8" s="52">
        <f>'澎湖技術'!$B8</f>
        <v>0</v>
      </c>
      <c r="AY8" s="52">
        <f>'金門技術'!$B8</f>
        <v>0</v>
      </c>
      <c r="AZ8" s="81">
        <f>'臺北師範'!$B8</f>
        <v>0</v>
      </c>
      <c r="BA8" s="40">
        <f>'新竹師範'!$B8</f>
        <v>0</v>
      </c>
      <c r="BB8" s="52">
        <f>'臺中師範'!$B8</f>
        <v>0</v>
      </c>
      <c r="BC8" s="52">
        <f>'臺南師範'!$B8</f>
        <v>0</v>
      </c>
      <c r="BD8" s="81">
        <f>'屏東師範'!$B8</f>
        <v>0</v>
      </c>
      <c r="BE8" s="49" t="s">
        <v>6</v>
      </c>
      <c r="BF8" s="52">
        <f>'花蓮師範'!$B8</f>
        <v>0</v>
      </c>
      <c r="BG8" s="52">
        <f>'臺中護專'!$B8</f>
        <v>0</v>
      </c>
      <c r="BH8" s="81">
        <f>'臺南護專'!$B8</f>
        <v>0</v>
      </c>
      <c r="BI8" s="40">
        <f>'戲曲專科'!$B8</f>
        <v>6209293</v>
      </c>
      <c r="BJ8" s="52">
        <f>B8+C8+D8+E8+F8+G8+H8+J8+K8+L8+M8+N8+O8+P8+R8+S8+T8+U8+V8+W8+X8+Z8+AA8+AB8+AC8+AD8+AE8+AF8+AH8+AI8+AJ8+AK8+AL8+AM8+AN8+AP8+AQ8+AR8+AS8+AT8+AU8+AV8+AX8+AY8+AZ8+BA8+BB8+BC8+BD8+BF8+BG8+BH8+BI8</f>
        <v>6209293</v>
      </c>
      <c r="BK8" s="52">
        <f>('校務基金分配'!BJ8)</f>
        <v>14712000</v>
      </c>
      <c r="BL8" s="41">
        <f aca="true" t="shared" si="8" ref="BL8:BL46">BJ8-BK8</f>
        <v>-8502707</v>
      </c>
      <c r="BM8" s="42">
        <f aca="true" t="shared" si="9" ref="BM8:BM46">IF(BK8=0,0,(BL8/BK8)*100)</f>
        <v>-57.794365144100055</v>
      </c>
    </row>
    <row r="9" spans="1:65" s="47" customFormat="1" ht="14.25">
      <c r="A9" s="49" t="s">
        <v>7</v>
      </c>
      <c r="B9" s="52">
        <f>'臺大'!$B9</f>
        <v>0</v>
      </c>
      <c r="C9" s="52">
        <f>'政大'!$B9</f>
        <v>0</v>
      </c>
      <c r="D9" s="81">
        <f>'清大'!$B9</f>
        <v>0</v>
      </c>
      <c r="E9" s="40">
        <f>'中興大'!$B9</f>
        <v>0</v>
      </c>
      <c r="F9" s="52">
        <f>'成大'!$B9</f>
        <v>0</v>
      </c>
      <c r="G9" s="52">
        <f>'交大'!$B9</f>
        <v>0</v>
      </c>
      <c r="H9" s="81">
        <f>'中央大'!$B9</f>
        <v>0</v>
      </c>
      <c r="I9" s="49" t="s">
        <v>7</v>
      </c>
      <c r="J9" s="52">
        <f>'中山大'!$B9</f>
        <v>0</v>
      </c>
      <c r="K9" s="52">
        <f>'中正大'!$B9</f>
        <v>0</v>
      </c>
      <c r="L9" s="81">
        <f>'海洋大'!$B9</f>
        <v>0</v>
      </c>
      <c r="M9" s="40">
        <f>'陽明大'!$B9</f>
        <v>0</v>
      </c>
      <c r="N9" s="52">
        <f>'東華大'!$B9</f>
        <v>0</v>
      </c>
      <c r="O9" s="52">
        <f>'暨南大'!$B9</f>
        <v>0</v>
      </c>
      <c r="P9" s="81">
        <f>'臺北大'!$B9</f>
        <v>0</v>
      </c>
      <c r="Q9" s="49" t="s">
        <v>7</v>
      </c>
      <c r="R9" s="52">
        <f>'嘉義大'!$B9</f>
        <v>0</v>
      </c>
      <c r="S9" s="52">
        <f>'高雄大'!$B9</f>
        <v>0</v>
      </c>
      <c r="T9" s="81">
        <f>'臺東大'!$B9</f>
        <v>0</v>
      </c>
      <c r="U9" s="40">
        <f>'宜蘭大'!$B9</f>
        <v>0</v>
      </c>
      <c r="V9" s="52">
        <f>'聯合大'!$B9</f>
        <v>0</v>
      </c>
      <c r="W9" s="52">
        <f>'臺灣師大'!$B9</f>
        <v>0</v>
      </c>
      <c r="X9" s="81">
        <f>'彰師大'!$B9</f>
        <v>0</v>
      </c>
      <c r="Y9" s="49" t="s">
        <v>7</v>
      </c>
      <c r="Z9" s="52">
        <f>'高師大'!$B9</f>
        <v>0</v>
      </c>
      <c r="AA9" s="52">
        <f>'臺北藝大'!$B9</f>
        <v>0</v>
      </c>
      <c r="AB9" s="81">
        <f>'臺灣藝大'!$B9</f>
        <v>0</v>
      </c>
      <c r="AC9" s="40">
        <f>'空大'!$B9</f>
        <v>0</v>
      </c>
      <c r="AD9" s="52">
        <f>'臺灣科大'!$B9</f>
        <v>0</v>
      </c>
      <c r="AE9" s="52">
        <f>'臺北科大'!$B9</f>
        <v>0</v>
      </c>
      <c r="AF9" s="81">
        <f>'雲林科大'!$B9</f>
        <v>0</v>
      </c>
      <c r="AG9" s="49" t="s">
        <v>7</v>
      </c>
      <c r="AH9" s="52">
        <f>'高雄一科大'!$B9</f>
        <v>0</v>
      </c>
      <c r="AI9" s="52">
        <f>'應用科大'!$B9</f>
        <v>0</v>
      </c>
      <c r="AJ9" s="81">
        <f>'屏東科大'!$B9</f>
        <v>0</v>
      </c>
      <c r="AK9" s="40">
        <f>'北護學院'!$B9</f>
        <v>0</v>
      </c>
      <c r="AL9" s="52">
        <f>'臺南藝術'!$B9</f>
        <v>0</v>
      </c>
      <c r="AM9" s="52">
        <f>'體育學院'!$B9</f>
        <v>0</v>
      </c>
      <c r="AN9" s="81">
        <f>'臺灣體育'!$B9</f>
        <v>0</v>
      </c>
      <c r="AO9" s="49" t="s">
        <v>7</v>
      </c>
      <c r="AP9" s="52">
        <f>'北商技術'!$B9</f>
        <v>0</v>
      </c>
      <c r="AQ9" s="52">
        <f>'臺中技術'!$B9</f>
        <v>0</v>
      </c>
      <c r="AR9" s="81">
        <f>'勤益技術'!$B9</f>
        <v>0</v>
      </c>
      <c r="AS9" s="40">
        <f>'虎尾科大'!$B9</f>
        <v>0</v>
      </c>
      <c r="AT9" s="52">
        <f>'高雄海洋科大'!$B9</f>
        <v>0</v>
      </c>
      <c r="AU9" s="52">
        <f>'高雄餐旅'!$B9</f>
        <v>0</v>
      </c>
      <c r="AV9" s="81">
        <f>'屏商技術'!$B9</f>
        <v>0</v>
      </c>
      <c r="AW9" s="49" t="s">
        <v>7</v>
      </c>
      <c r="AX9" s="52">
        <f>'澎湖技術'!$B9</f>
        <v>0</v>
      </c>
      <c r="AY9" s="52">
        <f>'金門技術'!$B9</f>
        <v>0</v>
      </c>
      <c r="AZ9" s="81">
        <f>'臺北師範'!$B9</f>
        <v>0</v>
      </c>
      <c r="BA9" s="40">
        <f>'新竹師範'!$B9</f>
        <v>0</v>
      </c>
      <c r="BB9" s="52">
        <f>'臺中師範'!$B9</f>
        <v>0</v>
      </c>
      <c r="BC9" s="52">
        <f>'臺南師範'!$B9</f>
        <v>0</v>
      </c>
      <c r="BD9" s="81">
        <f>'屏東師範'!$B9</f>
        <v>0</v>
      </c>
      <c r="BE9" s="49" t="s">
        <v>7</v>
      </c>
      <c r="BF9" s="52">
        <f>'花蓮師範'!$B9</f>
        <v>0</v>
      </c>
      <c r="BG9" s="52">
        <f>'臺中護專'!$B9</f>
        <v>0</v>
      </c>
      <c r="BH9" s="81">
        <f>'臺南護專'!$B9</f>
        <v>0</v>
      </c>
      <c r="BI9" s="40">
        <f>'戲曲專科'!$B9</f>
        <v>0</v>
      </c>
      <c r="BJ9" s="52">
        <f aca="true" t="shared" si="10" ref="BJ9:BJ17">B9+C9+D9+E9+F9+G9+H9+J9+K9+L9+M9+N9+O9+P9+R9+S9+T9+U9+V9+W9+X9+Z9+AA9+AB9+AC9+AD9+AE9+AF9+AH9+AI9+AJ9+AK9+AL9+AM9+AN9+AP9+AQ9+AR9+AS9+AT9+AU9+AV9+AX9+AY9+AZ9+BA9+BB9+BC9+BD9+BF9+BG9+BH9+BI9</f>
        <v>0</v>
      </c>
      <c r="BK9" s="52">
        <f>('校務基金分配'!BJ9)</f>
        <v>0</v>
      </c>
      <c r="BL9" s="41">
        <f t="shared" si="8"/>
        <v>0</v>
      </c>
      <c r="BM9" s="42">
        <f t="shared" si="9"/>
        <v>0</v>
      </c>
    </row>
    <row r="10" spans="1:65" s="47" customFormat="1" ht="14.25">
      <c r="A10" s="49" t="s">
        <v>8</v>
      </c>
      <c r="B10" s="52">
        <f>'臺大'!$B10</f>
        <v>823785836</v>
      </c>
      <c r="C10" s="52">
        <f>'政大'!$B10</f>
        <v>521431881</v>
      </c>
      <c r="D10" s="81">
        <f>'清大'!$B10</f>
        <v>207295969</v>
      </c>
      <c r="E10" s="40">
        <f>'中興大'!$B10</f>
        <v>307646556</v>
      </c>
      <c r="F10" s="52">
        <f>'成大'!$B10</f>
        <v>513109533</v>
      </c>
      <c r="G10" s="52">
        <f>'交大'!$B10</f>
        <v>287449824</v>
      </c>
      <c r="H10" s="81">
        <f>'中央大'!$B10</f>
        <v>310691470</v>
      </c>
      <c r="I10" s="49" t="s">
        <v>8</v>
      </c>
      <c r="J10" s="52">
        <f>'中山大'!$B10</f>
        <v>277829544</v>
      </c>
      <c r="K10" s="52">
        <f>'中正大'!$B10</f>
        <v>392837216</v>
      </c>
      <c r="L10" s="81">
        <f>'海洋大'!$B10</f>
        <v>197019875</v>
      </c>
      <c r="M10" s="40">
        <f>'陽明大'!$B10</f>
        <v>85372978</v>
      </c>
      <c r="N10" s="52">
        <f>'東華大'!$B10</f>
        <v>123512257</v>
      </c>
      <c r="O10" s="52">
        <f>'暨南大'!$B10</f>
        <v>74016142</v>
      </c>
      <c r="P10" s="81">
        <f>'臺北大'!$B10</f>
        <v>239821947</v>
      </c>
      <c r="Q10" s="49" t="s">
        <v>8</v>
      </c>
      <c r="R10" s="52">
        <f>'嘉義大'!$B10</f>
        <v>319473816</v>
      </c>
      <c r="S10" s="52">
        <f>'高雄大'!$B10</f>
        <v>70073066</v>
      </c>
      <c r="T10" s="81">
        <f>'臺東大'!$B10</f>
        <v>71372843</v>
      </c>
      <c r="U10" s="40">
        <f>'宜蘭大'!$B10</f>
        <v>107086335</v>
      </c>
      <c r="V10" s="52">
        <f>'聯合大'!$B10</f>
        <v>105211589</v>
      </c>
      <c r="W10" s="52">
        <f>'臺灣師大'!$B10</f>
        <v>266148435</v>
      </c>
      <c r="X10" s="81">
        <f>'彰師大'!$B10</f>
        <v>151673288</v>
      </c>
      <c r="Y10" s="49" t="s">
        <v>8</v>
      </c>
      <c r="Z10" s="52">
        <f>'高師大'!$B10</f>
        <v>124221900</v>
      </c>
      <c r="AA10" s="52">
        <f>'臺北藝大'!$B10</f>
        <v>44947231</v>
      </c>
      <c r="AB10" s="81">
        <f>'臺灣藝大'!$B10</f>
        <v>104657317</v>
      </c>
      <c r="AC10" s="40">
        <f>'空大'!$B10</f>
        <v>172244624</v>
      </c>
      <c r="AD10" s="52">
        <f>'臺灣科大'!$B10</f>
        <v>181762645</v>
      </c>
      <c r="AE10" s="52">
        <f>'臺北科大'!$B10</f>
        <v>182884771</v>
      </c>
      <c r="AF10" s="81">
        <f>'雲林科大'!$B10</f>
        <v>176977841</v>
      </c>
      <c r="AG10" s="49" t="s">
        <v>8</v>
      </c>
      <c r="AH10" s="52">
        <f>'高雄一科大'!$B10</f>
        <v>114765074</v>
      </c>
      <c r="AI10" s="52">
        <f>'應用科大'!$B10</f>
        <v>224982190</v>
      </c>
      <c r="AJ10" s="81">
        <f>'屏東科大'!$B10</f>
        <v>265450788</v>
      </c>
      <c r="AK10" s="40">
        <f>'北護學院'!$B10</f>
        <v>68456985</v>
      </c>
      <c r="AL10" s="52">
        <f>'臺南藝術'!$B10</f>
        <v>28837593</v>
      </c>
      <c r="AM10" s="52">
        <f>'體育學院'!$B10</f>
        <v>36760355</v>
      </c>
      <c r="AN10" s="81">
        <f>'臺灣體育'!$B10</f>
        <v>50053762</v>
      </c>
      <c r="AO10" s="49" t="s">
        <v>8</v>
      </c>
      <c r="AP10" s="52">
        <f>'北商技術'!$B10</f>
        <v>173404232</v>
      </c>
      <c r="AQ10" s="52">
        <f>'臺中技術'!$B10</f>
        <v>249184077</v>
      </c>
      <c r="AR10" s="81">
        <f>'勤益技術'!$B10</f>
        <v>200076379</v>
      </c>
      <c r="AS10" s="40">
        <f>'虎尾科大'!$B10</f>
        <v>187563444</v>
      </c>
      <c r="AT10" s="52">
        <f>'高雄海洋科大'!$B10</f>
        <v>126479498</v>
      </c>
      <c r="AU10" s="52">
        <f>'高雄餐旅'!$B10</f>
        <v>65643439</v>
      </c>
      <c r="AV10" s="81">
        <f>'屏商技術'!$B10</f>
        <v>61690720</v>
      </c>
      <c r="AW10" s="49" t="s">
        <v>8</v>
      </c>
      <c r="AX10" s="52">
        <f>'澎湖技術'!$B10</f>
        <v>33518645</v>
      </c>
      <c r="AY10" s="52">
        <f>'金門技術'!$B10</f>
        <v>17711048</v>
      </c>
      <c r="AZ10" s="81">
        <f>'臺北師範'!$B10</f>
        <v>101850165</v>
      </c>
      <c r="BA10" s="40">
        <f>'新竹師範'!$B10</f>
        <v>65118128</v>
      </c>
      <c r="BB10" s="52">
        <f>'臺中師範'!$B10</f>
        <v>81589159</v>
      </c>
      <c r="BC10" s="52">
        <f>'臺南師範'!$B10</f>
        <v>101540385</v>
      </c>
      <c r="BD10" s="81">
        <f>'屏東師範'!$B10</f>
        <v>79843712</v>
      </c>
      <c r="BE10" s="49" t="s">
        <v>8</v>
      </c>
      <c r="BF10" s="52">
        <f>'花蓮師範'!$B10</f>
        <v>63943120</v>
      </c>
      <c r="BG10" s="52">
        <f>'臺中護專'!$B10</f>
        <v>21426313</v>
      </c>
      <c r="BH10" s="81">
        <f>'臺南護專'!$B10</f>
        <v>24208925</v>
      </c>
      <c r="BI10" s="40">
        <f>'戲曲專科'!$B10</f>
        <v>4624832</v>
      </c>
      <c r="BJ10" s="52">
        <f t="shared" si="10"/>
        <v>8889279697</v>
      </c>
      <c r="BK10" s="52">
        <f>('校務基金分配'!BJ10)</f>
        <v>8186870000</v>
      </c>
      <c r="BL10" s="41">
        <f t="shared" si="8"/>
        <v>702409697</v>
      </c>
      <c r="BM10" s="42">
        <f t="shared" si="9"/>
        <v>8.579709913556707</v>
      </c>
    </row>
    <row r="11" spans="1:65" s="47" customFormat="1" ht="14.25">
      <c r="A11" s="49" t="s">
        <v>9</v>
      </c>
      <c r="B11" s="52">
        <f>'臺大'!$B11</f>
        <v>0</v>
      </c>
      <c r="C11" s="52">
        <f>'政大'!$B11</f>
        <v>0</v>
      </c>
      <c r="D11" s="81">
        <f>'清大'!$B11</f>
        <v>1556973</v>
      </c>
      <c r="E11" s="40">
        <f>'中興大'!$B11</f>
        <v>1017290</v>
      </c>
      <c r="F11" s="52">
        <f>'成大'!$B11</f>
        <v>1015772</v>
      </c>
      <c r="G11" s="52">
        <f>'交大'!$B11</f>
        <v>2951228</v>
      </c>
      <c r="H11" s="81">
        <f>'中央大'!$B11</f>
        <v>1268872</v>
      </c>
      <c r="I11" s="49" t="s">
        <v>9</v>
      </c>
      <c r="J11" s="52">
        <f>'中山大'!$B11</f>
        <v>0</v>
      </c>
      <c r="K11" s="52">
        <f>'中正大'!$B11</f>
        <v>977684</v>
      </c>
      <c r="L11" s="81">
        <f>'海洋大'!$B11</f>
        <v>0</v>
      </c>
      <c r="M11" s="40">
        <f>'陽明大'!$B11</f>
        <v>0</v>
      </c>
      <c r="N11" s="52">
        <f>'東華大'!$B11</f>
        <v>0</v>
      </c>
      <c r="O11" s="52">
        <f>'暨南大'!$B11</f>
        <v>0</v>
      </c>
      <c r="P11" s="81">
        <f>'臺北大'!$B11</f>
        <v>0</v>
      </c>
      <c r="Q11" s="49" t="s">
        <v>9</v>
      </c>
      <c r="R11" s="52">
        <f>'嘉義大'!$B11</f>
        <v>0</v>
      </c>
      <c r="S11" s="52">
        <f>'高雄大'!$B11</f>
        <v>0</v>
      </c>
      <c r="T11" s="81">
        <f>'臺東大'!$B11</f>
        <v>0</v>
      </c>
      <c r="U11" s="40">
        <f>'宜蘭大'!$B11</f>
        <v>0</v>
      </c>
      <c r="V11" s="52">
        <f>'聯合大'!$B11</f>
        <v>0</v>
      </c>
      <c r="W11" s="52">
        <f>'臺灣師大'!$B11</f>
        <v>0</v>
      </c>
      <c r="X11" s="81">
        <f>'彰師大'!$B11</f>
        <v>0</v>
      </c>
      <c r="Y11" s="49" t="s">
        <v>9</v>
      </c>
      <c r="Z11" s="52">
        <f>'高師大'!$B11</f>
        <v>0</v>
      </c>
      <c r="AA11" s="52">
        <f>'臺北藝大'!$B11</f>
        <v>0</v>
      </c>
      <c r="AB11" s="81">
        <f>'臺灣藝大'!$B11</f>
        <v>0</v>
      </c>
      <c r="AC11" s="40">
        <f>'空大'!$B11</f>
        <v>0</v>
      </c>
      <c r="AD11" s="52">
        <f>'臺灣科大'!$B11</f>
        <v>0</v>
      </c>
      <c r="AE11" s="52">
        <f>'臺北科大'!$B11</f>
        <v>640000</v>
      </c>
      <c r="AF11" s="81">
        <f>'雲林科大'!$B11</f>
        <v>0</v>
      </c>
      <c r="AG11" s="49" t="s">
        <v>9</v>
      </c>
      <c r="AH11" s="52">
        <f>'高雄一科大'!$B11</f>
        <v>0</v>
      </c>
      <c r="AI11" s="52">
        <f>'應用科大'!$B11</f>
        <v>0</v>
      </c>
      <c r="AJ11" s="81">
        <f>'屏東科大'!$B11</f>
        <v>0</v>
      </c>
      <c r="AK11" s="40">
        <f>'北護學院'!$B11</f>
        <v>0</v>
      </c>
      <c r="AL11" s="52">
        <f>'臺南藝術'!$B11</f>
        <v>0</v>
      </c>
      <c r="AM11" s="52">
        <f>'體育學院'!$B11</f>
        <v>0</v>
      </c>
      <c r="AN11" s="81">
        <f>'臺灣體育'!$B11</f>
        <v>0</v>
      </c>
      <c r="AO11" s="49" t="s">
        <v>9</v>
      </c>
      <c r="AP11" s="52">
        <f>'北商技術'!$B11</f>
        <v>0</v>
      </c>
      <c r="AQ11" s="52">
        <f>'臺中技術'!$B11</f>
        <v>0</v>
      </c>
      <c r="AR11" s="81">
        <f>'勤益技術'!$B11</f>
        <v>0</v>
      </c>
      <c r="AS11" s="40">
        <f>'虎尾科大'!$B11</f>
        <v>0</v>
      </c>
      <c r="AT11" s="52">
        <f>'高雄海洋科大'!$B11</f>
        <v>0</v>
      </c>
      <c r="AU11" s="52">
        <f>'高雄餐旅'!$B11</f>
        <v>0</v>
      </c>
      <c r="AV11" s="81">
        <f>'屏商技術'!$B11</f>
        <v>0</v>
      </c>
      <c r="AW11" s="49" t="s">
        <v>9</v>
      </c>
      <c r="AX11" s="52">
        <f>'澎湖技術'!$B11</f>
        <v>0</v>
      </c>
      <c r="AY11" s="52">
        <f>'金門技術'!$B11</f>
        <v>0</v>
      </c>
      <c r="AZ11" s="81">
        <f>'臺北師範'!$B11</f>
        <v>0</v>
      </c>
      <c r="BA11" s="40">
        <f>'新竹師範'!$B11</f>
        <v>0</v>
      </c>
      <c r="BB11" s="52">
        <f>'臺中師範'!$B11</f>
        <v>0</v>
      </c>
      <c r="BC11" s="52">
        <f>'臺南師範'!$B11</f>
        <v>0</v>
      </c>
      <c r="BD11" s="81">
        <f>'屏東師範'!$B11</f>
        <v>0</v>
      </c>
      <c r="BE11" s="49" t="s">
        <v>9</v>
      </c>
      <c r="BF11" s="52">
        <f>'花蓮師範'!$B11</f>
        <v>0</v>
      </c>
      <c r="BG11" s="52">
        <f>'臺中護專'!$B11</f>
        <v>0</v>
      </c>
      <c r="BH11" s="81">
        <f>'臺南護專'!$B11</f>
        <v>0</v>
      </c>
      <c r="BI11" s="40">
        <f>'戲曲專科'!$B11</f>
        <v>0</v>
      </c>
      <c r="BJ11" s="52">
        <f t="shared" si="10"/>
        <v>9427819</v>
      </c>
      <c r="BK11" s="52">
        <f>('校務基金分配'!BJ11)</f>
        <v>4195000</v>
      </c>
      <c r="BL11" s="41">
        <f t="shared" si="8"/>
        <v>5232819</v>
      </c>
      <c r="BM11" s="42">
        <f t="shared" si="9"/>
        <v>124.73942789034564</v>
      </c>
    </row>
    <row r="12" spans="1:65" s="47" customFormat="1" ht="14.25">
      <c r="A12" s="49" t="s">
        <v>10</v>
      </c>
      <c r="B12" s="52">
        <f>'臺大'!$B12</f>
        <v>0</v>
      </c>
      <c r="C12" s="52">
        <f>'政大'!$B12</f>
        <v>0</v>
      </c>
      <c r="D12" s="81">
        <f>'清大'!$B12</f>
        <v>0</v>
      </c>
      <c r="E12" s="40">
        <f>'中興大'!$B12</f>
        <v>0</v>
      </c>
      <c r="F12" s="52">
        <f>'成大'!$B12</f>
        <v>0</v>
      </c>
      <c r="G12" s="52">
        <f>'交大'!$B12</f>
        <v>0</v>
      </c>
      <c r="H12" s="81">
        <f>'中央大'!$B12</f>
        <v>0</v>
      </c>
      <c r="I12" s="49" t="s">
        <v>10</v>
      </c>
      <c r="J12" s="52">
        <f>'中山大'!$B12</f>
        <v>0</v>
      </c>
      <c r="K12" s="52">
        <f>'中正大'!$B12</f>
        <v>0</v>
      </c>
      <c r="L12" s="81">
        <f>'海洋大'!$B12</f>
        <v>0</v>
      </c>
      <c r="M12" s="40">
        <f>'陽明大'!$B12</f>
        <v>0</v>
      </c>
      <c r="N12" s="52">
        <f>'東華大'!$B12</f>
        <v>0</v>
      </c>
      <c r="O12" s="52">
        <f>'暨南大'!$B12</f>
        <v>0</v>
      </c>
      <c r="P12" s="81">
        <f>'臺北大'!$B12</f>
        <v>0</v>
      </c>
      <c r="Q12" s="49" t="s">
        <v>10</v>
      </c>
      <c r="R12" s="52">
        <f>'嘉義大'!$B12</f>
        <v>0</v>
      </c>
      <c r="S12" s="52">
        <f>'高雄大'!$B12</f>
        <v>0</v>
      </c>
      <c r="T12" s="81">
        <f>'臺東大'!$B12</f>
        <v>0</v>
      </c>
      <c r="U12" s="40">
        <f>'宜蘭大'!$B12</f>
        <v>0</v>
      </c>
      <c r="V12" s="52">
        <f>'聯合大'!$B12</f>
        <v>0</v>
      </c>
      <c r="W12" s="52">
        <f>'臺灣師大'!$B12</f>
        <v>0</v>
      </c>
      <c r="X12" s="81">
        <f>'彰師大'!$B12</f>
        <v>0</v>
      </c>
      <c r="Y12" s="49" t="s">
        <v>10</v>
      </c>
      <c r="Z12" s="52">
        <f>'高師大'!$B12</f>
        <v>0</v>
      </c>
      <c r="AA12" s="52">
        <f>'臺北藝大'!$B12</f>
        <v>0</v>
      </c>
      <c r="AB12" s="81">
        <f>'臺灣藝大'!$B12</f>
        <v>0</v>
      </c>
      <c r="AC12" s="40">
        <f>'空大'!$B12</f>
        <v>0</v>
      </c>
      <c r="AD12" s="52">
        <f>'臺灣科大'!$B12</f>
        <v>0</v>
      </c>
      <c r="AE12" s="52">
        <f>'臺北科大'!$B12</f>
        <v>0</v>
      </c>
      <c r="AF12" s="81">
        <f>'雲林科大'!$B12</f>
        <v>0</v>
      </c>
      <c r="AG12" s="49" t="s">
        <v>10</v>
      </c>
      <c r="AH12" s="52">
        <f>'高雄一科大'!$B12</f>
        <v>0</v>
      </c>
      <c r="AI12" s="52">
        <f>'應用科大'!$B12</f>
        <v>0</v>
      </c>
      <c r="AJ12" s="81">
        <f>'屏東科大'!$B12</f>
        <v>0</v>
      </c>
      <c r="AK12" s="40">
        <f>'北護學院'!$B12</f>
        <v>0</v>
      </c>
      <c r="AL12" s="52">
        <f>'臺南藝術'!$B12</f>
        <v>0</v>
      </c>
      <c r="AM12" s="52">
        <f>'體育學院'!$B12</f>
        <v>0</v>
      </c>
      <c r="AN12" s="81">
        <f>'臺灣體育'!$B12</f>
        <v>0</v>
      </c>
      <c r="AO12" s="49" t="s">
        <v>10</v>
      </c>
      <c r="AP12" s="52">
        <f>'北商技術'!$B12</f>
        <v>0</v>
      </c>
      <c r="AQ12" s="52">
        <f>'臺中技術'!$B12</f>
        <v>0</v>
      </c>
      <c r="AR12" s="81">
        <f>'勤益技術'!$B12</f>
        <v>0</v>
      </c>
      <c r="AS12" s="40">
        <f>'虎尾科大'!$B12</f>
        <v>0</v>
      </c>
      <c r="AT12" s="52">
        <f>'高雄海洋科大'!$B12</f>
        <v>0</v>
      </c>
      <c r="AU12" s="52">
        <f>'高雄餐旅'!$B12</f>
        <v>0</v>
      </c>
      <c r="AV12" s="81">
        <f>'屏商技術'!$B12</f>
        <v>0</v>
      </c>
      <c r="AW12" s="49" t="s">
        <v>10</v>
      </c>
      <c r="AX12" s="52">
        <f>'澎湖技術'!$B12</f>
        <v>0</v>
      </c>
      <c r="AY12" s="52">
        <f>'金門技術'!$B12</f>
        <v>0</v>
      </c>
      <c r="AZ12" s="81">
        <f>'臺北師範'!$B12</f>
        <v>0</v>
      </c>
      <c r="BA12" s="40">
        <f>'新竹師範'!$B12</f>
        <v>0</v>
      </c>
      <c r="BB12" s="52">
        <f>'臺中師範'!$B12</f>
        <v>0</v>
      </c>
      <c r="BC12" s="52">
        <f>'臺南師範'!$B12</f>
        <v>0</v>
      </c>
      <c r="BD12" s="81">
        <f>'屏東師範'!$B12</f>
        <v>0</v>
      </c>
      <c r="BE12" s="49" t="s">
        <v>10</v>
      </c>
      <c r="BF12" s="52">
        <f>'花蓮師範'!$B12</f>
        <v>0</v>
      </c>
      <c r="BG12" s="52">
        <f>'臺中護專'!$B12</f>
        <v>0</v>
      </c>
      <c r="BH12" s="81">
        <f>'臺南護專'!$B12</f>
        <v>0</v>
      </c>
      <c r="BI12" s="40">
        <f>'戲曲專科'!$B12</f>
        <v>0</v>
      </c>
      <c r="BJ12" s="52">
        <f t="shared" si="10"/>
        <v>0</v>
      </c>
      <c r="BK12" s="52">
        <f>('校務基金分配'!BJ12)</f>
        <v>0</v>
      </c>
      <c r="BL12" s="34">
        <f t="shared" si="8"/>
        <v>0</v>
      </c>
      <c r="BM12" s="35">
        <f t="shared" si="9"/>
        <v>0</v>
      </c>
    </row>
    <row r="13" spans="1:65" s="47" customFormat="1" ht="14.25">
      <c r="A13" s="49" t="s">
        <v>11</v>
      </c>
      <c r="B13" s="52">
        <f>'臺大'!$B13</f>
        <v>0</v>
      </c>
      <c r="C13" s="52">
        <f>'政大'!$B13</f>
        <v>0</v>
      </c>
      <c r="D13" s="81">
        <f>'清大'!$B13</f>
        <v>0</v>
      </c>
      <c r="E13" s="40">
        <f>'中興大'!$B13</f>
        <v>0</v>
      </c>
      <c r="F13" s="52">
        <f>'成大'!$B13</f>
        <v>0</v>
      </c>
      <c r="G13" s="52">
        <f>'交大'!$B13</f>
        <v>0</v>
      </c>
      <c r="H13" s="81">
        <f>'中央大'!$B13</f>
        <v>0</v>
      </c>
      <c r="I13" s="49" t="s">
        <v>11</v>
      </c>
      <c r="J13" s="52">
        <f>'中山大'!$B13</f>
        <v>0</v>
      </c>
      <c r="K13" s="52">
        <f>'中正大'!$B13</f>
        <v>0</v>
      </c>
      <c r="L13" s="81">
        <f>'海洋大'!$B13</f>
        <v>0</v>
      </c>
      <c r="M13" s="40">
        <f>'陽明大'!$B13</f>
        <v>0</v>
      </c>
      <c r="N13" s="52">
        <f>'東華大'!$B13</f>
        <v>0</v>
      </c>
      <c r="O13" s="52">
        <f>'暨南大'!$B13</f>
        <v>0</v>
      </c>
      <c r="P13" s="81">
        <f>'臺北大'!$B13</f>
        <v>0</v>
      </c>
      <c r="Q13" s="49" t="s">
        <v>11</v>
      </c>
      <c r="R13" s="52">
        <f>'嘉義大'!$B13</f>
        <v>0</v>
      </c>
      <c r="S13" s="52">
        <f>'高雄大'!$B13</f>
        <v>0</v>
      </c>
      <c r="T13" s="81">
        <f>'臺東大'!$B13</f>
        <v>0</v>
      </c>
      <c r="U13" s="40">
        <f>'宜蘭大'!$B13</f>
        <v>0</v>
      </c>
      <c r="V13" s="52">
        <f>'聯合大'!$B13</f>
        <v>0</v>
      </c>
      <c r="W13" s="52">
        <f>'臺灣師大'!$B13</f>
        <v>0</v>
      </c>
      <c r="X13" s="81">
        <f>'彰師大'!$B13</f>
        <v>0</v>
      </c>
      <c r="Y13" s="49" t="s">
        <v>11</v>
      </c>
      <c r="Z13" s="52">
        <f>'高師大'!$B13</f>
        <v>0</v>
      </c>
      <c r="AA13" s="52">
        <f>'臺北藝大'!$B13</f>
        <v>0</v>
      </c>
      <c r="AB13" s="81">
        <f>'臺灣藝大'!$B13</f>
        <v>0</v>
      </c>
      <c r="AC13" s="40">
        <f>'空大'!$B13</f>
        <v>0</v>
      </c>
      <c r="AD13" s="52">
        <f>'臺灣科大'!$B13</f>
        <v>0</v>
      </c>
      <c r="AE13" s="52">
        <f>'臺北科大'!$B13</f>
        <v>0</v>
      </c>
      <c r="AF13" s="81">
        <f>'雲林科大'!$B13</f>
        <v>0</v>
      </c>
      <c r="AG13" s="49" t="s">
        <v>11</v>
      </c>
      <c r="AH13" s="52">
        <f>'高雄一科大'!$B13</f>
        <v>0</v>
      </c>
      <c r="AI13" s="52">
        <f>'應用科大'!$B13</f>
        <v>0</v>
      </c>
      <c r="AJ13" s="81">
        <f>'屏東科大'!$B13</f>
        <v>0</v>
      </c>
      <c r="AK13" s="40">
        <f>'北護學院'!$B13</f>
        <v>0</v>
      </c>
      <c r="AL13" s="52">
        <f>'臺南藝術'!$B13</f>
        <v>0</v>
      </c>
      <c r="AM13" s="52">
        <f>'體育學院'!$B13</f>
        <v>0</v>
      </c>
      <c r="AN13" s="81">
        <f>'臺灣體育'!$B13</f>
        <v>0</v>
      </c>
      <c r="AO13" s="49" t="s">
        <v>11</v>
      </c>
      <c r="AP13" s="52">
        <f>'北商技術'!$B13</f>
        <v>0</v>
      </c>
      <c r="AQ13" s="52">
        <f>'臺中技術'!$B13</f>
        <v>0</v>
      </c>
      <c r="AR13" s="81">
        <f>'勤益技術'!$B13</f>
        <v>0</v>
      </c>
      <c r="AS13" s="40">
        <f>'虎尾科大'!$B13</f>
        <v>0</v>
      </c>
      <c r="AT13" s="52">
        <f>'高雄海洋科大'!$B13</f>
        <v>0</v>
      </c>
      <c r="AU13" s="52">
        <f>'高雄餐旅'!$B13</f>
        <v>0</v>
      </c>
      <c r="AV13" s="81">
        <f>'屏商技術'!$B13</f>
        <v>0</v>
      </c>
      <c r="AW13" s="49" t="s">
        <v>11</v>
      </c>
      <c r="AX13" s="52">
        <f>'澎湖技術'!$B13</f>
        <v>0</v>
      </c>
      <c r="AY13" s="52">
        <f>'金門技術'!$B13</f>
        <v>0</v>
      </c>
      <c r="AZ13" s="81">
        <f>'臺北師範'!$B13</f>
        <v>0</v>
      </c>
      <c r="BA13" s="40">
        <f>'新竹師範'!$B13</f>
        <v>0</v>
      </c>
      <c r="BB13" s="52">
        <f>'臺中師範'!$B13</f>
        <v>0</v>
      </c>
      <c r="BC13" s="52">
        <f>'臺南師範'!$B13</f>
        <v>0</v>
      </c>
      <c r="BD13" s="81">
        <f>'屏東師範'!$B13</f>
        <v>0</v>
      </c>
      <c r="BE13" s="49" t="s">
        <v>11</v>
      </c>
      <c r="BF13" s="52">
        <f>'花蓮師範'!$B13</f>
        <v>0</v>
      </c>
      <c r="BG13" s="52">
        <f>'臺中護專'!$B13</f>
        <v>0</v>
      </c>
      <c r="BH13" s="81">
        <f>'臺南護專'!$B13</f>
        <v>0</v>
      </c>
      <c r="BI13" s="40">
        <f>'戲曲專科'!$B13</f>
        <v>0</v>
      </c>
      <c r="BJ13" s="52">
        <f t="shared" si="10"/>
        <v>0</v>
      </c>
      <c r="BK13" s="52">
        <f>('校務基金分配'!BJ13)</f>
        <v>0</v>
      </c>
      <c r="BL13" s="34">
        <f t="shared" si="8"/>
        <v>0</v>
      </c>
      <c r="BM13" s="35">
        <f t="shared" si="9"/>
        <v>0</v>
      </c>
    </row>
    <row r="14" spans="1:65" s="47" customFormat="1" ht="14.25">
      <c r="A14" s="49" t="s">
        <v>12</v>
      </c>
      <c r="B14" s="52">
        <f>'臺大'!$B14</f>
        <v>0</v>
      </c>
      <c r="C14" s="52">
        <f>'政大'!$B14</f>
        <v>0</v>
      </c>
      <c r="D14" s="81">
        <f>'清大'!$B14</f>
        <v>0</v>
      </c>
      <c r="E14" s="40">
        <f>'中興大'!$B14</f>
        <v>0</v>
      </c>
      <c r="F14" s="52">
        <f>'成大'!$B14</f>
        <v>0</v>
      </c>
      <c r="G14" s="52">
        <f>'交大'!$B14</f>
        <v>0</v>
      </c>
      <c r="H14" s="81">
        <f>'中央大'!$B14</f>
        <v>0</v>
      </c>
      <c r="I14" s="49" t="s">
        <v>12</v>
      </c>
      <c r="J14" s="52">
        <f>'中山大'!$B14</f>
        <v>0</v>
      </c>
      <c r="K14" s="52">
        <f>'中正大'!$B14</f>
        <v>0</v>
      </c>
      <c r="L14" s="81">
        <f>'海洋大'!$B14</f>
        <v>0</v>
      </c>
      <c r="M14" s="40">
        <f>'陽明大'!$B14</f>
        <v>0</v>
      </c>
      <c r="N14" s="52">
        <f>'東華大'!$B14</f>
        <v>0</v>
      </c>
      <c r="O14" s="52">
        <f>'暨南大'!$B14</f>
        <v>0</v>
      </c>
      <c r="P14" s="81">
        <f>'臺北大'!$B14</f>
        <v>0</v>
      </c>
      <c r="Q14" s="49" t="s">
        <v>12</v>
      </c>
      <c r="R14" s="52">
        <f>'嘉義大'!$B14</f>
        <v>0</v>
      </c>
      <c r="S14" s="52">
        <f>'高雄大'!$B14</f>
        <v>0</v>
      </c>
      <c r="T14" s="81">
        <f>'臺東大'!$B14</f>
        <v>0</v>
      </c>
      <c r="U14" s="40">
        <f>'宜蘭大'!$B14</f>
        <v>0</v>
      </c>
      <c r="V14" s="52">
        <f>'聯合大'!$B14</f>
        <v>0</v>
      </c>
      <c r="W14" s="52">
        <f>'臺灣師大'!$B14</f>
        <v>0</v>
      </c>
      <c r="X14" s="81">
        <f>'彰師大'!$B14</f>
        <v>0</v>
      </c>
      <c r="Y14" s="49" t="s">
        <v>12</v>
      </c>
      <c r="Z14" s="52">
        <f>'高師大'!$B14</f>
        <v>0</v>
      </c>
      <c r="AA14" s="52">
        <f>'臺北藝大'!$B14</f>
        <v>0</v>
      </c>
      <c r="AB14" s="81">
        <f>'臺灣藝大'!$B14</f>
        <v>0</v>
      </c>
      <c r="AC14" s="40">
        <f>'空大'!$B14</f>
        <v>0</v>
      </c>
      <c r="AD14" s="52">
        <f>'臺灣科大'!$B14</f>
        <v>0</v>
      </c>
      <c r="AE14" s="52">
        <f>'臺北科大'!$B14</f>
        <v>0</v>
      </c>
      <c r="AF14" s="81">
        <f>'雲林科大'!$B14</f>
        <v>0</v>
      </c>
      <c r="AG14" s="49" t="s">
        <v>12</v>
      </c>
      <c r="AH14" s="52">
        <f>'高雄一科大'!$B14</f>
        <v>0</v>
      </c>
      <c r="AI14" s="52">
        <f>'應用科大'!$B14</f>
        <v>0</v>
      </c>
      <c r="AJ14" s="81">
        <f>'屏東科大'!$B14</f>
        <v>0</v>
      </c>
      <c r="AK14" s="40">
        <f>'北護學院'!$B14</f>
        <v>0</v>
      </c>
      <c r="AL14" s="52">
        <f>'臺南藝術'!$B14</f>
        <v>0</v>
      </c>
      <c r="AM14" s="52">
        <f>'體育學院'!$B14</f>
        <v>0</v>
      </c>
      <c r="AN14" s="81">
        <f>'臺灣體育'!$B14</f>
        <v>0</v>
      </c>
      <c r="AO14" s="49" t="s">
        <v>12</v>
      </c>
      <c r="AP14" s="52">
        <f>'北商技術'!$B14</f>
        <v>0</v>
      </c>
      <c r="AQ14" s="52">
        <f>'臺中技術'!$B14</f>
        <v>0</v>
      </c>
      <c r="AR14" s="81">
        <f>'勤益技術'!$B14</f>
        <v>0</v>
      </c>
      <c r="AS14" s="40">
        <f>'虎尾科大'!$B14</f>
        <v>0</v>
      </c>
      <c r="AT14" s="52">
        <f>'高雄海洋科大'!$B14</f>
        <v>0</v>
      </c>
      <c r="AU14" s="52">
        <f>'高雄餐旅'!$B14</f>
        <v>0</v>
      </c>
      <c r="AV14" s="81">
        <f>'屏商技術'!$B14</f>
        <v>0</v>
      </c>
      <c r="AW14" s="49" t="s">
        <v>12</v>
      </c>
      <c r="AX14" s="52">
        <f>'澎湖技術'!$B14</f>
        <v>0</v>
      </c>
      <c r="AY14" s="52">
        <f>'金門技術'!$B14</f>
        <v>0</v>
      </c>
      <c r="AZ14" s="81">
        <f>'臺北師範'!$B14</f>
        <v>0</v>
      </c>
      <c r="BA14" s="40">
        <f>'新竹師範'!$B14</f>
        <v>0</v>
      </c>
      <c r="BB14" s="52">
        <f>'臺中師範'!$B14</f>
        <v>0</v>
      </c>
      <c r="BC14" s="52">
        <f>'臺南師範'!$B14</f>
        <v>0</v>
      </c>
      <c r="BD14" s="81">
        <f>'屏東師範'!$B14</f>
        <v>0</v>
      </c>
      <c r="BE14" s="49" t="s">
        <v>12</v>
      </c>
      <c r="BF14" s="52">
        <f>'花蓮師範'!$B14</f>
        <v>0</v>
      </c>
      <c r="BG14" s="52">
        <f>'臺中護專'!$B14</f>
        <v>0</v>
      </c>
      <c r="BH14" s="81">
        <f>'臺南護專'!$B14</f>
        <v>0</v>
      </c>
      <c r="BI14" s="40">
        <f>'戲曲專科'!$B14</f>
        <v>0</v>
      </c>
      <c r="BJ14" s="52">
        <f t="shared" si="10"/>
        <v>0</v>
      </c>
      <c r="BK14" s="52">
        <f>('校務基金分配'!BJ14)</f>
        <v>0</v>
      </c>
      <c r="BL14" s="34">
        <f t="shared" si="8"/>
        <v>0</v>
      </c>
      <c r="BM14" s="35">
        <f t="shared" si="9"/>
        <v>0</v>
      </c>
    </row>
    <row r="15" spans="1:65" s="47" customFormat="1" ht="14.25">
      <c r="A15" s="49" t="s">
        <v>13</v>
      </c>
      <c r="B15" s="52">
        <f>'臺大'!$B15</f>
        <v>0</v>
      </c>
      <c r="C15" s="52">
        <f>'政大'!$B15</f>
        <v>0</v>
      </c>
      <c r="D15" s="81">
        <f>'清大'!$B15</f>
        <v>0</v>
      </c>
      <c r="E15" s="40">
        <f>'中興大'!$B15</f>
        <v>0</v>
      </c>
      <c r="F15" s="52">
        <f>'成大'!$B15</f>
        <v>0</v>
      </c>
      <c r="G15" s="52">
        <f>'交大'!$B15</f>
        <v>0</v>
      </c>
      <c r="H15" s="81">
        <f>'中央大'!$B15</f>
        <v>0</v>
      </c>
      <c r="I15" s="49" t="s">
        <v>13</v>
      </c>
      <c r="J15" s="52">
        <f>'中山大'!$B15</f>
        <v>0</v>
      </c>
      <c r="K15" s="52">
        <f>'中正大'!$B15</f>
        <v>0</v>
      </c>
      <c r="L15" s="81">
        <f>'海洋大'!$B15</f>
        <v>0</v>
      </c>
      <c r="M15" s="40">
        <f>'陽明大'!$B15</f>
        <v>0</v>
      </c>
      <c r="N15" s="52">
        <f>'東華大'!$B15</f>
        <v>0</v>
      </c>
      <c r="O15" s="52">
        <f>'暨南大'!$B15</f>
        <v>0</v>
      </c>
      <c r="P15" s="81">
        <f>'臺北大'!$B15</f>
        <v>0</v>
      </c>
      <c r="Q15" s="49" t="s">
        <v>13</v>
      </c>
      <c r="R15" s="52">
        <f>'嘉義大'!$B15</f>
        <v>0</v>
      </c>
      <c r="S15" s="52">
        <f>'高雄大'!$B15</f>
        <v>0</v>
      </c>
      <c r="T15" s="81">
        <f>'臺東大'!$B15</f>
        <v>0</v>
      </c>
      <c r="U15" s="40">
        <f>'宜蘭大'!$B15</f>
        <v>0</v>
      </c>
      <c r="V15" s="52">
        <f>'聯合大'!$B15</f>
        <v>0</v>
      </c>
      <c r="W15" s="52">
        <f>'臺灣師大'!$B15</f>
        <v>0</v>
      </c>
      <c r="X15" s="81">
        <f>'彰師大'!$B15</f>
        <v>0</v>
      </c>
      <c r="Y15" s="49" t="s">
        <v>13</v>
      </c>
      <c r="Z15" s="52">
        <f>'高師大'!$B15</f>
        <v>0</v>
      </c>
      <c r="AA15" s="52">
        <f>'臺北藝大'!$B15</f>
        <v>0</v>
      </c>
      <c r="AB15" s="81">
        <f>'臺灣藝大'!$B15</f>
        <v>0</v>
      </c>
      <c r="AC15" s="40">
        <f>'空大'!$B15</f>
        <v>0</v>
      </c>
      <c r="AD15" s="52">
        <f>'臺灣科大'!$B15</f>
        <v>0</v>
      </c>
      <c r="AE15" s="52">
        <f>'臺北科大'!$B15</f>
        <v>0</v>
      </c>
      <c r="AF15" s="81">
        <f>'雲林科大'!$B15</f>
        <v>0</v>
      </c>
      <c r="AG15" s="49" t="s">
        <v>13</v>
      </c>
      <c r="AH15" s="52">
        <f>'高雄一科大'!$B15</f>
        <v>0</v>
      </c>
      <c r="AI15" s="52">
        <f>'應用科大'!$B15</f>
        <v>0</v>
      </c>
      <c r="AJ15" s="81">
        <f>'屏東科大'!$B15</f>
        <v>0</v>
      </c>
      <c r="AK15" s="40">
        <f>'北護學院'!$B15</f>
        <v>0</v>
      </c>
      <c r="AL15" s="52">
        <f>'臺南藝術'!$B15</f>
        <v>0</v>
      </c>
      <c r="AM15" s="52">
        <f>'體育學院'!$B15</f>
        <v>0</v>
      </c>
      <c r="AN15" s="81">
        <f>'臺灣體育'!$B15</f>
        <v>0</v>
      </c>
      <c r="AO15" s="49" t="s">
        <v>13</v>
      </c>
      <c r="AP15" s="52">
        <f>'北商技術'!$B15</f>
        <v>0</v>
      </c>
      <c r="AQ15" s="52">
        <f>'臺中技術'!$B15</f>
        <v>0</v>
      </c>
      <c r="AR15" s="81">
        <f>'勤益技術'!$B15</f>
        <v>0</v>
      </c>
      <c r="AS15" s="40">
        <f>'虎尾科大'!$B15</f>
        <v>0</v>
      </c>
      <c r="AT15" s="52">
        <f>'高雄海洋科大'!$B15</f>
        <v>0</v>
      </c>
      <c r="AU15" s="52">
        <f>'高雄餐旅'!$B15</f>
        <v>0</v>
      </c>
      <c r="AV15" s="81">
        <f>'屏商技術'!$B15</f>
        <v>0</v>
      </c>
      <c r="AW15" s="49" t="s">
        <v>13</v>
      </c>
      <c r="AX15" s="52">
        <f>'澎湖技術'!$B15</f>
        <v>0</v>
      </c>
      <c r="AY15" s="52">
        <f>'金門技術'!$B15</f>
        <v>0</v>
      </c>
      <c r="AZ15" s="81">
        <f>'臺北師範'!$B15</f>
        <v>0</v>
      </c>
      <c r="BA15" s="40">
        <f>'新竹師範'!$B15</f>
        <v>0</v>
      </c>
      <c r="BB15" s="52">
        <f>'臺中師範'!$B15</f>
        <v>0</v>
      </c>
      <c r="BC15" s="52">
        <f>'臺南師範'!$B15</f>
        <v>0</v>
      </c>
      <c r="BD15" s="81">
        <f>'屏東師範'!$B15</f>
        <v>0</v>
      </c>
      <c r="BE15" s="49" t="s">
        <v>13</v>
      </c>
      <c r="BF15" s="52">
        <f>'花蓮師範'!$B15</f>
        <v>0</v>
      </c>
      <c r="BG15" s="52">
        <f>'臺中護專'!$B15</f>
        <v>0</v>
      </c>
      <c r="BH15" s="81">
        <f>'臺南護專'!$B15</f>
        <v>0</v>
      </c>
      <c r="BI15" s="40">
        <f>'戲曲專科'!$B15</f>
        <v>0</v>
      </c>
      <c r="BJ15" s="52">
        <f t="shared" si="10"/>
        <v>0</v>
      </c>
      <c r="BK15" s="52">
        <f>('校務基金分配'!BJ15)</f>
        <v>0</v>
      </c>
      <c r="BL15" s="34">
        <f t="shared" si="8"/>
        <v>0</v>
      </c>
      <c r="BM15" s="35">
        <f t="shared" si="9"/>
        <v>0</v>
      </c>
    </row>
    <row r="16" spans="1:65" s="47" customFormat="1" ht="14.25">
      <c r="A16" s="49" t="s">
        <v>14</v>
      </c>
      <c r="B16" s="52">
        <f>'臺大'!$B16</f>
        <v>0</v>
      </c>
      <c r="C16" s="52">
        <f>'政大'!$B16</f>
        <v>0</v>
      </c>
      <c r="D16" s="81">
        <f>'清大'!$B16</f>
        <v>0</v>
      </c>
      <c r="E16" s="40">
        <f>'中興大'!$B16</f>
        <v>0</v>
      </c>
      <c r="F16" s="52">
        <f>'成大'!$B16</f>
        <v>0</v>
      </c>
      <c r="G16" s="52">
        <f>'交大'!$B16</f>
        <v>0</v>
      </c>
      <c r="H16" s="81">
        <f>'中央大'!$B16</f>
        <v>0</v>
      </c>
      <c r="I16" s="49" t="s">
        <v>14</v>
      </c>
      <c r="J16" s="52">
        <f>'中山大'!$B16</f>
        <v>0</v>
      </c>
      <c r="K16" s="52">
        <f>'中正大'!$B16</f>
        <v>0</v>
      </c>
      <c r="L16" s="81">
        <f>'海洋大'!$B16</f>
        <v>0</v>
      </c>
      <c r="M16" s="40">
        <f>'陽明大'!$B16</f>
        <v>0</v>
      </c>
      <c r="N16" s="52">
        <f>'東華大'!$B16</f>
        <v>0</v>
      </c>
      <c r="O16" s="52">
        <f>'暨南大'!$B16</f>
        <v>0</v>
      </c>
      <c r="P16" s="81">
        <f>'臺北大'!$B16</f>
        <v>0</v>
      </c>
      <c r="Q16" s="49" t="s">
        <v>14</v>
      </c>
      <c r="R16" s="52">
        <f>'嘉義大'!$B16</f>
        <v>0</v>
      </c>
      <c r="S16" s="52">
        <f>'高雄大'!$B16</f>
        <v>0</v>
      </c>
      <c r="T16" s="81">
        <f>'臺東大'!$B16</f>
        <v>0</v>
      </c>
      <c r="U16" s="40">
        <f>'宜蘭大'!$B16</f>
        <v>0</v>
      </c>
      <c r="V16" s="52">
        <f>'聯合大'!$B16</f>
        <v>0</v>
      </c>
      <c r="W16" s="52">
        <f>'臺灣師大'!$B16</f>
        <v>0</v>
      </c>
      <c r="X16" s="81">
        <f>'彰師大'!$B16</f>
        <v>0</v>
      </c>
      <c r="Y16" s="49" t="s">
        <v>14</v>
      </c>
      <c r="Z16" s="52">
        <f>'高師大'!$B16</f>
        <v>0</v>
      </c>
      <c r="AA16" s="52">
        <f>'臺北藝大'!$B16</f>
        <v>0</v>
      </c>
      <c r="AB16" s="81">
        <f>'臺灣藝大'!$B16</f>
        <v>0</v>
      </c>
      <c r="AC16" s="40">
        <f>'空大'!$B16</f>
        <v>0</v>
      </c>
      <c r="AD16" s="52">
        <f>'臺灣科大'!$B16</f>
        <v>0</v>
      </c>
      <c r="AE16" s="52">
        <f>'臺北科大'!$B16</f>
        <v>0</v>
      </c>
      <c r="AF16" s="81">
        <f>'雲林科大'!$B16</f>
        <v>0</v>
      </c>
      <c r="AG16" s="49" t="s">
        <v>14</v>
      </c>
      <c r="AH16" s="52">
        <f>'高雄一科大'!$B16</f>
        <v>0</v>
      </c>
      <c r="AI16" s="52">
        <f>'應用科大'!$B16</f>
        <v>0</v>
      </c>
      <c r="AJ16" s="81">
        <f>'屏東科大'!$B16</f>
        <v>0</v>
      </c>
      <c r="AK16" s="40">
        <f>'北護學院'!$B16</f>
        <v>0</v>
      </c>
      <c r="AL16" s="52">
        <f>'臺南藝術'!$B16</f>
        <v>0</v>
      </c>
      <c r="AM16" s="52">
        <f>'體育學院'!$B16</f>
        <v>0</v>
      </c>
      <c r="AN16" s="81">
        <f>'臺灣體育'!$B16</f>
        <v>0</v>
      </c>
      <c r="AO16" s="49" t="s">
        <v>14</v>
      </c>
      <c r="AP16" s="52">
        <f>'北商技術'!$B16</f>
        <v>0</v>
      </c>
      <c r="AQ16" s="52">
        <f>'臺中技術'!$B16</f>
        <v>0</v>
      </c>
      <c r="AR16" s="81">
        <f>'勤益技術'!$B16</f>
        <v>0</v>
      </c>
      <c r="AS16" s="40">
        <f>'虎尾科大'!$B16</f>
        <v>0</v>
      </c>
      <c r="AT16" s="52">
        <f>'高雄海洋科大'!$B16</f>
        <v>0</v>
      </c>
      <c r="AU16" s="52">
        <f>'高雄餐旅'!$B16</f>
        <v>0</v>
      </c>
      <c r="AV16" s="81">
        <f>'屏商技術'!$B16</f>
        <v>0</v>
      </c>
      <c r="AW16" s="49" t="s">
        <v>14</v>
      </c>
      <c r="AX16" s="52">
        <f>'澎湖技術'!$B16</f>
        <v>0</v>
      </c>
      <c r="AY16" s="52">
        <f>'金門技術'!$B16</f>
        <v>0</v>
      </c>
      <c r="AZ16" s="81">
        <f>'臺北師範'!$B16</f>
        <v>0</v>
      </c>
      <c r="BA16" s="40">
        <f>'新竹師範'!$B16</f>
        <v>0</v>
      </c>
      <c r="BB16" s="52">
        <f>'臺中師範'!$B16</f>
        <v>0</v>
      </c>
      <c r="BC16" s="52">
        <f>'臺南師範'!$B16</f>
        <v>0</v>
      </c>
      <c r="BD16" s="81">
        <f>'屏東師範'!$B16</f>
        <v>0</v>
      </c>
      <c r="BE16" s="49" t="s">
        <v>14</v>
      </c>
      <c r="BF16" s="52">
        <f>'花蓮師範'!$B16</f>
        <v>0</v>
      </c>
      <c r="BG16" s="52">
        <f>'臺中護專'!$B16</f>
        <v>0</v>
      </c>
      <c r="BH16" s="81">
        <f>'臺南護專'!$B16</f>
        <v>0</v>
      </c>
      <c r="BI16" s="40">
        <f>'戲曲專科'!$B16</f>
        <v>0</v>
      </c>
      <c r="BJ16" s="52">
        <f t="shared" si="10"/>
        <v>0</v>
      </c>
      <c r="BK16" s="52">
        <f>('校務基金分配'!BJ16)</f>
        <v>0</v>
      </c>
      <c r="BL16" s="34">
        <f t="shared" si="8"/>
        <v>0</v>
      </c>
      <c r="BM16" s="35">
        <f t="shared" si="9"/>
        <v>0</v>
      </c>
    </row>
    <row r="17" spans="1:65" s="47" customFormat="1" ht="14.25">
      <c r="A17" s="49" t="s">
        <v>15</v>
      </c>
      <c r="B17" s="52">
        <f>'臺大'!$B17</f>
        <v>2594977942.35</v>
      </c>
      <c r="C17" s="52">
        <f>'政大'!$B17</f>
        <v>769041973</v>
      </c>
      <c r="D17" s="81">
        <f>'清大'!$B17</f>
        <v>699769690</v>
      </c>
      <c r="E17" s="40">
        <f>'中興大'!$B17</f>
        <v>707094223</v>
      </c>
      <c r="F17" s="52">
        <f>'成大'!$B17</f>
        <v>1323352446</v>
      </c>
      <c r="G17" s="52">
        <f>'交大'!$B17</f>
        <v>739750998</v>
      </c>
      <c r="H17" s="81">
        <f>'中央大'!$B17</f>
        <v>598448955</v>
      </c>
      <c r="I17" s="49" t="s">
        <v>15</v>
      </c>
      <c r="J17" s="52">
        <f>'中山大'!$B17</f>
        <v>594015698</v>
      </c>
      <c r="K17" s="52">
        <f>'中正大'!$B17</f>
        <v>504614840</v>
      </c>
      <c r="L17" s="81">
        <f>'海洋大'!$B17</f>
        <v>412184538</v>
      </c>
      <c r="M17" s="40">
        <f>'陽明大'!$B17</f>
        <v>384718454</v>
      </c>
      <c r="N17" s="52">
        <f>'東華大'!$B17</f>
        <v>300171318</v>
      </c>
      <c r="O17" s="52">
        <f>'暨南大'!$B17</f>
        <v>268522465</v>
      </c>
      <c r="P17" s="81">
        <f>'臺北大'!$B17</f>
        <v>304032900</v>
      </c>
      <c r="Q17" s="49" t="s">
        <v>15</v>
      </c>
      <c r="R17" s="52">
        <f>'嘉義大'!$B17</f>
        <v>567855922</v>
      </c>
      <c r="S17" s="52">
        <f>'高雄大'!$B17</f>
        <v>153574007</v>
      </c>
      <c r="T17" s="81">
        <f>'臺東大'!$B17</f>
        <v>214202077</v>
      </c>
      <c r="U17" s="40">
        <f>'宜蘭大'!$B17</f>
        <v>258394882</v>
      </c>
      <c r="V17" s="52">
        <f>'聯合大'!$B17</f>
        <v>202832813</v>
      </c>
      <c r="W17" s="52">
        <f>'臺灣師大'!$B17</f>
        <v>741981670</v>
      </c>
      <c r="X17" s="81">
        <f>'彰師大'!$B17</f>
        <v>329216224</v>
      </c>
      <c r="Y17" s="49" t="s">
        <v>15</v>
      </c>
      <c r="Z17" s="52">
        <f>'高師大'!$B17</f>
        <v>297865661</v>
      </c>
      <c r="AA17" s="52">
        <f>'臺北藝大'!$B17</f>
        <v>191141029</v>
      </c>
      <c r="AB17" s="81">
        <f>'臺灣藝大'!$B17</f>
        <v>199166440</v>
      </c>
      <c r="AC17" s="40">
        <f>'空大'!$B17</f>
        <v>80459029</v>
      </c>
      <c r="AD17" s="52">
        <f>'臺灣科大'!$B17</f>
        <v>397825220</v>
      </c>
      <c r="AE17" s="52">
        <f>'臺北科大'!$B17</f>
        <v>442868894</v>
      </c>
      <c r="AF17" s="81">
        <f>'雲林科大'!$B17</f>
        <v>308623000</v>
      </c>
      <c r="AG17" s="49" t="s">
        <v>15</v>
      </c>
      <c r="AH17" s="52">
        <f>'高雄一科大'!$B17</f>
        <v>219025884</v>
      </c>
      <c r="AI17" s="52">
        <f>'應用科大'!$B17</f>
        <v>304307316</v>
      </c>
      <c r="AJ17" s="81">
        <f>'屏東科大'!$B17</f>
        <v>363102580</v>
      </c>
      <c r="AK17" s="40">
        <f>'北護學院'!$B17</f>
        <v>162243368</v>
      </c>
      <c r="AL17" s="52">
        <f>'臺南藝術'!$B17</f>
        <v>163807051</v>
      </c>
      <c r="AM17" s="52">
        <f>'體育學院'!$B17</f>
        <v>146770217</v>
      </c>
      <c r="AN17" s="81">
        <f>'臺灣體育'!$B17</f>
        <v>137151860</v>
      </c>
      <c r="AO17" s="49" t="s">
        <v>15</v>
      </c>
      <c r="AP17" s="52">
        <f>'北商技術'!$B17</f>
        <v>252005968</v>
      </c>
      <c r="AQ17" s="52">
        <f>'臺中技術'!$B17</f>
        <v>315655156</v>
      </c>
      <c r="AR17" s="81">
        <f>'勤益技術'!$B17</f>
        <v>252282000</v>
      </c>
      <c r="AS17" s="40">
        <f>'虎尾科大'!$B17</f>
        <v>291365339</v>
      </c>
      <c r="AT17" s="52">
        <f>'高雄海洋科大'!$B17</f>
        <v>226828849</v>
      </c>
      <c r="AU17" s="52">
        <f>'高雄餐旅'!$B17</f>
        <v>113789327</v>
      </c>
      <c r="AV17" s="81">
        <f>'屏商技術'!$B17</f>
        <v>141262950</v>
      </c>
      <c r="AW17" s="49" t="s">
        <v>15</v>
      </c>
      <c r="AX17" s="52">
        <f>'澎湖技術'!$B17</f>
        <v>107686283</v>
      </c>
      <c r="AY17" s="52">
        <f>'金門技術'!$B17</f>
        <v>42994267</v>
      </c>
      <c r="AZ17" s="81">
        <f>'臺北師範'!$B17</f>
        <v>243428038</v>
      </c>
      <c r="BA17" s="40">
        <f>'新竹師範'!$B17</f>
        <v>212896474</v>
      </c>
      <c r="BB17" s="52">
        <f>'臺中師範'!$B17</f>
        <v>198234696</v>
      </c>
      <c r="BC17" s="52">
        <f>'臺南師範'!$B17</f>
        <v>234098640</v>
      </c>
      <c r="BD17" s="81">
        <f>'屏東師範'!$B17</f>
        <v>216642489</v>
      </c>
      <c r="BE17" s="49" t="s">
        <v>15</v>
      </c>
      <c r="BF17" s="52">
        <f>'花蓮師範'!$B17</f>
        <v>193183490</v>
      </c>
      <c r="BG17" s="52">
        <f>'臺中護專'!$B17</f>
        <v>50575000</v>
      </c>
      <c r="BH17" s="81">
        <f>'臺南護專'!$B17</f>
        <v>50899370</v>
      </c>
      <c r="BI17" s="40">
        <f>'戲曲專科'!$B17</f>
        <v>156355450</v>
      </c>
      <c r="BJ17" s="52">
        <f t="shared" si="10"/>
        <v>19383295370.35</v>
      </c>
      <c r="BK17" s="52">
        <f>('校務基金分配'!BJ17)</f>
        <v>18680513000</v>
      </c>
      <c r="BL17" s="41">
        <f t="shared" si="8"/>
        <v>702782370.3499985</v>
      </c>
      <c r="BM17" s="42">
        <f t="shared" si="9"/>
        <v>3.762114939509415</v>
      </c>
    </row>
    <row r="18" spans="1:65" s="45" customFormat="1" ht="29.25" customHeight="1">
      <c r="A18" s="22" t="s">
        <v>74</v>
      </c>
      <c r="B18" s="51">
        <f aca="true" t="shared" si="11" ref="B18:H18">SUM(B19:B31)</f>
        <v>3434138497.11</v>
      </c>
      <c r="C18" s="51">
        <f t="shared" si="11"/>
        <v>1220455920</v>
      </c>
      <c r="D18" s="82">
        <f t="shared" si="11"/>
        <v>997492741</v>
      </c>
      <c r="E18" s="33">
        <f t="shared" si="11"/>
        <v>1087821078.6599998</v>
      </c>
      <c r="F18" s="51">
        <f t="shared" si="11"/>
        <v>1847876476</v>
      </c>
      <c r="G18" s="51">
        <f t="shared" si="11"/>
        <v>1187812867.3</v>
      </c>
      <c r="H18" s="82">
        <f t="shared" si="11"/>
        <v>898696169</v>
      </c>
      <c r="I18" s="22" t="s">
        <v>74</v>
      </c>
      <c r="J18" s="51">
        <f aca="true" t="shared" si="12" ref="J18:P18">SUM(J19:J31)</f>
        <v>762425730</v>
      </c>
      <c r="K18" s="51">
        <f t="shared" si="12"/>
        <v>673692483</v>
      </c>
      <c r="L18" s="82">
        <f t="shared" si="12"/>
        <v>632096412.15</v>
      </c>
      <c r="M18" s="33">
        <f t="shared" si="12"/>
        <v>490943625.52</v>
      </c>
      <c r="N18" s="51">
        <f t="shared" si="12"/>
        <v>336312648</v>
      </c>
      <c r="O18" s="51">
        <f t="shared" si="12"/>
        <v>299211896</v>
      </c>
      <c r="P18" s="82">
        <f t="shared" si="12"/>
        <v>451662192</v>
      </c>
      <c r="Q18" s="22" t="s">
        <v>74</v>
      </c>
      <c r="R18" s="51">
        <f aca="true" t="shared" si="13" ref="R18:X18">SUM(R19:R31)</f>
        <v>708011100</v>
      </c>
      <c r="S18" s="51">
        <f t="shared" si="13"/>
        <v>204499097</v>
      </c>
      <c r="T18" s="82">
        <f t="shared" si="13"/>
        <v>266107419</v>
      </c>
      <c r="U18" s="33">
        <f t="shared" si="13"/>
        <v>312576706</v>
      </c>
      <c r="V18" s="51">
        <f t="shared" si="13"/>
        <v>320644491</v>
      </c>
      <c r="W18" s="51">
        <f t="shared" si="13"/>
        <v>1316099428.1399999</v>
      </c>
      <c r="X18" s="82">
        <f t="shared" si="13"/>
        <v>363331331</v>
      </c>
      <c r="Y18" s="22" t="s">
        <v>74</v>
      </c>
      <c r="Z18" s="51">
        <f aca="true" t="shared" si="14" ref="Z18:AF18">SUM(Z19:Z31)</f>
        <v>406297436</v>
      </c>
      <c r="AA18" s="51">
        <f t="shared" si="14"/>
        <v>224908342.5</v>
      </c>
      <c r="AB18" s="82">
        <f t="shared" si="14"/>
        <v>262269009</v>
      </c>
      <c r="AC18" s="33">
        <f t="shared" si="14"/>
        <v>279361038</v>
      </c>
      <c r="AD18" s="51">
        <f t="shared" si="14"/>
        <v>606084927</v>
      </c>
      <c r="AE18" s="51">
        <f t="shared" si="14"/>
        <v>579130118.46</v>
      </c>
      <c r="AF18" s="82">
        <f t="shared" si="14"/>
        <v>397879737</v>
      </c>
      <c r="AG18" s="22" t="s">
        <v>74</v>
      </c>
      <c r="AH18" s="51">
        <f aca="true" t="shared" si="15" ref="AH18:AN18">SUM(AH19:AH31)</f>
        <v>328079295</v>
      </c>
      <c r="AI18" s="51">
        <f t="shared" si="15"/>
        <v>538479993</v>
      </c>
      <c r="AJ18" s="82">
        <f t="shared" si="15"/>
        <v>585485277</v>
      </c>
      <c r="AK18" s="33">
        <f t="shared" si="15"/>
        <v>216868623</v>
      </c>
      <c r="AL18" s="51">
        <f t="shared" si="15"/>
        <v>144120992</v>
      </c>
      <c r="AM18" s="51">
        <f t="shared" si="15"/>
        <v>156140784</v>
      </c>
      <c r="AN18" s="82">
        <f t="shared" si="15"/>
        <v>167657787</v>
      </c>
      <c r="AO18" s="22" t="s">
        <v>74</v>
      </c>
      <c r="AP18" s="51">
        <f aca="true" t="shared" si="16" ref="AP18:AV18">SUM(AP19:AP31)</f>
        <v>403762966</v>
      </c>
      <c r="AQ18" s="51">
        <f t="shared" si="16"/>
        <v>466995858</v>
      </c>
      <c r="AR18" s="82">
        <f t="shared" si="16"/>
        <v>304022280</v>
      </c>
      <c r="AS18" s="33">
        <f t="shared" si="16"/>
        <v>407452239</v>
      </c>
      <c r="AT18" s="51">
        <f t="shared" si="16"/>
        <v>300076152</v>
      </c>
      <c r="AU18" s="51">
        <f t="shared" si="16"/>
        <v>169797067</v>
      </c>
      <c r="AV18" s="82">
        <f t="shared" si="16"/>
        <v>166974992</v>
      </c>
      <c r="AW18" s="22" t="s">
        <v>74</v>
      </c>
      <c r="AX18" s="51">
        <f aca="true" t="shared" si="17" ref="AX18:BD18">SUM(AX19:AX31)</f>
        <v>135469925</v>
      </c>
      <c r="AY18" s="51">
        <f t="shared" si="17"/>
        <v>53386971</v>
      </c>
      <c r="AZ18" s="82">
        <f t="shared" si="17"/>
        <v>319090553</v>
      </c>
      <c r="BA18" s="33">
        <f t="shared" si="17"/>
        <v>260681482</v>
      </c>
      <c r="BB18" s="51">
        <f t="shared" si="17"/>
        <v>257286401</v>
      </c>
      <c r="BC18" s="51">
        <f t="shared" si="17"/>
        <v>284576937</v>
      </c>
      <c r="BD18" s="82">
        <f t="shared" si="17"/>
        <v>285343919</v>
      </c>
      <c r="BE18" s="22" t="s">
        <v>74</v>
      </c>
      <c r="BF18" s="51">
        <f aca="true" t="shared" si="18" ref="BF18:BK18">SUM(BF19:BF31)</f>
        <v>265359812</v>
      </c>
      <c r="BG18" s="51">
        <f t="shared" si="18"/>
        <v>70686499</v>
      </c>
      <c r="BH18" s="82">
        <f t="shared" si="18"/>
        <v>67808227</v>
      </c>
      <c r="BI18" s="33">
        <f t="shared" si="18"/>
        <v>194119665</v>
      </c>
      <c r="BJ18" s="51">
        <f t="shared" si="18"/>
        <v>27117563611.840004</v>
      </c>
      <c r="BK18" s="33">
        <f t="shared" si="18"/>
        <v>27477081500</v>
      </c>
      <c r="BL18" s="34">
        <f t="shared" si="8"/>
        <v>-359517888.15999603</v>
      </c>
      <c r="BM18" s="35">
        <f t="shared" si="9"/>
        <v>-1.3084282192051437</v>
      </c>
    </row>
    <row r="19" spans="1:65" s="47" customFormat="1" ht="14.25">
      <c r="A19" s="49" t="s">
        <v>16</v>
      </c>
      <c r="B19" s="52">
        <f>'臺大'!$B19</f>
        <v>0</v>
      </c>
      <c r="C19" s="52">
        <f>'政大'!$B19</f>
        <v>0</v>
      </c>
      <c r="D19" s="81">
        <f>'清大'!$B19</f>
        <v>0</v>
      </c>
      <c r="E19" s="40">
        <f>'中興大'!$B19</f>
        <v>0</v>
      </c>
      <c r="F19" s="52">
        <f>'成大'!$B19</f>
        <v>0</v>
      </c>
      <c r="G19" s="52">
        <f>'交大'!$B19</f>
        <v>0</v>
      </c>
      <c r="H19" s="81">
        <f>'中央大'!$B19</f>
        <v>0</v>
      </c>
      <c r="I19" s="49" t="s">
        <v>16</v>
      </c>
      <c r="J19" s="52">
        <f>'中山大'!$B19</f>
        <v>0</v>
      </c>
      <c r="K19" s="52">
        <f>'中正大'!$B19</f>
        <v>0</v>
      </c>
      <c r="L19" s="81">
        <f>'海洋大'!$B19</f>
        <v>0</v>
      </c>
      <c r="M19" s="40">
        <f>'陽明大'!$B19</f>
        <v>0</v>
      </c>
      <c r="N19" s="52">
        <f>'東華大'!$B19</f>
        <v>0</v>
      </c>
      <c r="O19" s="52">
        <f>'暨南大'!$B19</f>
        <v>0</v>
      </c>
      <c r="P19" s="81">
        <f>'臺北大'!$B19</f>
        <v>0</v>
      </c>
      <c r="Q19" s="49" t="s">
        <v>16</v>
      </c>
      <c r="R19" s="52">
        <f>'嘉義大'!$B19</f>
        <v>0</v>
      </c>
      <c r="S19" s="52">
        <f>'高雄大'!$B19</f>
        <v>0</v>
      </c>
      <c r="T19" s="81">
        <f>'臺東大'!$B19</f>
        <v>0</v>
      </c>
      <c r="U19" s="40">
        <f>'宜蘭大'!$B19</f>
        <v>0</v>
      </c>
      <c r="V19" s="52">
        <f>'聯合大'!$B19</f>
        <v>0</v>
      </c>
      <c r="W19" s="52">
        <f>'臺灣師大'!$B19</f>
        <v>0</v>
      </c>
      <c r="X19" s="81">
        <f>'彰師大'!$B19</f>
        <v>0</v>
      </c>
      <c r="Y19" s="49" t="s">
        <v>16</v>
      </c>
      <c r="Z19" s="52">
        <f>'高師大'!$B19</f>
        <v>0</v>
      </c>
      <c r="AA19" s="52">
        <f>'臺北藝大'!$B19</f>
        <v>0</v>
      </c>
      <c r="AB19" s="81">
        <f>'臺灣藝大'!$B19</f>
        <v>0</v>
      </c>
      <c r="AC19" s="40">
        <f>'空大'!$B19</f>
        <v>0</v>
      </c>
      <c r="AD19" s="52">
        <f>'臺灣科大'!$B19</f>
        <v>0</v>
      </c>
      <c r="AE19" s="52">
        <f>'臺北科大'!$B19</f>
        <v>0</v>
      </c>
      <c r="AF19" s="81">
        <f>'雲林科大'!$B19</f>
        <v>0</v>
      </c>
      <c r="AG19" s="49" t="s">
        <v>16</v>
      </c>
      <c r="AH19" s="52">
        <f>'高雄一科大'!$B19</f>
        <v>0</v>
      </c>
      <c r="AI19" s="52">
        <f>'應用科大'!$B19</f>
        <v>0</v>
      </c>
      <c r="AJ19" s="81">
        <f>'屏東科大'!$B19</f>
        <v>0</v>
      </c>
      <c r="AK19" s="40">
        <f>'北護學院'!$B19</f>
        <v>0</v>
      </c>
      <c r="AL19" s="52">
        <f>'臺南藝術'!$B19</f>
        <v>0</v>
      </c>
      <c r="AM19" s="52">
        <f>'體育學院'!$B19</f>
        <v>0</v>
      </c>
      <c r="AN19" s="81">
        <f>'臺灣體育'!$B19</f>
        <v>0</v>
      </c>
      <c r="AO19" s="49" t="s">
        <v>16</v>
      </c>
      <c r="AP19" s="52">
        <f>'北商技術'!$B19</f>
        <v>0</v>
      </c>
      <c r="AQ19" s="52">
        <f>'臺中技術'!$B19</f>
        <v>0</v>
      </c>
      <c r="AR19" s="81">
        <f>'勤益技術'!$B19</f>
        <v>0</v>
      </c>
      <c r="AS19" s="40">
        <f>'虎尾科大'!$B19</f>
        <v>0</v>
      </c>
      <c r="AT19" s="52">
        <f>'高雄海洋科大'!$B19</f>
        <v>0</v>
      </c>
      <c r="AU19" s="52">
        <f>'高雄餐旅'!$B19</f>
        <v>0</v>
      </c>
      <c r="AV19" s="81">
        <f>'屏商技術'!$B19</f>
        <v>0</v>
      </c>
      <c r="AW19" s="49" t="s">
        <v>16</v>
      </c>
      <c r="AX19" s="52">
        <f>'澎湖技術'!$B19</f>
        <v>0</v>
      </c>
      <c r="AY19" s="52">
        <f>'金門技術'!$B19</f>
        <v>0</v>
      </c>
      <c r="AZ19" s="81">
        <f>'臺北師範'!$B19</f>
        <v>0</v>
      </c>
      <c r="BA19" s="40">
        <f>'新竹師範'!$B19</f>
        <v>0</v>
      </c>
      <c r="BB19" s="52">
        <f>'臺中師範'!$B19</f>
        <v>0</v>
      </c>
      <c r="BC19" s="52">
        <f>'臺南師範'!$B19</f>
        <v>0</v>
      </c>
      <c r="BD19" s="81">
        <f>'屏東師範'!$B19</f>
        <v>0</v>
      </c>
      <c r="BE19" s="49" t="s">
        <v>16</v>
      </c>
      <c r="BF19" s="52">
        <f>'花蓮師範'!$B19</f>
        <v>0</v>
      </c>
      <c r="BG19" s="52">
        <f>'臺中護專'!$B19</f>
        <v>0</v>
      </c>
      <c r="BH19" s="81">
        <f>'臺南護專'!$B19</f>
        <v>0</v>
      </c>
      <c r="BI19" s="40">
        <f>'戲曲專科'!$B19</f>
        <v>48466735</v>
      </c>
      <c r="BJ19" s="52">
        <f aca="true" t="shared" si="19" ref="BJ19:BJ31">B19+C19+D19+E19+F19+G19+H19+J19+K19+L19+M19+N19+O19+P19+R19+S19+T19+U19+V19+W19+X19+Z19+AA19+AB19+AC19+AD19+AE19+AF19+AH19+AI19+AJ19+AK19+AL19+AM19+AN19+AP19+AQ19+AR19+AS19+AT19+AU19+AV19+AX19+AY19+AZ19+BA19+BB19+BC19+BD19+BF19+BG19+BH19+BI19</f>
        <v>48466735</v>
      </c>
      <c r="BK19" s="52">
        <f>('校務基金分配'!BJ19)</f>
        <v>49868000</v>
      </c>
      <c r="BL19" s="41">
        <f t="shared" si="8"/>
        <v>-1401265</v>
      </c>
      <c r="BM19" s="42">
        <f t="shared" si="9"/>
        <v>-2.809948263415417</v>
      </c>
    </row>
    <row r="20" spans="1:65" s="47" customFormat="1" ht="14.25">
      <c r="A20" s="49" t="s">
        <v>17</v>
      </c>
      <c r="B20" s="52">
        <f>'臺大'!$B20</f>
        <v>0</v>
      </c>
      <c r="C20" s="52">
        <f>'政大'!$B20</f>
        <v>0</v>
      </c>
      <c r="D20" s="81">
        <f>'清大'!$B20</f>
        <v>0</v>
      </c>
      <c r="E20" s="40">
        <f>'中興大'!$B20</f>
        <v>0</v>
      </c>
      <c r="F20" s="52">
        <f>'成大'!$B20</f>
        <v>0</v>
      </c>
      <c r="G20" s="52">
        <f>'交大'!$B20</f>
        <v>0</v>
      </c>
      <c r="H20" s="81">
        <f>'中央大'!$B20</f>
        <v>0</v>
      </c>
      <c r="I20" s="49" t="s">
        <v>17</v>
      </c>
      <c r="J20" s="52">
        <f>'中山大'!$B20</f>
        <v>0</v>
      </c>
      <c r="K20" s="52">
        <f>'中正大'!$B20</f>
        <v>0</v>
      </c>
      <c r="L20" s="81">
        <f>'海洋大'!$B20</f>
        <v>0</v>
      </c>
      <c r="M20" s="40">
        <f>'陽明大'!$B20</f>
        <v>0</v>
      </c>
      <c r="N20" s="52">
        <f>'東華大'!$B20</f>
        <v>0</v>
      </c>
      <c r="O20" s="52">
        <f>'暨南大'!$B20</f>
        <v>0</v>
      </c>
      <c r="P20" s="81">
        <f>'臺北大'!$B20</f>
        <v>0</v>
      </c>
      <c r="Q20" s="49" t="s">
        <v>17</v>
      </c>
      <c r="R20" s="52">
        <f>'嘉義大'!$B20</f>
        <v>0</v>
      </c>
      <c r="S20" s="52">
        <f>'高雄大'!$B20</f>
        <v>0</v>
      </c>
      <c r="T20" s="81">
        <f>'臺東大'!$B20</f>
        <v>0</v>
      </c>
      <c r="U20" s="40">
        <f>'宜蘭大'!$B20</f>
        <v>0</v>
      </c>
      <c r="V20" s="52">
        <f>'聯合大'!$B20</f>
        <v>0</v>
      </c>
      <c r="W20" s="52">
        <f>'臺灣師大'!$B20</f>
        <v>0</v>
      </c>
      <c r="X20" s="81">
        <f>'彰師大'!$B20</f>
        <v>0</v>
      </c>
      <c r="Y20" s="49" t="s">
        <v>17</v>
      </c>
      <c r="Z20" s="52">
        <f>'高師大'!$B20</f>
        <v>0</v>
      </c>
      <c r="AA20" s="52">
        <f>'臺北藝大'!$B20</f>
        <v>0</v>
      </c>
      <c r="AB20" s="81">
        <f>'臺灣藝大'!$B20</f>
        <v>0</v>
      </c>
      <c r="AC20" s="40">
        <f>'空大'!$B20</f>
        <v>0</v>
      </c>
      <c r="AD20" s="52">
        <f>'臺灣科大'!$B20</f>
        <v>0</v>
      </c>
      <c r="AE20" s="52">
        <f>'臺北科大'!$B20</f>
        <v>0</v>
      </c>
      <c r="AF20" s="81">
        <f>'雲林科大'!$B20</f>
        <v>0</v>
      </c>
      <c r="AG20" s="49" t="s">
        <v>17</v>
      </c>
      <c r="AH20" s="52">
        <f>'高雄一科大'!$B20</f>
        <v>0</v>
      </c>
      <c r="AI20" s="52">
        <f>'應用科大'!$B20</f>
        <v>0</v>
      </c>
      <c r="AJ20" s="81">
        <f>'屏東科大'!$B20</f>
        <v>0</v>
      </c>
      <c r="AK20" s="40">
        <f>'北護學院'!$B20</f>
        <v>0</v>
      </c>
      <c r="AL20" s="52">
        <f>'臺南藝術'!$B20</f>
        <v>0</v>
      </c>
      <c r="AM20" s="52">
        <f>'體育學院'!$B20</f>
        <v>0</v>
      </c>
      <c r="AN20" s="81">
        <f>'臺灣體育'!$B20</f>
        <v>0</v>
      </c>
      <c r="AO20" s="49" t="s">
        <v>17</v>
      </c>
      <c r="AP20" s="52">
        <f>'北商技術'!$B20</f>
        <v>0</v>
      </c>
      <c r="AQ20" s="52">
        <f>'臺中技術'!$B20</f>
        <v>0</v>
      </c>
      <c r="AR20" s="81">
        <f>'勤益技術'!$B20</f>
        <v>0</v>
      </c>
      <c r="AS20" s="40">
        <f>'虎尾科大'!$B20</f>
        <v>0</v>
      </c>
      <c r="AT20" s="52">
        <f>'高雄海洋科大'!$B20</f>
        <v>0</v>
      </c>
      <c r="AU20" s="52">
        <f>'高雄餐旅'!$B20</f>
        <v>0</v>
      </c>
      <c r="AV20" s="81">
        <f>'屏商技術'!$B20</f>
        <v>0</v>
      </c>
      <c r="AW20" s="49" t="s">
        <v>17</v>
      </c>
      <c r="AX20" s="52">
        <f>'澎湖技術'!$B20</f>
        <v>0</v>
      </c>
      <c r="AY20" s="52">
        <f>'金門技術'!$B20</f>
        <v>0</v>
      </c>
      <c r="AZ20" s="81">
        <f>'臺北師範'!$B20</f>
        <v>0</v>
      </c>
      <c r="BA20" s="40">
        <f>'新竹師範'!$B20</f>
        <v>0</v>
      </c>
      <c r="BB20" s="52">
        <f>'臺中師範'!$B20</f>
        <v>0</v>
      </c>
      <c r="BC20" s="52">
        <f>'臺南師範'!$B20</f>
        <v>0</v>
      </c>
      <c r="BD20" s="81">
        <f>'屏東師範'!$B20</f>
        <v>0</v>
      </c>
      <c r="BE20" s="49" t="s">
        <v>17</v>
      </c>
      <c r="BF20" s="52">
        <f>'花蓮師範'!$B20</f>
        <v>0</v>
      </c>
      <c r="BG20" s="52">
        <f>'臺中護專'!$B20</f>
        <v>0</v>
      </c>
      <c r="BH20" s="81">
        <f>'臺南護專'!$B20</f>
        <v>0</v>
      </c>
      <c r="BI20" s="40">
        <f>'戲曲專科'!$B20</f>
        <v>0</v>
      </c>
      <c r="BJ20" s="52">
        <f t="shared" si="19"/>
        <v>0</v>
      </c>
      <c r="BK20" s="52">
        <f>('校務基金分配'!BJ20)</f>
        <v>0</v>
      </c>
      <c r="BL20" s="41">
        <f t="shared" si="8"/>
        <v>0</v>
      </c>
      <c r="BM20" s="42">
        <f t="shared" si="9"/>
        <v>0</v>
      </c>
    </row>
    <row r="21" spans="1:65" s="47" customFormat="1" ht="14.25">
      <c r="A21" s="49" t="s">
        <v>18</v>
      </c>
      <c r="B21" s="52">
        <f>'臺大'!$B21</f>
        <v>2156273455.61</v>
      </c>
      <c r="C21" s="52">
        <f>'政大'!$B21</f>
        <v>900403791</v>
      </c>
      <c r="D21" s="81">
        <f>'清大'!$B21</f>
        <v>651538944</v>
      </c>
      <c r="E21" s="40">
        <f>'中興大'!$B21</f>
        <v>750297803.66</v>
      </c>
      <c r="F21" s="52">
        <f>'成大'!$B21</f>
        <v>1247386705</v>
      </c>
      <c r="G21" s="52">
        <f>'交大'!$B21</f>
        <v>885649184.3</v>
      </c>
      <c r="H21" s="81">
        <f>'中央大'!$B21</f>
        <v>661300602</v>
      </c>
      <c r="I21" s="49" t="s">
        <v>18</v>
      </c>
      <c r="J21" s="52">
        <f>'中山大'!$B21</f>
        <v>537970851</v>
      </c>
      <c r="K21" s="52">
        <f>'中正大'!$B21</f>
        <v>494675406</v>
      </c>
      <c r="L21" s="81">
        <f>'海洋大'!$B21</f>
        <v>484824785.15</v>
      </c>
      <c r="M21" s="40">
        <f>'陽明大'!$B21</f>
        <v>345690929.86</v>
      </c>
      <c r="N21" s="52">
        <f>'東華大'!$B21</f>
        <v>196346209</v>
      </c>
      <c r="O21" s="52">
        <f>'暨南大'!$B21</f>
        <v>231833973</v>
      </c>
      <c r="P21" s="81">
        <f>'臺北大'!$B21</f>
        <v>334092477</v>
      </c>
      <c r="Q21" s="49" t="s">
        <v>18</v>
      </c>
      <c r="R21" s="52">
        <f>'嘉義大'!$B21</f>
        <v>528486805</v>
      </c>
      <c r="S21" s="52">
        <f>'高雄大'!$B21</f>
        <v>115258767</v>
      </c>
      <c r="T21" s="81">
        <f>'臺東大'!$B21</f>
        <v>207679937</v>
      </c>
      <c r="U21" s="40">
        <f>'宜蘭大'!$B21</f>
        <v>230298391</v>
      </c>
      <c r="V21" s="52">
        <f>'聯合大'!$B21</f>
        <v>272127951</v>
      </c>
      <c r="W21" s="52">
        <f>'臺灣師大'!$B21</f>
        <v>992995727.14</v>
      </c>
      <c r="X21" s="81">
        <f>'彰師大'!$B21</f>
        <v>285767609</v>
      </c>
      <c r="Y21" s="49" t="s">
        <v>18</v>
      </c>
      <c r="Z21" s="52">
        <f>'高師大'!$B21</f>
        <v>287145486</v>
      </c>
      <c r="AA21" s="52">
        <f>'臺北藝大'!$B21</f>
        <v>166686476</v>
      </c>
      <c r="AB21" s="81">
        <f>'臺灣藝大'!$B21</f>
        <v>201432272</v>
      </c>
      <c r="AC21" s="40">
        <f>'空大'!$B21</f>
        <v>173605162</v>
      </c>
      <c r="AD21" s="52">
        <f>'臺灣科大'!$B21</f>
        <v>425182621</v>
      </c>
      <c r="AE21" s="52">
        <f>'臺北科大'!$B21</f>
        <v>407740176.26</v>
      </c>
      <c r="AF21" s="81">
        <f>'雲林科大'!$B21</f>
        <v>289382371</v>
      </c>
      <c r="AG21" s="49" t="s">
        <v>18</v>
      </c>
      <c r="AH21" s="52">
        <f>'高雄一科大'!$B21</f>
        <v>210304739</v>
      </c>
      <c r="AI21" s="52">
        <f>'應用科大'!$B21</f>
        <v>424792753</v>
      </c>
      <c r="AJ21" s="81">
        <f>'屏東科大'!$B21</f>
        <v>430738752</v>
      </c>
      <c r="AK21" s="40">
        <f>'北護學院'!$B21</f>
        <v>156425607</v>
      </c>
      <c r="AL21" s="52">
        <f>'臺南藝術'!$B21</f>
        <v>94365718</v>
      </c>
      <c r="AM21" s="52">
        <f>'體育學院'!$B21</f>
        <v>84724336</v>
      </c>
      <c r="AN21" s="81">
        <f>'臺灣體育'!$B21</f>
        <v>118869020</v>
      </c>
      <c r="AO21" s="49" t="s">
        <v>18</v>
      </c>
      <c r="AP21" s="52">
        <f>'北商技術'!$B21</f>
        <v>304474032</v>
      </c>
      <c r="AQ21" s="52">
        <f>'臺中技術'!$B21</f>
        <v>375904856</v>
      </c>
      <c r="AR21" s="81">
        <f>'勤益技術'!$B21</f>
        <v>242553575</v>
      </c>
      <c r="AS21" s="40">
        <f>'虎尾科大'!$B21</f>
        <v>302015096</v>
      </c>
      <c r="AT21" s="52">
        <f>'高雄海洋科大'!$B21</f>
        <v>232186669</v>
      </c>
      <c r="AU21" s="52">
        <f>'高雄餐旅'!$B21</f>
        <v>120951609</v>
      </c>
      <c r="AV21" s="81">
        <f>'屏商技術'!$B21</f>
        <v>122524095</v>
      </c>
      <c r="AW21" s="49" t="s">
        <v>18</v>
      </c>
      <c r="AX21" s="52">
        <f>'澎湖技術'!$B21</f>
        <v>97046419</v>
      </c>
      <c r="AY21" s="52">
        <f>'金門技術'!$B21</f>
        <v>42486403</v>
      </c>
      <c r="AZ21" s="81">
        <f>'臺北師範'!$B21</f>
        <v>247778887</v>
      </c>
      <c r="BA21" s="40">
        <f>'新竹師範'!$B21</f>
        <v>197053192</v>
      </c>
      <c r="BB21" s="52">
        <f>'臺中師範'!$B21</f>
        <v>191676439</v>
      </c>
      <c r="BC21" s="52">
        <f>'臺南師範'!$B21</f>
        <v>209435242</v>
      </c>
      <c r="BD21" s="81">
        <f>'屏東師範'!$B21</f>
        <v>218581805</v>
      </c>
      <c r="BE21" s="49" t="s">
        <v>18</v>
      </c>
      <c r="BF21" s="52">
        <f>'花蓮師範'!$B21</f>
        <v>202628737</v>
      </c>
      <c r="BG21" s="52">
        <f>'臺中護專'!$B21</f>
        <v>49234221</v>
      </c>
      <c r="BH21" s="81">
        <f>'臺南護專'!$B21</f>
        <v>40025311</v>
      </c>
      <c r="BI21" s="40">
        <f>'戲曲專科'!$B21</f>
        <v>85347036</v>
      </c>
      <c r="BJ21" s="52">
        <f t="shared" si="19"/>
        <v>19264199416.980003</v>
      </c>
      <c r="BK21" s="52">
        <f>('校務基金分配'!BJ21)</f>
        <v>19565637500</v>
      </c>
      <c r="BL21" s="41">
        <f t="shared" si="8"/>
        <v>-301438083.01999664</v>
      </c>
      <c r="BM21" s="42">
        <f t="shared" si="9"/>
        <v>-1.5406504542466182</v>
      </c>
    </row>
    <row r="22" spans="1:65" s="47" customFormat="1" ht="14.25">
      <c r="A22" s="49" t="s">
        <v>19</v>
      </c>
      <c r="B22" s="52">
        <f>'臺大'!$B22</f>
        <v>0</v>
      </c>
      <c r="C22" s="52">
        <f>'政大'!$B22</f>
        <v>0</v>
      </c>
      <c r="D22" s="81">
        <f>'清大'!$B22</f>
        <v>0</v>
      </c>
      <c r="E22" s="40">
        <f>'中興大'!$B22</f>
        <v>0</v>
      </c>
      <c r="F22" s="52">
        <f>'成大'!$B22</f>
        <v>0</v>
      </c>
      <c r="G22" s="52">
        <f>'交大'!$B22</f>
        <v>0</v>
      </c>
      <c r="H22" s="81">
        <f>'中央大'!$B22</f>
        <v>0</v>
      </c>
      <c r="I22" s="49" t="s">
        <v>19</v>
      </c>
      <c r="J22" s="52">
        <f>'中山大'!$B22</f>
        <v>0</v>
      </c>
      <c r="K22" s="52">
        <f>'中正大'!$B22</f>
        <v>0</v>
      </c>
      <c r="L22" s="81">
        <f>'海洋大'!$B22</f>
        <v>0</v>
      </c>
      <c r="M22" s="40">
        <f>'陽明大'!$B22</f>
        <v>0</v>
      </c>
      <c r="N22" s="52">
        <f>'東華大'!$B22</f>
        <v>0</v>
      </c>
      <c r="O22" s="52">
        <f>'暨南大'!$B22</f>
        <v>0</v>
      </c>
      <c r="P22" s="81">
        <f>'臺北大'!$B22</f>
        <v>0</v>
      </c>
      <c r="Q22" s="49" t="s">
        <v>19</v>
      </c>
      <c r="R22" s="52">
        <f>'嘉義大'!$B22</f>
        <v>0</v>
      </c>
      <c r="S22" s="52">
        <f>'高雄大'!$B22</f>
        <v>0</v>
      </c>
      <c r="T22" s="81">
        <f>'臺東大'!$B22</f>
        <v>0</v>
      </c>
      <c r="U22" s="40">
        <f>'宜蘭大'!$B22</f>
        <v>0</v>
      </c>
      <c r="V22" s="52">
        <f>'聯合大'!$B22</f>
        <v>0</v>
      </c>
      <c r="W22" s="52">
        <f>'臺灣師大'!$B22</f>
        <v>0</v>
      </c>
      <c r="X22" s="81">
        <f>'彰師大'!$B22</f>
        <v>0</v>
      </c>
      <c r="Y22" s="49" t="s">
        <v>19</v>
      </c>
      <c r="Z22" s="52">
        <f>'高師大'!$B22</f>
        <v>0</v>
      </c>
      <c r="AA22" s="52">
        <f>'臺北藝大'!$B22</f>
        <v>0</v>
      </c>
      <c r="AB22" s="81">
        <f>'臺灣藝大'!$B22</f>
        <v>0</v>
      </c>
      <c r="AC22" s="40">
        <f>'空大'!$B22</f>
        <v>0</v>
      </c>
      <c r="AD22" s="52">
        <f>'臺灣科大'!$B22</f>
        <v>0</v>
      </c>
      <c r="AE22" s="52">
        <f>'臺北科大'!$B22</f>
        <v>0</v>
      </c>
      <c r="AF22" s="81">
        <f>'雲林科大'!$B22</f>
        <v>0</v>
      </c>
      <c r="AG22" s="49" t="s">
        <v>19</v>
      </c>
      <c r="AH22" s="52">
        <f>'高雄一科大'!$B22</f>
        <v>0</v>
      </c>
      <c r="AI22" s="52">
        <f>'應用科大'!$B22</f>
        <v>0</v>
      </c>
      <c r="AJ22" s="81">
        <f>'屏東科大'!$B22</f>
        <v>0</v>
      </c>
      <c r="AK22" s="40">
        <f>'北護學院'!$B22</f>
        <v>0</v>
      </c>
      <c r="AL22" s="52">
        <f>'臺南藝術'!$B22</f>
        <v>0</v>
      </c>
      <c r="AM22" s="52">
        <f>'體育學院'!$B22</f>
        <v>0</v>
      </c>
      <c r="AN22" s="81">
        <f>'臺灣體育'!$B22</f>
        <v>0</v>
      </c>
      <c r="AO22" s="49" t="s">
        <v>19</v>
      </c>
      <c r="AP22" s="52">
        <f>'北商技術'!$B22</f>
        <v>0</v>
      </c>
      <c r="AQ22" s="52">
        <f>'臺中技術'!$B22</f>
        <v>0</v>
      </c>
      <c r="AR22" s="81">
        <f>'勤益技術'!$B22</f>
        <v>0</v>
      </c>
      <c r="AS22" s="40">
        <f>'虎尾科大'!$B22</f>
        <v>0</v>
      </c>
      <c r="AT22" s="52">
        <f>'高雄海洋科大'!$B22</f>
        <v>0</v>
      </c>
      <c r="AU22" s="52">
        <f>'高雄餐旅'!$B22</f>
        <v>0</v>
      </c>
      <c r="AV22" s="81">
        <f>'屏商技術'!$B22</f>
        <v>0</v>
      </c>
      <c r="AW22" s="49" t="s">
        <v>19</v>
      </c>
      <c r="AX22" s="52">
        <f>'澎湖技術'!$B22</f>
        <v>0</v>
      </c>
      <c r="AY22" s="52">
        <f>'金門技術'!$B22</f>
        <v>0</v>
      </c>
      <c r="AZ22" s="81">
        <f>'臺北師範'!$B22</f>
        <v>0</v>
      </c>
      <c r="BA22" s="40">
        <f>'新竹師範'!$B22</f>
        <v>0</v>
      </c>
      <c r="BB22" s="52">
        <f>'臺中師範'!$B22</f>
        <v>0</v>
      </c>
      <c r="BC22" s="52">
        <f>'臺南師範'!$B22</f>
        <v>0</v>
      </c>
      <c r="BD22" s="81">
        <f>'屏東師範'!$B22</f>
        <v>0</v>
      </c>
      <c r="BE22" s="49" t="s">
        <v>19</v>
      </c>
      <c r="BF22" s="52">
        <f>'花蓮師範'!$B22</f>
        <v>0</v>
      </c>
      <c r="BG22" s="52">
        <f>'臺中護專'!$B22</f>
        <v>0</v>
      </c>
      <c r="BH22" s="81">
        <f>'臺南護專'!$B22</f>
        <v>0</v>
      </c>
      <c r="BI22" s="40">
        <f>'戲曲專科'!$B22</f>
        <v>0</v>
      </c>
      <c r="BJ22" s="52">
        <f t="shared" si="19"/>
        <v>0</v>
      </c>
      <c r="BK22" s="52">
        <f>('校務基金分配'!BJ22)</f>
        <v>0</v>
      </c>
      <c r="BL22" s="34">
        <f t="shared" si="8"/>
        <v>0</v>
      </c>
      <c r="BM22" s="35">
        <f t="shared" si="9"/>
        <v>0</v>
      </c>
    </row>
    <row r="23" spans="1:65" s="47" customFormat="1" ht="14.25">
      <c r="A23" s="49" t="s">
        <v>20</v>
      </c>
      <c r="B23" s="52">
        <f>'臺大'!$B23</f>
        <v>0</v>
      </c>
      <c r="C23" s="52">
        <f>'政大'!$B23</f>
        <v>0</v>
      </c>
      <c r="D23" s="81">
        <f>'清大'!$B23</f>
        <v>0</v>
      </c>
      <c r="E23" s="40">
        <f>'中興大'!$B23</f>
        <v>0</v>
      </c>
      <c r="F23" s="52">
        <f>'成大'!$B23</f>
        <v>0</v>
      </c>
      <c r="G23" s="52">
        <f>'交大'!$B23</f>
        <v>0</v>
      </c>
      <c r="H23" s="81">
        <f>'中央大'!$B23</f>
        <v>0</v>
      </c>
      <c r="I23" s="49" t="s">
        <v>20</v>
      </c>
      <c r="J23" s="52">
        <f>'中山大'!$B23</f>
        <v>0</v>
      </c>
      <c r="K23" s="52">
        <f>'中正大'!$B23</f>
        <v>0</v>
      </c>
      <c r="L23" s="81">
        <f>'海洋大'!$B23</f>
        <v>0</v>
      </c>
      <c r="M23" s="40">
        <f>'陽明大'!$B23</f>
        <v>0</v>
      </c>
      <c r="N23" s="52">
        <f>'東華大'!$B23</f>
        <v>0</v>
      </c>
      <c r="O23" s="52">
        <f>'暨南大'!$B23</f>
        <v>0</v>
      </c>
      <c r="P23" s="81">
        <f>'臺北大'!$B23</f>
        <v>0</v>
      </c>
      <c r="Q23" s="49" t="s">
        <v>20</v>
      </c>
      <c r="R23" s="52">
        <f>'嘉義大'!$B23</f>
        <v>0</v>
      </c>
      <c r="S23" s="52">
        <f>'高雄大'!$B23</f>
        <v>0</v>
      </c>
      <c r="T23" s="81">
        <f>'臺東大'!$B23</f>
        <v>0</v>
      </c>
      <c r="U23" s="40">
        <f>'宜蘭大'!$B23</f>
        <v>0</v>
      </c>
      <c r="V23" s="52">
        <f>'聯合大'!$B23</f>
        <v>0</v>
      </c>
      <c r="W23" s="52">
        <f>'臺灣師大'!$B23</f>
        <v>0</v>
      </c>
      <c r="X23" s="81">
        <f>'彰師大'!$B23</f>
        <v>0</v>
      </c>
      <c r="Y23" s="49" t="s">
        <v>20</v>
      </c>
      <c r="Z23" s="52">
        <f>'高師大'!$B23</f>
        <v>0</v>
      </c>
      <c r="AA23" s="52">
        <f>'臺北藝大'!$B23</f>
        <v>0</v>
      </c>
      <c r="AB23" s="81">
        <f>'臺灣藝大'!$B23</f>
        <v>0</v>
      </c>
      <c r="AC23" s="40">
        <f>'空大'!$B23</f>
        <v>0</v>
      </c>
      <c r="AD23" s="52">
        <f>'臺灣科大'!$B23</f>
        <v>0</v>
      </c>
      <c r="AE23" s="52">
        <f>'臺北科大'!$B23</f>
        <v>0</v>
      </c>
      <c r="AF23" s="81">
        <f>'雲林科大'!$B23</f>
        <v>0</v>
      </c>
      <c r="AG23" s="49" t="s">
        <v>20</v>
      </c>
      <c r="AH23" s="52">
        <f>'高雄一科大'!$B23</f>
        <v>0</v>
      </c>
      <c r="AI23" s="52">
        <f>'應用科大'!$B23</f>
        <v>0</v>
      </c>
      <c r="AJ23" s="81">
        <f>'屏東科大'!$B23</f>
        <v>0</v>
      </c>
      <c r="AK23" s="40">
        <f>'北護學院'!$B23</f>
        <v>0</v>
      </c>
      <c r="AL23" s="52">
        <f>'臺南藝術'!$B23</f>
        <v>0</v>
      </c>
      <c r="AM23" s="52">
        <f>'體育學院'!$B23</f>
        <v>0</v>
      </c>
      <c r="AN23" s="81">
        <f>'臺灣體育'!$B23</f>
        <v>0</v>
      </c>
      <c r="AO23" s="49" t="s">
        <v>20</v>
      </c>
      <c r="AP23" s="52">
        <f>'北商技術'!$B23</f>
        <v>0</v>
      </c>
      <c r="AQ23" s="52">
        <f>'臺中技術'!$B23</f>
        <v>0</v>
      </c>
      <c r="AR23" s="81">
        <f>'勤益技術'!$B23</f>
        <v>0</v>
      </c>
      <c r="AS23" s="40">
        <f>'虎尾科大'!$B23</f>
        <v>0</v>
      </c>
      <c r="AT23" s="52">
        <f>'高雄海洋科大'!$B23</f>
        <v>0</v>
      </c>
      <c r="AU23" s="52">
        <f>'高雄餐旅'!$B23</f>
        <v>0</v>
      </c>
      <c r="AV23" s="81">
        <f>'屏商技術'!$B23</f>
        <v>0</v>
      </c>
      <c r="AW23" s="49" t="s">
        <v>20</v>
      </c>
      <c r="AX23" s="52">
        <f>'澎湖技術'!$B23</f>
        <v>0</v>
      </c>
      <c r="AY23" s="52">
        <f>'金門技術'!$B23</f>
        <v>0</v>
      </c>
      <c r="AZ23" s="81">
        <f>'臺北師範'!$B23</f>
        <v>0</v>
      </c>
      <c r="BA23" s="40">
        <f>'新竹師範'!$B23</f>
        <v>0</v>
      </c>
      <c r="BB23" s="52">
        <f>'臺中師範'!$B23</f>
        <v>0</v>
      </c>
      <c r="BC23" s="52">
        <f>'臺南師範'!$B23</f>
        <v>0</v>
      </c>
      <c r="BD23" s="81">
        <f>'屏東師範'!$B23</f>
        <v>0</v>
      </c>
      <c r="BE23" s="49" t="s">
        <v>20</v>
      </c>
      <c r="BF23" s="52">
        <f>'花蓮師範'!$B23</f>
        <v>0</v>
      </c>
      <c r="BG23" s="52">
        <f>'臺中護專'!$B23</f>
        <v>0</v>
      </c>
      <c r="BH23" s="81">
        <f>'臺南護專'!$B23</f>
        <v>0</v>
      </c>
      <c r="BI23" s="40">
        <f>'戲曲專科'!$B23</f>
        <v>0</v>
      </c>
      <c r="BJ23" s="52">
        <f t="shared" si="19"/>
        <v>0</v>
      </c>
      <c r="BK23" s="52">
        <f>('校務基金分配'!BJ23)</f>
        <v>0</v>
      </c>
      <c r="BL23" s="34">
        <f t="shared" si="8"/>
        <v>0</v>
      </c>
      <c r="BM23" s="35">
        <f t="shared" si="9"/>
        <v>0</v>
      </c>
    </row>
    <row r="24" spans="1:65" s="47" customFormat="1" ht="14.25">
      <c r="A24" s="49" t="s">
        <v>21</v>
      </c>
      <c r="B24" s="52">
        <f>'臺大'!$B24</f>
        <v>0</v>
      </c>
      <c r="C24" s="52">
        <f>'政大'!$B24</f>
        <v>0</v>
      </c>
      <c r="D24" s="81">
        <f>'清大'!$B24</f>
        <v>0</v>
      </c>
      <c r="E24" s="40">
        <f>'中興大'!$B24</f>
        <v>0</v>
      </c>
      <c r="F24" s="52">
        <f>'成大'!$B24</f>
        <v>0</v>
      </c>
      <c r="G24" s="52">
        <f>'交大'!$B24</f>
        <v>0</v>
      </c>
      <c r="H24" s="81">
        <f>'中央大'!$B24</f>
        <v>0</v>
      </c>
      <c r="I24" s="49" t="s">
        <v>21</v>
      </c>
      <c r="J24" s="52">
        <f>'中山大'!$B24</f>
        <v>0</v>
      </c>
      <c r="K24" s="52">
        <f>'中正大'!$B24</f>
        <v>0</v>
      </c>
      <c r="L24" s="81">
        <f>'海洋大'!$B24</f>
        <v>0</v>
      </c>
      <c r="M24" s="40">
        <f>'陽明大'!$B24</f>
        <v>0</v>
      </c>
      <c r="N24" s="52">
        <f>'東華大'!$B24</f>
        <v>0</v>
      </c>
      <c r="O24" s="52">
        <f>'暨南大'!$B24</f>
        <v>0</v>
      </c>
      <c r="P24" s="81">
        <f>'臺北大'!$B24</f>
        <v>0</v>
      </c>
      <c r="Q24" s="49" t="s">
        <v>21</v>
      </c>
      <c r="R24" s="52">
        <f>'嘉義大'!$B24</f>
        <v>0</v>
      </c>
      <c r="S24" s="52">
        <f>'高雄大'!$B24</f>
        <v>0</v>
      </c>
      <c r="T24" s="81">
        <f>'臺東大'!$B24</f>
        <v>0</v>
      </c>
      <c r="U24" s="40">
        <f>'宜蘭大'!$B24</f>
        <v>0</v>
      </c>
      <c r="V24" s="52">
        <f>'聯合大'!$B24</f>
        <v>0</v>
      </c>
      <c r="W24" s="52">
        <f>'臺灣師大'!$B24</f>
        <v>0</v>
      </c>
      <c r="X24" s="81">
        <f>'彰師大'!$B24</f>
        <v>0</v>
      </c>
      <c r="Y24" s="49" t="s">
        <v>21</v>
      </c>
      <c r="Z24" s="52">
        <f>'高師大'!$B24</f>
        <v>0</v>
      </c>
      <c r="AA24" s="52">
        <f>'臺北藝大'!$B24</f>
        <v>0</v>
      </c>
      <c r="AB24" s="81">
        <f>'臺灣藝大'!$B24</f>
        <v>0</v>
      </c>
      <c r="AC24" s="40">
        <f>'空大'!$B24</f>
        <v>0</v>
      </c>
      <c r="AD24" s="52">
        <f>'臺灣科大'!$B24</f>
        <v>0</v>
      </c>
      <c r="AE24" s="52">
        <f>'臺北科大'!$B24</f>
        <v>0</v>
      </c>
      <c r="AF24" s="81">
        <f>'雲林科大'!$B24</f>
        <v>0</v>
      </c>
      <c r="AG24" s="49" t="s">
        <v>21</v>
      </c>
      <c r="AH24" s="52">
        <f>'高雄一科大'!$B24</f>
        <v>0</v>
      </c>
      <c r="AI24" s="52">
        <f>'應用科大'!$B24</f>
        <v>0</v>
      </c>
      <c r="AJ24" s="81">
        <f>'屏東科大'!$B24</f>
        <v>0</v>
      </c>
      <c r="AK24" s="40">
        <f>'北護學院'!$B24</f>
        <v>0</v>
      </c>
      <c r="AL24" s="52">
        <f>'臺南藝術'!$B24</f>
        <v>0</v>
      </c>
      <c r="AM24" s="52">
        <f>'體育學院'!$B24</f>
        <v>0</v>
      </c>
      <c r="AN24" s="81">
        <f>'臺灣體育'!$B24</f>
        <v>0</v>
      </c>
      <c r="AO24" s="49" t="s">
        <v>21</v>
      </c>
      <c r="AP24" s="52">
        <f>'北商技術'!$B24</f>
        <v>0</v>
      </c>
      <c r="AQ24" s="52">
        <f>'臺中技術'!$B24</f>
        <v>0</v>
      </c>
      <c r="AR24" s="81">
        <f>'勤益技術'!$B24</f>
        <v>0</v>
      </c>
      <c r="AS24" s="40">
        <f>'虎尾科大'!$B24</f>
        <v>0</v>
      </c>
      <c r="AT24" s="52">
        <f>'高雄海洋科大'!$B24</f>
        <v>0</v>
      </c>
      <c r="AU24" s="52">
        <f>'高雄餐旅'!$B24</f>
        <v>0</v>
      </c>
      <c r="AV24" s="81">
        <f>'屏商技術'!$B24</f>
        <v>0</v>
      </c>
      <c r="AW24" s="49" t="s">
        <v>21</v>
      </c>
      <c r="AX24" s="52">
        <f>'澎湖技術'!$B24</f>
        <v>0</v>
      </c>
      <c r="AY24" s="52">
        <f>'金門技術'!$B24</f>
        <v>0</v>
      </c>
      <c r="AZ24" s="81">
        <f>'臺北師範'!$B24</f>
        <v>0</v>
      </c>
      <c r="BA24" s="40">
        <f>'新竹師範'!$B24</f>
        <v>0</v>
      </c>
      <c r="BB24" s="52">
        <f>'臺中師範'!$B24</f>
        <v>0</v>
      </c>
      <c r="BC24" s="52">
        <f>'臺南師範'!$B24</f>
        <v>0</v>
      </c>
      <c r="BD24" s="81">
        <f>'屏東師範'!$B24</f>
        <v>0</v>
      </c>
      <c r="BE24" s="49" t="s">
        <v>21</v>
      </c>
      <c r="BF24" s="52">
        <f>'花蓮師範'!$B24</f>
        <v>0</v>
      </c>
      <c r="BG24" s="52">
        <f>'臺中護專'!$B24</f>
        <v>0</v>
      </c>
      <c r="BH24" s="81">
        <f>'臺南護專'!$B24</f>
        <v>0</v>
      </c>
      <c r="BI24" s="40">
        <f>'戲曲專科'!$B24</f>
        <v>0</v>
      </c>
      <c r="BJ24" s="52">
        <f t="shared" si="19"/>
        <v>0</v>
      </c>
      <c r="BK24" s="52">
        <f>('校務基金分配'!BJ24)</f>
        <v>0</v>
      </c>
      <c r="BL24" s="34">
        <f t="shared" si="8"/>
        <v>0</v>
      </c>
      <c r="BM24" s="35">
        <f t="shared" si="9"/>
        <v>0</v>
      </c>
    </row>
    <row r="25" spans="1:65" s="47" customFormat="1" ht="14.25">
      <c r="A25" s="49" t="s">
        <v>22</v>
      </c>
      <c r="B25" s="52">
        <f>'臺大'!$B25</f>
        <v>0</v>
      </c>
      <c r="C25" s="52">
        <f>'政大'!$B25</f>
        <v>0</v>
      </c>
      <c r="D25" s="81">
        <f>'清大'!$B25</f>
        <v>0</v>
      </c>
      <c r="E25" s="40">
        <f>'中興大'!$B25</f>
        <v>0</v>
      </c>
      <c r="F25" s="52">
        <f>'成大'!$B25</f>
        <v>0</v>
      </c>
      <c r="G25" s="52">
        <f>'交大'!$B25</f>
        <v>0</v>
      </c>
      <c r="H25" s="81">
        <f>'中央大'!$B25</f>
        <v>0</v>
      </c>
      <c r="I25" s="49" t="s">
        <v>22</v>
      </c>
      <c r="J25" s="52">
        <f>'中山大'!$B25</f>
        <v>0</v>
      </c>
      <c r="K25" s="52">
        <f>'中正大'!$B25</f>
        <v>0</v>
      </c>
      <c r="L25" s="81">
        <f>'海洋大'!$B25</f>
        <v>0</v>
      </c>
      <c r="M25" s="40">
        <f>'陽明大'!$B25</f>
        <v>0</v>
      </c>
      <c r="N25" s="52">
        <f>'東華大'!$B25</f>
        <v>0</v>
      </c>
      <c r="O25" s="52">
        <f>'暨南大'!$B25</f>
        <v>0</v>
      </c>
      <c r="P25" s="81">
        <f>'臺北大'!$B25</f>
        <v>0</v>
      </c>
      <c r="Q25" s="49" t="s">
        <v>22</v>
      </c>
      <c r="R25" s="52">
        <f>'嘉義大'!$B25</f>
        <v>0</v>
      </c>
      <c r="S25" s="52">
        <f>'高雄大'!$B25</f>
        <v>0</v>
      </c>
      <c r="T25" s="81">
        <f>'臺東大'!$B25</f>
        <v>0</v>
      </c>
      <c r="U25" s="40">
        <f>'宜蘭大'!$B25</f>
        <v>0</v>
      </c>
      <c r="V25" s="52">
        <f>'聯合大'!$B25</f>
        <v>0</v>
      </c>
      <c r="W25" s="52">
        <f>'臺灣師大'!$B25</f>
        <v>0</v>
      </c>
      <c r="X25" s="81">
        <f>'彰師大'!$B25</f>
        <v>0</v>
      </c>
      <c r="Y25" s="49" t="s">
        <v>22</v>
      </c>
      <c r="Z25" s="52">
        <f>'高師大'!$B25</f>
        <v>0</v>
      </c>
      <c r="AA25" s="52">
        <f>'臺北藝大'!$B25</f>
        <v>0</v>
      </c>
      <c r="AB25" s="81">
        <f>'臺灣藝大'!$B25</f>
        <v>0</v>
      </c>
      <c r="AC25" s="40">
        <f>'空大'!$B25</f>
        <v>0</v>
      </c>
      <c r="AD25" s="52">
        <f>'臺灣科大'!$B25</f>
        <v>0</v>
      </c>
      <c r="AE25" s="52">
        <f>'臺北科大'!$B25</f>
        <v>0</v>
      </c>
      <c r="AF25" s="81">
        <f>'雲林科大'!$B25</f>
        <v>0</v>
      </c>
      <c r="AG25" s="49" t="s">
        <v>22</v>
      </c>
      <c r="AH25" s="52">
        <f>'高雄一科大'!$B25</f>
        <v>0</v>
      </c>
      <c r="AI25" s="52">
        <f>'應用科大'!$B25</f>
        <v>0</v>
      </c>
      <c r="AJ25" s="81">
        <f>'屏東科大'!$B25</f>
        <v>0</v>
      </c>
      <c r="AK25" s="40">
        <f>'北護學院'!$B25</f>
        <v>0</v>
      </c>
      <c r="AL25" s="52">
        <f>'臺南藝術'!$B25</f>
        <v>0</v>
      </c>
      <c r="AM25" s="52">
        <f>'體育學院'!$B25</f>
        <v>0</v>
      </c>
      <c r="AN25" s="81">
        <f>'臺灣體育'!$B25</f>
        <v>0</v>
      </c>
      <c r="AO25" s="49" t="s">
        <v>22</v>
      </c>
      <c r="AP25" s="52">
        <f>'北商技術'!$B25</f>
        <v>0</v>
      </c>
      <c r="AQ25" s="52">
        <f>'臺中技術'!$B25</f>
        <v>0</v>
      </c>
      <c r="AR25" s="81">
        <f>'勤益技術'!$B25</f>
        <v>0</v>
      </c>
      <c r="AS25" s="40">
        <f>'虎尾科大'!$B25</f>
        <v>0</v>
      </c>
      <c r="AT25" s="52">
        <f>'高雄海洋科大'!$B25</f>
        <v>0</v>
      </c>
      <c r="AU25" s="52">
        <f>'高雄餐旅'!$B25</f>
        <v>0</v>
      </c>
      <c r="AV25" s="81">
        <f>'屏商技術'!$B25</f>
        <v>0</v>
      </c>
      <c r="AW25" s="49" t="s">
        <v>22</v>
      </c>
      <c r="AX25" s="52">
        <f>'澎湖技術'!$B25</f>
        <v>0</v>
      </c>
      <c r="AY25" s="52">
        <f>'金門技術'!$B25</f>
        <v>0</v>
      </c>
      <c r="AZ25" s="81">
        <f>'臺北師範'!$B25</f>
        <v>0</v>
      </c>
      <c r="BA25" s="40">
        <f>'新竹師範'!$B25</f>
        <v>0</v>
      </c>
      <c r="BB25" s="52">
        <f>'臺中師範'!$B25</f>
        <v>0</v>
      </c>
      <c r="BC25" s="52">
        <f>'臺南師範'!$B25</f>
        <v>0</v>
      </c>
      <c r="BD25" s="81">
        <f>'屏東師範'!$B25</f>
        <v>0</v>
      </c>
      <c r="BE25" s="49" t="s">
        <v>22</v>
      </c>
      <c r="BF25" s="52">
        <f>'花蓮師範'!$B25</f>
        <v>0</v>
      </c>
      <c r="BG25" s="52">
        <f>'臺中護專'!$B25</f>
        <v>0</v>
      </c>
      <c r="BH25" s="81">
        <f>'臺南護專'!$B25</f>
        <v>0</v>
      </c>
      <c r="BI25" s="40">
        <f>'戲曲專科'!$B25</f>
        <v>0</v>
      </c>
      <c r="BJ25" s="52">
        <f t="shared" si="19"/>
        <v>0</v>
      </c>
      <c r="BK25" s="52">
        <f>('校務基金分配'!BJ25)</f>
        <v>0</v>
      </c>
      <c r="BL25" s="34">
        <f t="shared" si="8"/>
        <v>0</v>
      </c>
      <c r="BM25" s="35">
        <f t="shared" si="9"/>
        <v>0</v>
      </c>
    </row>
    <row r="26" spans="1:65" s="47" customFormat="1" ht="14.25">
      <c r="A26" s="49" t="s">
        <v>23</v>
      </c>
      <c r="B26" s="52">
        <f>'臺大'!$B26</f>
        <v>308730710</v>
      </c>
      <c r="C26" s="52">
        <f>'政大'!$B26</f>
        <v>54884509</v>
      </c>
      <c r="D26" s="81">
        <f>'清大'!$B26</f>
        <v>76044197</v>
      </c>
      <c r="E26" s="40">
        <f>'中興大'!$B26</f>
        <v>79621901</v>
      </c>
      <c r="F26" s="52">
        <f>'成大'!$B26</f>
        <v>103305604</v>
      </c>
      <c r="G26" s="52">
        <f>'交大'!$B26</f>
        <v>72817965</v>
      </c>
      <c r="H26" s="81">
        <f>'中央大'!$B26</f>
        <v>45428659</v>
      </c>
      <c r="I26" s="49" t="s">
        <v>23</v>
      </c>
      <c r="J26" s="52">
        <f>'中山大'!$B26</f>
        <v>43032244</v>
      </c>
      <c r="K26" s="52">
        <f>'中正大'!$B26</f>
        <v>33115841</v>
      </c>
      <c r="L26" s="81">
        <f>'海洋大'!$B26</f>
        <v>34908556</v>
      </c>
      <c r="M26" s="40">
        <f>'陽明大'!$B26</f>
        <v>33424054</v>
      </c>
      <c r="N26" s="52">
        <f>'東華大'!$B26</f>
        <v>24321051</v>
      </c>
      <c r="O26" s="52">
        <f>'暨南大'!$B26</f>
        <v>19085610</v>
      </c>
      <c r="P26" s="81">
        <f>'臺北大'!$B26</f>
        <v>29511603</v>
      </c>
      <c r="Q26" s="49" t="s">
        <v>23</v>
      </c>
      <c r="R26" s="52">
        <f>'嘉義大'!$B26</f>
        <v>13475031</v>
      </c>
      <c r="S26" s="52">
        <f>'高雄大'!$B26</f>
        <v>6444532</v>
      </c>
      <c r="T26" s="81">
        <f>'臺東大'!$B26</f>
        <v>5392031</v>
      </c>
      <c r="U26" s="40">
        <f>'宜蘭大'!$B26</f>
        <v>4131980</v>
      </c>
      <c r="V26" s="52">
        <f>'聯合大'!$B26</f>
        <v>3371790</v>
      </c>
      <c r="W26" s="52">
        <f>'臺灣師大'!$B26</f>
        <v>37490316</v>
      </c>
      <c r="X26" s="81">
        <f>'彰師大'!$B26</f>
        <v>16499663</v>
      </c>
      <c r="Y26" s="49" t="s">
        <v>23</v>
      </c>
      <c r="Z26" s="52">
        <f>'高師大'!$B26</f>
        <v>18412282</v>
      </c>
      <c r="AA26" s="52">
        <f>'臺北藝大'!$B26</f>
        <v>3224174</v>
      </c>
      <c r="AB26" s="81">
        <f>'臺灣藝大'!$B26</f>
        <v>3917067</v>
      </c>
      <c r="AC26" s="40">
        <f>'空大'!$B26</f>
        <v>241886</v>
      </c>
      <c r="AD26" s="52">
        <f>'臺灣科大'!$B26</f>
        <v>29826815</v>
      </c>
      <c r="AE26" s="52">
        <f>'臺北科大'!$B26</f>
        <v>19239388</v>
      </c>
      <c r="AF26" s="81">
        <f>'雲林科大'!$B26</f>
        <v>14656630</v>
      </c>
      <c r="AG26" s="49" t="s">
        <v>23</v>
      </c>
      <c r="AH26" s="52">
        <f>'高雄一科大'!$B26</f>
        <v>8727517</v>
      </c>
      <c r="AI26" s="52">
        <f>'應用科大'!$B26</f>
        <v>16503866</v>
      </c>
      <c r="AJ26" s="81">
        <f>'屏東科大'!$B26</f>
        <v>16604952</v>
      </c>
      <c r="AK26" s="40">
        <f>'北護學院'!$B26</f>
        <v>2601091</v>
      </c>
      <c r="AL26" s="52">
        <f>'臺南藝術'!$B26</f>
        <v>5790377</v>
      </c>
      <c r="AM26" s="52">
        <f>'體育學院'!$B26</f>
        <v>5202585</v>
      </c>
      <c r="AN26" s="81">
        <f>'臺灣體育'!$B26</f>
        <v>6724214</v>
      </c>
      <c r="AO26" s="49" t="s">
        <v>23</v>
      </c>
      <c r="AP26" s="52">
        <f>'北商技術'!$B26</f>
        <v>5485977</v>
      </c>
      <c r="AQ26" s="52">
        <f>'臺中技術'!$B26</f>
        <v>12388371</v>
      </c>
      <c r="AR26" s="81">
        <f>'勤益技術'!$B26</f>
        <v>5619695</v>
      </c>
      <c r="AS26" s="40">
        <f>'虎尾科大'!$B26</f>
        <v>7010598</v>
      </c>
      <c r="AT26" s="52">
        <f>'高雄海洋科大'!$B26</f>
        <v>5467812</v>
      </c>
      <c r="AU26" s="52">
        <f>'高雄餐旅'!$B26</f>
        <v>7624908</v>
      </c>
      <c r="AV26" s="81">
        <f>'屏商技術'!$B26</f>
        <v>2737600</v>
      </c>
      <c r="AW26" s="49" t="s">
        <v>23</v>
      </c>
      <c r="AX26" s="52">
        <f>'澎湖技術'!$B26</f>
        <v>1420870</v>
      </c>
      <c r="AY26" s="52">
        <f>'金門技術'!$B26</f>
        <v>1158960</v>
      </c>
      <c r="AZ26" s="81">
        <f>'臺北師範'!$B26</f>
        <v>7051527</v>
      </c>
      <c r="BA26" s="40">
        <f>'新竹師範'!$B26</f>
        <v>4255934</v>
      </c>
      <c r="BB26" s="52">
        <f>'臺中師範'!$B26</f>
        <v>6169548</v>
      </c>
      <c r="BC26" s="52">
        <f>'臺南師範'!$B26</f>
        <v>6883009</v>
      </c>
      <c r="BD26" s="81">
        <f>'屏東師範'!$B26</f>
        <v>6295018</v>
      </c>
      <c r="BE26" s="49" t="s">
        <v>23</v>
      </c>
      <c r="BF26" s="52">
        <f>'花蓮師範'!$B26</f>
        <v>7874749</v>
      </c>
      <c r="BG26" s="52">
        <f>'臺中護專'!$B26</f>
        <v>138000</v>
      </c>
      <c r="BH26" s="81">
        <f>'臺南護專'!$B26</f>
        <v>758170</v>
      </c>
      <c r="BI26" s="40">
        <f>'戲曲專科'!$B26</f>
        <v>16660242</v>
      </c>
      <c r="BJ26" s="52">
        <f t="shared" si="19"/>
        <v>1301711679</v>
      </c>
      <c r="BK26" s="52">
        <f>('校務基金分配'!BJ26)</f>
        <v>1348827500</v>
      </c>
      <c r="BL26" s="41">
        <f t="shared" si="8"/>
        <v>-47115821</v>
      </c>
      <c r="BM26" s="42">
        <f t="shared" si="9"/>
        <v>-3.4930946321898095</v>
      </c>
    </row>
    <row r="27" spans="1:65" s="47" customFormat="1" ht="14.25">
      <c r="A27" s="49" t="s">
        <v>24</v>
      </c>
      <c r="B27" s="52">
        <f>'臺大'!$B27</f>
        <v>0</v>
      </c>
      <c r="C27" s="52">
        <f>'政大'!$B27</f>
        <v>0</v>
      </c>
      <c r="D27" s="81">
        <f>'清大'!$B27</f>
        <v>0</v>
      </c>
      <c r="E27" s="40">
        <f>'中興大'!$B27</f>
        <v>0</v>
      </c>
      <c r="F27" s="52">
        <f>'成大'!$B27</f>
        <v>0</v>
      </c>
      <c r="G27" s="52">
        <f>'交大'!$B27</f>
        <v>0</v>
      </c>
      <c r="H27" s="81">
        <f>'中央大'!$B27</f>
        <v>0</v>
      </c>
      <c r="I27" s="49" t="s">
        <v>24</v>
      </c>
      <c r="J27" s="52">
        <f>'中山大'!$B27</f>
        <v>0</v>
      </c>
      <c r="K27" s="52">
        <f>'中正大'!$B27</f>
        <v>0</v>
      </c>
      <c r="L27" s="81">
        <f>'海洋大'!$B27</f>
        <v>0</v>
      </c>
      <c r="M27" s="40">
        <f>'陽明大'!$B27</f>
        <v>0</v>
      </c>
      <c r="N27" s="52">
        <f>'東華大'!$B27</f>
        <v>0</v>
      </c>
      <c r="O27" s="52">
        <f>'暨南大'!$B27</f>
        <v>0</v>
      </c>
      <c r="P27" s="81">
        <f>'臺北大'!$B27</f>
        <v>0</v>
      </c>
      <c r="Q27" s="49" t="s">
        <v>24</v>
      </c>
      <c r="R27" s="52">
        <f>'嘉義大'!$B27</f>
        <v>0</v>
      </c>
      <c r="S27" s="52">
        <f>'高雄大'!$B27</f>
        <v>0</v>
      </c>
      <c r="T27" s="81">
        <f>'臺東大'!$B27</f>
        <v>0</v>
      </c>
      <c r="U27" s="40">
        <f>'宜蘭大'!$B27</f>
        <v>0</v>
      </c>
      <c r="V27" s="52">
        <f>'聯合大'!$B27</f>
        <v>0</v>
      </c>
      <c r="W27" s="52">
        <f>'臺灣師大'!$B27</f>
        <v>0</v>
      </c>
      <c r="X27" s="81">
        <f>'彰師大'!$B27</f>
        <v>0</v>
      </c>
      <c r="Y27" s="49" t="s">
        <v>24</v>
      </c>
      <c r="Z27" s="52">
        <f>'高師大'!$B27</f>
        <v>0</v>
      </c>
      <c r="AA27" s="52">
        <f>'臺北藝大'!$B27</f>
        <v>0</v>
      </c>
      <c r="AB27" s="81">
        <f>'臺灣藝大'!$B27</f>
        <v>0</v>
      </c>
      <c r="AC27" s="40">
        <f>'空大'!$B27</f>
        <v>0</v>
      </c>
      <c r="AD27" s="52">
        <f>'臺灣科大'!$B27</f>
        <v>0</v>
      </c>
      <c r="AE27" s="52">
        <f>'臺北科大'!$B27</f>
        <v>0</v>
      </c>
      <c r="AF27" s="81">
        <f>'雲林科大'!$B27</f>
        <v>0</v>
      </c>
      <c r="AG27" s="49" t="s">
        <v>24</v>
      </c>
      <c r="AH27" s="52">
        <f>'高雄一科大'!$B27</f>
        <v>0</v>
      </c>
      <c r="AI27" s="52">
        <f>'應用科大'!$B27</f>
        <v>0</v>
      </c>
      <c r="AJ27" s="81">
        <f>'屏東科大'!$B27</f>
        <v>0</v>
      </c>
      <c r="AK27" s="40">
        <f>'北護學院'!$B27</f>
        <v>0</v>
      </c>
      <c r="AL27" s="52">
        <f>'臺南藝術'!$B27</f>
        <v>0</v>
      </c>
      <c r="AM27" s="52">
        <f>'體育學院'!$B27</f>
        <v>0</v>
      </c>
      <c r="AN27" s="81">
        <f>'臺灣體育'!$B27</f>
        <v>0</v>
      </c>
      <c r="AO27" s="49" t="s">
        <v>24</v>
      </c>
      <c r="AP27" s="52">
        <f>'北商技術'!$B27</f>
        <v>0</v>
      </c>
      <c r="AQ27" s="52">
        <f>'臺中技術'!$B27</f>
        <v>0</v>
      </c>
      <c r="AR27" s="81">
        <f>'勤益技術'!$B27</f>
        <v>0</v>
      </c>
      <c r="AS27" s="40">
        <f>'虎尾科大'!$B27</f>
        <v>0</v>
      </c>
      <c r="AT27" s="52">
        <f>'高雄海洋科大'!$B27</f>
        <v>0</v>
      </c>
      <c r="AU27" s="52">
        <f>'高雄餐旅'!$B27</f>
        <v>0</v>
      </c>
      <c r="AV27" s="81">
        <f>'屏商技術'!$B27</f>
        <v>0</v>
      </c>
      <c r="AW27" s="49" t="s">
        <v>24</v>
      </c>
      <c r="AX27" s="52">
        <f>'澎湖技術'!$B27</f>
        <v>0</v>
      </c>
      <c r="AY27" s="52">
        <f>'金門技術'!$B27</f>
        <v>0</v>
      </c>
      <c r="AZ27" s="81">
        <f>'臺北師範'!$B27</f>
        <v>0</v>
      </c>
      <c r="BA27" s="40">
        <f>'新竹師範'!$B27</f>
        <v>0</v>
      </c>
      <c r="BB27" s="52">
        <f>'臺中師範'!$B27</f>
        <v>0</v>
      </c>
      <c r="BC27" s="52">
        <f>'臺南師範'!$B27</f>
        <v>0</v>
      </c>
      <c r="BD27" s="81">
        <f>'屏東師範'!$B27</f>
        <v>0</v>
      </c>
      <c r="BE27" s="49" t="s">
        <v>24</v>
      </c>
      <c r="BF27" s="52">
        <f>'花蓮師範'!$B27</f>
        <v>0</v>
      </c>
      <c r="BG27" s="52">
        <f>'臺中護專'!$B27</f>
        <v>0</v>
      </c>
      <c r="BH27" s="81">
        <f>'臺南護專'!$B27</f>
        <v>0</v>
      </c>
      <c r="BI27" s="40">
        <f>'戲曲專科'!$B27</f>
        <v>0</v>
      </c>
      <c r="BJ27" s="52">
        <f t="shared" si="19"/>
        <v>0</v>
      </c>
      <c r="BK27" s="52">
        <f>('校務基金分配'!BJ27)</f>
        <v>0</v>
      </c>
      <c r="BL27" s="41">
        <f t="shared" si="8"/>
        <v>0</v>
      </c>
      <c r="BM27" s="42">
        <f t="shared" si="9"/>
        <v>0</v>
      </c>
    </row>
    <row r="28" spans="1:65" s="47" customFormat="1" ht="14.25">
      <c r="A28" s="49" t="s">
        <v>25</v>
      </c>
      <c r="B28" s="52">
        <f>'臺大'!$B28</f>
        <v>969134331.5</v>
      </c>
      <c r="C28" s="52">
        <f>'政大'!$B28</f>
        <v>230539583</v>
      </c>
      <c r="D28" s="81">
        <f>'清大'!$B28</f>
        <v>206500088</v>
      </c>
      <c r="E28" s="40">
        <f>'中興大'!$B28</f>
        <v>248879001</v>
      </c>
      <c r="F28" s="52">
        <f>'成大'!$B28</f>
        <v>272599721</v>
      </c>
      <c r="G28" s="52">
        <f>'交大'!$B28</f>
        <v>165572782</v>
      </c>
      <c r="H28" s="81">
        <f>'中央大'!$B28</f>
        <v>144835953</v>
      </c>
      <c r="I28" s="49" t="s">
        <v>25</v>
      </c>
      <c r="J28" s="52">
        <f>'中山大'!$B28</f>
        <v>152834053</v>
      </c>
      <c r="K28" s="52">
        <f>'中正大'!$B28</f>
        <v>122164464</v>
      </c>
      <c r="L28" s="81">
        <f>'海洋大'!$B28</f>
        <v>108904439</v>
      </c>
      <c r="M28" s="40">
        <f>'陽明大'!$B28</f>
        <v>79887797.66</v>
      </c>
      <c r="N28" s="52">
        <f>'東華大'!$B28</f>
        <v>93436475</v>
      </c>
      <c r="O28" s="52">
        <f>'暨南大'!$B28</f>
        <v>48292313</v>
      </c>
      <c r="P28" s="81">
        <f>'臺北大'!$B28</f>
        <v>88058112</v>
      </c>
      <c r="Q28" s="49" t="s">
        <v>25</v>
      </c>
      <c r="R28" s="52">
        <f>'嘉義大'!$B28</f>
        <v>107347449</v>
      </c>
      <c r="S28" s="52">
        <f>'高雄大'!$B28</f>
        <v>74712791</v>
      </c>
      <c r="T28" s="81">
        <f>'臺東大'!$B28</f>
        <v>53035451</v>
      </c>
      <c r="U28" s="40">
        <f>'宜蘭大'!$B28</f>
        <v>77309686</v>
      </c>
      <c r="V28" s="52">
        <f>'聯合大'!$B28</f>
        <v>41083433</v>
      </c>
      <c r="W28" s="52">
        <f>'臺灣師大'!$B28</f>
        <v>269864454</v>
      </c>
      <c r="X28" s="81">
        <f>'彰師大'!$B28</f>
        <v>59366835</v>
      </c>
      <c r="Y28" s="49" t="s">
        <v>25</v>
      </c>
      <c r="Z28" s="52">
        <f>'高師大'!$B28</f>
        <v>91210364</v>
      </c>
      <c r="AA28" s="52">
        <f>'臺北藝大'!$B28</f>
        <v>54997692.5</v>
      </c>
      <c r="AB28" s="81">
        <f>'臺灣藝大'!$B28</f>
        <v>56903230</v>
      </c>
      <c r="AC28" s="40">
        <f>'空大'!$B28</f>
        <v>105513990</v>
      </c>
      <c r="AD28" s="52">
        <f>'臺灣科大'!$B28</f>
        <v>137056118</v>
      </c>
      <c r="AE28" s="52">
        <f>'臺北科大'!$B28</f>
        <v>133587458.2</v>
      </c>
      <c r="AF28" s="81">
        <f>'雲林科大'!$B28</f>
        <v>93840736</v>
      </c>
      <c r="AG28" s="49" t="s">
        <v>25</v>
      </c>
      <c r="AH28" s="52">
        <f>'高雄一科大'!$B28</f>
        <v>105405068</v>
      </c>
      <c r="AI28" s="52">
        <f>'應用科大'!$B28</f>
        <v>90454858</v>
      </c>
      <c r="AJ28" s="81">
        <f>'屏東科大'!$B28</f>
        <v>105540292</v>
      </c>
      <c r="AK28" s="40">
        <f>'北護學院'!$B28</f>
        <v>56002494</v>
      </c>
      <c r="AL28" s="52">
        <f>'臺南藝術'!$B28</f>
        <v>39638907</v>
      </c>
      <c r="AM28" s="52">
        <f>'體育學院'!$B28</f>
        <v>60762118</v>
      </c>
      <c r="AN28" s="81">
        <f>'臺灣體育'!$B28</f>
        <v>40855242</v>
      </c>
      <c r="AO28" s="49" t="s">
        <v>25</v>
      </c>
      <c r="AP28" s="52">
        <f>'北商技術'!$B28</f>
        <v>93802957</v>
      </c>
      <c r="AQ28" s="52">
        <f>'臺中技術'!$B28</f>
        <v>76631122</v>
      </c>
      <c r="AR28" s="81">
        <f>'勤益技術'!$B28</f>
        <v>55849010</v>
      </c>
      <c r="AS28" s="40">
        <f>'虎尾科大'!$B28</f>
        <v>97656519</v>
      </c>
      <c r="AT28" s="52">
        <f>'高雄海洋科大'!$B28</f>
        <v>56608307</v>
      </c>
      <c r="AU28" s="52">
        <f>'高雄餐旅'!$B28</f>
        <v>38599223</v>
      </c>
      <c r="AV28" s="81">
        <f>'屏商技術'!$B28</f>
        <v>41713297</v>
      </c>
      <c r="AW28" s="49" t="s">
        <v>25</v>
      </c>
      <c r="AX28" s="52">
        <f>'澎湖技術'!$B28</f>
        <v>35380765</v>
      </c>
      <c r="AY28" s="52">
        <f>'金門技術'!$B28</f>
        <v>5207390</v>
      </c>
      <c r="AZ28" s="81">
        <f>'臺北師範'!$B28</f>
        <v>64260139</v>
      </c>
      <c r="BA28" s="40">
        <f>'新竹師範'!$B28</f>
        <v>59372356</v>
      </c>
      <c r="BB28" s="52">
        <f>'臺中師範'!$B28</f>
        <v>59440414</v>
      </c>
      <c r="BC28" s="52">
        <f>'臺南師範'!$B28</f>
        <v>68258686</v>
      </c>
      <c r="BD28" s="81">
        <f>'屏東師範'!$B28</f>
        <v>60467096</v>
      </c>
      <c r="BE28" s="49" t="s">
        <v>25</v>
      </c>
      <c r="BF28" s="52">
        <f>'花蓮師範'!$B28</f>
        <v>54856326</v>
      </c>
      <c r="BG28" s="52">
        <f>'臺中護專'!$B28</f>
        <v>21314278</v>
      </c>
      <c r="BH28" s="81">
        <f>'臺南護專'!$B28</f>
        <v>26836913</v>
      </c>
      <c r="BI28" s="40">
        <f>'戲曲專科'!$B28</f>
        <v>43645652</v>
      </c>
      <c r="BJ28" s="52">
        <f t="shared" si="19"/>
        <v>5746028229.86</v>
      </c>
      <c r="BK28" s="52">
        <f>('校務基金分配'!BJ28)</f>
        <v>6024023000</v>
      </c>
      <c r="BL28" s="41">
        <f t="shared" si="8"/>
        <v>-277994770.14000034</v>
      </c>
      <c r="BM28" s="42">
        <f t="shared" si="9"/>
        <v>-4.614769401444854</v>
      </c>
    </row>
    <row r="29" spans="1:65" s="47" customFormat="1" ht="14.25">
      <c r="A29" s="49" t="s">
        <v>26</v>
      </c>
      <c r="B29" s="52">
        <f>'臺大'!$B29</f>
        <v>0</v>
      </c>
      <c r="C29" s="52">
        <f>'政大'!$B29</f>
        <v>34628037</v>
      </c>
      <c r="D29" s="81">
        <f>'清大'!$B29</f>
        <v>63409512</v>
      </c>
      <c r="E29" s="40">
        <f>'中興大'!$B29</f>
        <v>9022373</v>
      </c>
      <c r="F29" s="52">
        <f>'成大'!$B29</f>
        <v>224584446</v>
      </c>
      <c r="G29" s="52">
        <f>'交大'!$B29</f>
        <v>63772936</v>
      </c>
      <c r="H29" s="81">
        <f>'中央大'!$B29</f>
        <v>47130955</v>
      </c>
      <c r="I29" s="49" t="s">
        <v>26</v>
      </c>
      <c r="J29" s="52">
        <f>'中山大'!$B29</f>
        <v>28588582</v>
      </c>
      <c r="K29" s="52">
        <f>'中正大'!$B29</f>
        <v>23736772</v>
      </c>
      <c r="L29" s="81">
        <f>'海洋大'!$B29</f>
        <v>3458632</v>
      </c>
      <c r="M29" s="40">
        <f>'陽明大'!$B29</f>
        <v>31940844</v>
      </c>
      <c r="N29" s="52">
        <f>'東華大'!$B29</f>
        <v>22208913</v>
      </c>
      <c r="O29" s="52">
        <f>'暨南大'!$B29</f>
        <v>0</v>
      </c>
      <c r="P29" s="81">
        <f>'臺北大'!$B29</f>
        <v>0</v>
      </c>
      <c r="Q29" s="49" t="s">
        <v>26</v>
      </c>
      <c r="R29" s="52">
        <f>'嘉義大'!$B29</f>
        <v>58701815</v>
      </c>
      <c r="S29" s="52">
        <f>'高雄大'!$B29</f>
        <v>8083007</v>
      </c>
      <c r="T29" s="81">
        <f>'臺東大'!$B29</f>
        <v>0</v>
      </c>
      <c r="U29" s="40">
        <f>'宜蘭大'!$B29</f>
        <v>0</v>
      </c>
      <c r="V29" s="52">
        <f>'聯合大'!$B29</f>
        <v>4061317</v>
      </c>
      <c r="W29" s="52">
        <f>'臺灣師大'!$B29</f>
        <v>15748931</v>
      </c>
      <c r="X29" s="81">
        <f>'彰師大'!$B29</f>
        <v>1697224</v>
      </c>
      <c r="Y29" s="49" t="s">
        <v>26</v>
      </c>
      <c r="Z29" s="52">
        <f>'高師大'!$B29</f>
        <v>9529304</v>
      </c>
      <c r="AA29" s="52">
        <f>'臺北藝大'!$B29</f>
        <v>0</v>
      </c>
      <c r="AB29" s="81">
        <f>'臺灣藝大'!$B29</f>
        <v>16440</v>
      </c>
      <c r="AC29" s="40">
        <f>'空大'!$B29</f>
        <v>0</v>
      </c>
      <c r="AD29" s="52">
        <f>'臺灣科大'!$B29</f>
        <v>14019373</v>
      </c>
      <c r="AE29" s="52">
        <f>'臺北科大'!$B29</f>
        <v>18563096</v>
      </c>
      <c r="AF29" s="81">
        <f>'雲林科大'!$B29</f>
        <v>0</v>
      </c>
      <c r="AG29" s="49" t="s">
        <v>26</v>
      </c>
      <c r="AH29" s="52">
        <f>'高雄一科大'!$B29</f>
        <v>3641971</v>
      </c>
      <c r="AI29" s="52">
        <f>'應用科大'!$B29</f>
        <v>6728516</v>
      </c>
      <c r="AJ29" s="81">
        <f>'屏東科大'!$B29</f>
        <v>32601281</v>
      </c>
      <c r="AK29" s="40">
        <f>'北護學院'!$B29</f>
        <v>1839431</v>
      </c>
      <c r="AL29" s="52">
        <f>'臺南藝術'!$B29</f>
        <v>4325990</v>
      </c>
      <c r="AM29" s="52">
        <f>'體育學院'!$B29</f>
        <v>5451745</v>
      </c>
      <c r="AN29" s="81">
        <f>'臺灣體育'!$B29</f>
        <v>1209311</v>
      </c>
      <c r="AO29" s="49" t="s">
        <v>26</v>
      </c>
      <c r="AP29" s="52">
        <f>'北商技術'!$B29</f>
        <v>0</v>
      </c>
      <c r="AQ29" s="52">
        <f>'臺中技術'!$B29</f>
        <v>1187955</v>
      </c>
      <c r="AR29" s="81">
        <f>'勤益技術'!$B29</f>
        <v>0</v>
      </c>
      <c r="AS29" s="40">
        <f>'虎尾科大'!$B29</f>
        <v>770026</v>
      </c>
      <c r="AT29" s="52">
        <f>'高雄海洋科大'!$B29</f>
        <v>5813364</v>
      </c>
      <c r="AU29" s="52">
        <f>'高雄餐旅'!$B29</f>
        <v>2621327</v>
      </c>
      <c r="AV29" s="81">
        <f>'屏商技術'!$B29</f>
        <v>0</v>
      </c>
      <c r="AW29" s="49" t="s">
        <v>26</v>
      </c>
      <c r="AX29" s="52">
        <f>'澎湖技術'!$B29</f>
        <v>1621871</v>
      </c>
      <c r="AY29" s="52">
        <f>'金門技術'!$B29</f>
        <v>4534218</v>
      </c>
      <c r="AZ29" s="81">
        <f>'臺北師範'!$B29</f>
        <v>0</v>
      </c>
      <c r="BA29" s="40">
        <f>'新竹師範'!$B29</f>
        <v>0</v>
      </c>
      <c r="BB29" s="52">
        <f>'臺中師範'!$B29</f>
        <v>0</v>
      </c>
      <c r="BC29" s="52">
        <f>'臺南師範'!$B29</f>
        <v>0</v>
      </c>
      <c r="BD29" s="81">
        <f>'屏東師範'!$B29</f>
        <v>0</v>
      </c>
      <c r="BE29" s="49" t="s">
        <v>26</v>
      </c>
      <c r="BF29" s="52">
        <f>'花蓮師範'!$B29</f>
        <v>0</v>
      </c>
      <c r="BG29" s="52">
        <f>'臺中護專'!$B29</f>
        <v>0</v>
      </c>
      <c r="BH29" s="81">
        <f>'臺南護專'!$B29</f>
        <v>187833</v>
      </c>
      <c r="BI29" s="40">
        <f>'戲曲專科'!$B29</f>
        <v>0</v>
      </c>
      <c r="BJ29" s="52">
        <f t="shared" si="19"/>
        <v>755437348</v>
      </c>
      <c r="BK29" s="52">
        <f>('校務基金分配'!BJ29)</f>
        <v>488720500</v>
      </c>
      <c r="BL29" s="41">
        <f t="shared" si="8"/>
        <v>266716848</v>
      </c>
      <c r="BM29" s="42">
        <f t="shared" si="9"/>
        <v>54.574516108900696</v>
      </c>
    </row>
    <row r="30" spans="1:65" s="47" customFormat="1" ht="14.25">
      <c r="A30" s="49" t="s">
        <v>27</v>
      </c>
      <c r="B30" s="52">
        <f>'臺大'!$B30</f>
        <v>0</v>
      </c>
      <c r="C30" s="52">
        <f>'政大'!$B30</f>
        <v>0</v>
      </c>
      <c r="D30" s="81">
        <f>'清大'!$B30</f>
        <v>0</v>
      </c>
      <c r="E30" s="40">
        <f>'中興大'!$B30</f>
        <v>0</v>
      </c>
      <c r="F30" s="52">
        <f>'成大'!$B30</f>
        <v>0</v>
      </c>
      <c r="G30" s="52">
        <f>'交大'!$B30</f>
        <v>0</v>
      </c>
      <c r="H30" s="81">
        <f>'中央大'!$B30</f>
        <v>0</v>
      </c>
      <c r="I30" s="49" t="s">
        <v>27</v>
      </c>
      <c r="J30" s="52">
        <f>'中山大'!$B30</f>
        <v>0</v>
      </c>
      <c r="K30" s="52">
        <f>'中正大'!$B30</f>
        <v>0</v>
      </c>
      <c r="L30" s="81">
        <f>'海洋大'!$B30</f>
        <v>0</v>
      </c>
      <c r="M30" s="40">
        <f>'陽明大'!$B30</f>
        <v>0</v>
      </c>
      <c r="N30" s="52">
        <f>'東華大'!$B30</f>
        <v>0</v>
      </c>
      <c r="O30" s="52">
        <f>'暨南大'!$B30</f>
        <v>0</v>
      </c>
      <c r="P30" s="81">
        <f>'臺北大'!$B30</f>
        <v>0</v>
      </c>
      <c r="Q30" s="49" t="s">
        <v>27</v>
      </c>
      <c r="R30" s="52">
        <f>'嘉義大'!$B30</f>
        <v>0</v>
      </c>
      <c r="S30" s="52">
        <f>'高雄大'!$B30</f>
        <v>0</v>
      </c>
      <c r="T30" s="81">
        <f>'臺東大'!$B30</f>
        <v>0</v>
      </c>
      <c r="U30" s="40">
        <f>'宜蘭大'!$B30</f>
        <v>0</v>
      </c>
      <c r="V30" s="52">
        <f>'聯合大'!$B30</f>
        <v>0</v>
      </c>
      <c r="W30" s="52">
        <f>'臺灣師大'!$B30</f>
        <v>0</v>
      </c>
      <c r="X30" s="81">
        <f>'彰師大'!$B30</f>
        <v>0</v>
      </c>
      <c r="Y30" s="49" t="s">
        <v>27</v>
      </c>
      <c r="Z30" s="52">
        <f>'高師大'!$B30</f>
        <v>0</v>
      </c>
      <c r="AA30" s="52">
        <f>'臺北藝大'!$B30</f>
        <v>0</v>
      </c>
      <c r="AB30" s="81">
        <f>'臺灣藝大'!$B30</f>
        <v>0</v>
      </c>
      <c r="AC30" s="40">
        <f>'空大'!$B30</f>
        <v>0</v>
      </c>
      <c r="AD30" s="52">
        <f>'臺灣科大'!$B30</f>
        <v>0</v>
      </c>
      <c r="AE30" s="52">
        <f>'臺北科大'!$B30</f>
        <v>0</v>
      </c>
      <c r="AF30" s="81">
        <f>'雲林科大'!$B30</f>
        <v>0</v>
      </c>
      <c r="AG30" s="49" t="s">
        <v>27</v>
      </c>
      <c r="AH30" s="52">
        <f>'高雄一科大'!$B30</f>
        <v>0</v>
      </c>
      <c r="AI30" s="52">
        <f>'應用科大'!$B30</f>
        <v>0</v>
      </c>
      <c r="AJ30" s="81">
        <f>'屏東科大'!$B30</f>
        <v>0</v>
      </c>
      <c r="AK30" s="40">
        <f>'北護學院'!$B30</f>
        <v>0</v>
      </c>
      <c r="AL30" s="52">
        <f>'臺南藝術'!$B30</f>
        <v>0</v>
      </c>
      <c r="AM30" s="52">
        <f>'體育學院'!$B30</f>
        <v>0</v>
      </c>
      <c r="AN30" s="81">
        <f>'臺灣體育'!$B30</f>
        <v>0</v>
      </c>
      <c r="AO30" s="49" t="s">
        <v>27</v>
      </c>
      <c r="AP30" s="52">
        <f>'北商技術'!$B30</f>
        <v>0</v>
      </c>
      <c r="AQ30" s="52">
        <f>'臺中技術'!$B30</f>
        <v>0</v>
      </c>
      <c r="AR30" s="81">
        <f>'勤益技術'!$B30</f>
        <v>0</v>
      </c>
      <c r="AS30" s="40">
        <f>'虎尾科大'!$B30</f>
        <v>0</v>
      </c>
      <c r="AT30" s="52">
        <f>'高雄海洋科大'!$B30</f>
        <v>0</v>
      </c>
      <c r="AU30" s="52">
        <f>'高雄餐旅'!$B30</f>
        <v>0</v>
      </c>
      <c r="AV30" s="81">
        <f>'屏商技術'!$B30</f>
        <v>0</v>
      </c>
      <c r="AW30" s="49" t="s">
        <v>27</v>
      </c>
      <c r="AX30" s="52">
        <f>'澎湖技術'!$B30</f>
        <v>0</v>
      </c>
      <c r="AY30" s="52">
        <f>'金門技術'!$B30</f>
        <v>0</v>
      </c>
      <c r="AZ30" s="81">
        <f>'臺北師範'!$B30</f>
        <v>0</v>
      </c>
      <c r="BA30" s="40">
        <f>'新竹師範'!$B30</f>
        <v>0</v>
      </c>
      <c r="BB30" s="52">
        <f>'臺中師範'!$B30</f>
        <v>0</v>
      </c>
      <c r="BC30" s="52">
        <f>'臺南師範'!$B30</f>
        <v>0</v>
      </c>
      <c r="BD30" s="81">
        <f>'屏東師範'!$B30</f>
        <v>0</v>
      </c>
      <c r="BE30" s="49" t="s">
        <v>27</v>
      </c>
      <c r="BF30" s="52">
        <f>'花蓮師範'!$B30</f>
        <v>0</v>
      </c>
      <c r="BG30" s="52">
        <f>'臺中護專'!$B30</f>
        <v>0</v>
      </c>
      <c r="BH30" s="81">
        <f>'臺南護專'!$B30</f>
        <v>0</v>
      </c>
      <c r="BI30" s="40">
        <f>'戲曲專科'!$B30</f>
        <v>0</v>
      </c>
      <c r="BJ30" s="52">
        <f t="shared" si="19"/>
        <v>0</v>
      </c>
      <c r="BK30" s="52">
        <f>('校務基金分配'!BJ30)</f>
        <v>0</v>
      </c>
      <c r="BL30" s="41">
        <f t="shared" si="8"/>
        <v>0</v>
      </c>
      <c r="BM30" s="42">
        <f t="shared" si="9"/>
        <v>0</v>
      </c>
    </row>
    <row r="31" spans="1:65" s="47" customFormat="1" ht="14.25">
      <c r="A31" s="49" t="s">
        <v>28</v>
      </c>
      <c r="B31" s="52">
        <f>'臺大'!$B31</f>
        <v>0</v>
      </c>
      <c r="C31" s="52">
        <f>'政大'!$B31</f>
        <v>0</v>
      </c>
      <c r="D31" s="81">
        <f>'清大'!$B31</f>
        <v>0</v>
      </c>
      <c r="E31" s="40">
        <f>'中興大'!$B31</f>
        <v>0</v>
      </c>
      <c r="F31" s="52">
        <f>'成大'!$B31</f>
        <v>0</v>
      </c>
      <c r="G31" s="52">
        <f>'交大'!$B31</f>
        <v>0</v>
      </c>
      <c r="H31" s="81">
        <f>'中央大'!$B31</f>
        <v>0</v>
      </c>
      <c r="I31" s="49" t="s">
        <v>28</v>
      </c>
      <c r="J31" s="52">
        <f>'中山大'!$B31</f>
        <v>0</v>
      </c>
      <c r="K31" s="52">
        <f>'中正大'!$B31</f>
        <v>0</v>
      </c>
      <c r="L31" s="81">
        <f>'海洋大'!$B31</f>
        <v>0</v>
      </c>
      <c r="M31" s="40">
        <f>'陽明大'!$B31</f>
        <v>0</v>
      </c>
      <c r="N31" s="52">
        <f>'東華大'!$B31</f>
        <v>0</v>
      </c>
      <c r="O31" s="52">
        <f>'暨南大'!$B31</f>
        <v>0</v>
      </c>
      <c r="P31" s="81">
        <f>'臺北大'!$B31</f>
        <v>0</v>
      </c>
      <c r="Q31" s="49" t="s">
        <v>28</v>
      </c>
      <c r="R31" s="52">
        <f>'嘉義大'!$B31</f>
        <v>0</v>
      </c>
      <c r="S31" s="52">
        <f>'高雄大'!$B31</f>
        <v>0</v>
      </c>
      <c r="T31" s="81">
        <f>'臺東大'!$B31</f>
        <v>0</v>
      </c>
      <c r="U31" s="40">
        <f>'宜蘭大'!$B31</f>
        <v>836649</v>
      </c>
      <c r="V31" s="52">
        <f>'聯合大'!$B31</f>
        <v>0</v>
      </c>
      <c r="W31" s="52">
        <f>'臺灣師大'!$B31</f>
        <v>0</v>
      </c>
      <c r="X31" s="81">
        <f>'彰師大'!$B31</f>
        <v>0</v>
      </c>
      <c r="Y31" s="49" t="s">
        <v>28</v>
      </c>
      <c r="Z31" s="52">
        <f>'高師大'!$B31</f>
        <v>0</v>
      </c>
      <c r="AA31" s="52">
        <f>'臺北藝大'!$B31</f>
        <v>0</v>
      </c>
      <c r="AB31" s="81">
        <f>'臺灣藝大'!$B31</f>
        <v>0</v>
      </c>
      <c r="AC31" s="40">
        <f>'空大'!$B31</f>
        <v>0</v>
      </c>
      <c r="AD31" s="52">
        <f>'臺灣科大'!$B31</f>
        <v>0</v>
      </c>
      <c r="AE31" s="52">
        <f>'臺北科大'!$B31</f>
        <v>0</v>
      </c>
      <c r="AF31" s="81">
        <f>'雲林科大'!$B31</f>
        <v>0</v>
      </c>
      <c r="AG31" s="49" t="s">
        <v>28</v>
      </c>
      <c r="AH31" s="52">
        <f>'高雄一科大'!$B31</f>
        <v>0</v>
      </c>
      <c r="AI31" s="52">
        <f>'應用科大'!$B31</f>
        <v>0</v>
      </c>
      <c r="AJ31" s="81">
        <f>'屏東科大'!$B31</f>
        <v>0</v>
      </c>
      <c r="AK31" s="40">
        <f>'北護學院'!$B31</f>
        <v>0</v>
      </c>
      <c r="AL31" s="52">
        <f>'臺南藝術'!$B31</f>
        <v>0</v>
      </c>
      <c r="AM31" s="52">
        <f>'體育學院'!$B31</f>
        <v>0</v>
      </c>
      <c r="AN31" s="81">
        <f>'臺灣體育'!$B31</f>
        <v>0</v>
      </c>
      <c r="AO31" s="49" t="s">
        <v>28</v>
      </c>
      <c r="AP31" s="52">
        <f>'北商技術'!$B31</f>
        <v>0</v>
      </c>
      <c r="AQ31" s="52">
        <f>'臺中技術'!$B31</f>
        <v>883554</v>
      </c>
      <c r="AR31" s="81">
        <f>'勤益技術'!$B31</f>
        <v>0</v>
      </c>
      <c r="AS31" s="40">
        <f>'虎尾科大'!$B31</f>
        <v>0</v>
      </c>
      <c r="AT31" s="52">
        <f>'高雄海洋科大'!$B31</f>
        <v>0</v>
      </c>
      <c r="AU31" s="52">
        <f>'高雄餐旅'!$B31</f>
        <v>0</v>
      </c>
      <c r="AV31" s="81">
        <f>'屏商技術'!$B31</f>
        <v>0</v>
      </c>
      <c r="AW31" s="49" t="s">
        <v>28</v>
      </c>
      <c r="AX31" s="52">
        <f>'澎湖技術'!$B31</f>
        <v>0</v>
      </c>
      <c r="AY31" s="52">
        <f>'金門技術'!$B31</f>
        <v>0</v>
      </c>
      <c r="AZ31" s="81">
        <f>'臺北師範'!$B31</f>
        <v>0</v>
      </c>
      <c r="BA31" s="40">
        <f>'新竹師範'!$B31</f>
        <v>0</v>
      </c>
      <c r="BB31" s="52">
        <f>'臺中師範'!$B31</f>
        <v>0</v>
      </c>
      <c r="BC31" s="52">
        <f>'臺南師範'!$B31</f>
        <v>0</v>
      </c>
      <c r="BD31" s="81">
        <f>'屏東師範'!$B31</f>
        <v>0</v>
      </c>
      <c r="BE31" s="49" t="s">
        <v>28</v>
      </c>
      <c r="BF31" s="52">
        <f>'花蓮師範'!$B31</f>
        <v>0</v>
      </c>
      <c r="BG31" s="52">
        <f>'臺中護專'!$B31</f>
        <v>0</v>
      </c>
      <c r="BH31" s="81">
        <f>'臺南護專'!$B31</f>
        <v>0</v>
      </c>
      <c r="BI31" s="40">
        <f>'戲曲專科'!$B31</f>
        <v>0</v>
      </c>
      <c r="BJ31" s="52">
        <f t="shared" si="19"/>
        <v>1720203</v>
      </c>
      <c r="BK31" s="52">
        <f>('校務基金分配'!BJ31)</f>
        <v>5000</v>
      </c>
      <c r="BL31" s="41">
        <f t="shared" si="8"/>
        <v>1715203</v>
      </c>
      <c r="BM31" s="42">
        <f t="shared" si="9"/>
        <v>34304.06</v>
      </c>
    </row>
    <row r="32" spans="1:65" s="45" customFormat="1" ht="27.75" customHeight="1">
      <c r="A32" s="22" t="s">
        <v>81</v>
      </c>
      <c r="B32" s="51">
        <f aca="true" t="shared" si="20" ref="B32:H32">B7-B18</f>
        <v>-15374718.760000229</v>
      </c>
      <c r="C32" s="51">
        <f t="shared" si="20"/>
        <v>70017934</v>
      </c>
      <c r="D32" s="82">
        <f t="shared" si="20"/>
        <v>-88870109</v>
      </c>
      <c r="E32" s="33">
        <f t="shared" si="20"/>
        <v>-72063009.65999985</v>
      </c>
      <c r="F32" s="51">
        <f t="shared" si="20"/>
        <v>-10398725</v>
      </c>
      <c r="G32" s="51">
        <f t="shared" si="20"/>
        <v>-157660817.29999995</v>
      </c>
      <c r="H32" s="82">
        <f t="shared" si="20"/>
        <v>11713128</v>
      </c>
      <c r="I32" s="22" t="s">
        <v>81</v>
      </c>
      <c r="J32" s="51">
        <f aca="true" t="shared" si="21" ref="J32:P32">J7-J18</f>
        <v>109419512</v>
      </c>
      <c r="K32" s="51">
        <f t="shared" si="21"/>
        <v>224737257</v>
      </c>
      <c r="L32" s="82">
        <f t="shared" si="21"/>
        <v>-22891999.149999976</v>
      </c>
      <c r="M32" s="33">
        <f t="shared" si="21"/>
        <v>-20852193.51999998</v>
      </c>
      <c r="N32" s="51">
        <f t="shared" si="21"/>
        <v>87370927</v>
      </c>
      <c r="O32" s="51">
        <f t="shared" si="21"/>
        <v>43326711</v>
      </c>
      <c r="P32" s="82">
        <f t="shared" si="21"/>
        <v>92192655</v>
      </c>
      <c r="Q32" s="22" t="s">
        <v>81</v>
      </c>
      <c r="R32" s="51">
        <f aca="true" t="shared" si="22" ref="R32:X32">R7-R18</f>
        <v>179318638</v>
      </c>
      <c r="S32" s="51">
        <f t="shared" si="22"/>
        <v>19147976</v>
      </c>
      <c r="T32" s="82">
        <f t="shared" si="22"/>
        <v>19467501</v>
      </c>
      <c r="U32" s="33">
        <f t="shared" si="22"/>
        <v>52904511</v>
      </c>
      <c r="V32" s="51">
        <f t="shared" si="22"/>
        <v>-12600089</v>
      </c>
      <c r="W32" s="51">
        <f t="shared" si="22"/>
        <v>-307969323.13999987</v>
      </c>
      <c r="X32" s="82">
        <f t="shared" si="22"/>
        <v>117558181</v>
      </c>
      <c r="Y32" s="22" t="s">
        <v>81</v>
      </c>
      <c r="Z32" s="51">
        <f aca="true" t="shared" si="23" ref="Z32:AF32">Z7-Z18</f>
        <v>15790125</v>
      </c>
      <c r="AA32" s="51">
        <f t="shared" si="23"/>
        <v>11179917.5</v>
      </c>
      <c r="AB32" s="82">
        <f t="shared" si="23"/>
        <v>41554748</v>
      </c>
      <c r="AC32" s="33">
        <f t="shared" si="23"/>
        <v>-26657385</v>
      </c>
      <c r="AD32" s="51">
        <f t="shared" si="23"/>
        <v>-26497062</v>
      </c>
      <c r="AE32" s="51">
        <f t="shared" si="23"/>
        <v>47263546.53999996</v>
      </c>
      <c r="AF32" s="82">
        <f t="shared" si="23"/>
        <v>87721104</v>
      </c>
      <c r="AG32" s="22" t="s">
        <v>81</v>
      </c>
      <c r="AH32" s="51">
        <f aca="true" t="shared" si="24" ref="AH32:AN32">AH7-AH18</f>
        <v>5711663</v>
      </c>
      <c r="AI32" s="51">
        <f t="shared" si="24"/>
        <v>-9190487</v>
      </c>
      <c r="AJ32" s="82">
        <f t="shared" si="24"/>
        <v>43068091</v>
      </c>
      <c r="AK32" s="33">
        <f t="shared" si="24"/>
        <v>13831730</v>
      </c>
      <c r="AL32" s="51">
        <f t="shared" si="24"/>
        <v>48523652</v>
      </c>
      <c r="AM32" s="51">
        <f t="shared" si="24"/>
        <v>27389788</v>
      </c>
      <c r="AN32" s="82">
        <f t="shared" si="24"/>
        <v>19547835</v>
      </c>
      <c r="AO32" s="22" t="s">
        <v>81</v>
      </c>
      <c r="AP32" s="51">
        <f aca="true" t="shared" si="25" ref="AP32:AV32">AP7-AP18</f>
        <v>21647234</v>
      </c>
      <c r="AQ32" s="51">
        <f t="shared" si="25"/>
        <v>97843375</v>
      </c>
      <c r="AR32" s="82">
        <f t="shared" si="25"/>
        <v>148336099</v>
      </c>
      <c r="AS32" s="33">
        <f t="shared" si="25"/>
        <v>71476544</v>
      </c>
      <c r="AT32" s="51">
        <f t="shared" si="25"/>
        <v>53232195</v>
      </c>
      <c r="AU32" s="51">
        <f t="shared" si="25"/>
        <v>9635699</v>
      </c>
      <c r="AV32" s="82">
        <f t="shared" si="25"/>
        <v>35978678</v>
      </c>
      <c r="AW32" s="22" t="s">
        <v>81</v>
      </c>
      <c r="AX32" s="51">
        <f aca="true" t="shared" si="26" ref="AX32:BD32">AX7-AX18</f>
        <v>5735003</v>
      </c>
      <c r="AY32" s="51">
        <f t="shared" si="26"/>
        <v>7318344</v>
      </c>
      <c r="AZ32" s="82">
        <f t="shared" si="26"/>
        <v>26187650</v>
      </c>
      <c r="BA32" s="33">
        <f t="shared" si="26"/>
        <v>17333120</v>
      </c>
      <c r="BB32" s="51">
        <f t="shared" si="26"/>
        <v>22537454</v>
      </c>
      <c r="BC32" s="51">
        <f t="shared" si="26"/>
        <v>51062088</v>
      </c>
      <c r="BD32" s="82">
        <f t="shared" si="26"/>
        <v>11142282</v>
      </c>
      <c r="BE32" s="22" t="s">
        <v>81</v>
      </c>
      <c r="BF32" s="51">
        <f aca="true" t="shared" si="27" ref="BF32:BK32">BF7-BF18</f>
        <v>-8233202</v>
      </c>
      <c r="BG32" s="51">
        <f t="shared" si="27"/>
        <v>1314814</v>
      </c>
      <c r="BH32" s="82">
        <f t="shared" si="27"/>
        <v>7300068</v>
      </c>
      <c r="BI32" s="33">
        <f t="shared" si="27"/>
        <v>-26930090</v>
      </c>
      <c r="BJ32" s="51">
        <f t="shared" si="27"/>
        <v>1170648567.5099945</v>
      </c>
      <c r="BK32" s="33">
        <f t="shared" si="27"/>
        <v>-590791500</v>
      </c>
      <c r="BL32" s="34">
        <f t="shared" si="8"/>
        <v>1761440067.5099945</v>
      </c>
      <c r="BM32" s="35">
        <f t="shared" si="9"/>
        <v>-298.14918926727864</v>
      </c>
    </row>
    <row r="33" spans="1:65" s="45" customFormat="1" ht="30.75" customHeight="1">
      <c r="A33" s="22" t="s">
        <v>76</v>
      </c>
      <c r="B33" s="51">
        <f aca="true" t="shared" si="28" ref="B33:H33">SUM(B34:B35)</f>
        <v>80693913</v>
      </c>
      <c r="C33" s="51">
        <f t="shared" si="28"/>
        <v>41478485</v>
      </c>
      <c r="D33" s="82">
        <f t="shared" si="28"/>
        <v>49973783</v>
      </c>
      <c r="E33" s="33">
        <f t="shared" si="28"/>
        <v>46942521</v>
      </c>
      <c r="F33" s="51">
        <f t="shared" si="28"/>
        <v>44172028</v>
      </c>
      <c r="G33" s="51">
        <f t="shared" si="28"/>
        <v>30858786</v>
      </c>
      <c r="H33" s="82">
        <f t="shared" si="28"/>
        <v>57293312</v>
      </c>
      <c r="I33" s="22" t="s">
        <v>76</v>
      </c>
      <c r="J33" s="51">
        <f aca="true" t="shared" si="29" ref="J33:P33">SUM(J34:J35)</f>
        <v>64507471</v>
      </c>
      <c r="K33" s="51">
        <f t="shared" si="29"/>
        <v>71619468</v>
      </c>
      <c r="L33" s="82">
        <f t="shared" si="29"/>
        <v>4920385</v>
      </c>
      <c r="M33" s="33">
        <f t="shared" si="29"/>
        <v>17059542</v>
      </c>
      <c r="N33" s="51">
        <f t="shared" si="29"/>
        <v>21637480</v>
      </c>
      <c r="O33" s="51">
        <f t="shared" si="29"/>
        <v>11998996</v>
      </c>
      <c r="P33" s="82">
        <f t="shared" si="29"/>
        <v>14543436</v>
      </c>
      <c r="Q33" s="22" t="s">
        <v>76</v>
      </c>
      <c r="R33" s="51">
        <f aca="true" t="shared" si="30" ref="R33:X33">SUM(R34:R35)</f>
        <v>26451977</v>
      </c>
      <c r="S33" s="51">
        <f t="shared" si="30"/>
        <v>14215533</v>
      </c>
      <c r="T33" s="82">
        <f t="shared" si="30"/>
        <v>4767996</v>
      </c>
      <c r="U33" s="33">
        <f t="shared" si="30"/>
        <v>1022291</v>
      </c>
      <c r="V33" s="51">
        <f t="shared" si="30"/>
        <v>3087489</v>
      </c>
      <c r="W33" s="51">
        <f t="shared" si="30"/>
        <v>27682311</v>
      </c>
      <c r="X33" s="82">
        <f t="shared" si="30"/>
        <v>11945661</v>
      </c>
      <c r="Y33" s="22" t="s">
        <v>76</v>
      </c>
      <c r="Z33" s="51">
        <f aca="true" t="shared" si="31" ref="Z33:AF33">SUM(Z34:Z35)</f>
        <v>11355756</v>
      </c>
      <c r="AA33" s="51">
        <f t="shared" si="31"/>
        <v>7358570</v>
      </c>
      <c r="AB33" s="82">
        <f t="shared" si="31"/>
        <v>8478129</v>
      </c>
      <c r="AC33" s="33">
        <f t="shared" si="31"/>
        <v>35189252</v>
      </c>
      <c r="AD33" s="51">
        <f t="shared" si="31"/>
        <v>33566203</v>
      </c>
      <c r="AE33" s="51">
        <f t="shared" si="31"/>
        <v>249649399.69</v>
      </c>
      <c r="AF33" s="82">
        <f t="shared" si="31"/>
        <v>75207416</v>
      </c>
      <c r="AG33" s="22" t="s">
        <v>76</v>
      </c>
      <c r="AH33" s="51">
        <f aca="true" t="shared" si="32" ref="AH33:AN33">SUM(AH34:AH35)</f>
        <v>17594346</v>
      </c>
      <c r="AI33" s="51">
        <f t="shared" si="32"/>
        <v>9180488</v>
      </c>
      <c r="AJ33" s="82">
        <f t="shared" si="32"/>
        <v>31724528</v>
      </c>
      <c r="AK33" s="33">
        <f t="shared" si="32"/>
        <v>4118915</v>
      </c>
      <c r="AL33" s="51">
        <f t="shared" si="32"/>
        <v>4941112</v>
      </c>
      <c r="AM33" s="51">
        <f t="shared" si="32"/>
        <v>4069104</v>
      </c>
      <c r="AN33" s="82">
        <f t="shared" si="32"/>
        <v>5949223</v>
      </c>
      <c r="AO33" s="22" t="s">
        <v>76</v>
      </c>
      <c r="AP33" s="51">
        <f aca="true" t="shared" si="33" ref="AP33:AV33">SUM(AP34:AP35)</f>
        <v>1204280</v>
      </c>
      <c r="AQ33" s="51">
        <f t="shared" si="33"/>
        <v>762659</v>
      </c>
      <c r="AR33" s="82">
        <f t="shared" si="33"/>
        <v>3511549</v>
      </c>
      <c r="AS33" s="33">
        <f t="shared" si="33"/>
        <v>7104748</v>
      </c>
      <c r="AT33" s="51">
        <f t="shared" si="33"/>
        <v>6845139</v>
      </c>
      <c r="AU33" s="51">
        <f t="shared" si="33"/>
        <v>10271444</v>
      </c>
      <c r="AV33" s="82">
        <f t="shared" si="33"/>
        <v>1184632</v>
      </c>
      <c r="AW33" s="22" t="s">
        <v>76</v>
      </c>
      <c r="AX33" s="51">
        <f aca="true" t="shared" si="34" ref="AX33:BD33">SUM(AX34:AX35)</f>
        <v>650202</v>
      </c>
      <c r="AY33" s="51">
        <f t="shared" si="34"/>
        <v>1387167</v>
      </c>
      <c r="AZ33" s="82">
        <f t="shared" si="34"/>
        <v>13686198</v>
      </c>
      <c r="BA33" s="33">
        <f t="shared" si="34"/>
        <v>4915059</v>
      </c>
      <c r="BB33" s="51">
        <f t="shared" si="34"/>
        <v>6965546</v>
      </c>
      <c r="BC33" s="51">
        <f t="shared" si="34"/>
        <v>6795300</v>
      </c>
      <c r="BD33" s="82">
        <f t="shared" si="34"/>
        <v>4802866</v>
      </c>
      <c r="BE33" s="22" t="s">
        <v>76</v>
      </c>
      <c r="BF33" s="51">
        <f aca="true" t="shared" si="35" ref="BF33:BK33">SUM(BF34:BF35)</f>
        <v>4022013</v>
      </c>
      <c r="BG33" s="51">
        <f t="shared" si="35"/>
        <v>0</v>
      </c>
      <c r="BH33" s="82">
        <f t="shared" si="35"/>
        <v>96566</v>
      </c>
      <c r="BI33" s="33">
        <f t="shared" si="35"/>
        <v>11319919</v>
      </c>
      <c r="BJ33" s="51">
        <f t="shared" si="35"/>
        <v>1230780592.69</v>
      </c>
      <c r="BK33" s="33">
        <f t="shared" si="35"/>
        <v>603877500</v>
      </c>
      <c r="BL33" s="34">
        <f t="shared" si="8"/>
        <v>626903092.69</v>
      </c>
      <c r="BM33" s="35">
        <f t="shared" si="9"/>
        <v>103.81295754354154</v>
      </c>
    </row>
    <row r="34" spans="1:65" s="47" customFormat="1" ht="14.25">
      <c r="A34" s="49" t="s">
        <v>29</v>
      </c>
      <c r="B34" s="52">
        <f>'臺大'!$B34</f>
        <v>0</v>
      </c>
      <c r="C34" s="52">
        <f>'政大'!$B34</f>
        <v>0</v>
      </c>
      <c r="D34" s="81">
        <f>'清大'!$B34</f>
        <v>0</v>
      </c>
      <c r="E34" s="40">
        <f>'中興大'!$B34</f>
        <v>0</v>
      </c>
      <c r="F34" s="52">
        <f>'成大'!$B34</f>
        <v>2461</v>
      </c>
      <c r="G34" s="52">
        <f>'交大'!$B34</f>
        <v>0</v>
      </c>
      <c r="H34" s="81">
        <f>'中央大'!$B34</f>
        <v>0</v>
      </c>
      <c r="I34" s="49" t="s">
        <v>29</v>
      </c>
      <c r="J34" s="52">
        <f>'中山大'!$B34</f>
        <v>4348</v>
      </c>
      <c r="K34" s="52">
        <f>'中正大'!$B34</f>
        <v>0</v>
      </c>
      <c r="L34" s="81">
        <f>'海洋大'!$B34</f>
        <v>0</v>
      </c>
      <c r="M34" s="40">
        <f>'陽明大'!$B34</f>
        <v>0</v>
      </c>
      <c r="N34" s="52">
        <f>'東華大'!$B34</f>
        <v>0</v>
      </c>
      <c r="O34" s="52">
        <f>'暨南大'!$B34</f>
        <v>0</v>
      </c>
      <c r="P34" s="81">
        <f>'臺北大'!$B34</f>
        <v>0</v>
      </c>
      <c r="Q34" s="49" t="s">
        <v>29</v>
      </c>
      <c r="R34" s="52">
        <f>'嘉義大'!$B34</f>
        <v>0</v>
      </c>
      <c r="S34" s="52">
        <f>'高雄大'!$B34</f>
        <v>0</v>
      </c>
      <c r="T34" s="81">
        <f>'臺東大'!$B34</f>
        <v>0</v>
      </c>
      <c r="U34" s="40">
        <f>'宜蘭大'!$B34</f>
        <v>10</v>
      </c>
      <c r="V34" s="52">
        <f>'聯合大'!$B34</f>
        <v>0</v>
      </c>
      <c r="W34" s="52">
        <f>'臺灣師大'!$B34</f>
        <v>0</v>
      </c>
      <c r="X34" s="81">
        <f>'彰師大'!$B34</f>
        <v>0</v>
      </c>
      <c r="Y34" s="49" t="s">
        <v>29</v>
      </c>
      <c r="Z34" s="52">
        <f>'高師大'!$B34</f>
        <v>0</v>
      </c>
      <c r="AA34" s="52">
        <f>'臺北藝大'!$B34</f>
        <v>0</v>
      </c>
      <c r="AB34" s="81">
        <f>'臺灣藝大'!$B34</f>
        <v>0</v>
      </c>
      <c r="AC34" s="40">
        <f>'空大'!$B34</f>
        <v>0</v>
      </c>
      <c r="AD34" s="52">
        <f>'臺灣科大'!$B34</f>
        <v>0</v>
      </c>
      <c r="AE34" s="52">
        <f>'臺北科大'!$B34</f>
        <v>0</v>
      </c>
      <c r="AF34" s="81">
        <f>'雲林科大'!$B34</f>
        <v>0</v>
      </c>
      <c r="AG34" s="49" t="s">
        <v>29</v>
      </c>
      <c r="AH34" s="52">
        <f>'高雄一科大'!$B34</f>
        <v>0</v>
      </c>
      <c r="AI34" s="52">
        <f>'應用科大'!$B34</f>
        <v>0</v>
      </c>
      <c r="AJ34" s="81">
        <f>'屏東科大'!$B34</f>
        <v>0</v>
      </c>
      <c r="AK34" s="40">
        <f>'北護學院'!$B34</f>
        <v>0</v>
      </c>
      <c r="AL34" s="52">
        <f>'臺南藝術'!$B34</f>
        <v>0</v>
      </c>
      <c r="AM34" s="52">
        <f>'體育學院'!$B34</f>
        <v>0</v>
      </c>
      <c r="AN34" s="81">
        <f>'臺灣體育'!$B34</f>
        <v>0</v>
      </c>
      <c r="AO34" s="49" t="s">
        <v>29</v>
      </c>
      <c r="AP34" s="52">
        <f>'北商技術'!$B34</f>
        <v>0</v>
      </c>
      <c r="AQ34" s="52">
        <f>'臺中技術'!$B34</f>
        <v>0</v>
      </c>
      <c r="AR34" s="81">
        <f>'勤益技術'!$B34</f>
        <v>0</v>
      </c>
      <c r="AS34" s="40">
        <f>'虎尾科大'!$B34</f>
        <v>0</v>
      </c>
      <c r="AT34" s="52">
        <f>'高雄海洋科大'!$B34</f>
        <v>0</v>
      </c>
      <c r="AU34" s="52">
        <f>'高雄餐旅'!$B34</f>
        <v>0</v>
      </c>
      <c r="AV34" s="81">
        <f>'屏商技術'!$B34</f>
        <v>0</v>
      </c>
      <c r="AW34" s="49" t="s">
        <v>29</v>
      </c>
      <c r="AX34" s="52">
        <f>'澎湖技術'!$B34</f>
        <v>0</v>
      </c>
      <c r="AY34" s="52">
        <f>'金門技術'!$B34</f>
        <v>0</v>
      </c>
      <c r="AZ34" s="81">
        <f>'臺北師範'!$B34</f>
        <v>0</v>
      </c>
      <c r="BA34" s="40">
        <f>'新竹師範'!$B34</f>
        <v>0</v>
      </c>
      <c r="BB34" s="52">
        <f>'臺中師範'!$B34</f>
        <v>0</v>
      </c>
      <c r="BC34" s="52">
        <f>'臺南師範'!$B34</f>
        <v>0</v>
      </c>
      <c r="BD34" s="81">
        <f>'屏東師範'!$B34</f>
        <v>0</v>
      </c>
      <c r="BE34" s="49" t="s">
        <v>29</v>
      </c>
      <c r="BF34" s="52">
        <f>'花蓮師範'!$B34</f>
        <v>0</v>
      </c>
      <c r="BG34" s="52">
        <f>'臺中護專'!$B34</f>
        <v>0</v>
      </c>
      <c r="BH34" s="81">
        <f>'臺南護專'!$B34</f>
        <v>0</v>
      </c>
      <c r="BI34" s="40">
        <f>'戲曲專科'!$B34</f>
        <v>0</v>
      </c>
      <c r="BJ34" s="52">
        <f>B34+C34+D34+E34+F34+G34+H34+J34+K34+L34+M34+N34+O34+P34+R34+S34+T34+U34+V34+W34+X34+Z34+AA34+AB34+AC34+AD34+AE34+AF34+AH34+AI34+AJ34+AK34+AL34+AM34+AN34+AP34+AQ34+AR34+AS34+AT34+AU34+AV34+AX34+AY34+AZ34+BA34+BB34+BC34+BD34+BF34+BG34+BH34+BI34</f>
        <v>6819</v>
      </c>
      <c r="BK34" s="52">
        <f>('校務基金分配'!BJ34)</f>
        <v>0</v>
      </c>
      <c r="BL34" s="41">
        <f t="shared" si="8"/>
        <v>6819</v>
      </c>
      <c r="BM34" s="42">
        <f t="shared" si="9"/>
        <v>0</v>
      </c>
    </row>
    <row r="35" spans="1:65" s="47" customFormat="1" ht="14.25">
      <c r="A35" s="49" t="s">
        <v>30</v>
      </c>
      <c r="B35" s="52">
        <f>'臺大'!$B35</f>
        <v>80693913</v>
      </c>
      <c r="C35" s="52">
        <f>'政大'!$B35</f>
        <v>41478485</v>
      </c>
      <c r="D35" s="81">
        <f>'清大'!$B35</f>
        <v>49973783</v>
      </c>
      <c r="E35" s="40">
        <f>'中興大'!$B35</f>
        <v>46942521</v>
      </c>
      <c r="F35" s="52">
        <f>'成大'!$B35</f>
        <v>44169567</v>
      </c>
      <c r="G35" s="52">
        <f>'交大'!$B35</f>
        <v>30858786</v>
      </c>
      <c r="H35" s="81">
        <f>'中央大'!$B35</f>
        <v>57293312</v>
      </c>
      <c r="I35" s="49" t="s">
        <v>30</v>
      </c>
      <c r="J35" s="52">
        <f>'中山大'!$B35</f>
        <v>64503123</v>
      </c>
      <c r="K35" s="52">
        <f>'中正大'!$B35</f>
        <v>71619468</v>
      </c>
      <c r="L35" s="81">
        <f>'海洋大'!$B35</f>
        <v>4920385</v>
      </c>
      <c r="M35" s="40">
        <f>'陽明大'!$B35</f>
        <v>17059542</v>
      </c>
      <c r="N35" s="52">
        <f>'東華大'!$B35</f>
        <v>21637480</v>
      </c>
      <c r="O35" s="52">
        <f>'暨南大'!$B35</f>
        <v>11998996</v>
      </c>
      <c r="P35" s="81">
        <f>'臺北大'!$B35</f>
        <v>14543436</v>
      </c>
      <c r="Q35" s="49" t="s">
        <v>30</v>
      </c>
      <c r="R35" s="52">
        <f>'嘉義大'!$B35</f>
        <v>26451977</v>
      </c>
      <c r="S35" s="52">
        <f>'高雄大'!$B35</f>
        <v>14215533</v>
      </c>
      <c r="T35" s="81">
        <f>'臺東大'!$B35</f>
        <v>4767996</v>
      </c>
      <c r="U35" s="40">
        <f>'宜蘭大'!$B35</f>
        <v>1022281</v>
      </c>
      <c r="V35" s="52">
        <f>'聯合大'!$B35</f>
        <v>3087489</v>
      </c>
      <c r="W35" s="52">
        <f>'臺灣師大'!$B35</f>
        <v>27682311</v>
      </c>
      <c r="X35" s="81">
        <f>'彰師大'!$B35</f>
        <v>11945661</v>
      </c>
      <c r="Y35" s="49" t="s">
        <v>30</v>
      </c>
      <c r="Z35" s="52">
        <f>'高師大'!$B35</f>
        <v>11355756</v>
      </c>
      <c r="AA35" s="52">
        <f>'臺北藝大'!$B35</f>
        <v>7358570</v>
      </c>
      <c r="AB35" s="81">
        <f>'臺灣藝大'!$B35</f>
        <v>8478129</v>
      </c>
      <c r="AC35" s="40">
        <f>'空大'!$B35</f>
        <v>35189252</v>
      </c>
      <c r="AD35" s="52">
        <f>'臺灣科大'!$B35</f>
        <v>33566203</v>
      </c>
      <c r="AE35" s="52">
        <f>'臺北科大'!$B35</f>
        <v>249649399.69</v>
      </c>
      <c r="AF35" s="81">
        <f>'雲林科大'!$B35</f>
        <v>75207416</v>
      </c>
      <c r="AG35" s="49" t="s">
        <v>30</v>
      </c>
      <c r="AH35" s="52">
        <f>'高雄一科大'!$B35</f>
        <v>17594346</v>
      </c>
      <c r="AI35" s="52">
        <f>'應用科大'!$B35</f>
        <v>9180488</v>
      </c>
      <c r="AJ35" s="81">
        <f>'屏東科大'!$B35</f>
        <v>31724528</v>
      </c>
      <c r="AK35" s="40">
        <f>'北護學院'!$B35</f>
        <v>4118915</v>
      </c>
      <c r="AL35" s="52">
        <f>'臺南藝術'!$B35</f>
        <v>4941112</v>
      </c>
      <c r="AM35" s="52">
        <f>'體育學院'!$B35</f>
        <v>4069104</v>
      </c>
      <c r="AN35" s="81">
        <f>'臺灣體育'!$B35</f>
        <v>5949223</v>
      </c>
      <c r="AO35" s="49" t="s">
        <v>30</v>
      </c>
      <c r="AP35" s="52">
        <f>'北商技術'!$B35</f>
        <v>1204280</v>
      </c>
      <c r="AQ35" s="52">
        <f>'臺中技術'!$B35</f>
        <v>762659</v>
      </c>
      <c r="AR35" s="81">
        <f>'勤益技術'!$B35</f>
        <v>3511549</v>
      </c>
      <c r="AS35" s="40">
        <f>'虎尾科大'!$B35</f>
        <v>7104748</v>
      </c>
      <c r="AT35" s="52">
        <f>'高雄海洋科大'!$B35</f>
        <v>6845139</v>
      </c>
      <c r="AU35" s="52">
        <f>'高雄餐旅'!$B35</f>
        <v>10271444</v>
      </c>
      <c r="AV35" s="81">
        <f>'屏商技術'!$B35</f>
        <v>1184632</v>
      </c>
      <c r="AW35" s="49" t="s">
        <v>30</v>
      </c>
      <c r="AX35" s="52">
        <f>'澎湖技術'!$B35</f>
        <v>650202</v>
      </c>
      <c r="AY35" s="52">
        <f>'金門技術'!$B35</f>
        <v>1387167</v>
      </c>
      <c r="AZ35" s="81">
        <f>'臺北師範'!$B35</f>
        <v>13686198</v>
      </c>
      <c r="BA35" s="40">
        <f>'新竹師範'!$B35</f>
        <v>4915059</v>
      </c>
      <c r="BB35" s="52">
        <f>'臺中師範'!$B35</f>
        <v>6965546</v>
      </c>
      <c r="BC35" s="52">
        <f>'臺南師範'!$B35</f>
        <v>6795300</v>
      </c>
      <c r="BD35" s="81">
        <f>'屏東師範'!$B35</f>
        <v>4802866</v>
      </c>
      <c r="BE35" s="49" t="s">
        <v>30</v>
      </c>
      <c r="BF35" s="52">
        <f>'花蓮師範'!$B35</f>
        <v>4022013</v>
      </c>
      <c r="BG35" s="52">
        <f>'臺中護專'!$B35</f>
        <v>0</v>
      </c>
      <c r="BH35" s="81">
        <f>'臺南護專'!$B35</f>
        <v>96566</v>
      </c>
      <c r="BI35" s="40">
        <f>'戲曲專科'!$B35</f>
        <v>11319919</v>
      </c>
      <c r="BJ35" s="52">
        <f>B35+C35+D35+E35+F35+G35+H35+J35+K35+L35+M35+N35+O35+P35+R35+S35+T35+U35+V35+W35+X35+Z35+AA35+AB35+AC35+AD35+AE35+AF35+AH35+AI35+AJ35+AK35+AL35+AM35+AN35+AP35+AQ35+AR35+AS35+AT35+AU35+AV35+AX35+AY35+AZ35+BA35+BB35+BC35+BD35+BF35+BG35+BH35+BI35</f>
        <v>1230773773.69</v>
      </c>
      <c r="BK35" s="52">
        <f>('校務基金分配'!BJ35)</f>
        <v>603877500</v>
      </c>
      <c r="BL35" s="41">
        <f t="shared" si="8"/>
        <v>626896273.69</v>
      </c>
      <c r="BM35" s="42">
        <f t="shared" si="9"/>
        <v>103.81182834101288</v>
      </c>
    </row>
    <row r="36" spans="1:65" s="45" customFormat="1" ht="27" customHeight="1">
      <c r="A36" s="22" t="s">
        <v>77</v>
      </c>
      <c r="B36" s="51">
        <f aca="true" t="shared" si="36" ref="B36:H36">SUM(B37:B38)</f>
        <v>44532629</v>
      </c>
      <c r="C36" s="51">
        <f t="shared" si="36"/>
        <v>12557229</v>
      </c>
      <c r="D36" s="82">
        <f t="shared" si="36"/>
        <v>41955610</v>
      </c>
      <c r="E36" s="33">
        <f t="shared" si="36"/>
        <v>15224976</v>
      </c>
      <c r="F36" s="51">
        <f t="shared" si="36"/>
        <v>28673663</v>
      </c>
      <c r="G36" s="51">
        <f t="shared" si="36"/>
        <v>38347334</v>
      </c>
      <c r="H36" s="82">
        <f t="shared" si="36"/>
        <v>17920313</v>
      </c>
      <c r="I36" s="22" t="s">
        <v>77</v>
      </c>
      <c r="J36" s="51">
        <f aca="true" t="shared" si="37" ref="J36:P36">SUM(J37:J38)</f>
        <v>27404690</v>
      </c>
      <c r="K36" s="51">
        <f t="shared" si="37"/>
        <v>37573558</v>
      </c>
      <c r="L36" s="82">
        <f t="shared" si="37"/>
        <v>4257882</v>
      </c>
      <c r="M36" s="33">
        <f t="shared" si="37"/>
        <v>6689769</v>
      </c>
      <c r="N36" s="51">
        <f t="shared" si="37"/>
        <v>8335123</v>
      </c>
      <c r="O36" s="51">
        <f t="shared" si="37"/>
        <v>8936246</v>
      </c>
      <c r="P36" s="82">
        <f t="shared" si="37"/>
        <v>3203503</v>
      </c>
      <c r="Q36" s="22" t="s">
        <v>77</v>
      </c>
      <c r="R36" s="51">
        <f aca="true" t="shared" si="38" ref="R36:X36">SUM(R37:R38)</f>
        <v>14068016</v>
      </c>
      <c r="S36" s="51">
        <f t="shared" si="38"/>
        <v>8435054</v>
      </c>
      <c r="T36" s="82">
        <f t="shared" si="38"/>
        <v>2482906</v>
      </c>
      <c r="U36" s="33">
        <f t="shared" si="38"/>
        <v>242819</v>
      </c>
      <c r="V36" s="51">
        <f t="shared" si="38"/>
        <v>2759458</v>
      </c>
      <c r="W36" s="51">
        <f t="shared" si="38"/>
        <v>14362393</v>
      </c>
      <c r="X36" s="82">
        <f t="shared" si="38"/>
        <v>6900374</v>
      </c>
      <c r="Y36" s="22" t="s">
        <v>77</v>
      </c>
      <c r="Z36" s="51">
        <f aca="true" t="shared" si="39" ref="Z36:AF36">SUM(Z37:Z38)</f>
        <v>6690378</v>
      </c>
      <c r="AA36" s="51">
        <f t="shared" si="39"/>
        <v>3548758</v>
      </c>
      <c r="AB36" s="82">
        <f t="shared" si="39"/>
        <v>5536706</v>
      </c>
      <c r="AC36" s="33">
        <f t="shared" si="39"/>
        <v>27203148</v>
      </c>
      <c r="AD36" s="51">
        <f t="shared" si="39"/>
        <v>10943936</v>
      </c>
      <c r="AE36" s="51">
        <f t="shared" si="39"/>
        <v>7508529</v>
      </c>
      <c r="AF36" s="82">
        <f t="shared" si="39"/>
        <v>35681661</v>
      </c>
      <c r="AG36" s="22" t="s">
        <v>77</v>
      </c>
      <c r="AH36" s="51">
        <f aca="true" t="shared" si="40" ref="AH36:AN36">SUM(AH37:AH38)</f>
        <v>11205606</v>
      </c>
      <c r="AI36" s="51">
        <f t="shared" si="40"/>
        <v>5554310</v>
      </c>
      <c r="AJ36" s="82">
        <f t="shared" si="40"/>
        <v>27965253</v>
      </c>
      <c r="AK36" s="33">
        <f t="shared" si="40"/>
        <v>977637</v>
      </c>
      <c r="AL36" s="51">
        <f t="shared" si="40"/>
        <v>4006569</v>
      </c>
      <c r="AM36" s="51">
        <f t="shared" si="40"/>
        <v>4298596</v>
      </c>
      <c r="AN36" s="82">
        <f t="shared" si="40"/>
        <v>2191256</v>
      </c>
      <c r="AO36" s="22" t="s">
        <v>77</v>
      </c>
      <c r="AP36" s="51">
        <f aca="true" t="shared" si="41" ref="AP36:AV36">SUM(AP37:AP38)</f>
        <v>3022155</v>
      </c>
      <c r="AQ36" s="51">
        <f t="shared" si="41"/>
        <v>55550</v>
      </c>
      <c r="AR36" s="82">
        <f t="shared" si="41"/>
        <v>1336231</v>
      </c>
      <c r="AS36" s="33">
        <f t="shared" si="41"/>
        <v>2229814</v>
      </c>
      <c r="AT36" s="51">
        <f t="shared" si="41"/>
        <v>1219695</v>
      </c>
      <c r="AU36" s="51">
        <f t="shared" si="41"/>
        <v>288844</v>
      </c>
      <c r="AV36" s="82">
        <f t="shared" si="41"/>
        <v>645317</v>
      </c>
      <c r="AW36" s="22" t="s">
        <v>77</v>
      </c>
      <c r="AX36" s="51">
        <f aca="true" t="shared" si="42" ref="AX36:BD36">SUM(AX37:AX38)</f>
        <v>53374</v>
      </c>
      <c r="AY36" s="51">
        <f t="shared" si="42"/>
        <v>717050</v>
      </c>
      <c r="AZ36" s="82">
        <f t="shared" si="42"/>
        <v>6547767</v>
      </c>
      <c r="BA36" s="33">
        <f t="shared" si="42"/>
        <v>2174347</v>
      </c>
      <c r="BB36" s="51">
        <f t="shared" si="42"/>
        <v>2826103</v>
      </c>
      <c r="BC36" s="51">
        <f t="shared" si="42"/>
        <v>3082433</v>
      </c>
      <c r="BD36" s="82">
        <f t="shared" si="42"/>
        <v>2161433</v>
      </c>
      <c r="BE36" s="22" t="s">
        <v>77</v>
      </c>
      <c r="BF36" s="51">
        <f aca="true" t="shared" si="43" ref="BF36:BK36">SUM(BF37:BF38)</f>
        <v>1804468</v>
      </c>
      <c r="BG36" s="51">
        <f t="shared" si="43"/>
        <v>0</v>
      </c>
      <c r="BH36" s="82">
        <f t="shared" si="43"/>
        <v>0</v>
      </c>
      <c r="BI36" s="33">
        <f t="shared" si="43"/>
        <v>34149</v>
      </c>
      <c r="BJ36" s="51">
        <f t="shared" si="43"/>
        <v>526374618</v>
      </c>
      <c r="BK36" s="33">
        <f t="shared" si="43"/>
        <v>392908000</v>
      </c>
      <c r="BL36" s="34">
        <f t="shared" si="8"/>
        <v>133466618</v>
      </c>
      <c r="BM36" s="35">
        <f t="shared" si="9"/>
        <v>33.96892351390147</v>
      </c>
    </row>
    <row r="37" spans="1:65" s="47" customFormat="1" ht="14.25">
      <c r="A37" s="49" t="s">
        <v>31</v>
      </c>
      <c r="B37" s="52">
        <f>'臺大'!$B37</f>
        <v>0</v>
      </c>
      <c r="C37" s="52">
        <f>'政大'!$B37</f>
        <v>0</v>
      </c>
      <c r="D37" s="81">
        <f>'清大'!$B37</f>
        <v>0</v>
      </c>
      <c r="E37" s="40">
        <f>'中興大'!$B37</f>
        <v>0</v>
      </c>
      <c r="F37" s="52">
        <f>'成大'!$B37</f>
        <v>0</v>
      </c>
      <c r="G37" s="52">
        <f>'交大'!$B37</f>
        <v>0</v>
      </c>
      <c r="H37" s="81">
        <f>'中央大'!$B37</f>
        <v>0</v>
      </c>
      <c r="I37" s="49" t="s">
        <v>31</v>
      </c>
      <c r="J37" s="52">
        <f>'中山大'!$B37</f>
        <v>0</v>
      </c>
      <c r="K37" s="52">
        <f>'中正大'!$B37</f>
        <v>0</v>
      </c>
      <c r="L37" s="81">
        <f>'海洋大'!$B37</f>
        <v>0</v>
      </c>
      <c r="M37" s="40">
        <f>'陽明大'!$B37</f>
        <v>0</v>
      </c>
      <c r="N37" s="52">
        <f>'東華大'!$B37</f>
        <v>0</v>
      </c>
      <c r="O37" s="52">
        <f>'暨南大'!$B37</f>
        <v>0</v>
      </c>
      <c r="P37" s="81">
        <f>'臺北大'!$B37</f>
        <v>0</v>
      </c>
      <c r="Q37" s="49" t="s">
        <v>31</v>
      </c>
      <c r="R37" s="52">
        <f>'嘉義大'!$B37</f>
        <v>0</v>
      </c>
      <c r="S37" s="52">
        <f>'高雄大'!$B37</f>
        <v>0</v>
      </c>
      <c r="T37" s="81">
        <f>'臺東大'!$B37</f>
        <v>0</v>
      </c>
      <c r="U37" s="40">
        <f>'宜蘭大'!$B37</f>
        <v>0</v>
      </c>
      <c r="V37" s="52">
        <f>'聯合大'!$B37</f>
        <v>0</v>
      </c>
      <c r="W37" s="52">
        <f>'臺灣師大'!$B37</f>
        <v>0</v>
      </c>
      <c r="X37" s="81">
        <f>'彰師大'!$B37</f>
        <v>0</v>
      </c>
      <c r="Y37" s="49" t="s">
        <v>31</v>
      </c>
      <c r="Z37" s="52">
        <f>'高師大'!$B37</f>
        <v>0</v>
      </c>
      <c r="AA37" s="52">
        <f>'臺北藝大'!$B37</f>
        <v>0</v>
      </c>
      <c r="AB37" s="81">
        <f>'臺灣藝大'!$B37</f>
        <v>0</v>
      </c>
      <c r="AC37" s="40">
        <f>'空大'!$B37</f>
        <v>0</v>
      </c>
      <c r="AD37" s="52">
        <f>'臺灣科大'!$B37</f>
        <v>0</v>
      </c>
      <c r="AE37" s="52">
        <f>'臺北科大'!$B37</f>
        <v>0</v>
      </c>
      <c r="AF37" s="81">
        <f>'雲林科大'!$B37</f>
        <v>0</v>
      </c>
      <c r="AG37" s="49" t="s">
        <v>31</v>
      </c>
      <c r="AH37" s="52">
        <f>'高雄一科大'!$B37</f>
        <v>0</v>
      </c>
      <c r="AI37" s="52">
        <f>'應用科大'!$B37</f>
        <v>0</v>
      </c>
      <c r="AJ37" s="81">
        <f>'屏東科大'!$B37</f>
        <v>0</v>
      </c>
      <c r="AK37" s="40">
        <f>'北護學院'!$B37</f>
        <v>0</v>
      </c>
      <c r="AL37" s="52">
        <f>'臺南藝術'!$B37</f>
        <v>0</v>
      </c>
      <c r="AM37" s="52">
        <f>'體育學院'!$B37</f>
        <v>0</v>
      </c>
      <c r="AN37" s="81">
        <f>'臺灣體育'!$B37</f>
        <v>0</v>
      </c>
      <c r="AO37" s="49" t="s">
        <v>31</v>
      </c>
      <c r="AP37" s="52">
        <f>'北商技術'!$B37</f>
        <v>0</v>
      </c>
      <c r="AQ37" s="52">
        <f>'臺中技術'!$B37</f>
        <v>0</v>
      </c>
      <c r="AR37" s="81">
        <f>'勤益技術'!$B37</f>
        <v>0</v>
      </c>
      <c r="AS37" s="40">
        <f>'虎尾科大'!$B37</f>
        <v>0</v>
      </c>
      <c r="AT37" s="52">
        <f>'高雄海洋科大'!$B37</f>
        <v>0</v>
      </c>
      <c r="AU37" s="52">
        <f>'高雄餐旅'!$B37</f>
        <v>0</v>
      </c>
      <c r="AV37" s="81">
        <f>'屏商技術'!$B37</f>
        <v>0</v>
      </c>
      <c r="AW37" s="49" t="s">
        <v>31</v>
      </c>
      <c r="AX37" s="52">
        <f>'澎湖技術'!$B37</f>
        <v>0</v>
      </c>
      <c r="AY37" s="52">
        <f>'金門技術'!$B37</f>
        <v>0</v>
      </c>
      <c r="AZ37" s="81">
        <f>'臺北師範'!$B37</f>
        <v>0</v>
      </c>
      <c r="BA37" s="40">
        <f>'新竹師範'!$B37</f>
        <v>0</v>
      </c>
      <c r="BB37" s="52">
        <f>'臺中師範'!$B37</f>
        <v>0</v>
      </c>
      <c r="BC37" s="52">
        <f>'臺南師範'!$B37</f>
        <v>0</v>
      </c>
      <c r="BD37" s="81">
        <f>'屏東師範'!$B37</f>
        <v>0</v>
      </c>
      <c r="BE37" s="49" t="s">
        <v>31</v>
      </c>
      <c r="BF37" s="52">
        <f>'花蓮師範'!$B37</f>
        <v>0</v>
      </c>
      <c r="BG37" s="52">
        <f>'臺中護專'!$B37</f>
        <v>0</v>
      </c>
      <c r="BH37" s="81">
        <f>'臺南護專'!$B37</f>
        <v>0</v>
      </c>
      <c r="BI37" s="40">
        <f>'戲曲專科'!$B37</f>
        <v>0</v>
      </c>
      <c r="BJ37" s="52">
        <f>B37+C37+D37+E37+F37+G37+H37+J37+K37+L37+M37+N37+O37+P37+R37+S37+T37+U37+V37+W37+X37+Z37+AA37+AB37+AC37+AD37+AE37+AF37+AH37+AI37+AJ37+AK37+AL37+AM37+AN37+AP37+AQ37+AR37+AS37+AT37+AU37+AV37+AX37+AY37+AZ37+BA37+BB37+BC37+BD37+BF37+BG37+BH37+BI37</f>
        <v>0</v>
      </c>
      <c r="BK37" s="52">
        <f>('校務基金分配'!BJ37)</f>
        <v>0</v>
      </c>
      <c r="BL37" s="34">
        <f t="shared" si="8"/>
        <v>0</v>
      </c>
      <c r="BM37" s="35">
        <f t="shared" si="9"/>
        <v>0</v>
      </c>
    </row>
    <row r="38" spans="1:65" s="47" customFormat="1" ht="14.25">
      <c r="A38" s="49" t="s">
        <v>32</v>
      </c>
      <c r="B38" s="52">
        <f>'臺大'!$B38</f>
        <v>44532629</v>
      </c>
      <c r="C38" s="52">
        <f>'政大'!$B38</f>
        <v>12557229</v>
      </c>
      <c r="D38" s="81">
        <f>'清大'!$B38</f>
        <v>41955610</v>
      </c>
      <c r="E38" s="40">
        <f>'中興大'!$B38</f>
        <v>15224976</v>
      </c>
      <c r="F38" s="52">
        <f>'成大'!$B38</f>
        <v>28673663</v>
      </c>
      <c r="G38" s="52">
        <f>'交大'!$B38</f>
        <v>38347334</v>
      </c>
      <c r="H38" s="81">
        <f>'中央大'!$B38</f>
        <v>17920313</v>
      </c>
      <c r="I38" s="49" t="s">
        <v>32</v>
      </c>
      <c r="J38" s="52">
        <f>'中山大'!$B38</f>
        <v>27404690</v>
      </c>
      <c r="K38" s="52">
        <f>'中正大'!$B38</f>
        <v>37573558</v>
      </c>
      <c r="L38" s="81">
        <f>'海洋大'!$B38</f>
        <v>4257882</v>
      </c>
      <c r="M38" s="40">
        <f>'陽明大'!$B38</f>
        <v>6689769</v>
      </c>
      <c r="N38" s="52">
        <f>'東華大'!$B38</f>
        <v>8335123</v>
      </c>
      <c r="O38" s="52">
        <f>'暨南大'!$B38</f>
        <v>8936246</v>
      </c>
      <c r="P38" s="81">
        <f>'臺北大'!$B38</f>
        <v>3203503</v>
      </c>
      <c r="Q38" s="49" t="s">
        <v>32</v>
      </c>
      <c r="R38" s="52">
        <f>'嘉義大'!$B38</f>
        <v>14068016</v>
      </c>
      <c r="S38" s="52">
        <f>'高雄大'!$B38</f>
        <v>8435054</v>
      </c>
      <c r="T38" s="81">
        <f>'臺東大'!$B38</f>
        <v>2482906</v>
      </c>
      <c r="U38" s="40">
        <f>'宜蘭大'!$B38</f>
        <v>242819</v>
      </c>
      <c r="V38" s="52">
        <f>'聯合大'!$B38</f>
        <v>2759458</v>
      </c>
      <c r="W38" s="52">
        <f>'臺灣師大'!$B38</f>
        <v>14362393</v>
      </c>
      <c r="X38" s="81">
        <f>'彰師大'!$B38</f>
        <v>6900374</v>
      </c>
      <c r="Y38" s="49" t="s">
        <v>32</v>
      </c>
      <c r="Z38" s="52">
        <f>'高師大'!$B38</f>
        <v>6690378</v>
      </c>
      <c r="AA38" s="52">
        <f>'臺北藝大'!$B38</f>
        <v>3548758</v>
      </c>
      <c r="AB38" s="81">
        <f>'臺灣藝大'!$B38</f>
        <v>5536706</v>
      </c>
      <c r="AC38" s="40">
        <f>'空大'!$B38</f>
        <v>27203148</v>
      </c>
      <c r="AD38" s="52">
        <f>'臺灣科大'!$B38</f>
        <v>10943936</v>
      </c>
      <c r="AE38" s="52">
        <f>'臺北科大'!$B38</f>
        <v>7508529</v>
      </c>
      <c r="AF38" s="81">
        <f>'雲林科大'!$B38</f>
        <v>35681661</v>
      </c>
      <c r="AG38" s="49" t="s">
        <v>32</v>
      </c>
      <c r="AH38" s="52">
        <f>'高雄一科大'!$B38</f>
        <v>11205606</v>
      </c>
      <c r="AI38" s="52">
        <f>'應用科大'!$B38</f>
        <v>5554310</v>
      </c>
      <c r="AJ38" s="81">
        <f>'屏東科大'!$B38</f>
        <v>27965253</v>
      </c>
      <c r="AK38" s="40">
        <f>'北護學院'!$B38</f>
        <v>977637</v>
      </c>
      <c r="AL38" s="52">
        <f>'臺南藝術'!$B38</f>
        <v>4006569</v>
      </c>
      <c r="AM38" s="52">
        <f>'體育學院'!$B38</f>
        <v>4298596</v>
      </c>
      <c r="AN38" s="81">
        <f>'臺灣體育'!$B38</f>
        <v>2191256</v>
      </c>
      <c r="AO38" s="49" t="s">
        <v>32</v>
      </c>
      <c r="AP38" s="52">
        <f>'北商技術'!$B38</f>
        <v>3022155</v>
      </c>
      <c r="AQ38" s="52">
        <f>'臺中技術'!$B38</f>
        <v>55550</v>
      </c>
      <c r="AR38" s="81">
        <f>'勤益技術'!$B38</f>
        <v>1336231</v>
      </c>
      <c r="AS38" s="40">
        <f>'虎尾科大'!$B38</f>
        <v>2229814</v>
      </c>
      <c r="AT38" s="52">
        <f>'高雄海洋科大'!$B38</f>
        <v>1219695</v>
      </c>
      <c r="AU38" s="52">
        <f>'高雄餐旅'!$B38</f>
        <v>288844</v>
      </c>
      <c r="AV38" s="81">
        <f>'屏商技術'!$B38</f>
        <v>645317</v>
      </c>
      <c r="AW38" s="49" t="s">
        <v>32</v>
      </c>
      <c r="AX38" s="52">
        <f>'澎湖技術'!$B38</f>
        <v>53374</v>
      </c>
      <c r="AY38" s="52">
        <f>'金門技術'!$B38</f>
        <v>717050</v>
      </c>
      <c r="AZ38" s="81">
        <f>'臺北師範'!$B38</f>
        <v>6547767</v>
      </c>
      <c r="BA38" s="40">
        <f>'新竹師範'!$B38</f>
        <v>2174347</v>
      </c>
      <c r="BB38" s="52">
        <f>'臺中師範'!$B38</f>
        <v>2826103</v>
      </c>
      <c r="BC38" s="52">
        <f>'臺南師範'!$B38</f>
        <v>3082433</v>
      </c>
      <c r="BD38" s="81">
        <f>'屏東師範'!$B38</f>
        <v>2161433</v>
      </c>
      <c r="BE38" s="49" t="s">
        <v>32</v>
      </c>
      <c r="BF38" s="52">
        <f>'花蓮師範'!$B38</f>
        <v>1804468</v>
      </c>
      <c r="BG38" s="52">
        <f>'臺中護專'!$B38</f>
        <v>0</v>
      </c>
      <c r="BH38" s="81">
        <f>'臺南護專'!$B38</f>
        <v>0</v>
      </c>
      <c r="BI38" s="40">
        <f>'戲曲專科'!$B38</f>
        <v>34149</v>
      </c>
      <c r="BJ38" s="52">
        <f>B38+C38+D38+E38+F38+G38+H38+J38+K38+L38+M38+N38+O38+P38+R38+S38+T38+U38+V38+W38+X38+Z38+AA38+AB38+AC38+AD38+AE38+AF38+AH38+AI38+AJ38+AK38+AL38+AM38+AN38+AP38+AQ38+AR38+AS38+AT38+AU38+AV38+AX38+AY38+AZ38+BA38+BB38+BC38+BD38+BF38+BG38+BH38+BI38</f>
        <v>526374618</v>
      </c>
      <c r="BK38" s="52">
        <f>('校務基金分配'!BJ38)</f>
        <v>392908000</v>
      </c>
      <c r="BL38" s="41">
        <f t="shared" si="8"/>
        <v>133466618</v>
      </c>
      <c r="BM38" s="42">
        <f t="shared" si="9"/>
        <v>33.96892351390147</v>
      </c>
    </row>
    <row r="39" spans="1:65" s="45" customFormat="1" ht="22.5" customHeight="1">
      <c r="A39" s="22" t="s">
        <v>82</v>
      </c>
      <c r="B39" s="51">
        <f aca="true" t="shared" si="44" ref="B39:H39">B33-B36</f>
        <v>36161284</v>
      </c>
      <c r="C39" s="51">
        <f t="shared" si="44"/>
        <v>28921256</v>
      </c>
      <c r="D39" s="82">
        <f t="shared" si="44"/>
        <v>8018173</v>
      </c>
      <c r="E39" s="33">
        <f t="shared" si="44"/>
        <v>31717545</v>
      </c>
      <c r="F39" s="51">
        <f t="shared" si="44"/>
        <v>15498365</v>
      </c>
      <c r="G39" s="51">
        <f t="shared" si="44"/>
        <v>-7488548</v>
      </c>
      <c r="H39" s="82">
        <f t="shared" si="44"/>
        <v>39372999</v>
      </c>
      <c r="I39" s="22" t="s">
        <v>82</v>
      </c>
      <c r="J39" s="51">
        <f aca="true" t="shared" si="45" ref="J39:P39">J33-J36</f>
        <v>37102781</v>
      </c>
      <c r="K39" s="51">
        <f t="shared" si="45"/>
        <v>34045910</v>
      </c>
      <c r="L39" s="82">
        <f t="shared" si="45"/>
        <v>662503</v>
      </c>
      <c r="M39" s="33">
        <f t="shared" si="45"/>
        <v>10369773</v>
      </c>
      <c r="N39" s="51">
        <f t="shared" si="45"/>
        <v>13302357</v>
      </c>
      <c r="O39" s="51">
        <f t="shared" si="45"/>
        <v>3062750</v>
      </c>
      <c r="P39" s="82">
        <f t="shared" si="45"/>
        <v>11339933</v>
      </c>
      <c r="Q39" s="22" t="s">
        <v>82</v>
      </c>
      <c r="R39" s="51">
        <f aca="true" t="shared" si="46" ref="R39:X39">R33-R36</f>
        <v>12383961</v>
      </c>
      <c r="S39" s="51">
        <f t="shared" si="46"/>
        <v>5780479</v>
      </c>
      <c r="T39" s="82">
        <f t="shared" si="46"/>
        <v>2285090</v>
      </c>
      <c r="U39" s="33">
        <f t="shared" si="46"/>
        <v>779472</v>
      </c>
      <c r="V39" s="51">
        <f t="shared" si="46"/>
        <v>328031</v>
      </c>
      <c r="W39" s="51">
        <f t="shared" si="46"/>
        <v>13319918</v>
      </c>
      <c r="X39" s="82">
        <f t="shared" si="46"/>
        <v>5045287</v>
      </c>
      <c r="Y39" s="22" t="s">
        <v>82</v>
      </c>
      <c r="Z39" s="51">
        <f aca="true" t="shared" si="47" ref="Z39:AF39">Z33-Z36</f>
        <v>4665378</v>
      </c>
      <c r="AA39" s="51">
        <f t="shared" si="47"/>
        <v>3809812</v>
      </c>
      <c r="AB39" s="82">
        <f t="shared" si="47"/>
        <v>2941423</v>
      </c>
      <c r="AC39" s="33">
        <f t="shared" si="47"/>
        <v>7986104</v>
      </c>
      <c r="AD39" s="51">
        <f t="shared" si="47"/>
        <v>22622267</v>
      </c>
      <c r="AE39" s="51">
        <f t="shared" si="47"/>
        <v>242140870.69</v>
      </c>
      <c r="AF39" s="82">
        <f t="shared" si="47"/>
        <v>39525755</v>
      </c>
      <c r="AG39" s="22" t="s">
        <v>82</v>
      </c>
      <c r="AH39" s="51">
        <f aca="true" t="shared" si="48" ref="AH39:AN39">AH33-AH36</f>
        <v>6388740</v>
      </c>
      <c r="AI39" s="51">
        <f t="shared" si="48"/>
        <v>3626178</v>
      </c>
      <c r="AJ39" s="82">
        <f t="shared" si="48"/>
        <v>3759275</v>
      </c>
      <c r="AK39" s="33">
        <f t="shared" si="48"/>
        <v>3141278</v>
      </c>
      <c r="AL39" s="51">
        <f t="shared" si="48"/>
        <v>934543</v>
      </c>
      <c r="AM39" s="51">
        <f t="shared" si="48"/>
        <v>-229492</v>
      </c>
      <c r="AN39" s="82">
        <f t="shared" si="48"/>
        <v>3757967</v>
      </c>
      <c r="AO39" s="22" t="s">
        <v>82</v>
      </c>
      <c r="AP39" s="51">
        <f aca="true" t="shared" si="49" ref="AP39:AV39">AP33-AP36</f>
        <v>-1817875</v>
      </c>
      <c r="AQ39" s="51">
        <f t="shared" si="49"/>
        <v>707109</v>
      </c>
      <c r="AR39" s="82">
        <f t="shared" si="49"/>
        <v>2175318</v>
      </c>
      <c r="AS39" s="33">
        <f t="shared" si="49"/>
        <v>4874934</v>
      </c>
      <c r="AT39" s="51">
        <f t="shared" si="49"/>
        <v>5625444</v>
      </c>
      <c r="AU39" s="51">
        <f t="shared" si="49"/>
        <v>9982600</v>
      </c>
      <c r="AV39" s="82">
        <f t="shared" si="49"/>
        <v>539315</v>
      </c>
      <c r="AW39" s="22" t="s">
        <v>82</v>
      </c>
      <c r="AX39" s="51">
        <f aca="true" t="shared" si="50" ref="AX39:BD39">AX33-AX36</f>
        <v>596828</v>
      </c>
      <c r="AY39" s="51">
        <f t="shared" si="50"/>
        <v>670117</v>
      </c>
      <c r="AZ39" s="82">
        <f t="shared" si="50"/>
        <v>7138431</v>
      </c>
      <c r="BA39" s="33">
        <f t="shared" si="50"/>
        <v>2740712</v>
      </c>
      <c r="BB39" s="51">
        <f t="shared" si="50"/>
        <v>4139443</v>
      </c>
      <c r="BC39" s="51">
        <f t="shared" si="50"/>
        <v>3712867</v>
      </c>
      <c r="BD39" s="82">
        <f t="shared" si="50"/>
        <v>2641433</v>
      </c>
      <c r="BE39" s="22" t="s">
        <v>82</v>
      </c>
      <c r="BF39" s="51">
        <f aca="true" t="shared" si="51" ref="BF39:BK39">BF33-BF36</f>
        <v>2217545</v>
      </c>
      <c r="BG39" s="51">
        <f t="shared" si="51"/>
        <v>0</v>
      </c>
      <c r="BH39" s="82">
        <f t="shared" si="51"/>
        <v>96566</v>
      </c>
      <c r="BI39" s="33">
        <f t="shared" si="51"/>
        <v>11285770</v>
      </c>
      <c r="BJ39" s="51">
        <f t="shared" si="51"/>
        <v>704405974.69</v>
      </c>
      <c r="BK39" s="33">
        <f t="shared" si="51"/>
        <v>210969500</v>
      </c>
      <c r="BL39" s="34">
        <f t="shared" si="8"/>
        <v>493436474.69000006</v>
      </c>
      <c r="BM39" s="35">
        <f t="shared" si="9"/>
        <v>233.88995788016754</v>
      </c>
    </row>
    <row r="40" spans="1:65" s="45" customFormat="1" ht="21.75" customHeight="1">
      <c r="A40" s="22" t="s">
        <v>83</v>
      </c>
      <c r="B40" s="71">
        <f>'臺大'!$B40</f>
        <v>0</v>
      </c>
      <c r="C40" s="71">
        <f>'政大'!$B40</f>
        <v>0</v>
      </c>
      <c r="D40" s="83">
        <f>'清大'!$B40</f>
        <v>0</v>
      </c>
      <c r="E40" s="79">
        <f>'中興大'!$B40</f>
        <v>0</v>
      </c>
      <c r="F40" s="71">
        <f>'成大'!$B40</f>
        <v>0</v>
      </c>
      <c r="G40" s="71">
        <f>'交大'!$B40</f>
        <v>0</v>
      </c>
      <c r="H40" s="83">
        <f>'中央大'!$B40</f>
        <v>0</v>
      </c>
      <c r="I40" s="22" t="s">
        <v>83</v>
      </c>
      <c r="J40" s="71">
        <f>'中山大'!$B40</f>
        <v>0</v>
      </c>
      <c r="K40" s="71">
        <f>'中正大'!$B40</f>
        <v>0</v>
      </c>
      <c r="L40" s="83">
        <f>'海洋大'!$B40</f>
        <v>0</v>
      </c>
      <c r="M40" s="79">
        <f>'陽明大'!$B40</f>
        <v>0</v>
      </c>
      <c r="N40" s="71">
        <f>'東華大'!$B40</f>
        <v>0</v>
      </c>
      <c r="O40" s="71">
        <f>'暨南大'!$B40</f>
        <v>0</v>
      </c>
      <c r="P40" s="83">
        <f>'臺北大'!$B40</f>
        <v>0</v>
      </c>
      <c r="Q40" s="22" t="s">
        <v>83</v>
      </c>
      <c r="R40" s="71">
        <f>'嘉義大'!$B40</f>
        <v>0</v>
      </c>
      <c r="S40" s="71">
        <f>'高雄大'!$B40</f>
        <v>0</v>
      </c>
      <c r="T40" s="83">
        <f>'臺東大'!$B40</f>
        <v>0</v>
      </c>
      <c r="U40" s="79">
        <f>'宜蘭大'!$B40</f>
        <v>0</v>
      </c>
      <c r="V40" s="71">
        <f>'聯合大'!$B40</f>
        <v>0</v>
      </c>
      <c r="W40" s="71">
        <f>'臺灣師大'!$B40</f>
        <v>0</v>
      </c>
      <c r="X40" s="83">
        <f>'彰師大'!$B40</f>
        <v>0</v>
      </c>
      <c r="Y40" s="22" t="s">
        <v>83</v>
      </c>
      <c r="Z40" s="71">
        <f>'高師大'!$B40</f>
        <v>0</v>
      </c>
      <c r="AA40" s="71">
        <f>'臺北藝大'!$B40</f>
        <v>0</v>
      </c>
      <c r="AB40" s="83">
        <f>'臺灣藝大'!$B40</f>
        <v>0</v>
      </c>
      <c r="AC40" s="79">
        <f>'空大'!$B40</f>
        <v>0</v>
      </c>
      <c r="AD40" s="71">
        <f>'臺灣科大'!$B40</f>
        <v>0</v>
      </c>
      <c r="AE40" s="71">
        <f>'臺北科大'!$B40</f>
        <v>0</v>
      </c>
      <c r="AF40" s="83">
        <f>'雲林科大'!$B40</f>
        <v>0</v>
      </c>
      <c r="AG40" s="22" t="s">
        <v>83</v>
      </c>
      <c r="AH40" s="71">
        <f>'高雄一科大'!$B40</f>
        <v>0</v>
      </c>
      <c r="AI40" s="71">
        <f>'應用科大'!$B40</f>
        <v>0</v>
      </c>
      <c r="AJ40" s="83">
        <f>'屏東科大'!$B40</f>
        <v>0</v>
      </c>
      <c r="AK40" s="79">
        <f>'北護學院'!$B40</f>
        <v>0</v>
      </c>
      <c r="AL40" s="71">
        <f>'臺南藝術'!$B40</f>
        <v>0</v>
      </c>
      <c r="AM40" s="71">
        <f>'體育學院'!$B40</f>
        <v>0</v>
      </c>
      <c r="AN40" s="83">
        <f>'臺灣體育'!$B40</f>
        <v>0</v>
      </c>
      <c r="AO40" s="22" t="s">
        <v>83</v>
      </c>
      <c r="AP40" s="71">
        <f>'北商技術'!$B40</f>
        <v>0</v>
      </c>
      <c r="AQ40" s="71">
        <f>'臺中技術'!$B40</f>
        <v>0</v>
      </c>
      <c r="AR40" s="83">
        <f>'勤益技術'!$B40</f>
        <v>0</v>
      </c>
      <c r="AS40" s="79">
        <f>'虎尾科大'!$B40</f>
        <v>0</v>
      </c>
      <c r="AT40" s="71">
        <f>'高雄海洋科大'!$B40</f>
        <v>0</v>
      </c>
      <c r="AU40" s="71">
        <f>'高雄餐旅'!$B40</f>
        <v>0</v>
      </c>
      <c r="AV40" s="83">
        <f>'屏商技術'!$B40</f>
        <v>0</v>
      </c>
      <c r="AW40" s="22" t="s">
        <v>83</v>
      </c>
      <c r="AX40" s="71">
        <f>'澎湖技術'!$B40</f>
        <v>0</v>
      </c>
      <c r="AY40" s="71">
        <f>'金門技術'!$B40</f>
        <v>0</v>
      </c>
      <c r="AZ40" s="83">
        <f>'臺北師範'!$B40</f>
        <v>0</v>
      </c>
      <c r="BA40" s="79">
        <f>'新竹師範'!$B40</f>
        <v>0</v>
      </c>
      <c r="BB40" s="71">
        <f>'臺中師範'!$B40</f>
        <v>0</v>
      </c>
      <c r="BC40" s="71">
        <f>'臺南師範'!$B40</f>
        <v>0</v>
      </c>
      <c r="BD40" s="83">
        <f>'屏東師範'!$B40</f>
        <v>0</v>
      </c>
      <c r="BE40" s="22" t="s">
        <v>83</v>
      </c>
      <c r="BF40" s="71">
        <f>'花蓮師範'!$B40</f>
        <v>0</v>
      </c>
      <c r="BG40" s="71">
        <f>'臺中護專'!$B40</f>
        <v>0</v>
      </c>
      <c r="BH40" s="83">
        <f>'臺南護專'!$B40</f>
        <v>0</v>
      </c>
      <c r="BI40" s="79">
        <f>'戲曲專科'!$B40</f>
        <v>0</v>
      </c>
      <c r="BJ40" s="51"/>
      <c r="BK40" s="51"/>
      <c r="BL40" s="34">
        <f t="shared" si="8"/>
        <v>0</v>
      </c>
      <c r="BM40" s="35">
        <f t="shared" si="9"/>
        <v>0</v>
      </c>
    </row>
    <row r="41" spans="1:65" s="45" customFormat="1" ht="9.75" customHeight="1">
      <c r="A41" s="46"/>
      <c r="B41" s="51"/>
      <c r="C41" s="51"/>
      <c r="D41" s="82"/>
      <c r="E41" s="33"/>
      <c r="F41" s="51"/>
      <c r="G41" s="51"/>
      <c r="H41" s="82"/>
      <c r="I41" s="46"/>
      <c r="J41" s="51"/>
      <c r="K41" s="51"/>
      <c r="L41" s="82"/>
      <c r="M41" s="33"/>
      <c r="N41" s="51"/>
      <c r="O41" s="51"/>
      <c r="P41" s="82"/>
      <c r="Q41" s="46"/>
      <c r="R41" s="51"/>
      <c r="S41" s="51"/>
      <c r="T41" s="82"/>
      <c r="U41" s="33"/>
      <c r="V41" s="51"/>
      <c r="W41" s="51"/>
      <c r="X41" s="82"/>
      <c r="Y41" s="46"/>
      <c r="Z41" s="51"/>
      <c r="AA41" s="51"/>
      <c r="AB41" s="82"/>
      <c r="AC41" s="33"/>
      <c r="AD41" s="51"/>
      <c r="AE41" s="51"/>
      <c r="AF41" s="82"/>
      <c r="AG41" s="46"/>
      <c r="AH41" s="51"/>
      <c r="AI41" s="51"/>
      <c r="AJ41" s="82"/>
      <c r="AK41" s="33"/>
      <c r="AL41" s="51"/>
      <c r="AM41" s="51"/>
      <c r="AN41" s="82"/>
      <c r="AO41" s="46"/>
      <c r="AP41" s="51"/>
      <c r="AQ41" s="51"/>
      <c r="AR41" s="82"/>
      <c r="AS41" s="33"/>
      <c r="AT41" s="51"/>
      <c r="AU41" s="51"/>
      <c r="AV41" s="82"/>
      <c r="AW41" s="46"/>
      <c r="AX41" s="51"/>
      <c r="AY41" s="51"/>
      <c r="AZ41" s="82"/>
      <c r="BA41" s="33"/>
      <c r="BB41" s="51"/>
      <c r="BC41" s="51"/>
      <c r="BD41" s="82"/>
      <c r="BE41" s="46"/>
      <c r="BF41" s="51"/>
      <c r="BG41" s="51"/>
      <c r="BH41" s="82"/>
      <c r="BI41" s="33"/>
      <c r="BJ41" s="51"/>
      <c r="BK41" s="33"/>
      <c r="BL41" s="34"/>
      <c r="BM41" s="35"/>
    </row>
    <row r="42" spans="1:65" s="45" customFormat="1" ht="11.25" customHeight="1">
      <c r="A42" s="46"/>
      <c r="B42" s="51"/>
      <c r="C42" s="51"/>
      <c r="D42" s="82"/>
      <c r="E42" s="33"/>
      <c r="F42" s="51"/>
      <c r="G42" s="51"/>
      <c r="H42" s="82"/>
      <c r="I42" s="46"/>
      <c r="J42" s="51"/>
      <c r="K42" s="51"/>
      <c r="L42" s="82"/>
      <c r="M42" s="33"/>
      <c r="N42" s="51"/>
      <c r="O42" s="51"/>
      <c r="P42" s="82"/>
      <c r="Q42" s="46"/>
      <c r="R42" s="51"/>
      <c r="S42" s="51"/>
      <c r="T42" s="82"/>
      <c r="U42" s="33"/>
      <c r="V42" s="51"/>
      <c r="W42" s="51"/>
      <c r="X42" s="82"/>
      <c r="Y42" s="46"/>
      <c r="Z42" s="51"/>
      <c r="AA42" s="51"/>
      <c r="AB42" s="82"/>
      <c r="AC42" s="33"/>
      <c r="AD42" s="51"/>
      <c r="AE42" s="51"/>
      <c r="AF42" s="82"/>
      <c r="AG42" s="46"/>
      <c r="AH42" s="51"/>
      <c r="AI42" s="51"/>
      <c r="AJ42" s="82"/>
      <c r="AK42" s="33"/>
      <c r="AL42" s="51"/>
      <c r="AM42" s="51"/>
      <c r="AN42" s="82"/>
      <c r="AO42" s="46"/>
      <c r="AP42" s="51"/>
      <c r="AQ42" s="51"/>
      <c r="AR42" s="82"/>
      <c r="AS42" s="33"/>
      <c r="AT42" s="51"/>
      <c r="AU42" s="51"/>
      <c r="AV42" s="82"/>
      <c r="AW42" s="46"/>
      <c r="AX42" s="51"/>
      <c r="AY42" s="51"/>
      <c r="AZ42" s="82"/>
      <c r="BA42" s="33"/>
      <c r="BB42" s="51"/>
      <c r="BC42" s="51"/>
      <c r="BD42" s="82"/>
      <c r="BE42" s="46"/>
      <c r="BF42" s="51"/>
      <c r="BG42" s="51"/>
      <c r="BH42" s="82"/>
      <c r="BI42" s="33"/>
      <c r="BJ42" s="51"/>
      <c r="BK42" s="33"/>
      <c r="BL42" s="34"/>
      <c r="BM42" s="35"/>
    </row>
    <row r="43" spans="1:65" s="45" customFormat="1" ht="14.25" customHeight="1">
      <c r="A43" s="46"/>
      <c r="B43" s="51"/>
      <c r="C43" s="51"/>
      <c r="D43" s="82"/>
      <c r="E43" s="33"/>
      <c r="F43" s="51"/>
      <c r="G43" s="51"/>
      <c r="H43" s="82"/>
      <c r="I43" s="46"/>
      <c r="J43" s="51"/>
      <c r="K43" s="51"/>
      <c r="L43" s="82"/>
      <c r="M43" s="33"/>
      <c r="N43" s="51"/>
      <c r="O43" s="51"/>
      <c r="P43" s="82"/>
      <c r="Q43" s="46"/>
      <c r="R43" s="51"/>
      <c r="S43" s="51"/>
      <c r="T43" s="82"/>
      <c r="U43" s="33"/>
      <c r="V43" s="51"/>
      <c r="W43" s="51"/>
      <c r="X43" s="82"/>
      <c r="Y43" s="46"/>
      <c r="Z43" s="51"/>
      <c r="AA43" s="51"/>
      <c r="AB43" s="82"/>
      <c r="AC43" s="33"/>
      <c r="AD43" s="51"/>
      <c r="AE43" s="51"/>
      <c r="AF43" s="82"/>
      <c r="AG43" s="46"/>
      <c r="AH43" s="51"/>
      <c r="AI43" s="51"/>
      <c r="AJ43" s="82"/>
      <c r="AK43" s="33"/>
      <c r="AL43" s="51"/>
      <c r="AM43" s="51"/>
      <c r="AN43" s="82"/>
      <c r="AO43" s="46"/>
      <c r="AP43" s="51"/>
      <c r="AQ43" s="51"/>
      <c r="AR43" s="82"/>
      <c r="AS43" s="33"/>
      <c r="AT43" s="51"/>
      <c r="AU43" s="51"/>
      <c r="AV43" s="82"/>
      <c r="AW43" s="46"/>
      <c r="AX43" s="51"/>
      <c r="AY43" s="51"/>
      <c r="AZ43" s="82"/>
      <c r="BA43" s="33"/>
      <c r="BB43" s="51"/>
      <c r="BC43" s="51"/>
      <c r="BD43" s="82"/>
      <c r="BE43" s="46"/>
      <c r="BF43" s="51"/>
      <c r="BG43" s="51"/>
      <c r="BH43" s="82"/>
      <c r="BI43" s="33"/>
      <c r="BJ43" s="51"/>
      <c r="BK43" s="33"/>
      <c r="BL43" s="34"/>
      <c r="BM43" s="35"/>
    </row>
    <row r="44" spans="1:65" s="45" customFormat="1" ht="14.25" customHeight="1">
      <c r="A44" s="46"/>
      <c r="B44" s="51"/>
      <c r="C44" s="51"/>
      <c r="D44" s="82"/>
      <c r="E44" s="33"/>
      <c r="F44" s="51"/>
      <c r="G44" s="51"/>
      <c r="H44" s="82"/>
      <c r="I44" s="46"/>
      <c r="J44" s="51"/>
      <c r="K44" s="51"/>
      <c r="L44" s="82"/>
      <c r="M44" s="33"/>
      <c r="N44" s="51"/>
      <c r="O44" s="51"/>
      <c r="P44" s="82"/>
      <c r="Q44" s="46"/>
      <c r="R44" s="51"/>
      <c r="S44" s="51"/>
      <c r="T44" s="82"/>
      <c r="U44" s="33"/>
      <c r="V44" s="51"/>
      <c r="W44" s="51"/>
      <c r="X44" s="82"/>
      <c r="Y44" s="46"/>
      <c r="Z44" s="51"/>
      <c r="AA44" s="51"/>
      <c r="AB44" s="82"/>
      <c r="AC44" s="33"/>
      <c r="AD44" s="51"/>
      <c r="AE44" s="51"/>
      <c r="AF44" s="82"/>
      <c r="AG44" s="46"/>
      <c r="AH44" s="51"/>
      <c r="AI44" s="51"/>
      <c r="AJ44" s="82"/>
      <c r="AK44" s="33"/>
      <c r="AL44" s="51"/>
      <c r="AM44" s="51"/>
      <c r="AN44" s="82"/>
      <c r="AO44" s="46"/>
      <c r="AP44" s="51"/>
      <c r="AQ44" s="51"/>
      <c r="AR44" s="82"/>
      <c r="AS44" s="33"/>
      <c r="AT44" s="51"/>
      <c r="AU44" s="51"/>
      <c r="AV44" s="82"/>
      <c r="AW44" s="46"/>
      <c r="AX44" s="51"/>
      <c r="AY44" s="51"/>
      <c r="AZ44" s="82"/>
      <c r="BA44" s="33"/>
      <c r="BB44" s="51"/>
      <c r="BC44" s="51"/>
      <c r="BD44" s="82"/>
      <c r="BE44" s="46"/>
      <c r="BF44" s="51"/>
      <c r="BG44" s="51"/>
      <c r="BH44" s="82"/>
      <c r="BI44" s="33"/>
      <c r="BJ44" s="51"/>
      <c r="BK44" s="33"/>
      <c r="BL44" s="34"/>
      <c r="BM44" s="35"/>
    </row>
    <row r="45" spans="1:65" s="45" customFormat="1" ht="14.25" customHeight="1">
      <c r="A45" s="46"/>
      <c r="B45" s="51"/>
      <c r="C45" s="51"/>
      <c r="D45" s="82"/>
      <c r="E45" s="33"/>
      <c r="F45" s="51"/>
      <c r="G45" s="51"/>
      <c r="H45" s="82"/>
      <c r="I45" s="46"/>
      <c r="J45" s="51"/>
      <c r="K45" s="51"/>
      <c r="L45" s="82"/>
      <c r="M45" s="33"/>
      <c r="N45" s="51"/>
      <c r="O45" s="51"/>
      <c r="P45" s="82"/>
      <c r="Q45" s="46"/>
      <c r="R45" s="51"/>
      <c r="S45" s="51"/>
      <c r="T45" s="82"/>
      <c r="U45" s="33"/>
      <c r="V45" s="51"/>
      <c r="W45" s="51"/>
      <c r="X45" s="82"/>
      <c r="Y45" s="46"/>
      <c r="Z45" s="51"/>
      <c r="AA45" s="51"/>
      <c r="AB45" s="82"/>
      <c r="AC45" s="33"/>
      <c r="AD45" s="51"/>
      <c r="AE45" s="51"/>
      <c r="AF45" s="82"/>
      <c r="AG45" s="46"/>
      <c r="AH45" s="51"/>
      <c r="AI45" s="51"/>
      <c r="AJ45" s="82"/>
      <c r="AK45" s="33"/>
      <c r="AL45" s="51"/>
      <c r="AM45" s="51"/>
      <c r="AN45" s="82"/>
      <c r="AO45" s="46"/>
      <c r="AP45" s="51"/>
      <c r="AQ45" s="51"/>
      <c r="AR45" s="82"/>
      <c r="AS45" s="33"/>
      <c r="AT45" s="51"/>
      <c r="AU45" s="51"/>
      <c r="AV45" s="82"/>
      <c r="AW45" s="46"/>
      <c r="AX45" s="51"/>
      <c r="AY45" s="51"/>
      <c r="AZ45" s="82"/>
      <c r="BA45" s="33"/>
      <c r="BB45" s="51"/>
      <c r="BC45" s="51"/>
      <c r="BD45" s="82"/>
      <c r="BE45" s="46"/>
      <c r="BF45" s="51"/>
      <c r="BG45" s="51"/>
      <c r="BH45" s="82"/>
      <c r="BI45" s="33"/>
      <c r="BJ45" s="51"/>
      <c r="BK45" s="33"/>
      <c r="BL45" s="34"/>
      <c r="BM45" s="35"/>
    </row>
    <row r="46" spans="1:65" s="45" customFormat="1" ht="29.25" customHeight="1" thickBot="1">
      <c r="A46" s="24" t="s">
        <v>84</v>
      </c>
      <c r="B46" s="37">
        <f aca="true" t="shared" si="52" ref="B46:H46">B32+B39+B40</f>
        <v>20786565.23999977</v>
      </c>
      <c r="C46" s="37">
        <f t="shared" si="52"/>
        <v>98939190</v>
      </c>
      <c r="D46" s="73">
        <f t="shared" si="52"/>
        <v>-80851936</v>
      </c>
      <c r="E46" s="53">
        <f t="shared" si="52"/>
        <v>-40345464.65999985</v>
      </c>
      <c r="F46" s="37">
        <f t="shared" si="52"/>
        <v>5099640</v>
      </c>
      <c r="G46" s="37">
        <f t="shared" si="52"/>
        <v>-165149365.29999995</v>
      </c>
      <c r="H46" s="73">
        <f t="shared" si="52"/>
        <v>51086127</v>
      </c>
      <c r="I46" s="24" t="s">
        <v>84</v>
      </c>
      <c r="J46" s="37">
        <f aca="true" t="shared" si="53" ref="J46:P46">J32+J39+J40</f>
        <v>146522293</v>
      </c>
      <c r="K46" s="37">
        <f t="shared" si="53"/>
        <v>258783167</v>
      </c>
      <c r="L46" s="73">
        <f t="shared" si="53"/>
        <v>-22229496.149999976</v>
      </c>
      <c r="M46" s="53">
        <f t="shared" si="53"/>
        <v>-10482420.51999998</v>
      </c>
      <c r="N46" s="37">
        <f t="shared" si="53"/>
        <v>100673284</v>
      </c>
      <c r="O46" s="37">
        <f t="shared" si="53"/>
        <v>46389461</v>
      </c>
      <c r="P46" s="73">
        <f t="shared" si="53"/>
        <v>103532588</v>
      </c>
      <c r="Q46" s="24" t="s">
        <v>84</v>
      </c>
      <c r="R46" s="37">
        <f aca="true" t="shared" si="54" ref="R46:X46">R32+R39+R40</f>
        <v>191702599</v>
      </c>
      <c r="S46" s="37">
        <f t="shared" si="54"/>
        <v>24928455</v>
      </c>
      <c r="T46" s="73">
        <f t="shared" si="54"/>
        <v>21752591</v>
      </c>
      <c r="U46" s="53">
        <f t="shared" si="54"/>
        <v>53683983</v>
      </c>
      <c r="V46" s="37">
        <f t="shared" si="54"/>
        <v>-12272058</v>
      </c>
      <c r="W46" s="37">
        <f t="shared" si="54"/>
        <v>-294649405.13999987</v>
      </c>
      <c r="X46" s="73">
        <f t="shared" si="54"/>
        <v>122603468</v>
      </c>
      <c r="Y46" s="24" t="s">
        <v>84</v>
      </c>
      <c r="Z46" s="37">
        <f aca="true" t="shared" si="55" ref="Z46:AF46">Z32+Z39+Z40</f>
        <v>20455503</v>
      </c>
      <c r="AA46" s="37">
        <f t="shared" si="55"/>
        <v>14989729.5</v>
      </c>
      <c r="AB46" s="73">
        <f t="shared" si="55"/>
        <v>44496171</v>
      </c>
      <c r="AC46" s="53">
        <f t="shared" si="55"/>
        <v>-18671281</v>
      </c>
      <c r="AD46" s="37">
        <f t="shared" si="55"/>
        <v>-3874795</v>
      </c>
      <c r="AE46" s="37">
        <f t="shared" si="55"/>
        <v>289404417.22999996</v>
      </c>
      <c r="AF46" s="73">
        <f t="shared" si="55"/>
        <v>127246859</v>
      </c>
      <c r="AG46" s="24" t="s">
        <v>84</v>
      </c>
      <c r="AH46" s="37">
        <f aca="true" t="shared" si="56" ref="AH46:AN46">AH32+AH39+AH40</f>
        <v>12100403</v>
      </c>
      <c r="AI46" s="37">
        <f t="shared" si="56"/>
        <v>-5564309</v>
      </c>
      <c r="AJ46" s="73">
        <f t="shared" si="56"/>
        <v>46827366</v>
      </c>
      <c r="AK46" s="53">
        <f t="shared" si="56"/>
        <v>16973008</v>
      </c>
      <c r="AL46" s="37">
        <f t="shared" si="56"/>
        <v>49458195</v>
      </c>
      <c r="AM46" s="37">
        <f t="shared" si="56"/>
        <v>27160296</v>
      </c>
      <c r="AN46" s="73">
        <f t="shared" si="56"/>
        <v>23305802</v>
      </c>
      <c r="AO46" s="24" t="s">
        <v>84</v>
      </c>
      <c r="AP46" s="37">
        <f aca="true" t="shared" si="57" ref="AP46:AV46">AP32+AP39+AP40</f>
        <v>19829359</v>
      </c>
      <c r="AQ46" s="37">
        <f t="shared" si="57"/>
        <v>98550484</v>
      </c>
      <c r="AR46" s="73">
        <f t="shared" si="57"/>
        <v>150511417</v>
      </c>
      <c r="AS46" s="53">
        <f t="shared" si="57"/>
        <v>76351478</v>
      </c>
      <c r="AT46" s="37">
        <f t="shared" si="57"/>
        <v>58857639</v>
      </c>
      <c r="AU46" s="37">
        <f t="shared" si="57"/>
        <v>19618299</v>
      </c>
      <c r="AV46" s="73">
        <f t="shared" si="57"/>
        <v>36517993</v>
      </c>
      <c r="AW46" s="24" t="s">
        <v>84</v>
      </c>
      <c r="AX46" s="37">
        <f aca="true" t="shared" si="58" ref="AX46:BD46">AX32+AX39+AX40</f>
        <v>6331831</v>
      </c>
      <c r="AY46" s="37">
        <f t="shared" si="58"/>
        <v>7988461</v>
      </c>
      <c r="AZ46" s="73">
        <f t="shared" si="58"/>
        <v>33326081</v>
      </c>
      <c r="BA46" s="53">
        <f t="shared" si="58"/>
        <v>20073832</v>
      </c>
      <c r="BB46" s="37">
        <f t="shared" si="58"/>
        <v>26676897</v>
      </c>
      <c r="BC46" s="37">
        <f t="shared" si="58"/>
        <v>54774955</v>
      </c>
      <c r="BD46" s="73">
        <f t="shared" si="58"/>
        <v>13783715</v>
      </c>
      <c r="BE46" s="24" t="s">
        <v>84</v>
      </c>
      <c r="BF46" s="37">
        <f aca="true" t="shared" si="59" ref="BF46:BK46">BF32+BF39+BF40</f>
        <v>-6015657</v>
      </c>
      <c r="BG46" s="37">
        <f t="shared" si="59"/>
        <v>1314814</v>
      </c>
      <c r="BH46" s="73">
        <f t="shared" si="59"/>
        <v>7396634</v>
      </c>
      <c r="BI46" s="53">
        <f t="shared" si="59"/>
        <v>-15644320</v>
      </c>
      <c r="BJ46" s="37">
        <f t="shared" si="59"/>
        <v>1875054542.1999946</v>
      </c>
      <c r="BK46" s="53">
        <f t="shared" si="59"/>
        <v>-379822000</v>
      </c>
      <c r="BL46" s="31">
        <f t="shared" si="8"/>
        <v>2254876542.1999946</v>
      </c>
      <c r="BM46" s="89">
        <f t="shared" si="9"/>
        <v>-593.6666496938025</v>
      </c>
    </row>
    <row r="47" s="47" customFormat="1" ht="12.75">
      <c r="AJ47" s="69"/>
    </row>
    <row r="48" s="47" customFormat="1" ht="12.75">
      <c r="AJ48" s="69"/>
    </row>
    <row r="49" s="47" customFormat="1" ht="12.75">
      <c r="AJ49" s="69"/>
    </row>
    <row r="50" s="47" customFormat="1" ht="12.75">
      <c r="AJ50" s="69"/>
    </row>
    <row r="51" s="47" customFormat="1" ht="12.75">
      <c r="AJ51" s="69"/>
    </row>
    <row r="52" s="47" customFormat="1" ht="12.75">
      <c r="AJ52" s="69"/>
    </row>
    <row r="53" s="47" customFormat="1" ht="12.75">
      <c r="AJ53" s="69"/>
    </row>
    <row r="54" s="47" customFormat="1" ht="12.75">
      <c r="AJ54" s="69"/>
    </row>
    <row r="55" s="47" customFormat="1" ht="12.75">
      <c r="AJ55" s="69"/>
    </row>
    <row r="56" s="47" customFormat="1" ht="12.75">
      <c r="AJ56" s="69"/>
    </row>
    <row r="57" s="47" customFormat="1" ht="12.75">
      <c r="AJ57" s="69"/>
    </row>
    <row r="58" s="47" customFormat="1" ht="12.75">
      <c r="AJ58" s="69"/>
    </row>
    <row r="59" ht="15.75">
      <c r="AJ59" s="70"/>
    </row>
    <row r="60" ht="15.75">
      <c r="AJ60" s="70"/>
    </row>
    <row r="61" ht="15.75">
      <c r="AJ61" s="70"/>
    </row>
    <row r="62" ht="15.75">
      <c r="AJ62" s="70"/>
    </row>
    <row r="63" ht="15.75">
      <c r="AJ63" s="70"/>
    </row>
    <row r="64" ht="15.75">
      <c r="AJ64" s="70"/>
    </row>
    <row r="65" ht="15.75">
      <c r="AJ65" s="70"/>
    </row>
    <row r="66" ht="15.75">
      <c r="AJ66" s="70"/>
    </row>
    <row r="67" ht="15.75">
      <c r="AJ67" s="70"/>
    </row>
    <row r="68" ht="15.75">
      <c r="AJ68" s="70"/>
    </row>
    <row r="69" ht="15.75">
      <c r="AJ69" s="70"/>
    </row>
    <row r="70" ht="15.75">
      <c r="AJ70" s="70"/>
    </row>
    <row r="71" ht="15.75">
      <c r="AJ71" s="70"/>
    </row>
    <row r="72" ht="15.75">
      <c r="AJ72" s="70"/>
    </row>
    <row r="73" ht="15.75">
      <c r="AJ73" s="70"/>
    </row>
    <row r="74" ht="15.75">
      <c r="AJ74" s="70"/>
    </row>
    <row r="75" ht="15.75">
      <c r="AJ75" s="70"/>
    </row>
    <row r="76" ht="15.75">
      <c r="AJ76" s="70"/>
    </row>
    <row r="77" ht="15.75">
      <c r="AJ77" s="70"/>
    </row>
    <row r="78" ht="15.75">
      <c r="AJ78" s="70"/>
    </row>
    <row r="79" ht="15.75">
      <c r="AJ79" s="70"/>
    </row>
    <row r="80" ht="15.75">
      <c r="AJ80" s="70"/>
    </row>
    <row r="81" ht="15.75">
      <c r="AJ81" s="70"/>
    </row>
    <row r="82" ht="15.75">
      <c r="AJ82" s="70"/>
    </row>
    <row r="83" ht="15.75">
      <c r="AJ83" s="70"/>
    </row>
    <row r="84" ht="15.75">
      <c r="AJ84" s="70"/>
    </row>
    <row r="85" ht="15.75">
      <c r="AJ85" s="70"/>
    </row>
    <row r="86" ht="15.75">
      <c r="AJ86" s="70"/>
    </row>
    <row r="87" ht="15.75">
      <c r="AJ87" s="70"/>
    </row>
    <row r="88" ht="15.75">
      <c r="AJ88" s="70"/>
    </row>
    <row r="89" ht="15.75">
      <c r="AJ89" s="70"/>
    </row>
    <row r="90" ht="15.75">
      <c r="AJ90" s="70"/>
    </row>
    <row r="91" ht="15.75">
      <c r="AJ91" s="70"/>
    </row>
    <row r="92" ht="15.75">
      <c r="AJ92" s="70"/>
    </row>
    <row r="93" ht="15.75">
      <c r="AJ93" s="70"/>
    </row>
    <row r="94" ht="15.75">
      <c r="AJ94" s="70"/>
    </row>
    <row r="95" ht="15.75">
      <c r="AJ95" s="70"/>
    </row>
    <row r="96" ht="15.75">
      <c r="AJ96" s="70"/>
    </row>
    <row r="97" ht="15.75">
      <c r="AJ97" s="70"/>
    </row>
    <row r="98" ht="15.75">
      <c r="AJ98" s="70"/>
    </row>
    <row r="99" ht="15.75">
      <c r="AJ99" s="70"/>
    </row>
    <row r="100" ht="15.75">
      <c r="AJ100" s="70"/>
    </row>
    <row r="101" ht="15.75">
      <c r="AJ101" s="70"/>
    </row>
    <row r="102" ht="15.75">
      <c r="AJ102" s="70"/>
    </row>
    <row r="103" ht="15.75">
      <c r="AJ103" s="70"/>
    </row>
    <row r="104" ht="15.75">
      <c r="AJ104" s="70"/>
    </row>
    <row r="105" ht="15.75">
      <c r="AJ105" s="70"/>
    </row>
    <row r="106" ht="15.75">
      <c r="AJ106" s="70"/>
    </row>
    <row r="107" ht="15.75">
      <c r="AJ107" s="70"/>
    </row>
    <row r="108" ht="15.75">
      <c r="AJ108" s="70"/>
    </row>
    <row r="109" ht="15.75">
      <c r="AJ109" s="70"/>
    </row>
    <row r="110" ht="15.75">
      <c r="AJ110" s="70"/>
    </row>
    <row r="111" ht="15.75">
      <c r="AJ111" s="70"/>
    </row>
    <row r="112" ht="15.75">
      <c r="AJ112" s="70"/>
    </row>
    <row r="113" ht="15.75">
      <c r="AJ113" s="70"/>
    </row>
    <row r="114" ht="15.75">
      <c r="AJ114" s="70"/>
    </row>
    <row r="115" ht="15.75">
      <c r="AJ115" s="70"/>
    </row>
    <row r="116" ht="15.75">
      <c r="AJ116" s="70"/>
    </row>
    <row r="117" ht="15.75">
      <c r="AJ117" s="70"/>
    </row>
    <row r="118" ht="15.75">
      <c r="AJ118" s="70"/>
    </row>
    <row r="119" ht="15.75">
      <c r="AJ119" s="70"/>
    </row>
    <row r="120" ht="15.75">
      <c r="AJ120" s="70"/>
    </row>
    <row r="121" ht="15.75">
      <c r="AJ121" s="70"/>
    </row>
    <row r="122" ht="15.75">
      <c r="AJ122" s="70"/>
    </row>
    <row r="123" ht="15.75">
      <c r="AJ123" s="70"/>
    </row>
    <row r="124" ht="15.75">
      <c r="AJ124" s="70"/>
    </row>
    <row r="125" ht="15.75">
      <c r="AJ125" s="70"/>
    </row>
    <row r="126" ht="15.75">
      <c r="AJ126" s="70"/>
    </row>
    <row r="127" ht="15.75">
      <c r="AJ127" s="70"/>
    </row>
    <row r="128" ht="15.75">
      <c r="AJ128" s="70"/>
    </row>
    <row r="129" ht="15.75">
      <c r="AJ129" s="70"/>
    </row>
    <row r="130" ht="15.75">
      <c r="AJ130" s="70"/>
    </row>
    <row r="131" ht="15.75">
      <c r="AJ131" s="70"/>
    </row>
    <row r="132" ht="15.75">
      <c r="AJ132" s="70"/>
    </row>
    <row r="133" ht="15.75">
      <c r="AJ133" s="70"/>
    </row>
    <row r="134" ht="15.75">
      <c r="AJ134" s="70"/>
    </row>
    <row r="135" ht="15.75">
      <c r="AJ135" s="70"/>
    </row>
    <row r="136" ht="15.75">
      <c r="AJ136" s="70"/>
    </row>
    <row r="137" ht="15.75">
      <c r="AJ137" s="70"/>
    </row>
    <row r="138" ht="15.75">
      <c r="AJ138" s="70"/>
    </row>
    <row r="139" ht="15.75">
      <c r="AJ139" s="70"/>
    </row>
    <row r="140" ht="15.75">
      <c r="AJ140" s="70"/>
    </row>
    <row r="141" ht="15.75">
      <c r="AJ141" s="70"/>
    </row>
    <row r="142" ht="15.75">
      <c r="AJ142" s="70"/>
    </row>
    <row r="143" ht="15.75">
      <c r="AJ143" s="70"/>
    </row>
    <row r="144" ht="15.75">
      <c r="AJ144" s="70"/>
    </row>
    <row r="145" ht="15.75">
      <c r="AJ145" s="70"/>
    </row>
    <row r="146" ht="15.75">
      <c r="AJ146" s="70"/>
    </row>
    <row r="147" ht="15.75">
      <c r="AJ147" s="70"/>
    </row>
    <row r="148" ht="15.75">
      <c r="AJ148" s="70"/>
    </row>
  </sheetData>
  <mergeCells count="24">
    <mergeCell ref="Q5:Q6"/>
    <mergeCell ref="AG5:AG6"/>
    <mergeCell ref="AW5:AW6"/>
    <mergeCell ref="BE5:BE6"/>
    <mergeCell ref="A5:A6"/>
    <mergeCell ref="A1:D1"/>
    <mergeCell ref="A2:D2"/>
    <mergeCell ref="I1:L1"/>
    <mergeCell ref="I2:L2"/>
    <mergeCell ref="I5:I6"/>
    <mergeCell ref="BL5:BM5"/>
    <mergeCell ref="AG1:AJ1"/>
    <mergeCell ref="AG2:AJ2"/>
    <mergeCell ref="AO1:AR1"/>
    <mergeCell ref="AO2:AR2"/>
    <mergeCell ref="AW1:AZ1"/>
    <mergeCell ref="AW2:AZ2"/>
    <mergeCell ref="BE1:BH1"/>
    <mergeCell ref="BK5:BK6"/>
    <mergeCell ref="Y1:AB1"/>
    <mergeCell ref="Y2:AB2"/>
    <mergeCell ref="Q1:T1"/>
    <mergeCell ref="BE2:BH2"/>
    <mergeCell ref="Q2:T2"/>
  </mergeCells>
  <printOptions horizontalCentered="1"/>
  <pageMargins left="0.6299212598425197" right="0.6299212598425197" top="0.5905511811023623" bottom="0.5905511811023623" header="0.5118110236220472" footer="0.5118110236220472"/>
  <pageSetup horizontalDpi="300" verticalDpi="3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E46"/>
  <sheetViews>
    <sheetView workbookViewId="0" topLeftCell="A1">
      <pane xSplit="1" ySplit="6" topLeftCell="B7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A1" sqref="A1:E1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274</v>
      </c>
      <c r="B1" s="104"/>
      <c r="C1" s="104"/>
      <c r="D1" s="104"/>
      <c r="E1" s="104"/>
    </row>
    <row r="2" spans="1:5" s="1" customFormat="1" ht="21">
      <c r="A2" s="96" t="s">
        <v>157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118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3607178802</v>
      </c>
      <c r="C7" s="33">
        <f>SUM(C8:C17)</f>
        <v>23593714000</v>
      </c>
      <c r="D7" s="34">
        <f>B7-C7</f>
        <v>-19986535198</v>
      </c>
      <c r="E7" s="35">
        <f aca="true" t="shared" si="0" ref="E7:E40">IF(C7=0,0,(D7/C7)*100)</f>
        <v>-84.71127181587434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/>
      <c r="C10" s="38"/>
      <c r="D10" s="34">
        <f t="shared" si="1"/>
        <v>0</v>
      </c>
      <c r="E10" s="39">
        <f t="shared" si="0"/>
        <v>0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>
        <v>3607178802</v>
      </c>
      <c r="C12" s="38">
        <v>23593714000</v>
      </c>
      <c r="D12" s="34">
        <f t="shared" si="1"/>
        <v>-19986535198</v>
      </c>
      <c r="E12" s="39">
        <f t="shared" si="0"/>
        <v>-84.71127181587434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/>
      <c r="C17" s="38"/>
      <c r="D17" s="34">
        <f t="shared" si="1"/>
        <v>0</v>
      </c>
      <c r="E17" s="39">
        <f t="shared" si="0"/>
        <v>0</v>
      </c>
    </row>
    <row r="18" spans="1:5" s="23" customFormat="1" ht="24" customHeight="1">
      <c r="A18" s="22" t="s">
        <v>136</v>
      </c>
      <c r="B18" s="33">
        <f>SUM(B19:B31)</f>
        <v>1196727607</v>
      </c>
      <c r="C18" s="33">
        <f>SUM(C19:C31)</f>
        <v>2074675000</v>
      </c>
      <c r="D18" s="34">
        <f>B18-C18</f>
        <v>-877947393</v>
      </c>
      <c r="E18" s="35">
        <f t="shared" si="0"/>
        <v>-42.31734575294926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/>
      <c r="C21" s="38"/>
      <c r="D21" s="34">
        <f t="shared" si="2"/>
        <v>0</v>
      </c>
      <c r="E21" s="39">
        <f t="shared" si="0"/>
        <v>0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>
        <v>1188555800</v>
      </c>
      <c r="C23" s="38">
        <v>2060201000</v>
      </c>
      <c r="D23" s="34">
        <f t="shared" si="2"/>
        <v>-871645200</v>
      </c>
      <c r="E23" s="39">
        <f t="shared" si="0"/>
        <v>-42.308745602977574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/>
      <c r="C26" s="38"/>
      <c r="D26" s="34">
        <f t="shared" si="2"/>
        <v>0</v>
      </c>
      <c r="E26" s="39">
        <f t="shared" si="0"/>
        <v>0</v>
      </c>
    </row>
    <row r="27" spans="1:5" s="21" customFormat="1" ht="14.25">
      <c r="A27" s="20" t="s">
        <v>145</v>
      </c>
      <c r="B27" s="38">
        <v>968301</v>
      </c>
      <c r="C27" s="38">
        <v>5388000</v>
      </c>
      <c r="D27" s="34">
        <f t="shared" si="2"/>
        <v>-4419699</v>
      </c>
      <c r="E27" s="39">
        <f t="shared" si="0"/>
        <v>-82.02856347438752</v>
      </c>
    </row>
    <row r="28" spans="1:5" s="21" customFormat="1" ht="14.25">
      <c r="A28" s="20" t="s">
        <v>146</v>
      </c>
      <c r="B28" s="38">
        <v>7051257</v>
      </c>
      <c r="C28" s="38">
        <v>8961000</v>
      </c>
      <c r="D28" s="34">
        <f t="shared" si="2"/>
        <v>-1909743</v>
      </c>
      <c r="E28" s="39">
        <f t="shared" si="0"/>
        <v>-21.31171744224975</v>
      </c>
    </row>
    <row r="29" spans="1:5" s="21" customFormat="1" ht="14.25">
      <c r="A29" s="20" t="s">
        <v>147</v>
      </c>
      <c r="B29" s="38">
        <v>152249</v>
      </c>
      <c r="C29" s="38">
        <v>125000</v>
      </c>
      <c r="D29" s="34">
        <f t="shared" si="2"/>
        <v>27249</v>
      </c>
      <c r="E29" s="39">
        <f t="shared" si="0"/>
        <v>21.7992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2410451195</v>
      </c>
      <c r="C32" s="33">
        <f>C7-C18</f>
        <v>21519039000</v>
      </c>
      <c r="D32" s="34">
        <f t="shared" si="2"/>
        <v>-19108587805</v>
      </c>
      <c r="E32" s="35">
        <f t="shared" si="0"/>
        <v>-88.7985183957332</v>
      </c>
    </row>
    <row r="33" spans="1:5" s="23" customFormat="1" ht="25.5" customHeight="1">
      <c r="A33" s="22" t="s">
        <v>150</v>
      </c>
      <c r="B33" s="33">
        <f>SUM(B34:B35)</f>
        <v>57382125.25</v>
      </c>
      <c r="C33" s="33">
        <f>SUM(C34:C35)</f>
        <v>216048000</v>
      </c>
      <c r="D33" s="34">
        <f t="shared" si="2"/>
        <v>-158665874.75</v>
      </c>
      <c r="E33" s="35">
        <f t="shared" si="0"/>
        <v>-73.4401034723765</v>
      </c>
    </row>
    <row r="34" spans="1:5" s="21" customFormat="1" ht="14.25">
      <c r="A34" s="20" t="s">
        <v>151</v>
      </c>
      <c r="B34" s="38">
        <v>56658500</v>
      </c>
      <c r="C34" s="38">
        <v>215700000</v>
      </c>
      <c r="D34" s="34">
        <f t="shared" si="2"/>
        <v>-159041500</v>
      </c>
      <c r="E34" s="39">
        <f t="shared" si="0"/>
        <v>-73.73273064441354</v>
      </c>
    </row>
    <row r="35" spans="1:5" s="21" customFormat="1" ht="14.25">
      <c r="A35" s="20" t="s">
        <v>152</v>
      </c>
      <c r="B35" s="38">
        <v>723625.25</v>
      </c>
      <c r="C35" s="38">
        <v>348000</v>
      </c>
      <c r="D35" s="34">
        <f t="shared" si="2"/>
        <v>375625.25</v>
      </c>
      <c r="E35" s="39">
        <f t="shared" si="0"/>
        <v>107.93829022988506</v>
      </c>
    </row>
    <row r="36" spans="1:5" s="23" customFormat="1" ht="27.75" customHeight="1">
      <c r="A36" s="22" t="s">
        <v>153</v>
      </c>
      <c r="B36" s="33">
        <f>SUM(B37:B38)</f>
        <v>1</v>
      </c>
      <c r="C36" s="33">
        <f>SUM(C37:C38)</f>
        <v>0</v>
      </c>
      <c r="D36" s="34">
        <f t="shared" si="2"/>
        <v>1</v>
      </c>
      <c r="E36" s="35">
        <f t="shared" si="0"/>
        <v>0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>
        <v>1</v>
      </c>
      <c r="C38" s="38">
        <v>0</v>
      </c>
      <c r="D38" s="34">
        <f t="shared" si="2"/>
        <v>1</v>
      </c>
      <c r="E38" s="39">
        <f t="shared" si="0"/>
        <v>0</v>
      </c>
    </row>
    <row r="39" spans="1:5" s="23" customFormat="1" ht="27.75" customHeight="1">
      <c r="A39" s="22" t="s">
        <v>82</v>
      </c>
      <c r="B39" s="33">
        <f>B33-B36</f>
        <v>57382124.25</v>
      </c>
      <c r="C39" s="33">
        <f>C33-C36</f>
        <v>216048000</v>
      </c>
      <c r="D39" s="34">
        <f t="shared" si="2"/>
        <v>-158665875.75</v>
      </c>
      <c r="E39" s="35">
        <f t="shared" si="0"/>
        <v>-73.4401039352366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2467833319.25</v>
      </c>
      <c r="C46" s="37">
        <f>C32+C39+C40</f>
        <v>21735087000</v>
      </c>
      <c r="D46" s="31">
        <f>B46-C46</f>
        <v>-19267253680.75</v>
      </c>
      <c r="E46" s="32">
        <f>IF(C46=0,0,(D46/C46)*100)</f>
        <v>-88.64585488316656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80.xml><?xml version="1.0" encoding="utf-8"?>
<worksheet xmlns="http://schemas.openxmlformats.org/spreadsheetml/2006/main" xmlns:r="http://schemas.openxmlformats.org/officeDocument/2006/relationships">
  <sheetPr codeName="Sheet30"/>
  <dimension ref="A1:BM45"/>
  <sheetViews>
    <sheetView workbookViewId="0" topLeftCell="A1">
      <pane xSplit="1" ySplit="6" topLeftCell="BE7" activePane="bottomRight" state="frozen"/>
      <selection pane="topLeft" activeCell="BM31" sqref="BM31"/>
      <selection pane="topRight" activeCell="BM31" sqref="BM31"/>
      <selection pane="bottomLeft" activeCell="BM31" sqref="BM31"/>
      <selection pane="bottomRight" activeCell="BF37" sqref="BF37"/>
    </sheetView>
  </sheetViews>
  <sheetFormatPr defaultColWidth="9.00390625" defaultRowHeight="16.5"/>
  <cols>
    <col min="1" max="1" width="23.50390625" style="10" customWidth="1"/>
    <col min="2" max="2" width="18.75390625" style="10" customWidth="1"/>
    <col min="3" max="3" width="19.125" style="10" customWidth="1"/>
    <col min="4" max="4" width="19.375" style="10" customWidth="1"/>
    <col min="5" max="5" width="18.50390625" style="10" customWidth="1"/>
    <col min="6" max="6" width="19.375" style="10" customWidth="1"/>
    <col min="7" max="7" width="20.25390625" style="10" customWidth="1"/>
    <col min="8" max="8" width="19.50390625" style="75" customWidth="1"/>
    <col min="9" max="9" width="28.50390625" style="10" customWidth="1"/>
    <col min="10" max="11" width="17.875" style="10" customWidth="1"/>
    <col min="12" max="12" width="18.50390625" style="75" customWidth="1"/>
    <col min="13" max="13" width="18.75390625" style="10" customWidth="1"/>
    <col min="14" max="14" width="20.50390625" style="10" customWidth="1"/>
    <col min="15" max="15" width="20.00390625" style="10" customWidth="1"/>
    <col min="16" max="16" width="19.375" style="75" customWidth="1"/>
    <col min="17" max="17" width="27.25390625" style="10" customWidth="1"/>
    <col min="18" max="18" width="19.75390625" style="10" customWidth="1"/>
    <col min="19" max="19" width="18.25390625" style="10" customWidth="1"/>
    <col min="20" max="20" width="18.125" style="75" customWidth="1"/>
    <col min="21" max="21" width="18.875" style="10" customWidth="1"/>
    <col min="22" max="22" width="19.125" style="10" customWidth="1"/>
    <col min="23" max="23" width="19.00390625" style="10" customWidth="1"/>
    <col min="24" max="24" width="21.50390625" style="75" customWidth="1"/>
    <col min="25" max="25" width="27.25390625" style="10" customWidth="1"/>
    <col min="26" max="26" width="20.625" style="10" customWidth="1"/>
    <col min="27" max="27" width="18.50390625" style="10" customWidth="1"/>
    <col min="28" max="28" width="19.375" style="75" customWidth="1"/>
    <col min="29" max="29" width="19.25390625" style="10" customWidth="1"/>
    <col min="30" max="30" width="19.375" style="10" customWidth="1"/>
    <col min="31" max="31" width="20.125" style="10" customWidth="1"/>
    <col min="32" max="32" width="20.00390625" style="75" customWidth="1"/>
    <col min="33" max="33" width="24.125" style="10" customWidth="1"/>
    <col min="34" max="34" width="21.50390625" style="10" customWidth="1"/>
    <col min="35" max="35" width="21.375" style="10" customWidth="1"/>
    <col min="36" max="36" width="18.00390625" style="75" customWidth="1"/>
    <col min="37" max="37" width="19.375" style="10" customWidth="1"/>
    <col min="38" max="39" width="20.125" style="10" customWidth="1"/>
    <col min="40" max="40" width="18.875" style="75" customWidth="1"/>
    <col min="41" max="41" width="27.75390625" style="10" customWidth="1"/>
    <col min="42" max="42" width="22.125" style="10" customWidth="1"/>
    <col min="43" max="43" width="17.875" style="10" customWidth="1"/>
    <col min="44" max="44" width="18.125" style="75" customWidth="1"/>
    <col min="45" max="45" width="19.375" style="10" customWidth="1"/>
    <col min="46" max="46" width="21.50390625" style="10" customWidth="1"/>
    <col min="47" max="47" width="19.875" style="10" customWidth="1"/>
    <col min="48" max="48" width="22.25390625" style="75" customWidth="1"/>
    <col min="49" max="49" width="26.50390625" style="10" customWidth="1"/>
    <col min="50" max="50" width="18.50390625" style="10" customWidth="1"/>
    <col min="51" max="51" width="19.25390625" style="10" customWidth="1"/>
    <col min="52" max="52" width="18.375" style="75" customWidth="1"/>
    <col min="53" max="53" width="20.00390625" style="10" customWidth="1"/>
    <col min="54" max="54" width="20.375" style="10" customWidth="1"/>
    <col min="55" max="55" width="19.875" style="10" customWidth="1"/>
    <col min="56" max="56" width="18.75390625" style="75" customWidth="1"/>
    <col min="57" max="57" width="25.625" style="10" customWidth="1"/>
    <col min="58" max="58" width="19.125" style="10" customWidth="1"/>
    <col min="59" max="59" width="20.625" style="10" customWidth="1"/>
    <col min="60" max="60" width="20.625" style="75" customWidth="1"/>
    <col min="61" max="61" width="21.25390625" style="10" customWidth="1"/>
    <col min="62" max="62" width="22.25390625" style="10" customWidth="1"/>
    <col min="63" max="63" width="10.00390625" style="10" customWidth="1"/>
    <col min="64" max="16384" width="9.00390625" style="10" customWidth="1"/>
  </cols>
  <sheetData>
    <row r="1" spans="1:62" s="1" customFormat="1" ht="27.75">
      <c r="A1" s="106" t="s">
        <v>44</v>
      </c>
      <c r="B1" s="106"/>
      <c r="C1" s="106"/>
      <c r="D1" s="106"/>
      <c r="E1" s="12" t="s">
        <v>45</v>
      </c>
      <c r="H1" s="77"/>
      <c r="I1" s="116" t="s">
        <v>44</v>
      </c>
      <c r="J1" s="116"/>
      <c r="K1" s="116"/>
      <c r="L1" s="116"/>
      <c r="M1" s="12" t="s">
        <v>45</v>
      </c>
      <c r="P1" s="77"/>
      <c r="Q1" s="116" t="s">
        <v>44</v>
      </c>
      <c r="R1" s="116"/>
      <c r="S1" s="116"/>
      <c r="T1" s="116"/>
      <c r="U1" s="12" t="s">
        <v>45</v>
      </c>
      <c r="X1" s="77"/>
      <c r="Y1" s="116" t="s">
        <v>44</v>
      </c>
      <c r="Z1" s="116"/>
      <c r="AA1" s="116"/>
      <c r="AB1" s="116"/>
      <c r="AC1" s="12" t="s">
        <v>45</v>
      </c>
      <c r="AF1" s="77"/>
      <c r="AG1" s="116" t="s">
        <v>44</v>
      </c>
      <c r="AH1" s="116"/>
      <c r="AI1" s="116"/>
      <c r="AJ1" s="116"/>
      <c r="AK1" s="12" t="s">
        <v>45</v>
      </c>
      <c r="AN1" s="77"/>
      <c r="AO1" s="116" t="s">
        <v>44</v>
      </c>
      <c r="AP1" s="116"/>
      <c r="AQ1" s="116"/>
      <c r="AR1" s="116"/>
      <c r="AS1" s="12" t="s">
        <v>45</v>
      </c>
      <c r="AV1" s="77"/>
      <c r="AW1" s="116" t="s">
        <v>44</v>
      </c>
      <c r="AX1" s="116"/>
      <c r="AY1" s="116"/>
      <c r="AZ1" s="116"/>
      <c r="BA1" s="12" t="s">
        <v>45</v>
      </c>
      <c r="BD1" s="77"/>
      <c r="BE1" s="57"/>
      <c r="BF1" s="57"/>
      <c r="BG1" s="57" t="s">
        <v>95</v>
      </c>
      <c r="BH1" s="85" t="s">
        <v>45</v>
      </c>
      <c r="BI1" s="57"/>
      <c r="BJ1" s="12"/>
    </row>
    <row r="2" spans="1:62" s="1" customFormat="1" ht="21">
      <c r="A2" s="108" t="s">
        <v>46</v>
      </c>
      <c r="B2" s="108"/>
      <c r="C2" s="108"/>
      <c r="D2" s="108"/>
      <c r="E2" s="13" t="s">
        <v>47</v>
      </c>
      <c r="H2" s="77"/>
      <c r="I2" s="115" t="s">
        <v>46</v>
      </c>
      <c r="J2" s="115"/>
      <c r="K2" s="115"/>
      <c r="L2" s="115"/>
      <c r="M2" s="13" t="s">
        <v>47</v>
      </c>
      <c r="P2" s="77"/>
      <c r="Q2" s="115" t="s">
        <v>46</v>
      </c>
      <c r="R2" s="115"/>
      <c r="S2" s="115"/>
      <c r="T2" s="115"/>
      <c r="U2" s="13" t="s">
        <v>47</v>
      </c>
      <c r="X2" s="77"/>
      <c r="Y2" s="115" t="s">
        <v>46</v>
      </c>
      <c r="Z2" s="115"/>
      <c r="AA2" s="115"/>
      <c r="AB2" s="115"/>
      <c r="AC2" s="13" t="s">
        <v>47</v>
      </c>
      <c r="AF2" s="77"/>
      <c r="AG2" s="115" t="s">
        <v>46</v>
      </c>
      <c r="AH2" s="115"/>
      <c r="AI2" s="115"/>
      <c r="AJ2" s="115"/>
      <c r="AK2" s="13" t="s">
        <v>47</v>
      </c>
      <c r="AN2" s="77"/>
      <c r="AO2" s="115" t="s">
        <v>46</v>
      </c>
      <c r="AP2" s="115"/>
      <c r="AQ2" s="115"/>
      <c r="AR2" s="115"/>
      <c r="AS2" s="13" t="s">
        <v>47</v>
      </c>
      <c r="AV2" s="77"/>
      <c r="AW2" s="115" t="s">
        <v>46</v>
      </c>
      <c r="AX2" s="115"/>
      <c r="AY2" s="115"/>
      <c r="AZ2" s="115"/>
      <c r="BA2" s="13" t="s">
        <v>47</v>
      </c>
      <c r="BD2" s="77"/>
      <c r="BE2" s="58"/>
      <c r="BF2" s="58"/>
      <c r="BG2" s="58" t="s">
        <v>97</v>
      </c>
      <c r="BH2" s="86" t="s">
        <v>47</v>
      </c>
      <c r="BI2" s="58"/>
      <c r="BJ2" s="13"/>
    </row>
    <row r="3" spans="8:60" s="1" customFormat="1" ht="16.5">
      <c r="H3" s="77"/>
      <c r="L3" s="77"/>
      <c r="P3" s="77"/>
      <c r="T3" s="77"/>
      <c r="X3" s="77"/>
      <c r="AB3" s="77"/>
      <c r="AF3" s="77"/>
      <c r="AJ3" s="77"/>
      <c r="AN3" s="77"/>
      <c r="AR3" s="77"/>
      <c r="AV3" s="77"/>
      <c r="AZ3" s="77"/>
      <c r="BD3" s="77"/>
      <c r="BH3" s="77"/>
    </row>
    <row r="4" spans="4:65" s="1" customFormat="1" ht="17.25" thickBot="1">
      <c r="D4" s="3" t="s">
        <v>93</v>
      </c>
      <c r="E4" s="14" t="s">
        <v>94</v>
      </c>
      <c r="H4" s="84" t="s">
        <v>48</v>
      </c>
      <c r="L4" s="84" t="s">
        <v>93</v>
      </c>
      <c r="M4" s="14" t="s">
        <v>96</v>
      </c>
      <c r="P4" s="84" t="s">
        <v>48</v>
      </c>
      <c r="T4" s="84" t="s">
        <v>93</v>
      </c>
      <c r="U4" s="14" t="s">
        <v>96</v>
      </c>
      <c r="X4" s="84" t="s">
        <v>48</v>
      </c>
      <c r="AB4" s="84" t="s">
        <v>93</v>
      </c>
      <c r="AC4" s="14" t="s">
        <v>96</v>
      </c>
      <c r="AF4" s="84" t="s">
        <v>48</v>
      </c>
      <c r="AJ4" s="84" t="s">
        <v>93</v>
      </c>
      <c r="AK4" s="14" t="s">
        <v>96</v>
      </c>
      <c r="AN4" s="84" t="s">
        <v>48</v>
      </c>
      <c r="AR4" s="84" t="s">
        <v>93</v>
      </c>
      <c r="AS4" s="14" t="s">
        <v>96</v>
      </c>
      <c r="AV4" s="84" t="s">
        <v>48</v>
      </c>
      <c r="AZ4" s="84" t="s">
        <v>93</v>
      </c>
      <c r="BA4" s="14" t="s">
        <v>96</v>
      </c>
      <c r="BD4" s="84" t="s">
        <v>48</v>
      </c>
      <c r="BG4" s="3" t="s">
        <v>170</v>
      </c>
      <c r="BH4" s="92" t="s">
        <v>171</v>
      </c>
      <c r="BI4" s="3"/>
      <c r="BJ4" s="14"/>
      <c r="BK4" s="77"/>
      <c r="BL4" s="77"/>
      <c r="BM4" s="77"/>
    </row>
    <row r="5" spans="1:65" s="2" customFormat="1" ht="36" customHeight="1">
      <c r="A5" s="113" t="s">
        <v>38</v>
      </c>
      <c r="B5" s="16" t="s">
        <v>35</v>
      </c>
      <c r="C5" s="16" t="s">
        <v>37</v>
      </c>
      <c r="D5" s="17" t="s">
        <v>39</v>
      </c>
      <c r="E5" s="15" t="s">
        <v>40</v>
      </c>
      <c r="F5" s="16" t="s">
        <v>41</v>
      </c>
      <c r="G5" s="16" t="s">
        <v>42</v>
      </c>
      <c r="H5" s="17" t="s">
        <v>43</v>
      </c>
      <c r="I5" s="113" t="s">
        <v>38</v>
      </c>
      <c r="J5" s="16" t="s">
        <v>49</v>
      </c>
      <c r="K5" s="16" t="s">
        <v>85</v>
      </c>
      <c r="L5" s="17" t="s">
        <v>54</v>
      </c>
      <c r="M5" s="15" t="s">
        <v>50</v>
      </c>
      <c r="N5" s="16" t="s">
        <v>51</v>
      </c>
      <c r="O5" s="16" t="s">
        <v>52</v>
      </c>
      <c r="P5" s="17" t="s">
        <v>53</v>
      </c>
      <c r="Q5" s="113" t="s">
        <v>38</v>
      </c>
      <c r="R5" s="16" t="s">
        <v>55</v>
      </c>
      <c r="S5" s="16" t="s">
        <v>56</v>
      </c>
      <c r="T5" s="17" t="s">
        <v>98</v>
      </c>
      <c r="U5" s="15" t="s">
        <v>99</v>
      </c>
      <c r="V5" s="16" t="s">
        <v>100</v>
      </c>
      <c r="W5" s="60" t="s">
        <v>63</v>
      </c>
      <c r="X5" s="61" t="s">
        <v>60</v>
      </c>
      <c r="Y5" s="15" t="s">
        <v>38</v>
      </c>
      <c r="Z5" s="60" t="s">
        <v>59</v>
      </c>
      <c r="AA5" s="16" t="s">
        <v>61</v>
      </c>
      <c r="AB5" s="17" t="s">
        <v>86</v>
      </c>
      <c r="AC5" s="62" t="s">
        <v>58</v>
      </c>
      <c r="AD5" s="60" t="s">
        <v>92</v>
      </c>
      <c r="AE5" s="60" t="s">
        <v>62</v>
      </c>
      <c r="AF5" s="17" t="s">
        <v>57</v>
      </c>
      <c r="AG5" s="113" t="s">
        <v>38</v>
      </c>
      <c r="AH5" s="87" t="s">
        <v>263</v>
      </c>
      <c r="AI5" s="88" t="s">
        <v>108</v>
      </c>
      <c r="AJ5" s="61" t="s">
        <v>113</v>
      </c>
      <c r="AK5" s="15" t="s">
        <v>109</v>
      </c>
      <c r="AL5" s="16" t="s">
        <v>114</v>
      </c>
      <c r="AM5" s="16" t="s">
        <v>115</v>
      </c>
      <c r="AN5" s="17" t="s">
        <v>116</v>
      </c>
      <c r="AO5" s="15" t="s">
        <v>38</v>
      </c>
      <c r="AP5" s="60" t="s">
        <v>117</v>
      </c>
      <c r="AQ5" s="16" t="s">
        <v>110</v>
      </c>
      <c r="AR5" s="61" t="s">
        <v>111</v>
      </c>
      <c r="AS5" s="62" t="s">
        <v>159</v>
      </c>
      <c r="AT5" s="60" t="s">
        <v>158</v>
      </c>
      <c r="AU5" s="16" t="s">
        <v>64</v>
      </c>
      <c r="AV5" s="17" t="s">
        <v>101</v>
      </c>
      <c r="AW5" s="113" t="s">
        <v>38</v>
      </c>
      <c r="AX5" s="16" t="s">
        <v>65</v>
      </c>
      <c r="AY5" s="16" t="s">
        <v>102</v>
      </c>
      <c r="AZ5" s="61" t="s">
        <v>66</v>
      </c>
      <c r="BA5" s="15" t="s">
        <v>67</v>
      </c>
      <c r="BB5" s="60" t="s">
        <v>68</v>
      </c>
      <c r="BC5" s="60" t="s">
        <v>69</v>
      </c>
      <c r="BD5" s="61" t="s">
        <v>70</v>
      </c>
      <c r="BE5" s="113" t="s">
        <v>38</v>
      </c>
      <c r="BF5" s="60" t="s">
        <v>71</v>
      </c>
      <c r="BG5" s="87" t="s">
        <v>264</v>
      </c>
      <c r="BH5" s="17" t="s">
        <v>104</v>
      </c>
      <c r="BI5" s="66" t="s">
        <v>105</v>
      </c>
      <c r="BJ5" s="16" t="s">
        <v>72</v>
      </c>
      <c r="BK5" s="117"/>
      <c r="BL5" s="117"/>
      <c r="BM5" s="94"/>
    </row>
    <row r="6" spans="1:65" s="2" customFormat="1" ht="16.5">
      <c r="A6" s="114"/>
      <c r="B6" s="63" t="s">
        <v>160</v>
      </c>
      <c r="C6" s="63" t="s">
        <v>160</v>
      </c>
      <c r="D6" s="65" t="s">
        <v>160</v>
      </c>
      <c r="E6" s="64" t="s">
        <v>160</v>
      </c>
      <c r="F6" s="63" t="s">
        <v>160</v>
      </c>
      <c r="G6" s="63" t="s">
        <v>160</v>
      </c>
      <c r="H6" s="65" t="s">
        <v>160</v>
      </c>
      <c r="I6" s="114"/>
      <c r="J6" s="63" t="s">
        <v>160</v>
      </c>
      <c r="K6" s="63" t="s">
        <v>160</v>
      </c>
      <c r="L6" s="65" t="s">
        <v>160</v>
      </c>
      <c r="M6" s="64" t="s">
        <v>160</v>
      </c>
      <c r="N6" s="63" t="s">
        <v>160</v>
      </c>
      <c r="O6" s="63" t="s">
        <v>160</v>
      </c>
      <c r="P6" s="65" t="s">
        <v>160</v>
      </c>
      <c r="Q6" s="114"/>
      <c r="R6" s="63" t="s">
        <v>160</v>
      </c>
      <c r="S6" s="63" t="s">
        <v>160</v>
      </c>
      <c r="T6" s="65" t="s">
        <v>160</v>
      </c>
      <c r="U6" s="64" t="s">
        <v>160</v>
      </c>
      <c r="V6" s="63" t="s">
        <v>160</v>
      </c>
      <c r="W6" s="63" t="s">
        <v>160</v>
      </c>
      <c r="X6" s="65" t="s">
        <v>160</v>
      </c>
      <c r="Y6" s="59"/>
      <c r="Z6" s="63" t="s">
        <v>160</v>
      </c>
      <c r="AA6" s="63" t="s">
        <v>160</v>
      </c>
      <c r="AB6" s="65" t="s">
        <v>160</v>
      </c>
      <c r="AC6" s="64" t="s">
        <v>160</v>
      </c>
      <c r="AD6" s="63" t="s">
        <v>160</v>
      </c>
      <c r="AE6" s="63" t="s">
        <v>160</v>
      </c>
      <c r="AF6" s="65" t="s">
        <v>160</v>
      </c>
      <c r="AG6" s="114"/>
      <c r="AH6" s="63" t="s">
        <v>160</v>
      </c>
      <c r="AI6" s="63" t="s">
        <v>160</v>
      </c>
      <c r="AJ6" s="65" t="s">
        <v>160</v>
      </c>
      <c r="AK6" s="64" t="s">
        <v>160</v>
      </c>
      <c r="AL6" s="63" t="s">
        <v>160</v>
      </c>
      <c r="AM6" s="63" t="s">
        <v>160</v>
      </c>
      <c r="AN6" s="65" t="s">
        <v>160</v>
      </c>
      <c r="AO6" s="59"/>
      <c r="AP6" s="63" t="s">
        <v>160</v>
      </c>
      <c r="AQ6" s="63" t="s">
        <v>160</v>
      </c>
      <c r="AR6" s="65" t="s">
        <v>160</v>
      </c>
      <c r="AS6" s="64" t="s">
        <v>160</v>
      </c>
      <c r="AT6" s="63" t="s">
        <v>160</v>
      </c>
      <c r="AU6" s="63" t="s">
        <v>160</v>
      </c>
      <c r="AV6" s="65" t="s">
        <v>160</v>
      </c>
      <c r="AW6" s="114"/>
      <c r="AX6" s="63" t="s">
        <v>160</v>
      </c>
      <c r="AY6" s="63" t="s">
        <v>160</v>
      </c>
      <c r="AZ6" s="65" t="s">
        <v>160</v>
      </c>
      <c r="BA6" s="64" t="s">
        <v>160</v>
      </c>
      <c r="BB6" s="63" t="s">
        <v>160</v>
      </c>
      <c r="BC6" s="63" t="s">
        <v>160</v>
      </c>
      <c r="BD6" s="65" t="s">
        <v>160</v>
      </c>
      <c r="BE6" s="114"/>
      <c r="BF6" s="63" t="s">
        <v>160</v>
      </c>
      <c r="BG6" s="63" t="s">
        <v>160</v>
      </c>
      <c r="BH6" s="65" t="s">
        <v>160</v>
      </c>
      <c r="BI6" s="64" t="s">
        <v>160</v>
      </c>
      <c r="BJ6" s="68" t="s">
        <v>161</v>
      </c>
      <c r="BK6" s="118"/>
      <c r="BL6" s="78"/>
      <c r="BM6" s="78"/>
    </row>
    <row r="7" spans="1:62" s="1" customFormat="1" ht="22.5" customHeight="1">
      <c r="A7" s="7" t="s">
        <v>33</v>
      </c>
      <c r="B7" s="51">
        <f aca="true" t="shared" si="0" ref="B7:H7">SUM(B8:B17)</f>
        <v>2882111000</v>
      </c>
      <c r="C7" s="51">
        <f t="shared" si="0"/>
        <v>1149330000</v>
      </c>
      <c r="D7" s="82">
        <f t="shared" si="0"/>
        <v>919415000</v>
      </c>
      <c r="E7" s="33">
        <f t="shared" si="0"/>
        <v>1070728000</v>
      </c>
      <c r="F7" s="51">
        <f t="shared" si="0"/>
        <v>1653606000</v>
      </c>
      <c r="G7" s="51">
        <f t="shared" si="0"/>
        <v>996130000</v>
      </c>
      <c r="H7" s="82">
        <f t="shared" si="0"/>
        <v>953452000</v>
      </c>
      <c r="I7" s="7" t="s">
        <v>33</v>
      </c>
      <c r="J7" s="51">
        <f aca="true" t="shared" si="1" ref="J7:P7">SUM(J8:J17)</f>
        <v>737113000</v>
      </c>
      <c r="K7" s="51">
        <f t="shared" si="1"/>
        <v>751662000</v>
      </c>
      <c r="L7" s="82">
        <f t="shared" si="1"/>
        <v>609599000</v>
      </c>
      <c r="M7" s="33">
        <f t="shared" si="1"/>
        <v>434217000</v>
      </c>
      <c r="N7" s="51">
        <f t="shared" si="1"/>
        <v>428508000</v>
      </c>
      <c r="O7" s="51">
        <f t="shared" si="1"/>
        <v>353904000</v>
      </c>
      <c r="P7" s="82">
        <f t="shared" si="1"/>
        <v>503685000</v>
      </c>
      <c r="Q7" s="7" t="s">
        <v>33</v>
      </c>
      <c r="R7" s="51">
        <f aca="true" t="shared" si="2" ref="R7:X7">SUM(R8:R17)</f>
        <v>750229000</v>
      </c>
      <c r="S7" s="51">
        <f t="shared" si="2"/>
        <v>217261000</v>
      </c>
      <c r="T7" s="82">
        <f t="shared" si="2"/>
        <v>290050000</v>
      </c>
      <c r="U7" s="33">
        <f t="shared" si="2"/>
        <v>347870000</v>
      </c>
      <c r="V7" s="51">
        <f t="shared" si="2"/>
        <v>316600000</v>
      </c>
      <c r="W7" s="51">
        <f t="shared" si="2"/>
        <v>1006763000</v>
      </c>
      <c r="X7" s="82">
        <f t="shared" si="2"/>
        <v>451101000</v>
      </c>
      <c r="Y7" s="7" t="s">
        <v>33</v>
      </c>
      <c r="Z7" s="51">
        <f aca="true" t="shared" si="3" ref="Z7:AF7">SUM(Z8:Z17)</f>
        <v>460153000</v>
      </c>
      <c r="AA7" s="51">
        <f t="shared" si="3"/>
        <v>225684000</v>
      </c>
      <c r="AB7" s="82">
        <f t="shared" si="3"/>
        <v>294999000</v>
      </c>
      <c r="AC7" s="33">
        <f t="shared" si="3"/>
        <v>307811000</v>
      </c>
      <c r="AD7" s="51">
        <f t="shared" si="3"/>
        <v>523781000</v>
      </c>
      <c r="AE7" s="51">
        <f t="shared" si="3"/>
        <v>616625000</v>
      </c>
      <c r="AF7" s="82">
        <f t="shared" si="3"/>
        <v>478600000</v>
      </c>
      <c r="AG7" s="7" t="s">
        <v>33</v>
      </c>
      <c r="AH7" s="51">
        <f aca="true" t="shared" si="4" ref="AH7:AN7">SUM(AH8:AH17)</f>
        <v>365308000</v>
      </c>
      <c r="AI7" s="51">
        <f t="shared" si="4"/>
        <v>554238000</v>
      </c>
      <c r="AJ7" s="82">
        <f t="shared" si="4"/>
        <v>552118000</v>
      </c>
      <c r="AK7" s="33">
        <f t="shared" si="4"/>
        <v>220479000</v>
      </c>
      <c r="AL7" s="51">
        <f t="shared" si="4"/>
        <v>174799000</v>
      </c>
      <c r="AM7" s="51">
        <f t="shared" si="4"/>
        <v>160802000</v>
      </c>
      <c r="AN7" s="82">
        <f t="shared" si="4"/>
        <v>187848000</v>
      </c>
      <c r="AO7" s="7" t="s">
        <v>33</v>
      </c>
      <c r="AP7" s="51">
        <f aca="true" t="shared" si="5" ref="AP7:AV7">SUM(AP8:AP17)</f>
        <v>455661000</v>
      </c>
      <c r="AQ7" s="51">
        <f t="shared" si="5"/>
        <v>581710000</v>
      </c>
      <c r="AR7" s="82">
        <f t="shared" si="5"/>
        <v>429278000</v>
      </c>
      <c r="AS7" s="33">
        <f t="shared" si="5"/>
        <v>464338000</v>
      </c>
      <c r="AT7" s="51">
        <f t="shared" si="5"/>
        <v>333486000</v>
      </c>
      <c r="AU7" s="51">
        <f t="shared" si="5"/>
        <v>176349000</v>
      </c>
      <c r="AV7" s="82">
        <f t="shared" si="5"/>
        <v>204353000</v>
      </c>
      <c r="AW7" s="7" t="s">
        <v>33</v>
      </c>
      <c r="AX7" s="51">
        <f aca="true" t="shared" si="6" ref="AX7:BD7">SUM(AX8:AX17)</f>
        <v>145213000</v>
      </c>
      <c r="AY7" s="51">
        <f t="shared" si="6"/>
        <v>53033000</v>
      </c>
      <c r="AZ7" s="82">
        <f t="shared" si="6"/>
        <v>347255000</v>
      </c>
      <c r="BA7" s="33">
        <f t="shared" si="6"/>
        <v>279094000</v>
      </c>
      <c r="BB7" s="51">
        <f t="shared" si="6"/>
        <v>269551000</v>
      </c>
      <c r="BC7" s="51">
        <f t="shared" si="6"/>
        <v>323990000</v>
      </c>
      <c r="BD7" s="82">
        <f t="shared" si="6"/>
        <v>292027000</v>
      </c>
      <c r="BE7" s="7" t="s">
        <v>33</v>
      </c>
      <c r="BF7" s="51">
        <f>SUM(BF8:BF17)</f>
        <v>264520000</v>
      </c>
      <c r="BG7" s="51">
        <f>SUM(BG8:BG17)</f>
        <v>70375000</v>
      </c>
      <c r="BH7" s="82">
        <f>SUM(BH8:BH17)</f>
        <v>72059000</v>
      </c>
      <c r="BI7" s="33">
        <f>SUM(BI8:BI17)</f>
        <v>177419000</v>
      </c>
      <c r="BJ7" s="51">
        <f>SUM(BJ8:BJ17)</f>
        <v>26886290000</v>
      </c>
    </row>
    <row r="8" spans="1:62" ht="14.25" customHeight="1">
      <c r="A8" s="50" t="s">
        <v>6</v>
      </c>
      <c r="B8" s="72">
        <f>'臺大'!$C8</f>
        <v>0</v>
      </c>
      <c r="C8" s="72">
        <f>'政大'!$C8</f>
        <v>0</v>
      </c>
      <c r="D8" s="90">
        <f>'清大'!$C8</f>
        <v>0</v>
      </c>
      <c r="E8" s="91">
        <f>'中興大'!$C8</f>
        <v>0</v>
      </c>
      <c r="F8" s="72">
        <f>'成大'!$C8</f>
        <v>0</v>
      </c>
      <c r="G8" s="72">
        <f>'交大'!$C8</f>
        <v>0</v>
      </c>
      <c r="H8" s="90">
        <f>'中央大'!$C8</f>
        <v>0</v>
      </c>
      <c r="I8" s="50" t="s">
        <v>6</v>
      </c>
      <c r="J8" s="72">
        <f>'中山大'!$C8</f>
        <v>0</v>
      </c>
      <c r="K8" s="72">
        <f>'中正大'!$C8</f>
        <v>0</v>
      </c>
      <c r="L8" s="90">
        <f>'海洋大'!$C8</f>
        <v>0</v>
      </c>
      <c r="M8" s="91">
        <f>'陽明大'!$C8</f>
        <v>0</v>
      </c>
      <c r="N8" s="72">
        <f>'東華大'!$C8</f>
        <v>0</v>
      </c>
      <c r="O8" s="72">
        <f>'暨南大'!$C8</f>
        <v>0</v>
      </c>
      <c r="P8" s="90">
        <f>'臺北大'!$C8</f>
        <v>0</v>
      </c>
      <c r="Q8" s="50" t="s">
        <v>6</v>
      </c>
      <c r="R8" s="72">
        <f>'嘉義大'!$C8</f>
        <v>0</v>
      </c>
      <c r="S8" s="72">
        <f>'高雄大'!$C8</f>
        <v>0</v>
      </c>
      <c r="T8" s="90">
        <f>'臺東大'!$C8</f>
        <v>0</v>
      </c>
      <c r="U8" s="91">
        <f>'宜蘭大'!$C8</f>
        <v>0</v>
      </c>
      <c r="V8" s="72">
        <f>'聯合大'!$C8</f>
        <v>0</v>
      </c>
      <c r="W8" s="72">
        <f>'臺灣師大'!$C8</f>
        <v>0</v>
      </c>
      <c r="X8" s="90">
        <f>'彰師大'!$C8</f>
        <v>0</v>
      </c>
      <c r="Y8" s="50" t="s">
        <v>6</v>
      </c>
      <c r="Z8" s="72">
        <f>'高師大'!$C8</f>
        <v>0</v>
      </c>
      <c r="AA8" s="72">
        <f>'臺北藝大'!$C8</f>
        <v>0</v>
      </c>
      <c r="AB8" s="90">
        <f>'臺灣藝大'!$C8</f>
        <v>0</v>
      </c>
      <c r="AC8" s="91">
        <f>'空大'!$C8</f>
        <v>0</v>
      </c>
      <c r="AD8" s="72">
        <f>'臺灣科大'!$C8</f>
        <v>0</v>
      </c>
      <c r="AE8" s="72">
        <f>'臺北科大'!$C8</f>
        <v>0</v>
      </c>
      <c r="AF8" s="90">
        <f>'雲林科大'!$C8</f>
        <v>0</v>
      </c>
      <c r="AG8" s="50" t="s">
        <v>6</v>
      </c>
      <c r="AH8" s="72">
        <f>'高雄一科大'!$C8</f>
        <v>0</v>
      </c>
      <c r="AI8" s="72">
        <f>'應用科大'!$C8</f>
        <v>0</v>
      </c>
      <c r="AJ8" s="90">
        <f>'屏東科大'!$C8</f>
        <v>0</v>
      </c>
      <c r="AK8" s="91">
        <f>'北護學院'!$C8</f>
        <v>0</v>
      </c>
      <c r="AL8" s="72">
        <f>'臺南藝術'!$C8</f>
        <v>0</v>
      </c>
      <c r="AM8" s="72">
        <f>'體育學院'!$C8</f>
        <v>0</v>
      </c>
      <c r="AN8" s="90">
        <f>'臺灣體育'!$C8</f>
        <v>0</v>
      </c>
      <c r="AO8" s="50" t="s">
        <v>6</v>
      </c>
      <c r="AP8" s="72">
        <f>'北商技術'!$C8</f>
        <v>0</v>
      </c>
      <c r="AQ8" s="72">
        <f>'臺中技術'!$C8</f>
        <v>0</v>
      </c>
      <c r="AR8" s="90">
        <f>'勤益技術'!$C8</f>
        <v>0</v>
      </c>
      <c r="AS8" s="91">
        <f>'虎尾科大'!$C8</f>
        <v>0</v>
      </c>
      <c r="AT8" s="72">
        <f>'高雄海洋科大'!$C8</f>
        <v>0</v>
      </c>
      <c r="AU8" s="72">
        <f>'高雄餐旅'!$C8</f>
        <v>0</v>
      </c>
      <c r="AV8" s="90">
        <f>'屏商技術'!$C8</f>
        <v>0</v>
      </c>
      <c r="AW8" s="50" t="s">
        <v>6</v>
      </c>
      <c r="AX8" s="72">
        <f>'澎湖技術'!$C8</f>
        <v>0</v>
      </c>
      <c r="AY8" s="72">
        <f>'金門技術'!$C8</f>
        <v>0</v>
      </c>
      <c r="AZ8" s="90">
        <f>'臺北師範'!$C8</f>
        <v>0</v>
      </c>
      <c r="BA8" s="91">
        <f>'新竹師範'!$C8</f>
        <v>0</v>
      </c>
      <c r="BB8" s="72">
        <f>'臺中師範'!$C8</f>
        <v>0</v>
      </c>
      <c r="BC8" s="72">
        <f>'臺南師範'!$C8</f>
        <v>0</v>
      </c>
      <c r="BD8" s="90">
        <f>'屏東師範'!$C8</f>
        <v>0</v>
      </c>
      <c r="BE8" s="50" t="s">
        <v>6</v>
      </c>
      <c r="BF8" s="72">
        <f>'花蓮師範'!$C8</f>
        <v>0</v>
      </c>
      <c r="BG8" s="72">
        <f>'臺中護專'!$C8</f>
        <v>0</v>
      </c>
      <c r="BH8" s="90">
        <f>'臺南護專'!$C8</f>
        <v>0</v>
      </c>
      <c r="BI8" s="91">
        <f>'戲曲專科'!$C8</f>
        <v>14712000</v>
      </c>
      <c r="BJ8" s="52">
        <f>B8+C8+D8+E8+F8+G8+H8+J8+K8+L8+M8+N8+O8+P8+R8+S8+T8+U8+V8+W8+X8+Z8+AA8+AB8+AC8+AD8+AE8+AF8+AH8+AI8+AJ8+AK8+AL8+AM8+AN8+AP8+AQ8+AR8+AS8+AT8+AU8+AV8+AX8+AY8+AZ8+BA8+BB8+BC8+BD8+BF8+BG8+BH8+BI8</f>
        <v>14712000</v>
      </c>
    </row>
    <row r="9" spans="1:62" ht="15" customHeight="1">
      <c r="A9" s="50" t="s">
        <v>7</v>
      </c>
      <c r="B9" s="72">
        <f>'臺大'!$C9</f>
        <v>0</v>
      </c>
      <c r="C9" s="72">
        <f>'政大'!$C9</f>
        <v>0</v>
      </c>
      <c r="D9" s="90">
        <f>'清大'!$C9</f>
        <v>0</v>
      </c>
      <c r="E9" s="91">
        <f>'中興大'!$C9</f>
        <v>0</v>
      </c>
      <c r="F9" s="72">
        <f>'成大'!$C9</f>
        <v>0</v>
      </c>
      <c r="G9" s="72">
        <f>'交大'!$C9</f>
        <v>0</v>
      </c>
      <c r="H9" s="90">
        <f>'中央大'!$C9</f>
        <v>0</v>
      </c>
      <c r="I9" s="50" t="s">
        <v>7</v>
      </c>
      <c r="J9" s="72">
        <f>'中山大'!$C9</f>
        <v>0</v>
      </c>
      <c r="K9" s="72">
        <f>'中正大'!$C9</f>
        <v>0</v>
      </c>
      <c r="L9" s="90">
        <f>'海洋大'!$C9</f>
        <v>0</v>
      </c>
      <c r="M9" s="91">
        <f>'陽明大'!$C9</f>
        <v>0</v>
      </c>
      <c r="N9" s="72">
        <f>'東華大'!$C9</f>
        <v>0</v>
      </c>
      <c r="O9" s="72">
        <f>'暨南大'!$C9</f>
        <v>0</v>
      </c>
      <c r="P9" s="90">
        <f>'臺北大'!$C9</f>
        <v>0</v>
      </c>
      <c r="Q9" s="50" t="s">
        <v>7</v>
      </c>
      <c r="R9" s="72">
        <f>'嘉義大'!$C9</f>
        <v>0</v>
      </c>
      <c r="S9" s="72">
        <f>'高雄大'!$C9</f>
        <v>0</v>
      </c>
      <c r="T9" s="90">
        <f>'臺東大'!$C9</f>
        <v>0</v>
      </c>
      <c r="U9" s="91">
        <f>'宜蘭大'!$C9</f>
        <v>0</v>
      </c>
      <c r="V9" s="72">
        <f>'聯合大'!$C9</f>
        <v>0</v>
      </c>
      <c r="W9" s="72">
        <f>'臺灣師大'!$C9</f>
        <v>0</v>
      </c>
      <c r="X9" s="90">
        <f>'彰師大'!$C9</f>
        <v>0</v>
      </c>
      <c r="Y9" s="50" t="s">
        <v>7</v>
      </c>
      <c r="Z9" s="72">
        <f>'高師大'!$C9</f>
        <v>0</v>
      </c>
      <c r="AA9" s="72">
        <f>'臺北藝大'!$C9</f>
        <v>0</v>
      </c>
      <c r="AB9" s="90">
        <f>'臺灣藝大'!$C9</f>
        <v>0</v>
      </c>
      <c r="AC9" s="91">
        <f>'空大'!$C9</f>
        <v>0</v>
      </c>
      <c r="AD9" s="72">
        <f>'臺灣科大'!$C9</f>
        <v>0</v>
      </c>
      <c r="AE9" s="72">
        <f>'臺北科大'!$C9</f>
        <v>0</v>
      </c>
      <c r="AF9" s="90">
        <f>'雲林科大'!$C9</f>
        <v>0</v>
      </c>
      <c r="AG9" s="50" t="s">
        <v>7</v>
      </c>
      <c r="AH9" s="72">
        <f>'高雄一科大'!$C9</f>
        <v>0</v>
      </c>
      <c r="AI9" s="72">
        <f>'應用科大'!$C9</f>
        <v>0</v>
      </c>
      <c r="AJ9" s="90">
        <f>'屏東科大'!$C9</f>
        <v>0</v>
      </c>
      <c r="AK9" s="91">
        <f>'北護學院'!$C9</f>
        <v>0</v>
      </c>
      <c r="AL9" s="72">
        <f>'臺南藝術'!$C9</f>
        <v>0</v>
      </c>
      <c r="AM9" s="72">
        <f>'體育學院'!$C9</f>
        <v>0</v>
      </c>
      <c r="AN9" s="90">
        <f>'臺灣體育'!$C9</f>
        <v>0</v>
      </c>
      <c r="AO9" s="50" t="s">
        <v>7</v>
      </c>
      <c r="AP9" s="72">
        <f>'北商技術'!$C9</f>
        <v>0</v>
      </c>
      <c r="AQ9" s="72">
        <f>'臺中技術'!$C9</f>
        <v>0</v>
      </c>
      <c r="AR9" s="90">
        <f>'勤益技術'!$C9</f>
        <v>0</v>
      </c>
      <c r="AS9" s="91">
        <f>'虎尾科大'!$C9</f>
        <v>0</v>
      </c>
      <c r="AT9" s="72">
        <f>'高雄海洋科大'!$C9</f>
        <v>0</v>
      </c>
      <c r="AU9" s="72">
        <f>'高雄餐旅'!$C9</f>
        <v>0</v>
      </c>
      <c r="AV9" s="90">
        <f>'屏商技術'!$C9</f>
        <v>0</v>
      </c>
      <c r="AW9" s="50" t="s">
        <v>7</v>
      </c>
      <c r="AX9" s="72">
        <f>'澎湖技術'!$C9</f>
        <v>0</v>
      </c>
      <c r="AY9" s="72">
        <f>'金門技術'!$C9</f>
        <v>0</v>
      </c>
      <c r="AZ9" s="90">
        <f>'臺北師範'!$C9</f>
        <v>0</v>
      </c>
      <c r="BA9" s="91">
        <f>'新竹師範'!$C9</f>
        <v>0</v>
      </c>
      <c r="BB9" s="72">
        <f>'臺中師範'!$C9</f>
        <v>0</v>
      </c>
      <c r="BC9" s="72">
        <f>'臺南師範'!$C9</f>
        <v>0</v>
      </c>
      <c r="BD9" s="90">
        <f>'屏東師範'!$C9</f>
        <v>0</v>
      </c>
      <c r="BE9" s="50" t="s">
        <v>7</v>
      </c>
      <c r="BF9" s="72">
        <f>'花蓮師範'!$C9</f>
        <v>0</v>
      </c>
      <c r="BG9" s="72">
        <f>'臺中護專'!$C9</f>
        <v>0</v>
      </c>
      <c r="BH9" s="90">
        <f>'臺南護專'!$C9</f>
        <v>0</v>
      </c>
      <c r="BI9" s="91">
        <f>'戲曲專科'!$C9</f>
        <v>0</v>
      </c>
      <c r="BJ9" s="52">
        <f aca="true" t="shared" si="7" ref="BJ9:BJ17">B9+C9+D9+E9+F9+G9+H9+J9+K9+L9+M9+N9+O9+P9+R9+S9+T9+U9+V9+W9+X9+Z9+AA9+AB9+AC9+AD9+AE9+AF9+AH9+AI9+AJ9+AK9+AL9+AM9+AN9+AP9+AQ9+AR9+AS9+AT9+AU9+AV9+AX9+AY9+AZ9+BA9+BB9+BC9+BD9+BF9+BG9+BH9+BI9</f>
        <v>0</v>
      </c>
    </row>
    <row r="10" spans="1:62" ht="15" customHeight="1">
      <c r="A10" s="50" t="s">
        <v>8</v>
      </c>
      <c r="B10" s="72">
        <f>'臺大'!$C10</f>
        <v>680320000</v>
      </c>
      <c r="C10" s="72">
        <f>'政大'!$C10</f>
        <v>394000000</v>
      </c>
      <c r="D10" s="90">
        <f>'清大'!$C10</f>
        <v>206048000</v>
      </c>
      <c r="E10" s="91">
        <f>'中興大'!$C10</f>
        <v>344621000</v>
      </c>
      <c r="F10" s="72">
        <f>'成大'!$C10</f>
        <v>422319000</v>
      </c>
      <c r="G10" s="72">
        <f>'交大'!$C10</f>
        <v>285000000</v>
      </c>
      <c r="H10" s="90">
        <f>'中央大'!$C10</f>
        <v>248892000</v>
      </c>
      <c r="I10" s="50" t="s">
        <v>8</v>
      </c>
      <c r="J10" s="72">
        <f>'中山大'!$C10</f>
        <v>232410000</v>
      </c>
      <c r="K10" s="72">
        <f>'中正大'!$C10</f>
        <v>261760000</v>
      </c>
      <c r="L10" s="90">
        <f>'海洋大'!$C10</f>
        <v>192078000</v>
      </c>
      <c r="M10" s="91">
        <f>'陽明大'!$C10</f>
        <v>110167000</v>
      </c>
      <c r="N10" s="72">
        <f>'東華大'!$C10</f>
        <v>131800000</v>
      </c>
      <c r="O10" s="72">
        <f>'暨南大'!$C10</f>
        <v>79696000</v>
      </c>
      <c r="P10" s="90">
        <f>'臺北大'!$C10</f>
        <v>204696000</v>
      </c>
      <c r="Q10" s="50" t="s">
        <v>8</v>
      </c>
      <c r="R10" s="72">
        <f>'嘉義大'!$C10</f>
        <v>205982000</v>
      </c>
      <c r="S10" s="72">
        <f>'高雄大'!$C10</f>
        <v>67170000</v>
      </c>
      <c r="T10" s="90">
        <f>'臺東大'!$C10</f>
        <v>76931000</v>
      </c>
      <c r="U10" s="91">
        <f>'宜蘭大'!$C10</f>
        <v>93800000</v>
      </c>
      <c r="V10" s="72">
        <f>'聯合大'!$C10</f>
        <v>114400000</v>
      </c>
      <c r="W10" s="72">
        <f>'臺灣師大'!$C10</f>
        <v>246751000</v>
      </c>
      <c r="X10" s="90">
        <f>'彰師大'!$C10</f>
        <v>120000000</v>
      </c>
      <c r="Y10" s="50" t="s">
        <v>8</v>
      </c>
      <c r="Z10" s="72">
        <f>'高師大'!$C10</f>
        <v>152330000</v>
      </c>
      <c r="AA10" s="72">
        <f>'臺北藝大'!$C10</f>
        <v>42500000</v>
      </c>
      <c r="AB10" s="90">
        <f>'臺灣藝大'!$C10</f>
        <v>95849000</v>
      </c>
      <c r="AC10" s="91">
        <f>'空大'!$C10</f>
        <v>228330000</v>
      </c>
      <c r="AD10" s="72">
        <f>'臺灣科大'!$C10</f>
        <v>140045000</v>
      </c>
      <c r="AE10" s="72">
        <f>'臺北科大'!$C10</f>
        <v>198504000</v>
      </c>
      <c r="AF10" s="90">
        <f>'雲林科大'!$C10</f>
        <v>164300000</v>
      </c>
      <c r="AG10" s="50" t="s">
        <v>8</v>
      </c>
      <c r="AH10" s="72">
        <f>'高雄一科大'!$C10</f>
        <v>147742000</v>
      </c>
      <c r="AI10" s="72">
        <f>'應用科大'!$C10</f>
        <v>263000000</v>
      </c>
      <c r="AJ10" s="90">
        <f>'屏東科大'!$C10</f>
        <v>210665000</v>
      </c>
      <c r="AK10" s="91">
        <f>'北護學院'!$C10</f>
        <v>65292000</v>
      </c>
      <c r="AL10" s="72">
        <f>'臺南藝術'!$C10</f>
        <v>21584000</v>
      </c>
      <c r="AM10" s="72">
        <f>'體育學院'!$C10</f>
        <v>23792000</v>
      </c>
      <c r="AN10" s="90">
        <f>'臺灣體育'!$C10</f>
        <v>51350000</v>
      </c>
      <c r="AO10" s="50" t="s">
        <v>8</v>
      </c>
      <c r="AP10" s="72">
        <f>'北商技術'!$C10</f>
        <v>203518000</v>
      </c>
      <c r="AQ10" s="72">
        <f>'臺中技術'!$C10</f>
        <v>271640000</v>
      </c>
      <c r="AR10" s="90">
        <f>'勤益技術'!$C10</f>
        <v>175996000</v>
      </c>
      <c r="AS10" s="91">
        <f>'虎尾科大'!$C10</f>
        <v>180838000</v>
      </c>
      <c r="AT10" s="72">
        <f>'高雄海洋科大'!$C10</f>
        <v>115000000</v>
      </c>
      <c r="AU10" s="72">
        <f>'高雄餐旅'!$C10</f>
        <v>61773000</v>
      </c>
      <c r="AV10" s="90">
        <f>'屏商技術'!$C10</f>
        <v>61200000</v>
      </c>
      <c r="AW10" s="50" t="s">
        <v>8</v>
      </c>
      <c r="AX10" s="72">
        <f>'澎湖技術'!$C10</f>
        <v>31118000</v>
      </c>
      <c r="AY10" s="72">
        <f>'金門技術'!$C10</f>
        <v>18231000</v>
      </c>
      <c r="AZ10" s="90">
        <f>'臺北師範'!$C10</f>
        <v>104704000</v>
      </c>
      <c r="BA10" s="91">
        <f>'新竹師範'!$C10</f>
        <v>77273000</v>
      </c>
      <c r="BB10" s="72">
        <f>'臺中師範'!$C10</f>
        <v>75189000</v>
      </c>
      <c r="BC10" s="72">
        <f>'臺南師範'!$C10</f>
        <v>93233000</v>
      </c>
      <c r="BD10" s="90">
        <f>'屏東師範'!$C10</f>
        <v>80100000</v>
      </c>
      <c r="BE10" s="50" t="s">
        <v>8</v>
      </c>
      <c r="BF10" s="72">
        <f>'花蓮師範'!$C10</f>
        <v>64829000</v>
      </c>
      <c r="BG10" s="72">
        <f>'臺中護專'!$C10</f>
        <v>19800000</v>
      </c>
      <c r="BH10" s="90">
        <f>'臺南護專'!$C10</f>
        <v>21359000</v>
      </c>
      <c r="BI10" s="91">
        <f>'戲曲專科'!$C10</f>
        <v>6945000</v>
      </c>
      <c r="BJ10" s="52">
        <f t="shared" si="7"/>
        <v>8186870000</v>
      </c>
    </row>
    <row r="11" spans="1:62" ht="15" customHeight="1">
      <c r="A11" s="50" t="s">
        <v>9</v>
      </c>
      <c r="B11" s="72">
        <f>'臺大'!$C11</f>
        <v>0</v>
      </c>
      <c r="C11" s="72">
        <f>'政大'!$C11</f>
        <v>0</v>
      </c>
      <c r="D11" s="90">
        <f>'清大'!$C11</f>
        <v>450000</v>
      </c>
      <c r="E11" s="91">
        <f>'中興大'!$C11</f>
        <v>395000</v>
      </c>
      <c r="F11" s="72">
        <f>'成大'!$C11</f>
        <v>200000</v>
      </c>
      <c r="G11" s="72">
        <f>'交大'!$C11</f>
        <v>1000000</v>
      </c>
      <c r="H11" s="90">
        <f>'中央大'!$C11</f>
        <v>1050000</v>
      </c>
      <c r="I11" s="50" t="s">
        <v>9</v>
      </c>
      <c r="J11" s="72">
        <f>'中山大'!$C11</f>
        <v>0</v>
      </c>
      <c r="K11" s="72">
        <f>'中正大'!$C11</f>
        <v>0</v>
      </c>
      <c r="L11" s="90">
        <f>'海洋大'!$C11</f>
        <v>0</v>
      </c>
      <c r="M11" s="91">
        <f>'陽明大'!$C11</f>
        <v>50000</v>
      </c>
      <c r="N11" s="72">
        <f>'東華大'!$C11</f>
        <v>0</v>
      </c>
      <c r="O11" s="72">
        <f>'暨南大'!$C11</f>
        <v>0</v>
      </c>
      <c r="P11" s="90">
        <f>'臺北大'!$C11</f>
        <v>0</v>
      </c>
      <c r="Q11" s="50" t="s">
        <v>9</v>
      </c>
      <c r="R11" s="72">
        <f>'嘉義大'!$C11</f>
        <v>0</v>
      </c>
      <c r="S11" s="72">
        <f>'高雄大'!$C11</f>
        <v>0</v>
      </c>
      <c r="T11" s="90">
        <f>'臺東大'!$C11</f>
        <v>0</v>
      </c>
      <c r="U11" s="91">
        <f>'宜蘭大'!$C11</f>
        <v>0</v>
      </c>
      <c r="V11" s="72">
        <f>'聯合大'!$C11</f>
        <v>0</v>
      </c>
      <c r="W11" s="72">
        <f>'臺灣師大'!$C11</f>
        <v>0</v>
      </c>
      <c r="X11" s="90">
        <f>'彰師大'!$C11</f>
        <v>0</v>
      </c>
      <c r="Y11" s="50" t="s">
        <v>9</v>
      </c>
      <c r="Z11" s="72">
        <f>'高師大'!$C11</f>
        <v>0</v>
      </c>
      <c r="AA11" s="72">
        <f>'臺北藝大'!$C11</f>
        <v>0</v>
      </c>
      <c r="AB11" s="90">
        <f>'臺灣藝大'!$C11</f>
        <v>0</v>
      </c>
      <c r="AC11" s="91">
        <f>'空大'!$C11</f>
        <v>0</v>
      </c>
      <c r="AD11" s="72">
        <f>'臺灣科大'!$C11</f>
        <v>0</v>
      </c>
      <c r="AE11" s="72">
        <f>'臺北科大'!$C11</f>
        <v>1050000</v>
      </c>
      <c r="AF11" s="90">
        <f>'雲林科大'!$C11</f>
        <v>0</v>
      </c>
      <c r="AG11" s="50" t="s">
        <v>9</v>
      </c>
      <c r="AH11" s="72">
        <f>'高雄一科大'!$C11</f>
        <v>0</v>
      </c>
      <c r="AI11" s="72">
        <f>'應用科大'!$C11</f>
        <v>0</v>
      </c>
      <c r="AJ11" s="90">
        <f>'屏東科大'!$C11</f>
        <v>0</v>
      </c>
      <c r="AK11" s="91">
        <f>'北護學院'!$C11</f>
        <v>0</v>
      </c>
      <c r="AL11" s="72">
        <f>'臺南藝術'!$C11</f>
        <v>0</v>
      </c>
      <c r="AM11" s="72">
        <f>'體育學院'!$C11</f>
        <v>0</v>
      </c>
      <c r="AN11" s="90">
        <f>'臺灣體育'!$C11</f>
        <v>0</v>
      </c>
      <c r="AO11" s="50" t="s">
        <v>9</v>
      </c>
      <c r="AP11" s="72">
        <f>'北商技術'!$C11</f>
        <v>0</v>
      </c>
      <c r="AQ11" s="72">
        <f>'臺中技術'!$C11</f>
        <v>0</v>
      </c>
      <c r="AR11" s="90">
        <f>'勤益技術'!$C11</f>
        <v>0</v>
      </c>
      <c r="AS11" s="91">
        <f>'虎尾科大'!$C11</f>
        <v>0</v>
      </c>
      <c r="AT11" s="72">
        <f>'高雄海洋科大'!$C11</f>
        <v>0</v>
      </c>
      <c r="AU11" s="72">
        <f>'高雄餐旅'!$C11</f>
        <v>0</v>
      </c>
      <c r="AV11" s="90">
        <f>'屏商技術'!$C11</f>
        <v>0</v>
      </c>
      <c r="AW11" s="50" t="s">
        <v>9</v>
      </c>
      <c r="AX11" s="72">
        <f>'澎湖技術'!$C11</f>
        <v>0</v>
      </c>
      <c r="AY11" s="72">
        <f>'金門技術'!$C11</f>
        <v>0</v>
      </c>
      <c r="AZ11" s="90">
        <f>'臺北師範'!$C11</f>
        <v>0</v>
      </c>
      <c r="BA11" s="91">
        <f>'新竹師範'!$C11</f>
        <v>0</v>
      </c>
      <c r="BB11" s="72">
        <f>'臺中師範'!$C11</f>
        <v>0</v>
      </c>
      <c r="BC11" s="72">
        <f>'臺南師範'!$C11</f>
        <v>0</v>
      </c>
      <c r="BD11" s="90">
        <f>'屏東師範'!$C11</f>
        <v>0</v>
      </c>
      <c r="BE11" s="50" t="s">
        <v>9</v>
      </c>
      <c r="BF11" s="72">
        <f>'花蓮師範'!$C11</f>
        <v>0</v>
      </c>
      <c r="BG11" s="72">
        <f>'臺中護專'!$C11</f>
        <v>0</v>
      </c>
      <c r="BH11" s="90">
        <f>'臺南護專'!$C11</f>
        <v>0</v>
      </c>
      <c r="BI11" s="91">
        <f>'戲曲專科'!$C11</f>
        <v>0</v>
      </c>
      <c r="BJ11" s="52">
        <f t="shared" si="7"/>
        <v>4195000</v>
      </c>
    </row>
    <row r="12" spans="1:62" ht="15.75" customHeight="1">
      <c r="A12" s="50" t="s">
        <v>10</v>
      </c>
      <c r="B12" s="72">
        <f>'臺大'!$C12</f>
        <v>0</v>
      </c>
      <c r="C12" s="72">
        <f>'政大'!$C12</f>
        <v>0</v>
      </c>
      <c r="D12" s="90">
        <f>'清大'!$C12</f>
        <v>0</v>
      </c>
      <c r="E12" s="91">
        <f>'中興大'!$C12</f>
        <v>0</v>
      </c>
      <c r="F12" s="72">
        <f>'成大'!$C12</f>
        <v>0</v>
      </c>
      <c r="G12" s="72">
        <f>'交大'!$C12</f>
        <v>0</v>
      </c>
      <c r="H12" s="90">
        <f>'中央大'!$C12</f>
        <v>0</v>
      </c>
      <c r="I12" s="50" t="s">
        <v>10</v>
      </c>
      <c r="J12" s="72">
        <f>'中山大'!$C12</f>
        <v>0</v>
      </c>
      <c r="K12" s="72">
        <f>'中正大'!$C12</f>
        <v>0</v>
      </c>
      <c r="L12" s="90">
        <f>'海洋大'!$C12</f>
        <v>0</v>
      </c>
      <c r="M12" s="91">
        <f>'陽明大'!$C12</f>
        <v>0</v>
      </c>
      <c r="N12" s="72">
        <f>'東華大'!$C12</f>
        <v>0</v>
      </c>
      <c r="O12" s="72">
        <f>'暨南大'!$C12</f>
        <v>0</v>
      </c>
      <c r="P12" s="90">
        <f>'臺北大'!$C12</f>
        <v>0</v>
      </c>
      <c r="Q12" s="50" t="s">
        <v>10</v>
      </c>
      <c r="R12" s="72">
        <f>'嘉義大'!$C12</f>
        <v>0</v>
      </c>
      <c r="S12" s="72">
        <f>'高雄大'!$C12</f>
        <v>0</v>
      </c>
      <c r="T12" s="90">
        <f>'臺東大'!$C12</f>
        <v>0</v>
      </c>
      <c r="U12" s="91">
        <f>'宜蘭大'!$C12</f>
        <v>0</v>
      </c>
      <c r="V12" s="72">
        <f>'聯合大'!$C12</f>
        <v>0</v>
      </c>
      <c r="W12" s="72">
        <f>'臺灣師大'!$C12</f>
        <v>0</v>
      </c>
      <c r="X12" s="90">
        <f>'彰師大'!$C12</f>
        <v>0</v>
      </c>
      <c r="Y12" s="50" t="s">
        <v>10</v>
      </c>
      <c r="Z12" s="72">
        <f>'高師大'!$C12</f>
        <v>0</v>
      </c>
      <c r="AA12" s="72">
        <f>'臺北藝大'!$C12</f>
        <v>0</v>
      </c>
      <c r="AB12" s="90">
        <f>'臺灣藝大'!$C12</f>
        <v>0</v>
      </c>
      <c r="AC12" s="91">
        <f>'空大'!$C12</f>
        <v>0</v>
      </c>
      <c r="AD12" s="72">
        <f>'臺灣科大'!$C12</f>
        <v>0</v>
      </c>
      <c r="AE12" s="72">
        <f>'臺北科大'!$C12</f>
        <v>0</v>
      </c>
      <c r="AF12" s="90">
        <f>'雲林科大'!$C12</f>
        <v>0</v>
      </c>
      <c r="AG12" s="50" t="s">
        <v>10</v>
      </c>
      <c r="AH12" s="72">
        <f>'高雄一科大'!$C12</f>
        <v>0</v>
      </c>
      <c r="AI12" s="72">
        <f>'應用科大'!$C12</f>
        <v>0</v>
      </c>
      <c r="AJ12" s="90">
        <f>'屏東科大'!$C12</f>
        <v>0</v>
      </c>
      <c r="AK12" s="91">
        <f>'北護學院'!$C12</f>
        <v>0</v>
      </c>
      <c r="AL12" s="72">
        <f>'臺南藝術'!$C12</f>
        <v>0</v>
      </c>
      <c r="AM12" s="72">
        <f>'體育學院'!$C12</f>
        <v>0</v>
      </c>
      <c r="AN12" s="90">
        <f>'臺灣體育'!$C12</f>
        <v>0</v>
      </c>
      <c r="AO12" s="50" t="s">
        <v>10</v>
      </c>
      <c r="AP12" s="72">
        <f>'北商技術'!$C12</f>
        <v>0</v>
      </c>
      <c r="AQ12" s="72">
        <f>'臺中技術'!$C12</f>
        <v>0</v>
      </c>
      <c r="AR12" s="90">
        <f>'勤益技術'!$C12</f>
        <v>0</v>
      </c>
      <c r="AS12" s="91">
        <f>'虎尾科大'!$C12</f>
        <v>0</v>
      </c>
      <c r="AT12" s="72">
        <f>'高雄海洋科大'!$C12</f>
        <v>0</v>
      </c>
      <c r="AU12" s="72">
        <f>'高雄餐旅'!$C12</f>
        <v>0</v>
      </c>
      <c r="AV12" s="90">
        <f>'屏商技術'!$C12</f>
        <v>0</v>
      </c>
      <c r="AW12" s="50" t="s">
        <v>10</v>
      </c>
      <c r="AX12" s="72">
        <f>'澎湖技術'!$C12</f>
        <v>0</v>
      </c>
      <c r="AY12" s="72">
        <f>'金門技術'!$C12</f>
        <v>0</v>
      </c>
      <c r="AZ12" s="90">
        <f>'臺北師範'!$C12</f>
        <v>0</v>
      </c>
      <c r="BA12" s="91">
        <f>'新竹師範'!$C12</f>
        <v>0</v>
      </c>
      <c r="BB12" s="72">
        <f>'臺中師範'!$C12</f>
        <v>0</v>
      </c>
      <c r="BC12" s="72">
        <f>'臺南師範'!$C12</f>
        <v>0</v>
      </c>
      <c r="BD12" s="90">
        <f>'屏東師範'!$C12</f>
        <v>0</v>
      </c>
      <c r="BE12" s="50" t="s">
        <v>10</v>
      </c>
      <c r="BF12" s="72">
        <f>'花蓮師範'!$C12</f>
        <v>0</v>
      </c>
      <c r="BG12" s="72">
        <f>'臺中護專'!$C12</f>
        <v>0</v>
      </c>
      <c r="BH12" s="90">
        <f>'臺南護專'!$C12</f>
        <v>0</v>
      </c>
      <c r="BI12" s="91">
        <f>'戲曲專科'!$C12</f>
        <v>0</v>
      </c>
      <c r="BJ12" s="52">
        <f t="shared" si="7"/>
        <v>0</v>
      </c>
    </row>
    <row r="13" spans="1:62" ht="16.5">
      <c r="A13" s="50" t="s">
        <v>11</v>
      </c>
      <c r="B13" s="72">
        <f>'臺大'!$C13</f>
        <v>0</v>
      </c>
      <c r="C13" s="72">
        <f>'政大'!$C13</f>
        <v>0</v>
      </c>
      <c r="D13" s="90">
        <f>'清大'!$C13</f>
        <v>0</v>
      </c>
      <c r="E13" s="91">
        <f>'中興大'!$C13</f>
        <v>0</v>
      </c>
      <c r="F13" s="72">
        <f>'成大'!$C13</f>
        <v>0</v>
      </c>
      <c r="G13" s="72">
        <f>'交大'!$C13</f>
        <v>0</v>
      </c>
      <c r="H13" s="90">
        <f>'中央大'!$C13</f>
        <v>0</v>
      </c>
      <c r="I13" s="50" t="s">
        <v>11</v>
      </c>
      <c r="J13" s="72">
        <f>'中山大'!$C13</f>
        <v>0</v>
      </c>
      <c r="K13" s="72">
        <f>'中正大'!$C13</f>
        <v>0</v>
      </c>
      <c r="L13" s="90">
        <f>'海洋大'!$C13</f>
        <v>0</v>
      </c>
      <c r="M13" s="91">
        <f>'陽明大'!$C13</f>
        <v>0</v>
      </c>
      <c r="N13" s="72">
        <f>'東華大'!$C13</f>
        <v>0</v>
      </c>
      <c r="O13" s="72">
        <f>'暨南大'!$C13</f>
        <v>0</v>
      </c>
      <c r="P13" s="90">
        <f>'臺北大'!$C13</f>
        <v>0</v>
      </c>
      <c r="Q13" s="50" t="s">
        <v>11</v>
      </c>
      <c r="R13" s="72">
        <f>'嘉義大'!$C13</f>
        <v>0</v>
      </c>
      <c r="S13" s="72">
        <f>'高雄大'!$C13</f>
        <v>0</v>
      </c>
      <c r="T13" s="90">
        <f>'臺東大'!$C13</f>
        <v>0</v>
      </c>
      <c r="U13" s="91">
        <f>'宜蘭大'!$C13</f>
        <v>0</v>
      </c>
      <c r="V13" s="72">
        <f>'聯合大'!$C13</f>
        <v>0</v>
      </c>
      <c r="W13" s="72">
        <f>'臺灣師大'!$C13</f>
        <v>0</v>
      </c>
      <c r="X13" s="90">
        <f>'彰師大'!$C13</f>
        <v>0</v>
      </c>
      <c r="Y13" s="50" t="s">
        <v>11</v>
      </c>
      <c r="Z13" s="72">
        <f>'高師大'!$C13</f>
        <v>0</v>
      </c>
      <c r="AA13" s="72">
        <f>'臺北藝大'!$C13</f>
        <v>0</v>
      </c>
      <c r="AB13" s="90">
        <f>'臺灣藝大'!$C13</f>
        <v>0</v>
      </c>
      <c r="AC13" s="91">
        <f>'空大'!$C13</f>
        <v>0</v>
      </c>
      <c r="AD13" s="72">
        <f>'臺灣科大'!$C13</f>
        <v>0</v>
      </c>
      <c r="AE13" s="72">
        <f>'臺北科大'!$C13</f>
        <v>0</v>
      </c>
      <c r="AF13" s="90">
        <f>'雲林科大'!$C13</f>
        <v>0</v>
      </c>
      <c r="AG13" s="50" t="s">
        <v>11</v>
      </c>
      <c r="AH13" s="72">
        <f>'高雄一科大'!$C13</f>
        <v>0</v>
      </c>
      <c r="AI13" s="72">
        <f>'應用科大'!$C13</f>
        <v>0</v>
      </c>
      <c r="AJ13" s="90">
        <f>'屏東科大'!$C13</f>
        <v>0</v>
      </c>
      <c r="AK13" s="91">
        <f>'北護學院'!$C13</f>
        <v>0</v>
      </c>
      <c r="AL13" s="72">
        <f>'臺南藝術'!$C13</f>
        <v>0</v>
      </c>
      <c r="AM13" s="72">
        <f>'體育學院'!$C13</f>
        <v>0</v>
      </c>
      <c r="AN13" s="90">
        <f>'臺灣體育'!$C13</f>
        <v>0</v>
      </c>
      <c r="AO13" s="50" t="s">
        <v>11</v>
      </c>
      <c r="AP13" s="72">
        <f>'北商技術'!$C13</f>
        <v>0</v>
      </c>
      <c r="AQ13" s="72">
        <f>'臺中技術'!$C13</f>
        <v>0</v>
      </c>
      <c r="AR13" s="90">
        <f>'勤益技術'!$C13</f>
        <v>0</v>
      </c>
      <c r="AS13" s="91">
        <f>'虎尾科大'!$C13</f>
        <v>0</v>
      </c>
      <c r="AT13" s="72">
        <f>'高雄海洋科大'!$C13</f>
        <v>0</v>
      </c>
      <c r="AU13" s="72">
        <f>'高雄餐旅'!$C13</f>
        <v>0</v>
      </c>
      <c r="AV13" s="90">
        <f>'屏商技術'!$C13</f>
        <v>0</v>
      </c>
      <c r="AW13" s="50" t="s">
        <v>11</v>
      </c>
      <c r="AX13" s="72">
        <f>'澎湖技術'!$C13</f>
        <v>0</v>
      </c>
      <c r="AY13" s="72">
        <f>'金門技術'!$C13</f>
        <v>0</v>
      </c>
      <c r="AZ13" s="90">
        <f>'臺北師範'!$C13</f>
        <v>0</v>
      </c>
      <c r="BA13" s="91">
        <f>'新竹師範'!$C13</f>
        <v>0</v>
      </c>
      <c r="BB13" s="72">
        <f>'臺中師範'!$C13</f>
        <v>0</v>
      </c>
      <c r="BC13" s="72">
        <f>'臺南師範'!$C13</f>
        <v>0</v>
      </c>
      <c r="BD13" s="90">
        <f>'屏東師範'!$C13</f>
        <v>0</v>
      </c>
      <c r="BE13" s="50" t="s">
        <v>11</v>
      </c>
      <c r="BF13" s="72">
        <f>'花蓮師範'!$C13</f>
        <v>0</v>
      </c>
      <c r="BG13" s="72">
        <f>'臺中護專'!$C13</f>
        <v>0</v>
      </c>
      <c r="BH13" s="90">
        <f>'臺南護專'!$C13</f>
        <v>0</v>
      </c>
      <c r="BI13" s="91">
        <f>'戲曲專科'!$C13</f>
        <v>0</v>
      </c>
      <c r="BJ13" s="52">
        <f t="shared" si="7"/>
        <v>0</v>
      </c>
    </row>
    <row r="14" spans="1:62" ht="16.5">
      <c r="A14" s="50" t="s">
        <v>12</v>
      </c>
      <c r="B14" s="72">
        <f>'臺大'!$C14</f>
        <v>0</v>
      </c>
      <c r="C14" s="72">
        <f>'政大'!$C14</f>
        <v>0</v>
      </c>
      <c r="D14" s="90">
        <f>'清大'!$C14</f>
        <v>0</v>
      </c>
      <c r="E14" s="91">
        <f>'中興大'!$C14</f>
        <v>0</v>
      </c>
      <c r="F14" s="72">
        <f>'成大'!$C14</f>
        <v>0</v>
      </c>
      <c r="G14" s="72">
        <f>'交大'!$C14</f>
        <v>0</v>
      </c>
      <c r="H14" s="90">
        <f>'中央大'!$C14</f>
        <v>0</v>
      </c>
      <c r="I14" s="50" t="s">
        <v>12</v>
      </c>
      <c r="J14" s="72">
        <f>'中山大'!$C14</f>
        <v>0</v>
      </c>
      <c r="K14" s="72">
        <f>'中正大'!$C14</f>
        <v>0</v>
      </c>
      <c r="L14" s="90">
        <f>'海洋大'!$C14</f>
        <v>0</v>
      </c>
      <c r="M14" s="91">
        <f>'陽明大'!$C14</f>
        <v>0</v>
      </c>
      <c r="N14" s="72">
        <f>'東華大'!$C14</f>
        <v>0</v>
      </c>
      <c r="O14" s="72">
        <f>'暨南大'!$C14</f>
        <v>0</v>
      </c>
      <c r="P14" s="90">
        <f>'臺北大'!$C14</f>
        <v>0</v>
      </c>
      <c r="Q14" s="50" t="s">
        <v>12</v>
      </c>
      <c r="R14" s="72">
        <f>'嘉義大'!$C14</f>
        <v>0</v>
      </c>
      <c r="S14" s="72">
        <f>'高雄大'!$C14</f>
        <v>0</v>
      </c>
      <c r="T14" s="90">
        <f>'臺東大'!$C14</f>
        <v>0</v>
      </c>
      <c r="U14" s="91">
        <f>'宜蘭大'!$C14</f>
        <v>0</v>
      </c>
      <c r="V14" s="72">
        <f>'聯合大'!$C14</f>
        <v>0</v>
      </c>
      <c r="W14" s="72">
        <f>'臺灣師大'!$C14</f>
        <v>0</v>
      </c>
      <c r="X14" s="90">
        <f>'彰師大'!$C14</f>
        <v>0</v>
      </c>
      <c r="Y14" s="50" t="s">
        <v>12</v>
      </c>
      <c r="Z14" s="72">
        <f>'高師大'!$C14</f>
        <v>0</v>
      </c>
      <c r="AA14" s="72">
        <f>'臺北藝大'!$C14</f>
        <v>0</v>
      </c>
      <c r="AB14" s="90">
        <f>'臺灣藝大'!$C14</f>
        <v>0</v>
      </c>
      <c r="AC14" s="91">
        <f>'空大'!$C14</f>
        <v>0</v>
      </c>
      <c r="AD14" s="72">
        <f>'臺灣科大'!$C14</f>
        <v>0</v>
      </c>
      <c r="AE14" s="72">
        <f>'臺北科大'!$C14</f>
        <v>0</v>
      </c>
      <c r="AF14" s="90">
        <f>'雲林科大'!$C14</f>
        <v>0</v>
      </c>
      <c r="AG14" s="50" t="s">
        <v>12</v>
      </c>
      <c r="AH14" s="72">
        <f>'高雄一科大'!$C14</f>
        <v>0</v>
      </c>
      <c r="AI14" s="72">
        <f>'應用科大'!$C14</f>
        <v>0</v>
      </c>
      <c r="AJ14" s="90">
        <f>'屏東科大'!$C14</f>
        <v>0</v>
      </c>
      <c r="AK14" s="91">
        <f>'北護學院'!$C14</f>
        <v>0</v>
      </c>
      <c r="AL14" s="72">
        <f>'臺南藝術'!$C14</f>
        <v>0</v>
      </c>
      <c r="AM14" s="72">
        <f>'體育學院'!$C14</f>
        <v>0</v>
      </c>
      <c r="AN14" s="90">
        <f>'臺灣體育'!$C14</f>
        <v>0</v>
      </c>
      <c r="AO14" s="50" t="s">
        <v>12</v>
      </c>
      <c r="AP14" s="72">
        <f>'北商技術'!$C14</f>
        <v>0</v>
      </c>
      <c r="AQ14" s="72">
        <f>'臺中技術'!$C14</f>
        <v>0</v>
      </c>
      <c r="AR14" s="90">
        <f>'勤益技術'!$C14</f>
        <v>0</v>
      </c>
      <c r="AS14" s="91">
        <f>'虎尾科大'!$C14</f>
        <v>0</v>
      </c>
      <c r="AT14" s="72">
        <f>'高雄海洋科大'!$C14</f>
        <v>0</v>
      </c>
      <c r="AU14" s="72">
        <f>'高雄餐旅'!$C14</f>
        <v>0</v>
      </c>
      <c r="AV14" s="90">
        <f>'屏商技術'!$C14</f>
        <v>0</v>
      </c>
      <c r="AW14" s="50" t="s">
        <v>12</v>
      </c>
      <c r="AX14" s="72">
        <f>'澎湖技術'!$C14</f>
        <v>0</v>
      </c>
      <c r="AY14" s="72">
        <f>'金門技術'!$C14</f>
        <v>0</v>
      </c>
      <c r="AZ14" s="90">
        <f>'臺北師範'!$C14</f>
        <v>0</v>
      </c>
      <c r="BA14" s="91">
        <f>'新竹師範'!$C14</f>
        <v>0</v>
      </c>
      <c r="BB14" s="72">
        <f>'臺中師範'!$C14</f>
        <v>0</v>
      </c>
      <c r="BC14" s="72">
        <f>'臺南師範'!$C14</f>
        <v>0</v>
      </c>
      <c r="BD14" s="90">
        <f>'屏東師範'!$C14</f>
        <v>0</v>
      </c>
      <c r="BE14" s="50" t="s">
        <v>12</v>
      </c>
      <c r="BF14" s="72">
        <f>'花蓮師範'!$C14</f>
        <v>0</v>
      </c>
      <c r="BG14" s="72">
        <f>'臺中護專'!$C14</f>
        <v>0</v>
      </c>
      <c r="BH14" s="90">
        <f>'臺南護專'!$C14</f>
        <v>0</v>
      </c>
      <c r="BI14" s="91">
        <f>'戲曲專科'!$C14</f>
        <v>0</v>
      </c>
      <c r="BJ14" s="52">
        <f t="shared" si="7"/>
        <v>0</v>
      </c>
    </row>
    <row r="15" spans="1:62" ht="16.5">
      <c r="A15" s="50" t="s">
        <v>13</v>
      </c>
      <c r="B15" s="72">
        <f>'臺大'!$C15</f>
        <v>0</v>
      </c>
      <c r="C15" s="72">
        <f>'政大'!$C15</f>
        <v>0</v>
      </c>
      <c r="D15" s="90">
        <f>'清大'!$C15</f>
        <v>0</v>
      </c>
      <c r="E15" s="91">
        <f>'中興大'!$C15</f>
        <v>0</v>
      </c>
      <c r="F15" s="72">
        <f>'成大'!$C15</f>
        <v>0</v>
      </c>
      <c r="G15" s="72">
        <f>'交大'!$C15</f>
        <v>0</v>
      </c>
      <c r="H15" s="90">
        <f>'中央大'!$C15</f>
        <v>0</v>
      </c>
      <c r="I15" s="50" t="s">
        <v>13</v>
      </c>
      <c r="J15" s="72">
        <f>'中山大'!$C15</f>
        <v>0</v>
      </c>
      <c r="K15" s="72">
        <f>'中正大'!$C15</f>
        <v>0</v>
      </c>
      <c r="L15" s="90">
        <f>'海洋大'!$C15</f>
        <v>0</v>
      </c>
      <c r="M15" s="91">
        <f>'陽明大'!$C15</f>
        <v>0</v>
      </c>
      <c r="N15" s="72">
        <f>'東華大'!$C15</f>
        <v>0</v>
      </c>
      <c r="O15" s="72">
        <f>'暨南大'!$C15</f>
        <v>0</v>
      </c>
      <c r="P15" s="90">
        <f>'臺北大'!$C15</f>
        <v>0</v>
      </c>
      <c r="Q15" s="50" t="s">
        <v>13</v>
      </c>
      <c r="R15" s="72">
        <f>'嘉義大'!$C15</f>
        <v>0</v>
      </c>
      <c r="S15" s="72">
        <f>'高雄大'!$C15</f>
        <v>0</v>
      </c>
      <c r="T15" s="90">
        <f>'臺東大'!$C15</f>
        <v>0</v>
      </c>
      <c r="U15" s="91">
        <f>'宜蘭大'!$C15</f>
        <v>0</v>
      </c>
      <c r="V15" s="72">
        <f>'聯合大'!$C15</f>
        <v>0</v>
      </c>
      <c r="W15" s="72">
        <f>'臺灣師大'!$C15</f>
        <v>0</v>
      </c>
      <c r="X15" s="90">
        <f>'彰師大'!$C15</f>
        <v>0</v>
      </c>
      <c r="Y15" s="50" t="s">
        <v>13</v>
      </c>
      <c r="Z15" s="72">
        <f>'高師大'!$C15</f>
        <v>0</v>
      </c>
      <c r="AA15" s="72">
        <f>'臺北藝大'!$C15</f>
        <v>0</v>
      </c>
      <c r="AB15" s="90">
        <f>'臺灣藝大'!$C15</f>
        <v>0</v>
      </c>
      <c r="AC15" s="91">
        <f>'空大'!$C15</f>
        <v>0</v>
      </c>
      <c r="AD15" s="72">
        <f>'臺灣科大'!$C15</f>
        <v>0</v>
      </c>
      <c r="AE15" s="72">
        <f>'臺北科大'!$C15</f>
        <v>0</v>
      </c>
      <c r="AF15" s="90">
        <f>'雲林科大'!$C15</f>
        <v>0</v>
      </c>
      <c r="AG15" s="50" t="s">
        <v>13</v>
      </c>
      <c r="AH15" s="72">
        <f>'高雄一科大'!$C15</f>
        <v>0</v>
      </c>
      <c r="AI15" s="72">
        <f>'應用科大'!$C15</f>
        <v>0</v>
      </c>
      <c r="AJ15" s="90">
        <f>'屏東科大'!$C15</f>
        <v>0</v>
      </c>
      <c r="AK15" s="91">
        <f>'北護學院'!$C15</f>
        <v>0</v>
      </c>
      <c r="AL15" s="72">
        <f>'臺南藝術'!$C15</f>
        <v>0</v>
      </c>
      <c r="AM15" s="72">
        <f>'體育學院'!$C15</f>
        <v>0</v>
      </c>
      <c r="AN15" s="90">
        <f>'臺灣體育'!$C15</f>
        <v>0</v>
      </c>
      <c r="AO15" s="50" t="s">
        <v>13</v>
      </c>
      <c r="AP15" s="72">
        <f>'北商技術'!$C15</f>
        <v>0</v>
      </c>
      <c r="AQ15" s="72">
        <f>'臺中技術'!$C15</f>
        <v>0</v>
      </c>
      <c r="AR15" s="90">
        <f>'勤益技術'!$C15</f>
        <v>0</v>
      </c>
      <c r="AS15" s="91">
        <f>'虎尾科大'!$C15</f>
        <v>0</v>
      </c>
      <c r="AT15" s="72">
        <f>'高雄海洋科大'!$C15</f>
        <v>0</v>
      </c>
      <c r="AU15" s="72">
        <f>'高雄餐旅'!$C15</f>
        <v>0</v>
      </c>
      <c r="AV15" s="90">
        <f>'屏商技術'!$C15</f>
        <v>0</v>
      </c>
      <c r="AW15" s="50" t="s">
        <v>13</v>
      </c>
      <c r="AX15" s="72">
        <f>'澎湖技術'!$C15</f>
        <v>0</v>
      </c>
      <c r="AY15" s="72">
        <f>'金門技術'!$C15</f>
        <v>0</v>
      </c>
      <c r="AZ15" s="90">
        <f>'臺北師範'!$C15</f>
        <v>0</v>
      </c>
      <c r="BA15" s="91">
        <f>'新竹師範'!$C15</f>
        <v>0</v>
      </c>
      <c r="BB15" s="72">
        <f>'臺中師範'!$C15</f>
        <v>0</v>
      </c>
      <c r="BC15" s="72">
        <f>'臺南師範'!$C15</f>
        <v>0</v>
      </c>
      <c r="BD15" s="90">
        <f>'屏東師範'!$C15</f>
        <v>0</v>
      </c>
      <c r="BE15" s="50" t="s">
        <v>13</v>
      </c>
      <c r="BF15" s="72">
        <f>'花蓮師範'!$C15</f>
        <v>0</v>
      </c>
      <c r="BG15" s="72">
        <f>'臺中護專'!$C15</f>
        <v>0</v>
      </c>
      <c r="BH15" s="90">
        <f>'臺南護專'!$C15</f>
        <v>0</v>
      </c>
      <c r="BI15" s="91">
        <f>'戲曲專科'!$C15</f>
        <v>0</v>
      </c>
      <c r="BJ15" s="52">
        <f t="shared" si="7"/>
        <v>0</v>
      </c>
    </row>
    <row r="16" spans="1:62" ht="16.5">
      <c r="A16" s="50" t="s">
        <v>14</v>
      </c>
      <c r="B16" s="72">
        <f>'臺大'!$C16</f>
        <v>0</v>
      </c>
      <c r="C16" s="72">
        <f>'政大'!$C16</f>
        <v>0</v>
      </c>
      <c r="D16" s="90">
        <f>'清大'!$C16</f>
        <v>0</v>
      </c>
      <c r="E16" s="91">
        <f>'中興大'!$C16</f>
        <v>0</v>
      </c>
      <c r="F16" s="72">
        <f>'成大'!$C16</f>
        <v>0</v>
      </c>
      <c r="G16" s="72">
        <f>'交大'!$C16</f>
        <v>0</v>
      </c>
      <c r="H16" s="90">
        <f>'中央大'!$C16</f>
        <v>0</v>
      </c>
      <c r="I16" s="50" t="s">
        <v>14</v>
      </c>
      <c r="J16" s="72">
        <f>'中山大'!$C16</f>
        <v>0</v>
      </c>
      <c r="K16" s="72">
        <f>'中正大'!$C16</f>
        <v>0</v>
      </c>
      <c r="L16" s="90">
        <f>'海洋大'!$C16</f>
        <v>0</v>
      </c>
      <c r="M16" s="91">
        <f>'陽明大'!$C16</f>
        <v>0</v>
      </c>
      <c r="N16" s="72">
        <f>'東華大'!$C16</f>
        <v>0</v>
      </c>
      <c r="O16" s="72">
        <f>'暨南大'!$C16</f>
        <v>0</v>
      </c>
      <c r="P16" s="90">
        <f>'臺北大'!$C16</f>
        <v>0</v>
      </c>
      <c r="Q16" s="50" t="s">
        <v>14</v>
      </c>
      <c r="R16" s="72">
        <f>'嘉義大'!$C16</f>
        <v>0</v>
      </c>
      <c r="S16" s="72">
        <f>'高雄大'!$C16</f>
        <v>0</v>
      </c>
      <c r="T16" s="90">
        <f>'臺東大'!$C16</f>
        <v>0</v>
      </c>
      <c r="U16" s="91">
        <f>'宜蘭大'!$C16</f>
        <v>0</v>
      </c>
      <c r="V16" s="72">
        <f>'聯合大'!$C16</f>
        <v>0</v>
      </c>
      <c r="W16" s="72">
        <f>'臺灣師大'!$C16</f>
        <v>0</v>
      </c>
      <c r="X16" s="90">
        <f>'彰師大'!$C16</f>
        <v>0</v>
      </c>
      <c r="Y16" s="50" t="s">
        <v>14</v>
      </c>
      <c r="Z16" s="72">
        <f>'高師大'!$C16</f>
        <v>0</v>
      </c>
      <c r="AA16" s="72">
        <f>'臺北藝大'!$C16</f>
        <v>0</v>
      </c>
      <c r="AB16" s="90">
        <f>'臺灣藝大'!$C16</f>
        <v>0</v>
      </c>
      <c r="AC16" s="91">
        <f>'空大'!$C16</f>
        <v>0</v>
      </c>
      <c r="AD16" s="72">
        <f>'臺灣科大'!$C16</f>
        <v>0</v>
      </c>
      <c r="AE16" s="72">
        <f>'臺北科大'!$C16</f>
        <v>0</v>
      </c>
      <c r="AF16" s="90">
        <f>'雲林科大'!$C16</f>
        <v>0</v>
      </c>
      <c r="AG16" s="50" t="s">
        <v>14</v>
      </c>
      <c r="AH16" s="72">
        <f>'高雄一科大'!$C16</f>
        <v>0</v>
      </c>
      <c r="AI16" s="72">
        <f>'應用科大'!$C16</f>
        <v>0</v>
      </c>
      <c r="AJ16" s="90">
        <f>'屏東科大'!$C16</f>
        <v>0</v>
      </c>
      <c r="AK16" s="91">
        <f>'北護學院'!$C16</f>
        <v>0</v>
      </c>
      <c r="AL16" s="72">
        <f>'臺南藝術'!$C16</f>
        <v>0</v>
      </c>
      <c r="AM16" s="72">
        <f>'體育學院'!$C16</f>
        <v>0</v>
      </c>
      <c r="AN16" s="90">
        <f>'臺灣體育'!$C16</f>
        <v>0</v>
      </c>
      <c r="AO16" s="50" t="s">
        <v>14</v>
      </c>
      <c r="AP16" s="72">
        <f>'北商技術'!$C16</f>
        <v>0</v>
      </c>
      <c r="AQ16" s="72">
        <f>'臺中技術'!$C16</f>
        <v>0</v>
      </c>
      <c r="AR16" s="90">
        <f>'勤益技術'!$C16</f>
        <v>0</v>
      </c>
      <c r="AS16" s="91">
        <f>'虎尾科大'!$C16</f>
        <v>0</v>
      </c>
      <c r="AT16" s="72">
        <f>'高雄海洋科大'!$C16</f>
        <v>0</v>
      </c>
      <c r="AU16" s="72">
        <f>'高雄餐旅'!$C16</f>
        <v>0</v>
      </c>
      <c r="AV16" s="90">
        <f>'屏商技術'!$C16</f>
        <v>0</v>
      </c>
      <c r="AW16" s="50" t="s">
        <v>14</v>
      </c>
      <c r="AX16" s="72">
        <f>'澎湖技術'!$C16</f>
        <v>0</v>
      </c>
      <c r="AY16" s="72">
        <f>'金門技術'!$C16</f>
        <v>0</v>
      </c>
      <c r="AZ16" s="90">
        <f>'臺北師範'!$C16</f>
        <v>0</v>
      </c>
      <c r="BA16" s="91">
        <f>'新竹師範'!$C16</f>
        <v>0</v>
      </c>
      <c r="BB16" s="72">
        <f>'臺中師範'!$C16</f>
        <v>0</v>
      </c>
      <c r="BC16" s="72">
        <f>'臺南師範'!$C16</f>
        <v>0</v>
      </c>
      <c r="BD16" s="90">
        <f>'屏東師範'!$C16</f>
        <v>0</v>
      </c>
      <c r="BE16" s="50" t="s">
        <v>14</v>
      </c>
      <c r="BF16" s="72">
        <f>'花蓮師範'!$C16</f>
        <v>0</v>
      </c>
      <c r="BG16" s="72">
        <f>'臺中護專'!$C16</f>
        <v>0</v>
      </c>
      <c r="BH16" s="90">
        <f>'臺南護專'!$C16</f>
        <v>0</v>
      </c>
      <c r="BI16" s="91">
        <f>'戲曲專科'!$C16</f>
        <v>0</v>
      </c>
      <c r="BJ16" s="52">
        <f t="shared" si="7"/>
        <v>0</v>
      </c>
    </row>
    <row r="17" spans="1:62" ht="16.5">
      <c r="A17" s="50" t="s">
        <v>15</v>
      </c>
      <c r="B17" s="72">
        <f>'臺大'!$C17</f>
        <v>2201791000</v>
      </c>
      <c r="C17" s="72">
        <f>'政大'!$C17</f>
        <v>755330000</v>
      </c>
      <c r="D17" s="90">
        <f>'清大'!$C17</f>
        <v>712917000</v>
      </c>
      <c r="E17" s="91">
        <f>'中興大'!$C17</f>
        <v>725712000</v>
      </c>
      <c r="F17" s="72">
        <f>'成大'!$C17</f>
        <v>1231087000</v>
      </c>
      <c r="G17" s="72">
        <f>'交大'!$C17</f>
        <v>710130000</v>
      </c>
      <c r="H17" s="90">
        <f>'中央大'!$C17</f>
        <v>703510000</v>
      </c>
      <c r="I17" s="50" t="s">
        <v>15</v>
      </c>
      <c r="J17" s="72">
        <f>'中山大'!$C17</f>
        <v>504703000</v>
      </c>
      <c r="K17" s="72">
        <f>'中正大'!$C17</f>
        <v>489902000</v>
      </c>
      <c r="L17" s="90">
        <f>'海洋大'!$C17</f>
        <v>417521000</v>
      </c>
      <c r="M17" s="91">
        <f>'陽明大'!$C17</f>
        <v>324000000</v>
      </c>
      <c r="N17" s="72">
        <f>'東華大'!$C17</f>
        <v>296708000</v>
      </c>
      <c r="O17" s="72">
        <f>'暨南大'!$C17</f>
        <v>274208000</v>
      </c>
      <c r="P17" s="90">
        <f>'臺北大'!$C17</f>
        <v>298989000</v>
      </c>
      <c r="Q17" s="50" t="s">
        <v>15</v>
      </c>
      <c r="R17" s="72">
        <f>'嘉義大'!$C17</f>
        <v>544247000</v>
      </c>
      <c r="S17" s="72">
        <f>'高雄大'!$C17</f>
        <v>150091000</v>
      </c>
      <c r="T17" s="90">
        <f>'臺東大'!$C17</f>
        <v>213119000</v>
      </c>
      <c r="U17" s="91">
        <f>'宜蘭大'!$C17</f>
        <v>254070000</v>
      </c>
      <c r="V17" s="72">
        <f>'聯合大'!$C17</f>
        <v>202200000</v>
      </c>
      <c r="W17" s="72">
        <f>'臺灣師大'!$C17</f>
        <v>760012000</v>
      </c>
      <c r="X17" s="90">
        <f>'彰師大'!$C17</f>
        <v>331101000</v>
      </c>
      <c r="Y17" s="50" t="s">
        <v>15</v>
      </c>
      <c r="Z17" s="72">
        <f>'高師大'!$C17</f>
        <v>307823000</v>
      </c>
      <c r="AA17" s="72">
        <f>'臺北藝大'!$C17</f>
        <v>183184000</v>
      </c>
      <c r="AB17" s="90">
        <f>'臺灣藝大'!$C17</f>
        <v>199150000</v>
      </c>
      <c r="AC17" s="91">
        <f>'空大'!$C17</f>
        <v>79481000</v>
      </c>
      <c r="AD17" s="72">
        <f>'臺灣科大'!$C17</f>
        <v>383736000</v>
      </c>
      <c r="AE17" s="72">
        <f>'臺北科大'!$C17</f>
        <v>417071000</v>
      </c>
      <c r="AF17" s="90">
        <f>'雲林科大'!$C17</f>
        <v>314300000</v>
      </c>
      <c r="AG17" s="50" t="s">
        <v>15</v>
      </c>
      <c r="AH17" s="72">
        <f>'高雄一科大'!$C17</f>
        <v>217566000</v>
      </c>
      <c r="AI17" s="72">
        <f>'應用科大'!$C17</f>
        <v>291238000</v>
      </c>
      <c r="AJ17" s="90">
        <f>'屏東科大'!$C17</f>
        <v>341453000</v>
      </c>
      <c r="AK17" s="91">
        <f>'北護學院'!$C17</f>
        <v>155187000</v>
      </c>
      <c r="AL17" s="72">
        <f>'臺南藝術'!$C17</f>
        <v>153215000</v>
      </c>
      <c r="AM17" s="72">
        <f>'體育學院'!$C17</f>
        <v>137010000</v>
      </c>
      <c r="AN17" s="90">
        <f>'臺灣體育'!$C17</f>
        <v>136498000</v>
      </c>
      <c r="AO17" s="50" t="s">
        <v>15</v>
      </c>
      <c r="AP17" s="72">
        <f>'北商技術'!$C17</f>
        <v>252143000</v>
      </c>
      <c r="AQ17" s="72">
        <f>'臺中技術'!$C17</f>
        <v>310070000</v>
      </c>
      <c r="AR17" s="90">
        <f>'勤益技術'!$C17</f>
        <v>253282000</v>
      </c>
      <c r="AS17" s="91">
        <f>'虎尾科大'!$C17</f>
        <v>283500000</v>
      </c>
      <c r="AT17" s="72">
        <f>'高雄海洋科大'!$C17</f>
        <v>218486000</v>
      </c>
      <c r="AU17" s="72">
        <f>'高雄餐旅'!$C17</f>
        <v>114576000</v>
      </c>
      <c r="AV17" s="90">
        <f>'屏商技術'!$C17</f>
        <v>143153000</v>
      </c>
      <c r="AW17" s="50" t="s">
        <v>15</v>
      </c>
      <c r="AX17" s="72">
        <f>'澎湖技術'!$C17</f>
        <v>114095000</v>
      </c>
      <c r="AY17" s="72">
        <f>'金門技術'!$C17</f>
        <v>34802000</v>
      </c>
      <c r="AZ17" s="90">
        <f>'臺北師範'!$C17</f>
        <v>242551000</v>
      </c>
      <c r="BA17" s="91">
        <f>'新竹師範'!$C17</f>
        <v>201821000</v>
      </c>
      <c r="BB17" s="72">
        <f>'臺中師範'!$C17</f>
        <v>194362000</v>
      </c>
      <c r="BC17" s="72">
        <f>'臺南師範'!$C17</f>
        <v>230757000</v>
      </c>
      <c r="BD17" s="90">
        <f>'屏東師範'!$C17</f>
        <v>211927000</v>
      </c>
      <c r="BE17" s="50" t="s">
        <v>15</v>
      </c>
      <c r="BF17" s="72">
        <f>'花蓮師範'!$C17</f>
        <v>199691000</v>
      </c>
      <c r="BG17" s="72">
        <f>'臺中護專'!$C17</f>
        <v>50575000</v>
      </c>
      <c r="BH17" s="90">
        <f>'臺南護專'!$C17</f>
        <v>50700000</v>
      </c>
      <c r="BI17" s="91">
        <f>'戲曲專科'!$C17</f>
        <v>155762000</v>
      </c>
      <c r="BJ17" s="52">
        <f t="shared" si="7"/>
        <v>18680513000</v>
      </c>
    </row>
    <row r="18" spans="1:62" s="1" customFormat="1" ht="24" customHeight="1">
      <c r="A18" s="9" t="s">
        <v>74</v>
      </c>
      <c r="B18" s="51">
        <f aca="true" t="shared" si="8" ref="B18:H18">SUM(B19:B31)</f>
        <v>2909574000</v>
      </c>
      <c r="C18" s="51">
        <f t="shared" si="8"/>
        <v>1188365000</v>
      </c>
      <c r="D18" s="82">
        <f t="shared" si="8"/>
        <v>919629000</v>
      </c>
      <c r="E18" s="33">
        <f t="shared" si="8"/>
        <v>1127374000</v>
      </c>
      <c r="F18" s="51">
        <f t="shared" si="8"/>
        <v>1644846000</v>
      </c>
      <c r="G18" s="51">
        <f t="shared" si="8"/>
        <v>1003050000</v>
      </c>
      <c r="H18" s="82">
        <f t="shared" si="8"/>
        <v>952221000</v>
      </c>
      <c r="I18" s="9" t="s">
        <v>74</v>
      </c>
      <c r="J18" s="51">
        <f aca="true" t="shared" si="9" ref="J18:P18">SUM(J19:J31)</f>
        <v>739664000</v>
      </c>
      <c r="K18" s="51">
        <f t="shared" si="9"/>
        <v>701082000</v>
      </c>
      <c r="L18" s="82">
        <f t="shared" si="9"/>
        <v>610625000</v>
      </c>
      <c r="M18" s="33">
        <f t="shared" si="9"/>
        <v>478932000</v>
      </c>
      <c r="N18" s="51">
        <f t="shared" si="9"/>
        <v>448912000</v>
      </c>
      <c r="O18" s="51">
        <f t="shared" si="9"/>
        <v>353566000</v>
      </c>
      <c r="P18" s="82">
        <f t="shared" si="9"/>
        <v>507204000</v>
      </c>
      <c r="Q18" s="9" t="s">
        <v>74</v>
      </c>
      <c r="R18" s="51">
        <f aca="true" t="shared" si="10" ref="R18:X18">SUM(R19:R31)</f>
        <v>754571000</v>
      </c>
      <c r="S18" s="51">
        <f t="shared" si="10"/>
        <v>234768000</v>
      </c>
      <c r="T18" s="82">
        <f t="shared" si="10"/>
        <v>301756000</v>
      </c>
      <c r="U18" s="33">
        <f t="shared" si="10"/>
        <v>358995000</v>
      </c>
      <c r="V18" s="51">
        <f t="shared" si="10"/>
        <v>316717500</v>
      </c>
      <c r="W18" s="51">
        <f t="shared" si="10"/>
        <v>1105776000</v>
      </c>
      <c r="X18" s="82">
        <f t="shared" si="10"/>
        <v>408961000</v>
      </c>
      <c r="Y18" s="9" t="s">
        <v>74</v>
      </c>
      <c r="Z18" s="51">
        <f aca="true" t="shared" si="11" ref="Z18:AF18">SUM(Z19:Z31)</f>
        <v>461367000</v>
      </c>
      <c r="AA18" s="51">
        <f t="shared" si="11"/>
        <v>247029000</v>
      </c>
      <c r="AB18" s="82">
        <f t="shared" si="11"/>
        <v>297093000</v>
      </c>
      <c r="AC18" s="33">
        <f t="shared" si="11"/>
        <v>371178000</v>
      </c>
      <c r="AD18" s="51">
        <f t="shared" si="11"/>
        <v>607489000</v>
      </c>
      <c r="AE18" s="51">
        <f t="shared" si="11"/>
        <v>638084000</v>
      </c>
      <c r="AF18" s="82">
        <f t="shared" si="11"/>
        <v>479899000</v>
      </c>
      <c r="AG18" s="9" t="s">
        <v>74</v>
      </c>
      <c r="AH18" s="51">
        <f aca="true" t="shared" si="12" ref="AH18:AN18">SUM(AH19:AH31)</f>
        <v>360552000</v>
      </c>
      <c r="AI18" s="51">
        <f t="shared" si="12"/>
        <v>551649000</v>
      </c>
      <c r="AJ18" s="82">
        <f t="shared" si="12"/>
        <v>563861000</v>
      </c>
      <c r="AK18" s="33">
        <f t="shared" si="12"/>
        <v>223742000</v>
      </c>
      <c r="AL18" s="51">
        <f t="shared" si="12"/>
        <v>176885000</v>
      </c>
      <c r="AM18" s="51">
        <f t="shared" si="12"/>
        <v>160229000</v>
      </c>
      <c r="AN18" s="82">
        <f t="shared" si="12"/>
        <v>195715000</v>
      </c>
      <c r="AO18" s="9" t="s">
        <v>74</v>
      </c>
      <c r="AP18" s="51">
        <f aca="true" t="shared" si="13" ref="AP18:AV18">SUM(AP19:AP31)</f>
        <v>488273000</v>
      </c>
      <c r="AQ18" s="51">
        <f t="shared" si="13"/>
        <v>580945000</v>
      </c>
      <c r="AR18" s="82">
        <f t="shared" si="13"/>
        <v>427799000</v>
      </c>
      <c r="AS18" s="33">
        <f t="shared" si="13"/>
        <v>471712000</v>
      </c>
      <c r="AT18" s="51">
        <f t="shared" si="13"/>
        <v>334310000</v>
      </c>
      <c r="AU18" s="51">
        <f t="shared" si="13"/>
        <v>194785000</v>
      </c>
      <c r="AV18" s="82">
        <f t="shared" si="13"/>
        <v>231274000</v>
      </c>
      <c r="AW18" s="9" t="s">
        <v>74</v>
      </c>
      <c r="AX18" s="51">
        <f aca="true" t="shared" si="14" ref="AX18:BD18">SUM(AX19:AX31)</f>
        <v>145231000</v>
      </c>
      <c r="AY18" s="51">
        <f t="shared" si="14"/>
        <v>52805500</v>
      </c>
      <c r="AZ18" s="82">
        <f t="shared" si="14"/>
        <v>341374500</v>
      </c>
      <c r="BA18" s="33">
        <f t="shared" si="14"/>
        <v>270781000</v>
      </c>
      <c r="BB18" s="51">
        <f t="shared" si="14"/>
        <v>288847000</v>
      </c>
      <c r="BC18" s="51">
        <f t="shared" si="14"/>
        <v>340200000</v>
      </c>
      <c r="BD18" s="82">
        <f t="shared" si="14"/>
        <v>300529000</v>
      </c>
      <c r="BE18" s="9" t="s">
        <v>74</v>
      </c>
      <c r="BF18" s="51">
        <f>SUM(BF19:BF31)</f>
        <v>277794000</v>
      </c>
      <c r="BG18" s="51">
        <f>SUM(BG19:BG31)</f>
        <v>73790000</v>
      </c>
      <c r="BH18" s="82">
        <f>SUM(BH19:BH31)</f>
        <v>69924000</v>
      </c>
      <c r="BI18" s="33">
        <f>SUM(BI19:BI31)</f>
        <v>185347000</v>
      </c>
      <c r="BJ18" s="51">
        <f>SUM(BJ19:BJ31)</f>
        <v>27477081500</v>
      </c>
    </row>
    <row r="19" spans="1:62" ht="16.5">
      <c r="A19" s="50" t="s">
        <v>16</v>
      </c>
      <c r="B19" s="72">
        <f>'臺大'!$C19</f>
        <v>0</v>
      </c>
      <c r="C19" s="72">
        <f>'政大'!$C19</f>
        <v>0</v>
      </c>
      <c r="D19" s="90">
        <f>'清大'!$C19</f>
        <v>0</v>
      </c>
      <c r="E19" s="91">
        <f>'中興大'!$C19</f>
        <v>0</v>
      </c>
      <c r="F19" s="72">
        <f>'成大'!$C19</f>
        <v>0</v>
      </c>
      <c r="G19" s="72">
        <f>'交大'!$C19</f>
        <v>0</v>
      </c>
      <c r="H19" s="90">
        <f>'中央大'!$C19</f>
        <v>0</v>
      </c>
      <c r="I19" s="50" t="s">
        <v>16</v>
      </c>
      <c r="J19" s="72">
        <f>'中山大'!$C19</f>
        <v>0</v>
      </c>
      <c r="K19" s="72">
        <f>'中正大'!$C19</f>
        <v>0</v>
      </c>
      <c r="L19" s="90">
        <f>'海洋大'!$C19</f>
        <v>0</v>
      </c>
      <c r="M19" s="91">
        <f>'陽明大'!$C19</f>
        <v>0</v>
      </c>
      <c r="N19" s="72">
        <f>'東華大'!$C19</f>
        <v>0</v>
      </c>
      <c r="O19" s="72">
        <f>'暨南大'!$C19</f>
        <v>0</v>
      </c>
      <c r="P19" s="90">
        <f>'臺北大'!$C19</f>
        <v>0</v>
      </c>
      <c r="Q19" s="50" t="s">
        <v>16</v>
      </c>
      <c r="R19" s="72">
        <f>'嘉義大'!$C19</f>
        <v>0</v>
      </c>
      <c r="S19" s="72">
        <f>'高雄大'!$C19</f>
        <v>0</v>
      </c>
      <c r="T19" s="90">
        <f>'臺東大'!$C19</f>
        <v>0</v>
      </c>
      <c r="U19" s="91">
        <f>'宜蘭大'!$C19</f>
        <v>0</v>
      </c>
      <c r="V19" s="72">
        <f>'聯合大'!$C19</f>
        <v>0</v>
      </c>
      <c r="W19" s="72">
        <f>'臺灣師大'!$C19</f>
        <v>0</v>
      </c>
      <c r="X19" s="90">
        <f>'彰師大'!$C19</f>
        <v>0</v>
      </c>
      <c r="Y19" s="50" t="s">
        <v>16</v>
      </c>
      <c r="Z19" s="72">
        <f>'高師大'!$C19</f>
        <v>0</v>
      </c>
      <c r="AA19" s="72">
        <f>'臺北藝大'!$C19</f>
        <v>0</v>
      </c>
      <c r="AB19" s="90">
        <f>'臺灣藝大'!$C19</f>
        <v>0</v>
      </c>
      <c r="AC19" s="91">
        <f>'空大'!$C19</f>
        <v>0</v>
      </c>
      <c r="AD19" s="72">
        <f>'臺灣科大'!$C19</f>
        <v>0</v>
      </c>
      <c r="AE19" s="72">
        <f>'臺北科大'!$C19</f>
        <v>0</v>
      </c>
      <c r="AF19" s="90">
        <f>'雲林科大'!$C19</f>
        <v>0</v>
      </c>
      <c r="AG19" s="50" t="s">
        <v>16</v>
      </c>
      <c r="AH19" s="72">
        <f>'高雄一科大'!$C19</f>
        <v>0</v>
      </c>
      <c r="AI19" s="72">
        <f>'應用科大'!$C19</f>
        <v>0</v>
      </c>
      <c r="AJ19" s="90">
        <f>'屏東科大'!$C19</f>
        <v>0</v>
      </c>
      <c r="AK19" s="91">
        <f>'北護學院'!$C19</f>
        <v>0</v>
      </c>
      <c r="AL19" s="72">
        <f>'臺南藝術'!$C19</f>
        <v>0</v>
      </c>
      <c r="AM19" s="72">
        <f>'體育學院'!$C19</f>
        <v>0</v>
      </c>
      <c r="AN19" s="90">
        <f>'臺灣體育'!$C19</f>
        <v>0</v>
      </c>
      <c r="AO19" s="50" t="s">
        <v>16</v>
      </c>
      <c r="AP19" s="72">
        <f>'北商技術'!$C19</f>
        <v>0</v>
      </c>
      <c r="AQ19" s="72">
        <f>'臺中技術'!$C19</f>
        <v>0</v>
      </c>
      <c r="AR19" s="90">
        <f>'勤益技術'!$C19</f>
        <v>0</v>
      </c>
      <c r="AS19" s="91">
        <f>'虎尾科大'!$C19</f>
        <v>0</v>
      </c>
      <c r="AT19" s="72">
        <f>'高雄海洋科大'!$C19</f>
        <v>0</v>
      </c>
      <c r="AU19" s="72">
        <f>'高雄餐旅'!$C19</f>
        <v>0</v>
      </c>
      <c r="AV19" s="90">
        <f>'屏商技術'!$C19</f>
        <v>0</v>
      </c>
      <c r="AW19" s="50" t="s">
        <v>16</v>
      </c>
      <c r="AX19" s="72">
        <f>'澎湖技術'!$C19</f>
        <v>0</v>
      </c>
      <c r="AY19" s="72">
        <f>'金門技術'!$C19</f>
        <v>0</v>
      </c>
      <c r="AZ19" s="90">
        <f>'臺北師範'!$C19</f>
        <v>0</v>
      </c>
      <c r="BA19" s="91">
        <f>'新竹師範'!$C19</f>
        <v>0</v>
      </c>
      <c r="BB19" s="72">
        <f>'臺中師範'!$C19</f>
        <v>0</v>
      </c>
      <c r="BC19" s="72">
        <f>'臺南師範'!$C19</f>
        <v>0</v>
      </c>
      <c r="BD19" s="90">
        <f>'屏東師範'!$C19</f>
        <v>0</v>
      </c>
      <c r="BE19" s="50" t="s">
        <v>16</v>
      </c>
      <c r="BF19" s="72">
        <f>'花蓮師範'!$C19</f>
        <v>0</v>
      </c>
      <c r="BG19" s="72">
        <f>'臺中護專'!$C19</f>
        <v>0</v>
      </c>
      <c r="BH19" s="90">
        <f>'臺南護專'!$C19</f>
        <v>0</v>
      </c>
      <c r="BI19" s="91">
        <f>'戲曲專科'!$C19</f>
        <v>49868000</v>
      </c>
      <c r="BJ19" s="52">
        <f aca="true" t="shared" si="15" ref="BJ19:BJ31">B19+C19+D19+E19+F19+G19+H19+J19+K19+L19+M19+N19+O19+P19+R19+S19+T19+U19+V19+W19+X19+Z19+AA19+AB19+AC19+AD19+AE19+AF19+AH19+AI19+AJ19+AK19+AL19+AM19+AN19+AP19+AQ19+AR19+AS19+AT19+AU19+AV19+AX19+AY19+AZ19+BA19+BB19+BC19+BD19+BF19+BG19+BH19+BI19</f>
        <v>49868000</v>
      </c>
    </row>
    <row r="20" spans="1:62" ht="16.5">
      <c r="A20" s="50" t="s">
        <v>17</v>
      </c>
      <c r="B20" s="72">
        <f>'臺大'!$C20</f>
        <v>0</v>
      </c>
      <c r="C20" s="72">
        <f>'政大'!$C20</f>
        <v>0</v>
      </c>
      <c r="D20" s="90">
        <f>'清大'!$C20</f>
        <v>0</v>
      </c>
      <c r="E20" s="91">
        <f>'中興大'!$C20</f>
        <v>0</v>
      </c>
      <c r="F20" s="72">
        <f>'成大'!$C20</f>
        <v>0</v>
      </c>
      <c r="G20" s="72">
        <f>'交大'!$C20</f>
        <v>0</v>
      </c>
      <c r="H20" s="90">
        <f>'中央大'!$C20</f>
        <v>0</v>
      </c>
      <c r="I20" s="50" t="s">
        <v>17</v>
      </c>
      <c r="J20" s="72">
        <f>'中山大'!$C20</f>
        <v>0</v>
      </c>
      <c r="K20" s="72">
        <f>'中正大'!$C20</f>
        <v>0</v>
      </c>
      <c r="L20" s="90">
        <f>'海洋大'!$C20</f>
        <v>0</v>
      </c>
      <c r="M20" s="91">
        <f>'陽明大'!$C20</f>
        <v>0</v>
      </c>
      <c r="N20" s="72">
        <f>'東華大'!$C20</f>
        <v>0</v>
      </c>
      <c r="O20" s="72">
        <f>'暨南大'!$C20</f>
        <v>0</v>
      </c>
      <c r="P20" s="90">
        <f>'臺北大'!$C20</f>
        <v>0</v>
      </c>
      <c r="Q20" s="50" t="s">
        <v>17</v>
      </c>
      <c r="R20" s="72">
        <f>'嘉義大'!$C20</f>
        <v>0</v>
      </c>
      <c r="S20" s="72">
        <f>'高雄大'!$C20</f>
        <v>0</v>
      </c>
      <c r="T20" s="90">
        <f>'臺東大'!$C20</f>
        <v>0</v>
      </c>
      <c r="U20" s="91">
        <f>'宜蘭大'!$C20</f>
        <v>0</v>
      </c>
      <c r="V20" s="72">
        <f>'聯合大'!$C20</f>
        <v>0</v>
      </c>
      <c r="W20" s="72">
        <f>'臺灣師大'!$C20</f>
        <v>0</v>
      </c>
      <c r="X20" s="90">
        <f>'彰師大'!$C20</f>
        <v>0</v>
      </c>
      <c r="Y20" s="50" t="s">
        <v>17</v>
      </c>
      <c r="Z20" s="72">
        <f>'高師大'!$C20</f>
        <v>0</v>
      </c>
      <c r="AA20" s="72">
        <f>'臺北藝大'!$C20</f>
        <v>0</v>
      </c>
      <c r="AB20" s="90">
        <f>'臺灣藝大'!$C20</f>
        <v>0</v>
      </c>
      <c r="AC20" s="91">
        <f>'空大'!$C20</f>
        <v>0</v>
      </c>
      <c r="AD20" s="72">
        <f>'臺灣科大'!$C20</f>
        <v>0</v>
      </c>
      <c r="AE20" s="72">
        <f>'臺北科大'!$C20</f>
        <v>0</v>
      </c>
      <c r="AF20" s="90">
        <f>'雲林科大'!$C20</f>
        <v>0</v>
      </c>
      <c r="AG20" s="50" t="s">
        <v>17</v>
      </c>
      <c r="AH20" s="72">
        <f>'高雄一科大'!$C20</f>
        <v>0</v>
      </c>
      <c r="AI20" s="72">
        <f>'應用科大'!$C20</f>
        <v>0</v>
      </c>
      <c r="AJ20" s="90">
        <f>'屏東科大'!$C20</f>
        <v>0</v>
      </c>
      <c r="AK20" s="91">
        <f>'北護學院'!$C20</f>
        <v>0</v>
      </c>
      <c r="AL20" s="72">
        <f>'臺南藝術'!$C20</f>
        <v>0</v>
      </c>
      <c r="AM20" s="72">
        <f>'體育學院'!$C20</f>
        <v>0</v>
      </c>
      <c r="AN20" s="90">
        <f>'臺灣體育'!$C20</f>
        <v>0</v>
      </c>
      <c r="AO20" s="50" t="s">
        <v>17</v>
      </c>
      <c r="AP20" s="72">
        <f>'北商技術'!$C20</f>
        <v>0</v>
      </c>
      <c r="AQ20" s="72">
        <f>'臺中技術'!$C20</f>
        <v>0</v>
      </c>
      <c r="AR20" s="90">
        <f>'勤益技術'!$C20</f>
        <v>0</v>
      </c>
      <c r="AS20" s="91">
        <f>'虎尾科大'!$C20</f>
        <v>0</v>
      </c>
      <c r="AT20" s="72">
        <f>'高雄海洋科大'!$C20</f>
        <v>0</v>
      </c>
      <c r="AU20" s="72">
        <f>'高雄餐旅'!$C20</f>
        <v>0</v>
      </c>
      <c r="AV20" s="90">
        <f>'屏商技術'!$C20</f>
        <v>0</v>
      </c>
      <c r="AW20" s="50" t="s">
        <v>17</v>
      </c>
      <c r="AX20" s="72">
        <f>'澎湖技術'!$C20</f>
        <v>0</v>
      </c>
      <c r="AY20" s="72">
        <f>'金門技術'!$C20</f>
        <v>0</v>
      </c>
      <c r="AZ20" s="90">
        <f>'臺北師範'!$C20</f>
        <v>0</v>
      </c>
      <c r="BA20" s="91">
        <f>'新竹師範'!$C20</f>
        <v>0</v>
      </c>
      <c r="BB20" s="72">
        <f>'臺中師範'!$C20</f>
        <v>0</v>
      </c>
      <c r="BC20" s="72">
        <f>'臺南師範'!$C20</f>
        <v>0</v>
      </c>
      <c r="BD20" s="90">
        <f>'屏東師範'!$C20</f>
        <v>0</v>
      </c>
      <c r="BE20" s="50" t="s">
        <v>17</v>
      </c>
      <c r="BF20" s="72">
        <f>'花蓮師範'!$C20</f>
        <v>0</v>
      </c>
      <c r="BG20" s="72">
        <f>'臺中護專'!$C20</f>
        <v>0</v>
      </c>
      <c r="BH20" s="90">
        <f>'臺南護專'!$C20</f>
        <v>0</v>
      </c>
      <c r="BI20" s="91">
        <f>'戲曲專科'!$C20</f>
        <v>0</v>
      </c>
      <c r="BJ20" s="52">
        <f t="shared" si="15"/>
        <v>0</v>
      </c>
    </row>
    <row r="21" spans="1:62" ht="16.5">
      <c r="A21" s="50" t="s">
        <v>18</v>
      </c>
      <c r="B21" s="72">
        <f>'臺大'!$C21</f>
        <v>1818220000</v>
      </c>
      <c r="C21" s="72">
        <f>'政大'!$C21</f>
        <v>828564000</v>
      </c>
      <c r="D21" s="90">
        <f>'清大'!$C21</f>
        <v>587462000</v>
      </c>
      <c r="E21" s="91">
        <f>'中興大'!$C21</f>
        <v>810307000</v>
      </c>
      <c r="F21" s="72">
        <f>'成大'!$C21</f>
        <v>1115526000</v>
      </c>
      <c r="G21" s="72">
        <f>'交大'!$C21</f>
        <v>753000000</v>
      </c>
      <c r="H21" s="90">
        <f>'中央大'!$C21</f>
        <v>611239000</v>
      </c>
      <c r="I21" s="50" t="s">
        <v>18</v>
      </c>
      <c r="J21" s="72">
        <f>'中山大'!$C21</f>
        <v>509711000</v>
      </c>
      <c r="K21" s="72">
        <f>'中正大'!$C21</f>
        <v>537786000</v>
      </c>
      <c r="L21" s="90">
        <f>'海洋大'!$C21</f>
        <v>450269000</v>
      </c>
      <c r="M21" s="91">
        <f>'陽明大'!$C21</f>
        <v>354943000</v>
      </c>
      <c r="N21" s="72">
        <f>'東華大'!$C21</f>
        <v>272722000</v>
      </c>
      <c r="O21" s="72">
        <f>'暨南大'!$C21</f>
        <v>265805000</v>
      </c>
      <c r="P21" s="90">
        <f>'臺北大'!$C21</f>
        <v>369524000</v>
      </c>
      <c r="Q21" s="50" t="s">
        <v>18</v>
      </c>
      <c r="R21" s="72">
        <f>'嘉義大'!$C21</f>
        <v>561559000</v>
      </c>
      <c r="S21" s="72">
        <f>'高雄大'!$C21</f>
        <v>138504000</v>
      </c>
      <c r="T21" s="90">
        <f>'臺東大'!$C21</f>
        <v>230607000</v>
      </c>
      <c r="U21" s="91">
        <f>'宜蘭大'!$C21</f>
        <v>260245000</v>
      </c>
      <c r="V21" s="72">
        <f>'聯合大'!$C21</f>
        <v>256148000</v>
      </c>
      <c r="W21" s="72">
        <f>'臺灣師大'!$C21</f>
        <v>802570000</v>
      </c>
      <c r="X21" s="90">
        <f>'彰師大'!$C21</f>
        <v>328440000</v>
      </c>
      <c r="Y21" s="50" t="s">
        <v>18</v>
      </c>
      <c r="Z21" s="72">
        <f>'高師大'!$C21</f>
        <v>350621000</v>
      </c>
      <c r="AA21" s="72">
        <f>'臺北藝大'!$C21</f>
        <v>183031000</v>
      </c>
      <c r="AB21" s="90">
        <f>'臺灣藝大'!$C21</f>
        <v>227919000</v>
      </c>
      <c r="AC21" s="91">
        <f>'空大'!$C21</f>
        <v>239581000</v>
      </c>
      <c r="AD21" s="72">
        <f>'臺灣科大'!$C21</f>
        <v>425212000</v>
      </c>
      <c r="AE21" s="72">
        <f>'臺北科大'!$C21</f>
        <v>460807000</v>
      </c>
      <c r="AF21" s="90">
        <f>'雲林科大'!$C21</f>
        <v>356524000</v>
      </c>
      <c r="AG21" s="50" t="s">
        <v>18</v>
      </c>
      <c r="AH21" s="72">
        <f>'高雄一科大'!$C21</f>
        <v>239403000</v>
      </c>
      <c r="AI21" s="72">
        <f>'應用科大'!$C21</f>
        <v>434046000</v>
      </c>
      <c r="AJ21" s="90">
        <f>'屏東科大'!$C21</f>
        <v>440578000</v>
      </c>
      <c r="AK21" s="91">
        <f>'北護學院'!$C21</f>
        <v>162784000</v>
      </c>
      <c r="AL21" s="72">
        <f>'臺南藝術'!$C21</f>
        <v>123112000</v>
      </c>
      <c r="AM21" s="72">
        <f>'體育學院'!$C21</f>
        <v>87309000</v>
      </c>
      <c r="AN21" s="90">
        <f>'臺灣體育'!$C21</f>
        <v>143309000</v>
      </c>
      <c r="AO21" s="50" t="s">
        <v>18</v>
      </c>
      <c r="AP21" s="72">
        <f>'北商技術'!$C21</f>
        <v>378350000</v>
      </c>
      <c r="AQ21" s="72">
        <f>'臺中技術'!$C21</f>
        <v>476891000</v>
      </c>
      <c r="AR21" s="90">
        <f>'勤益技術'!$C21</f>
        <v>358208000</v>
      </c>
      <c r="AS21" s="91">
        <f>'虎尾科大'!$C21</f>
        <v>357450000</v>
      </c>
      <c r="AT21" s="72">
        <f>'高雄海洋科大'!$C21</f>
        <v>252740000</v>
      </c>
      <c r="AU21" s="72">
        <f>'高雄餐旅'!$C21</f>
        <v>141067000</v>
      </c>
      <c r="AV21" s="90">
        <f>'屏商技術'!$C21</f>
        <v>171315000</v>
      </c>
      <c r="AW21" s="50" t="s">
        <v>18</v>
      </c>
      <c r="AX21" s="72">
        <f>'澎湖技術'!$C21</f>
        <v>100881000</v>
      </c>
      <c r="AY21" s="72">
        <f>'金門技術'!$C21</f>
        <v>43625500</v>
      </c>
      <c r="AZ21" s="90">
        <f>'臺北師範'!$C21</f>
        <v>259207000</v>
      </c>
      <c r="BA21" s="91">
        <f>'新竹師範'!$C21</f>
        <v>206346000</v>
      </c>
      <c r="BB21" s="72">
        <f>'臺中師範'!$C21</f>
        <v>218787000</v>
      </c>
      <c r="BC21" s="72">
        <f>'臺南師範'!$C21</f>
        <v>253607000</v>
      </c>
      <c r="BD21" s="90">
        <f>'屏東師範'!$C21</f>
        <v>229692000</v>
      </c>
      <c r="BE21" s="50" t="s">
        <v>18</v>
      </c>
      <c r="BF21" s="72">
        <f>'花蓮師範'!$C21</f>
        <v>204868000</v>
      </c>
      <c r="BG21" s="72">
        <f>'臺中護專'!$C21</f>
        <v>53216000</v>
      </c>
      <c r="BH21" s="90">
        <f>'臺南護專'!$C21</f>
        <v>42516000</v>
      </c>
      <c r="BI21" s="91">
        <f>'戲曲專科'!$C21</f>
        <v>79484000</v>
      </c>
      <c r="BJ21" s="52">
        <f t="shared" si="15"/>
        <v>19565637500</v>
      </c>
    </row>
    <row r="22" spans="1:62" ht="16.5">
      <c r="A22" s="50" t="s">
        <v>19</v>
      </c>
      <c r="B22" s="72">
        <f>'臺大'!$C22</f>
        <v>0</v>
      </c>
      <c r="C22" s="72">
        <f>'政大'!$C22</f>
        <v>0</v>
      </c>
      <c r="D22" s="90">
        <f>'清大'!$C22</f>
        <v>0</v>
      </c>
      <c r="E22" s="91">
        <f>'中興大'!$C22</f>
        <v>0</v>
      </c>
      <c r="F22" s="72">
        <f>'成大'!$C22</f>
        <v>0</v>
      </c>
      <c r="G22" s="72">
        <f>'交大'!$C22</f>
        <v>0</v>
      </c>
      <c r="H22" s="90">
        <f>'中央大'!$C22</f>
        <v>0</v>
      </c>
      <c r="I22" s="50" t="s">
        <v>19</v>
      </c>
      <c r="J22" s="72">
        <f>'中山大'!$C22</f>
        <v>0</v>
      </c>
      <c r="K22" s="72">
        <f>'中正大'!$C22</f>
        <v>0</v>
      </c>
      <c r="L22" s="90">
        <f>'海洋大'!$C22</f>
        <v>0</v>
      </c>
      <c r="M22" s="91">
        <f>'陽明大'!$C22</f>
        <v>0</v>
      </c>
      <c r="N22" s="72">
        <f>'東華大'!$C22</f>
        <v>0</v>
      </c>
      <c r="O22" s="72">
        <f>'暨南大'!$C22</f>
        <v>0</v>
      </c>
      <c r="P22" s="90">
        <f>'臺北大'!$C22</f>
        <v>0</v>
      </c>
      <c r="Q22" s="50" t="s">
        <v>19</v>
      </c>
      <c r="R22" s="72">
        <f>'嘉義大'!$C22</f>
        <v>0</v>
      </c>
      <c r="S22" s="72">
        <f>'高雄大'!$C22</f>
        <v>0</v>
      </c>
      <c r="T22" s="90">
        <f>'臺東大'!$C22</f>
        <v>0</v>
      </c>
      <c r="U22" s="91">
        <f>'宜蘭大'!$C22</f>
        <v>0</v>
      </c>
      <c r="V22" s="72">
        <f>'聯合大'!$C22</f>
        <v>0</v>
      </c>
      <c r="W22" s="72">
        <f>'臺灣師大'!$C22</f>
        <v>0</v>
      </c>
      <c r="X22" s="90">
        <f>'彰師大'!$C22</f>
        <v>0</v>
      </c>
      <c r="Y22" s="50" t="s">
        <v>19</v>
      </c>
      <c r="Z22" s="72">
        <f>'高師大'!$C22</f>
        <v>0</v>
      </c>
      <c r="AA22" s="72">
        <f>'臺北藝大'!$C22</f>
        <v>0</v>
      </c>
      <c r="AB22" s="90">
        <f>'臺灣藝大'!$C22</f>
        <v>0</v>
      </c>
      <c r="AC22" s="91">
        <f>'空大'!$C22</f>
        <v>0</v>
      </c>
      <c r="AD22" s="72">
        <f>'臺灣科大'!$C22</f>
        <v>0</v>
      </c>
      <c r="AE22" s="72">
        <f>'臺北科大'!$C22</f>
        <v>0</v>
      </c>
      <c r="AF22" s="90">
        <f>'雲林科大'!$C22</f>
        <v>0</v>
      </c>
      <c r="AG22" s="50" t="s">
        <v>19</v>
      </c>
      <c r="AH22" s="72">
        <f>'高雄一科大'!$C22</f>
        <v>0</v>
      </c>
      <c r="AI22" s="72">
        <f>'應用科大'!$C22</f>
        <v>0</v>
      </c>
      <c r="AJ22" s="90">
        <f>'屏東科大'!$C22</f>
        <v>0</v>
      </c>
      <c r="AK22" s="91">
        <f>'北護學院'!$C22</f>
        <v>0</v>
      </c>
      <c r="AL22" s="72">
        <f>'臺南藝術'!$C22</f>
        <v>0</v>
      </c>
      <c r="AM22" s="72">
        <f>'體育學院'!$C22</f>
        <v>0</v>
      </c>
      <c r="AN22" s="90">
        <f>'臺灣體育'!$C22</f>
        <v>0</v>
      </c>
      <c r="AO22" s="50" t="s">
        <v>19</v>
      </c>
      <c r="AP22" s="72">
        <f>'北商技術'!$C22</f>
        <v>0</v>
      </c>
      <c r="AQ22" s="72">
        <f>'臺中技術'!$C22</f>
        <v>0</v>
      </c>
      <c r="AR22" s="90">
        <f>'勤益技術'!$C22</f>
        <v>0</v>
      </c>
      <c r="AS22" s="91">
        <f>'虎尾科大'!$C22</f>
        <v>0</v>
      </c>
      <c r="AT22" s="72">
        <f>'高雄海洋科大'!$C22</f>
        <v>0</v>
      </c>
      <c r="AU22" s="72">
        <f>'高雄餐旅'!$C22</f>
        <v>0</v>
      </c>
      <c r="AV22" s="90">
        <f>'屏商技術'!$C22</f>
        <v>0</v>
      </c>
      <c r="AW22" s="50" t="s">
        <v>19</v>
      </c>
      <c r="AX22" s="72">
        <f>'澎湖技術'!$C22</f>
        <v>0</v>
      </c>
      <c r="AY22" s="72">
        <f>'金門技術'!$C22</f>
        <v>0</v>
      </c>
      <c r="AZ22" s="90">
        <f>'臺北師範'!$C22</f>
        <v>0</v>
      </c>
      <c r="BA22" s="91">
        <f>'新竹師範'!$C22</f>
        <v>0</v>
      </c>
      <c r="BB22" s="72">
        <f>'臺中師範'!$C22</f>
        <v>0</v>
      </c>
      <c r="BC22" s="72">
        <f>'臺南師範'!$C22</f>
        <v>0</v>
      </c>
      <c r="BD22" s="90">
        <f>'屏東師範'!$C22</f>
        <v>0</v>
      </c>
      <c r="BE22" s="50" t="s">
        <v>19</v>
      </c>
      <c r="BF22" s="72">
        <f>'花蓮師範'!$C22</f>
        <v>0</v>
      </c>
      <c r="BG22" s="72">
        <f>'臺中護專'!$C22</f>
        <v>0</v>
      </c>
      <c r="BH22" s="90">
        <f>'臺南護專'!$C22</f>
        <v>0</v>
      </c>
      <c r="BI22" s="91">
        <f>'戲曲專科'!$C22</f>
        <v>0</v>
      </c>
      <c r="BJ22" s="52">
        <f t="shared" si="15"/>
        <v>0</v>
      </c>
    </row>
    <row r="23" spans="1:62" ht="16.5">
      <c r="A23" s="50" t="s">
        <v>20</v>
      </c>
      <c r="B23" s="72">
        <f>'臺大'!$C23</f>
        <v>0</v>
      </c>
      <c r="C23" s="72">
        <f>'政大'!$C23</f>
        <v>0</v>
      </c>
      <c r="D23" s="90">
        <f>'清大'!$C23</f>
        <v>0</v>
      </c>
      <c r="E23" s="91">
        <f>'中興大'!$C23</f>
        <v>0</v>
      </c>
      <c r="F23" s="72">
        <f>'成大'!$C23</f>
        <v>0</v>
      </c>
      <c r="G23" s="72">
        <f>'交大'!$C23</f>
        <v>0</v>
      </c>
      <c r="H23" s="90">
        <f>'中央大'!$C23</f>
        <v>0</v>
      </c>
      <c r="I23" s="50" t="s">
        <v>20</v>
      </c>
      <c r="J23" s="72">
        <f>'中山大'!$C23</f>
        <v>0</v>
      </c>
      <c r="K23" s="72">
        <f>'中正大'!$C23</f>
        <v>0</v>
      </c>
      <c r="L23" s="90">
        <f>'海洋大'!$C23</f>
        <v>0</v>
      </c>
      <c r="M23" s="91">
        <f>'陽明大'!$C23</f>
        <v>0</v>
      </c>
      <c r="N23" s="72">
        <f>'東華大'!$C23</f>
        <v>0</v>
      </c>
      <c r="O23" s="72">
        <f>'暨南大'!$C23</f>
        <v>0</v>
      </c>
      <c r="P23" s="90">
        <f>'臺北大'!$C23</f>
        <v>0</v>
      </c>
      <c r="Q23" s="50" t="s">
        <v>20</v>
      </c>
      <c r="R23" s="72">
        <f>'嘉義大'!$C23</f>
        <v>0</v>
      </c>
      <c r="S23" s="72">
        <f>'高雄大'!$C23</f>
        <v>0</v>
      </c>
      <c r="T23" s="90">
        <f>'臺東大'!$C23</f>
        <v>0</v>
      </c>
      <c r="U23" s="91">
        <f>'宜蘭大'!$C23</f>
        <v>0</v>
      </c>
      <c r="V23" s="72">
        <f>'聯合大'!$C23</f>
        <v>0</v>
      </c>
      <c r="W23" s="72">
        <f>'臺灣師大'!$C23</f>
        <v>0</v>
      </c>
      <c r="X23" s="90">
        <f>'彰師大'!$C23</f>
        <v>0</v>
      </c>
      <c r="Y23" s="50" t="s">
        <v>20</v>
      </c>
      <c r="Z23" s="72">
        <f>'高師大'!$C23</f>
        <v>0</v>
      </c>
      <c r="AA23" s="72">
        <f>'臺北藝大'!$C23</f>
        <v>0</v>
      </c>
      <c r="AB23" s="90">
        <f>'臺灣藝大'!$C23</f>
        <v>0</v>
      </c>
      <c r="AC23" s="91">
        <f>'空大'!$C23</f>
        <v>0</v>
      </c>
      <c r="AD23" s="72">
        <f>'臺灣科大'!$C23</f>
        <v>0</v>
      </c>
      <c r="AE23" s="72">
        <f>'臺北科大'!$C23</f>
        <v>0</v>
      </c>
      <c r="AF23" s="90">
        <f>'雲林科大'!$C23</f>
        <v>0</v>
      </c>
      <c r="AG23" s="50" t="s">
        <v>20</v>
      </c>
      <c r="AH23" s="72">
        <f>'高雄一科大'!$C23</f>
        <v>0</v>
      </c>
      <c r="AI23" s="72">
        <f>'應用科大'!$C23</f>
        <v>0</v>
      </c>
      <c r="AJ23" s="90">
        <f>'屏東科大'!$C23</f>
        <v>0</v>
      </c>
      <c r="AK23" s="91">
        <f>'北護學院'!$C23</f>
        <v>0</v>
      </c>
      <c r="AL23" s="72">
        <f>'臺南藝術'!$C23</f>
        <v>0</v>
      </c>
      <c r="AM23" s="72">
        <f>'體育學院'!$C23</f>
        <v>0</v>
      </c>
      <c r="AN23" s="90">
        <f>'臺灣體育'!$C23</f>
        <v>0</v>
      </c>
      <c r="AO23" s="50" t="s">
        <v>20</v>
      </c>
      <c r="AP23" s="72">
        <f>'北商技術'!$C23</f>
        <v>0</v>
      </c>
      <c r="AQ23" s="72">
        <f>'臺中技術'!$C23</f>
        <v>0</v>
      </c>
      <c r="AR23" s="90">
        <f>'勤益技術'!$C23</f>
        <v>0</v>
      </c>
      <c r="AS23" s="91">
        <f>'虎尾科大'!$C23</f>
        <v>0</v>
      </c>
      <c r="AT23" s="72">
        <f>'高雄海洋科大'!$C23</f>
        <v>0</v>
      </c>
      <c r="AU23" s="72">
        <f>'高雄餐旅'!$C23</f>
        <v>0</v>
      </c>
      <c r="AV23" s="90">
        <f>'屏商技術'!$C23</f>
        <v>0</v>
      </c>
      <c r="AW23" s="50" t="s">
        <v>20</v>
      </c>
      <c r="AX23" s="72">
        <f>'澎湖技術'!$C23</f>
        <v>0</v>
      </c>
      <c r="AY23" s="72">
        <f>'金門技術'!$C23</f>
        <v>0</v>
      </c>
      <c r="AZ23" s="90">
        <f>'臺北師範'!$C23</f>
        <v>0</v>
      </c>
      <c r="BA23" s="91">
        <f>'新竹師範'!$C23</f>
        <v>0</v>
      </c>
      <c r="BB23" s="72">
        <f>'臺中師範'!$C23</f>
        <v>0</v>
      </c>
      <c r="BC23" s="72">
        <f>'臺南師範'!$C23</f>
        <v>0</v>
      </c>
      <c r="BD23" s="90">
        <f>'屏東師範'!$C23</f>
        <v>0</v>
      </c>
      <c r="BE23" s="50" t="s">
        <v>20</v>
      </c>
      <c r="BF23" s="72">
        <f>'花蓮師範'!$C23</f>
        <v>0</v>
      </c>
      <c r="BG23" s="72">
        <f>'臺中護專'!$C23</f>
        <v>0</v>
      </c>
      <c r="BH23" s="90">
        <f>'臺南護專'!$C23</f>
        <v>0</v>
      </c>
      <c r="BI23" s="91">
        <f>'戲曲專科'!$C23</f>
        <v>0</v>
      </c>
      <c r="BJ23" s="52">
        <f t="shared" si="15"/>
        <v>0</v>
      </c>
    </row>
    <row r="24" spans="1:62" ht="16.5">
      <c r="A24" s="50" t="s">
        <v>21</v>
      </c>
      <c r="B24" s="72">
        <f>'臺大'!$C24</f>
        <v>0</v>
      </c>
      <c r="C24" s="72">
        <f>'政大'!$C24</f>
        <v>0</v>
      </c>
      <c r="D24" s="90">
        <f>'清大'!$C24</f>
        <v>0</v>
      </c>
      <c r="E24" s="91">
        <f>'中興大'!$C24</f>
        <v>0</v>
      </c>
      <c r="F24" s="72">
        <f>'成大'!$C24</f>
        <v>0</v>
      </c>
      <c r="G24" s="72">
        <f>'交大'!$C24</f>
        <v>0</v>
      </c>
      <c r="H24" s="90">
        <f>'中央大'!$C24</f>
        <v>0</v>
      </c>
      <c r="I24" s="50" t="s">
        <v>21</v>
      </c>
      <c r="J24" s="72">
        <f>'中山大'!$C24</f>
        <v>0</v>
      </c>
      <c r="K24" s="72">
        <f>'中正大'!$C24</f>
        <v>0</v>
      </c>
      <c r="L24" s="90">
        <f>'海洋大'!$C24</f>
        <v>0</v>
      </c>
      <c r="M24" s="91">
        <f>'陽明大'!$C24</f>
        <v>0</v>
      </c>
      <c r="N24" s="72">
        <f>'東華大'!$C24</f>
        <v>0</v>
      </c>
      <c r="O24" s="72">
        <f>'暨南大'!$C24</f>
        <v>0</v>
      </c>
      <c r="P24" s="90">
        <f>'臺北大'!$C24</f>
        <v>0</v>
      </c>
      <c r="Q24" s="50" t="s">
        <v>21</v>
      </c>
      <c r="R24" s="72">
        <f>'嘉義大'!$C24</f>
        <v>0</v>
      </c>
      <c r="S24" s="72">
        <f>'高雄大'!$C24</f>
        <v>0</v>
      </c>
      <c r="T24" s="90">
        <f>'臺東大'!$C24</f>
        <v>0</v>
      </c>
      <c r="U24" s="91">
        <f>'宜蘭大'!$C24</f>
        <v>0</v>
      </c>
      <c r="V24" s="72">
        <f>'聯合大'!$C24</f>
        <v>0</v>
      </c>
      <c r="W24" s="72">
        <f>'臺灣師大'!$C24</f>
        <v>0</v>
      </c>
      <c r="X24" s="90">
        <f>'彰師大'!$C24</f>
        <v>0</v>
      </c>
      <c r="Y24" s="50" t="s">
        <v>21</v>
      </c>
      <c r="Z24" s="72">
        <f>'高師大'!$C24</f>
        <v>0</v>
      </c>
      <c r="AA24" s="72">
        <f>'臺北藝大'!$C24</f>
        <v>0</v>
      </c>
      <c r="AB24" s="90">
        <f>'臺灣藝大'!$C24</f>
        <v>0</v>
      </c>
      <c r="AC24" s="91">
        <f>'空大'!$C24</f>
        <v>0</v>
      </c>
      <c r="AD24" s="72">
        <f>'臺灣科大'!$C24</f>
        <v>0</v>
      </c>
      <c r="AE24" s="72">
        <f>'臺北科大'!$C24</f>
        <v>0</v>
      </c>
      <c r="AF24" s="90">
        <f>'雲林科大'!$C24</f>
        <v>0</v>
      </c>
      <c r="AG24" s="50" t="s">
        <v>21</v>
      </c>
      <c r="AH24" s="72">
        <f>'高雄一科大'!$C24</f>
        <v>0</v>
      </c>
      <c r="AI24" s="72">
        <f>'應用科大'!$C24</f>
        <v>0</v>
      </c>
      <c r="AJ24" s="90">
        <f>'屏東科大'!$C24</f>
        <v>0</v>
      </c>
      <c r="AK24" s="91">
        <f>'北護學院'!$C24</f>
        <v>0</v>
      </c>
      <c r="AL24" s="72">
        <f>'臺南藝術'!$C24</f>
        <v>0</v>
      </c>
      <c r="AM24" s="72">
        <f>'體育學院'!$C24</f>
        <v>0</v>
      </c>
      <c r="AN24" s="90">
        <f>'臺灣體育'!$C24</f>
        <v>0</v>
      </c>
      <c r="AO24" s="50" t="s">
        <v>21</v>
      </c>
      <c r="AP24" s="72">
        <f>'北商技術'!$C24</f>
        <v>0</v>
      </c>
      <c r="AQ24" s="72">
        <f>'臺中技術'!$C24</f>
        <v>0</v>
      </c>
      <c r="AR24" s="90">
        <f>'勤益技術'!$C24</f>
        <v>0</v>
      </c>
      <c r="AS24" s="91">
        <f>'虎尾科大'!$C24</f>
        <v>0</v>
      </c>
      <c r="AT24" s="72">
        <f>'高雄海洋科大'!$C24</f>
        <v>0</v>
      </c>
      <c r="AU24" s="72">
        <f>'高雄餐旅'!$C24</f>
        <v>0</v>
      </c>
      <c r="AV24" s="90">
        <f>'屏商技術'!$C24</f>
        <v>0</v>
      </c>
      <c r="AW24" s="50" t="s">
        <v>21</v>
      </c>
      <c r="AX24" s="72">
        <f>'澎湖技術'!$C24</f>
        <v>0</v>
      </c>
      <c r="AY24" s="72">
        <f>'金門技術'!$C24</f>
        <v>0</v>
      </c>
      <c r="AZ24" s="90">
        <f>'臺北師範'!$C24</f>
        <v>0</v>
      </c>
      <c r="BA24" s="91">
        <f>'新竹師範'!$C24</f>
        <v>0</v>
      </c>
      <c r="BB24" s="72">
        <f>'臺中師範'!$C24</f>
        <v>0</v>
      </c>
      <c r="BC24" s="72">
        <f>'臺南師範'!$C24</f>
        <v>0</v>
      </c>
      <c r="BD24" s="90">
        <f>'屏東師範'!$C24</f>
        <v>0</v>
      </c>
      <c r="BE24" s="50" t="s">
        <v>21</v>
      </c>
      <c r="BF24" s="72">
        <f>'花蓮師範'!$C24</f>
        <v>0</v>
      </c>
      <c r="BG24" s="72">
        <f>'臺中護專'!$C24</f>
        <v>0</v>
      </c>
      <c r="BH24" s="90">
        <f>'臺南護專'!$C24</f>
        <v>0</v>
      </c>
      <c r="BI24" s="91">
        <f>'戲曲專科'!$C24</f>
        <v>0</v>
      </c>
      <c r="BJ24" s="52">
        <f t="shared" si="15"/>
        <v>0</v>
      </c>
    </row>
    <row r="25" spans="1:62" ht="18" customHeight="1">
      <c r="A25" s="50" t="s">
        <v>22</v>
      </c>
      <c r="B25" s="72">
        <f>'臺大'!$C25</f>
        <v>0</v>
      </c>
      <c r="C25" s="72">
        <f>'政大'!$C25</f>
        <v>0</v>
      </c>
      <c r="D25" s="90">
        <f>'清大'!$C25</f>
        <v>0</v>
      </c>
      <c r="E25" s="91">
        <f>'中興大'!$C25</f>
        <v>0</v>
      </c>
      <c r="F25" s="72">
        <f>'成大'!$C25</f>
        <v>0</v>
      </c>
      <c r="G25" s="72">
        <f>'交大'!$C25</f>
        <v>0</v>
      </c>
      <c r="H25" s="90">
        <f>'中央大'!$C25</f>
        <v>0</v>
      </c>
      <c r="I25" s="50" t="s">
        <v>22</v>
      </c>
      <c r="J25" s="72">
        <f>'中山大'!$C25</f>
        <v>0</v>
      </c>
      <c r="K25" s="72">
        <f>'中正大'!$C25</f>
        <v>0</v>
      </c>
      <c r="L25" s="90">
        <f>'海洋大'!$C25</f>
        <v>0</v>
      </c>
      <c r="M25" s="91">
        <f>'陽明大'!$C25</f>
        <v>0</v>
      </c>
      <c r="N25" s="72">
        <f>'東華大'!$C25</f>
        <v>0</v>
      </c>
      <c r="O25" s="72">
        <f>'暨南大'!$C25</f>
        <v>0</v>
      </c>
      <c r="P25" s="90">
        <f>'臺北大'!$C25</f>
        <v>0</v>
      </c>
      <c r="Q25" s="50" t="s">
        <v>22</v>
      </c>
      <c r="R25" s="72">
        <f>'嘉義大'!$C25</f>
        <v>0</v>
      </c>
      <c r="S25" s="72">
        <f>'高雄大'!$C25</f>
        <v>0</v>
      </c>
      <c r="T25" s="90">
        <f>'臺東大'!$C25</f>
        <v>0</v>
      </c>
      <c r="U25" s="91">
        <f>'宜蘭大'!$C25</f>
        <v>0</v>
      </c>
      <c r="V25" s="72">
        <f>'聯合大'!$C25</f>
        <v>0</v>
      </c>
      <c r="W25" s="72">
        <f>'臺灣師大'!$C25</f>
        <v>0</v>
      </c>
      <c r="X25" s="90">
        <f>'彰師大'!$C25</f>
        <v>0</v>
      </c>
      <c r="Y25" s="50" t="s">
        <v>22</v>
      </c>
      <c r="Z25" s="72">
        <f>'高師大'!$C25</f>
        <v>0</v>
      </c>
      <c r="AA25" s="72">
        <f>'臺北藝大'!$C25</f>
        <v>0</v>
      </c>
      <c r="AB25" s="90">
        <f>'臺灣藝大'!$C25</f>
        <v>0</v>
      </c>
      <c r="AC25" s="91">
        <f>'空大'!$C25</f>
        <v>0</v>
      </c>
      <c r="AD25" s="72">
        <f>'臺灣科大'!$C25</f>
        <v>0</v>
      </c>
      <c r="AE25" s="72">
        <f>'臺北科大'!$C25</f>
        <v>0</v>
      </c>
      <c r="AF25" s="90">
        <f>'雲林科大'!$C25</f>
        <v>0</v>
      </c>
      <c r="AG25" s="50" t="s">
        <v>22</v>
      </c>
      <c r="AH25" s="72">
        <f>'高雄一科大'!$C25</f>
        <v>0</v>
      </c>
      <c r="AI25" s="72">
        <f>'應用科大'!$C25</f>
        <v>0</v>
      </c>
      <c r="AJ25" s="90">
        <f>'屏東科大'!$C25</f>
        <v>0</v>
      </c>
      <c r="AK25" s="91">
        <f>'北護學院'!$C25</f>
        <v>0</v>
      </c>
      <c r="AL25" s="72">
        <f>'臺南藝術'!$C25</f>
        <v>0</v>
      </c>
      <c r="AM25" s="72">
        <f>'體育學院'!$C25</f>
        <v>0</v>
      </c>
      <c r="AN25" s="90">
        <f>'臺灣體育'!$C25</f>
        <v>0</v>
      </c>
      <c r="AO25" s="50" t="s">
        <v>22</v>
      </c>
      <c r="AP25" s="72">
        <f>'北商技術'!$C25</f>
        <v>0</v>
      </c>
      <c r="AQ25" s="72">
        <f>'臺中技術'!$C25</f>
        <v>0</v>
      </c>
      <c r="AR25" s="90">
        <f>'勤益技術'!$C25</f>
        <v>0</v>
      </c>
      <c r="AS25" s="91">
        <f>'虎尾科大'!$C25</f>
        <v>0</v>
      </c>
      <c r="AT25" s="72">
        <f>'高雄海洋科大'!$C25</f>
        <v>0</v>
      </c>
      <c r="AU25" s="72">
        <f>'高雄餐旅'!$C25</f>
        <v>0</v>
      </c>
      <c r="AV25" s="90">
        <f>'屏商技術'!$C25</f>
        <v>0</v>
      </c>
      <c r="AW25" s="50" t="s">
        <v>22</v>
      </c>
      <c r="AX25" s="72">
        <f>'澎湖技術'!$C25</f>
        <v>0</v>
      </c>
      <c r="AY25" s="72">
        <f>'金門技術'!$C25</f>
        <v>0</v>
      </c>
      <c r="AZ25" s="90">
        <f>'臺北師範'!$C25</f>
        <v>0</v>
      </c>
      <c r="BA25" s="91">
        <f>'新竹師範'!$C25</f>
        <v>0</v>
      </c>
      <c r="BB25" s="72">
        <f>'臺中師範'!$C25</f>
        <v>0</v>
      </c>
      <c r="BC25" s="72">
        <f>'臺南師範'!$C25</f>
        <v>0</v>
      </c>
      <c r="BD25" s="90">
        <f>'屏東師範'!$C25</f>
        <v>0</v>
      </c>
      <c r="BE25" s="50" t="s">
        <v>22</v>
      </c>
      <c r="BF25" s="72">
        <f>'花蓮師範'!$C25</f>
        <v>0</v>
      </c>
      <c r="BG25" s="72">
        <f>'臺中護專'!$C25</f>
        <v>0</v>
      </c>
      <c r="BH25" s="90">
        <f>'臺南護專'!$C25</f>
        <v>0</v>
      </c>
      <c r="BI25" s="91">
        <f>'戲曲專科'!$C25</f>
        <v>0</v>
      </c>
      <c r="BJ25" s="52">
        <f t="shared" si="15"/>
        <v>0</v>
      </c>
    </row>
    <row r="26" spans="1:62" ht="18" customHeight="1">
      <c r="A26" s="50" t="s">
        <v>23</v>
      </c>
      <c r="B26" s="72">
        <f>'臺大'!$C26</f>
        <v>273284000</v>
      </c>
      <c r="C26" s="72">
        <f>'政大'!$C26</f>
        <v>77500000</v>
      </c>
      <c r="D26" s="90">
        <f>'清大'!$C26</f>
        <v>74584000</v>
      </c>
      <c r="E26" s="91">
        <f>'中興大'!$C26</f>
        <v>87345000</v>
      </c>
      <c r="F26" s="72">
        <f>'成大'!$C26</f>
        <v>107714000</v>
      </c>
      <c r="G26" s="72">
        <f>'交大'!$C26</f>
        <v>80000000</v>
      </c>
      <c r="H26" s="90">
        <f>'中央大'!$C26</f>
        <v>60390000</v>
      </c>
      <c r="I26" s="50" t="s">
        <v>23</v>
      </c>
      <c r="J26" s="72">
        <f>'中山大'!$C26</f>
        <v>46414000</v>
      </c>
      <c r="K26" s="72">
        <f>'中正大'!$C26</f>
        <v>40704000</v>
      </c>
      <c r="L26" s="90">
        <f>'海洋大'!$C26</f>
        <v>29457000</v>
      </c>
      <c r="M26" s="91">
        <f>'陽明大'!$C26</f>
        <v>30000000</v>
      </c>
      <c r="N26" s="72">
        <f>'東華大'!$C26</f>
        <v>24960000</v>
      </c>
      <c r="O26" s="72">
        <f>'暨南大'!$C26</f>
        <v>22998000</v>
      </c>
      <c r="P26" s="90">
        <f>'臺北大'!$C26</f>
        <v>28992000</v>
      </c>
      <c r="Q26" s="50" t="s">
        <v>23</v>
      </c>
      <c r="R26" s="72">
        <f>'嘉義大'!$C26</f>
        <v>14088000</v>
      </c>
      <c r="S26" s="72">
        <f>'高雄大'!$C26</f>
        <v>3822000</v>
      </c>
      <c r="T26" s="90">
        <f>'臺東大'!$C26</f>
        <v>6540000</v>
      </c>
      <c r="U26" s="91">
        <f>'宜蘭大'!$C26</f>
        <v>4530000</v>
      </c>
      <c r="V26" s="72">
        <f>'聯合大'!$C26</f>
        <v>6279000</v>
      </c>
      <c r="W26" s="72">
        <f>'臺灣師大'!$C26</f>
        <v>39143000</v>
      </c>
      <c r="X26" s="90">
        <f>'彰師大'!$C26</f>
        <v>14826000</v>
      </c>
      <c r="Y26" s="50" t="s">
        <v>23</v>
      </c>
      <c r="Z26" s="72">
        <f>'高師大'!$C26</f>
        <v>15534000</v>
      </c>
      <c r="AA26" s="72">
        <f>'臺北藝大'!$C26</f>
        <v>2700000</v>
      </c>
      <c r="AB26" s="90">
        <f>'臺灣藝大'!$C26</f>
        <v>4946000</v>
      </c>
      <c r="AC26" s="91">
        <f>'空大'!$C26</f>
        <v>0</v>
      </c>
      <c r="AD26" s="72">
        <f>'臺灣科大'!$C26</f>
        <v>30676000</v>
      </c>
      <c r="AE26" s="72">
        <f>'臺北科大'!$C26</f>
        <v>19753000</v>
      </c>
      <c r="AF26" s="90">
        <f>'雲林科大'!$C26</f>
        <v>22490000</v>
      </c>
      <c r="AG26" s="50" t="s">
        <v>23</v>
      </c>
      <c r="AH26" s="72">
        <f>'高雄一科大'!$C26</f>
        <v>11784000</v>
      </c>
      <c r="AI26" s="72">
        <f>'應用科大'!$C26</f>
        <v>20000000</v>
      </c>
      <c r="AJ26" s="90">
        <f>'屏東科大'!$C26</f>
        <v>19442000</v>
      </c>
      <c r="AK26" s="91">
        <f>'北護學院'!$C26</f>
        <v>2700000</v>
      </c>
      <c r="AL26" s="72">
        <f>'臺南藝術'!$C26</f>
        <v>5091000</v>
      </c>
      <c r="AM26" s="72">
        <f>'體育學院'!$C26</f>
        <v>6000000</v>
      </c>
      <c r="AN26" s="90">
        <f>'臺灣體育'!$C26</f>
        <v>6558000</v>
      </c>
      <c r="AO26" s="50" t="s">
        <v>23</v>
      </c>
      <c r="AP26" s="72">
        <f>'北商技術'!$C26</f>
        <v>8329000</v>
      </c>
      <c r="AQ26" s="72">
        <f>'臺中技術'!$C26</f>
        <v>12864000</v>
      </c>
      <c r="AR26" s="90">
        <f>'勤益技術'!$C26</f>
        <v>4405000</v>
      </c>
      <c r="AS26" s="91">
        <f>'虎尾科大'!$C26</f>
        <v>8430000</v>
      </c>
      <c r="AT26" s="72">
        <f>'高雄海洋科大'!$C26</f>
        <v>7800000</v>
      </c>
      <c r="AU26" s="72">
        <f>'高雄餐旅'!$C26</f>
        <v>6342000</v>
      </c>
      <c r="AV26" s="90">
        <f>'屏商技術'!$C26</f>
        <v>3096000</v>
      </c>
      <c r="AW26" s="50" t="s">
        <v>23</v>
      </c>
      <c r="AX26" s="72">
        <f>'澎湖技術'!$C26</f>
        <v>2449000</v>
      </c>
      <c r="AY26" s="72">
        <f>'金門技術'!$C26</f>
        <v>1726000</v>
      </c>
      <c r="AZ26" s="90">
        <f>'臺北師範'!$C26</f>
        <v>7694500</v>
      </c>
      <c r="BA26" s="91">
        <f>'新竹師範'!$C26</f>
        <v>5226000</v>
      </c>
      <c r="BB26" s="72">
        <f>'臺中師範'!$C26</f>
        <v>6000000</v>
      </c>
      <c r="BC26" s="72">
        <f>'臺南師範'!$C26</f>
        <v>4232000</v>
      </c>
      <c r="BD26" s="90">
        <f>'屏東師範'!$C26</f>
        <v>4600000</v>
      </c>
      <c r="BE26" s="50" t="s">
        <v>23</v>
      </c>
      <c r="BF26" s="72">
        <f>'花蓮師範'!$C26</f>
        <v>8850000</v>
      </c>
      <c r="BG26" s="72">
        <f>'臺中護專'!$C26</f>
        <v>150000</v>
      </c>
      <c r="BH26" s="90">
        <f>'臺南護專'!$C26</f>
        <v>528000</v>
      </c>
      <c r="BI26" s="91">
        <f>'戲曲專科'!$C26</f>
        <v>14862000</v>
      </c>
      <c r="BJ26" s="52">
        <f t="shared" si="15"/>
        <v>1348827500</v>
      </c>
    </row>
    <row r="27" spans="1:62" ht="16.5">
      <c r="A27" s="50" t="s">
        <v>24</v>
      </c>
      <c r="B27" s="72">
        <f>'臺大'!$C27</f>
        <v>0</v>
      </c>
      <c r="C27" s="72">
        <f>'政大'!$C27</f>
        <v>0</v>
      </c>
      <c r="D27" s="90">
        <f>'清大'!$C27</f>
        <v>0</v>
      </c>
      <c r="E27" s="91">
        <f>'中興大'!$C27</f>
        <v>0</v>
      </c>
      <c r="F27" s="72">
        <f>'成大'!$C27</f>
        <v>0</v>
      </c>
      <c r="G27" s="72">
        <f>'交大'!$C27</f>
        <v>0</v>
      </c>
      <c r="H27" s="90">
        <f>'中央大'!$C27</f>
        <v>0</v>
      </c>
      <c r="I27" s="50" t="s">
        <v>24</v>
      </c>
      <c r="J27" s="72">
        <f>'中山大'!$C27</f>
        <v>0</v>
      </c>
      <c r="K27" s="72">
        <f>'中正大'!$C27</f>
        <v>0</v>
      </c>
      <c r="L27" s="90">
        <f>'海洋大'!$C27</f>
        <v>0</v>
      </c>
      <c r="M27" s="91">
        <f>'陽明大'!$C27</f>
        <v>0</v>
      </c>
      <c r="N27" s="72">
        <f>'東華大'!$C27</f>
        <v>0</v>
      </c>
      <c r="O27" s="72">
        <f>'暨南大'!$C27</f>
        <v>0</v>
      </c>
      <c r="P27" s="90">
        <f>'臺北大'!$C27</f>
        <v>0</v>
      </c>
      <c r="Q27" s="50" t="s">
        <v>24</v>
      </c>
      <c r="R27" s="72">
        <f>'嘉義大'!$C27</f>
        <v>0</v>
      </c>
      <c r="S27" s="72">
        <f>'高雄大'!$C27</f>
        <v>0</v>
      </c>
      <c r="T27" s="90">
        <f>'臺東大'!$C27</f>
        <v>0</v>
      </c>
      <c r="U27" s="91">
        <f>'宜蘭大'!$C27</f>
        <v>0</v>
      </c>
      <c r="V27" s="72">
        <f>'聯合大'!$C27</f>
        <v>0</v>
      </c>
      <c r="W27" s="72">
        <f>'臺灣師大'!$C27</f>
        <v>0</v>
      </c>
      <c r="X27" s="90">
        <f>'彰師大'!$C27</f>
        <v>0</v>
      </c>
      <c r="Y27" s="50" t="s">
        <v>24</v>
      </c>
      <c r="Z27" s="72">
        <f>'高師大'!$C27</f>
        <v>0</v>
      </c>
      <c r="AA27" s="72">
        <f>'臺北藝大'!$C27</f>
        <v>0</v>
      </c>
      <c r="AB27" s="90">
        <f>'臺灣藝大'!$C27</f>
        <v>0</v>
      </c>
      <c r="AC27" s="91">
        <f>'空大'!$C27</f>
        <v>0</v>
      </c>
      <c r="AD27" s="72">
        <f>'臺灣科大'!$C27</f>
        <v>0</v>
      </c>
      <c r="AE27" s="72">
        <f>'臺北科大'!$C27</f>
        <v>0</v>
      </c>
      <c r="AF27" s="90">
        <f>'雲林科大'!$C27</f>
        <v>0</v>
      </c>
      <c r="AG27" s="50" t="s">
        <v>24</v>
      </c>
      <c r="AH27" s="72">
        <f>'高雄一科大'!$C27</f>
        <v>0</v>
      </c>
      <c r="AI27" s="72">
        <f>'應用科大'!$C27</f>
        <v>0</v>
      </c>
      <c r="AJ27" s="90">
        <f>'屏東科大'!$C27</f>
        <v>0</v>
      </c>
      <c r="AK27" s="91">
        <f>'北護學院'!$C27</f>
        <v>0</v>
      </c>
      <c r="AL27" s="72">
        <f>'臺南藝術'!$C27</f>
        <v>0</v>
      </c>
      <c r="AM27" s="72">
        <f>'體育學院'!$C27</f>
        <v>0</v>
      </c>
      <c r="AN27" s="90">
        <f>'臺灣體育'!$C27</f>
        <v>0</v>
      </c>
      <c r="AO27" s="50" t="s">
        <v>24</v>
      </c>
      <c r="AP27" s="72">
        <f>'北商技術'!$C27</f>
        <v>0</v>
      </c>
      <c r="AQ27" s="72">
        <f>'臺中技術'!$C27</f>
        <v>0</v>
      </c>
      <c r="AR27" s="90">
        <f>'勤益技術'!$C27</f>
        <v>0</v>
      </c>
      <c r="AS27" s="91">
        <f>'虎尾科大'!$C27</f>
        <v>0</v>
      </c>
      <c r="AT27" s="72">
        <f>'高雄海洋科大'!$C27</f>
        <v>0</v>
      </c>
      <c r="AU27" s="72">
        <f>'高雄餐旅'!$C27</f>
        <v>0</v>
      </c>
      <c r="AV27" s="90">
        <f>'屏商技術'!$C27</f>
        <v>0</v>
      </c>
      <c r="AW27" s="50" t="s">
        <v>24</v>
      </c>
      <c r="AX27" s="72">
        <f>'澎湖技術'!$C27</f>
        <v>0</v>
      </c>
      <c r="AY27" s="72">
        <f>'金門技術'!$C27</f>
        <v>0</v>
      </c>
      <c r="AZ27" s="90">
        <f>'臺北師範'!$C27</f>
        <v>0</v>
      </c>
      <c r="BA27" s="91">
        <f>'新竹師範'!$C27</f>
        <v>0</v>
      </c>
      <c r="BB27" s="72">
        <f>'臺中師範'!$C27</f>
        <v>0</v>
      </c>
      <c r="BC27" s="72">
        <f>'臺南師範'!$C27</f>
        <v>0</v>
      </c>
      <c r="BD27" s="90">
        <f>'屏東師範'!$C27</f>
        <v>0</v>
      </c>
      <c r="BE27" s="50" t="s">
        <v>24</v>
      </c>
      <c r="BF27" s="72">
        <f>'花蓮師範'!$C27</f>
        <v>0</v>
      </c>
      <c r="BG27" s="72">
        <f>'臺中護專'!$C27</f>
        <v>0</v>
      </c>
      <c r="BH27" s="90">
        <f>'臺南護專'!$C27</f>
        <v>0</v>
      </c>
      <c r="BI27" s="91">
        <f>'戲曲專科'!$C27</f>
        <v>0</v>
      </c>
      <c r="BJ27" s="52">
        <f t="shared" si="15"/>
        <v>0</v>
      </c>
    </row>
    <row r="28" spans="1:62" ht="16.5">
      <c r="A28" s="50" t="s">
        <v>25</v>
      </c>
      <c r="B28" s="72">
        <f>'臺大'!$C28</f>
        <v>818070000</v>
      </c>
      <c r="C28" s="72">
        <f>'政大'!$C28</f>
        <v>264470000</v>
      </c>
      <c r="D28" s="90">
        <f>'清大'!$C28</f>
        <v>213868000</v>
      </c>
      <c r="E28" s="91">
        <f>'中興大'!$C28</f>
        <v>222798000</v>
      </c>
      <c r="F28" s="72">
        <f>'成大'!$C28</f>
        <v>301606000</v>
      </c>
      <c r="G28" s="72">
        <f>'交大'!$C28</f>
        <v>142050000</v>
      </c>
      <c r="H28" s="90">
        <f>'中央大'!$C28</f>
        <v>146592000</v>
      </c>
      <c r="I28" s="50" t="s">
        <v>25</v>
      </c>
      <c r="J28" s="72">
        <f>'中山大'!$C28</f>
        <v>171071000</v>
      </c>
      <c r="K28" s="72">
        <f>'中正大'!$C28</f>
        <v>122592000</v>
      </c>
      <c r="L28" s="90">
        <f>'海洋大'!$C28</f>
        <v>128415000</v>
      </c>
      <c r="M28" s="91">
        <f>'陽明大'!$C28</f>
        <v>93951000</v>
      </c>
      <c r="N28" s="72">
        <f>'東華大'!$C28</f>
        <v>135436000</v>
      </c>
      <c r="O28" s="72">
        <f>'暨南大'!$C28</f>
        <v>64763000</v>
      </c>
      <c r="P28" s="90">
        <f>'臺北大'!$C28</f>
        <v>108688000</v>
      </c>
      <c r="Q28" s="50" t="s">
        <v>25</v>
      </c>
      <c r="R28" s="72">
        <f>'嘉義大'!$C28</f>
        <v>143772000</v>
      </c>
      <c r="S28" s="72">
        <f>'高雄大'!$C28</f>
        <v>89718000</v>
      </c>
      <c r="T28" s="90">
        <f>'臺東大'!$C28</f>
        <v>64609000</v>
      </c>
      <c r="U28" s="91">
        <f>'宜蘭大'!$C28</f>
        <v>94215000</v>
      </c>
      <c r="V28" s="72">
        <f>'聯合大'!$C28</f>
        <v>53788000</v>
      </c>
      <c r="W28" s="72">
        <f>'臺灣師大'!$C28</f>
        <v>237078000</v>
      </c>
      <c r="X28" s="90">
        <f>'彰師大'!$C28</f>
        <v>65695000</v>
      </c>
      <c r="Y28" s="50" t="s">
        <v>25</v>
      </c>
      <c r="Z28" s="72">
        <f>'高師大'!$C28</f>
        <v>91547000</v>
      </c>
      <c r="AA28" s="72">
        <f>'臺北藝大'!$C28</f>
        <v>61298000</v>
      </c>
      <c r="AB28" s="90">
        <f>'臺灣藝大'!$C28</f>
        <v>64228000</v>
      </c>
      <c r="AC28" s="91">
        <f>'空大'!$C28</f>
        <v>131597000</v>
      </c>
      <c r="AD28" s="72">
        <f>'臺灣科大'!$C28</f>
        <v>151601000</v>
      </c>
      <c r="AE28" s="72">
        <f>'臺北科大'!$C28</f>
        <v>137926000</v>
      </c>
      <c r="AF28" s="90">
        <f>'雲林科大'!$C28</f>
        <v>100885000</v>
      </c>
      <c r="AG28" s="50" t="s">
        <v>25</v>
      </c>
      <c r="AH28" s="72">
        <f>'高雄一科大'!$C28</f>
        <v>106905000</v>
      </c>
      <c r="AI28" s="72">
        <f>'應用科大'!$C28</f>
        <v>91431000</v>
      </c>
      <c r="AJ28" s="90">
        <f>'屏東科大'!$C28</f>
        <v>103591000</v>
      </c>
      <c r="AK28" s="91">
        <f>'北護學院'!$C28</f>
        <v>58258000</v>
      </c>
      <c r="AL28" s="72">
        <f>'臺南藝術'!$C28</f>
        <v>48682000</v>
      </c>
      <c r="AM28" s="72">
        <f>'體育學院'!$C28</f>
        <v>66920000</v>
      </c>
      <c r="AN28" s="90">
        <f>'臺灣體育'!$C28</f>
        <v>44855000</v>
      </c>
      <c r="AO28" s="50" t="s">
        <v>25</v>
      </c>
      <c r="AP28" s="72">
        <f>'北商技術'!$C28</f>
        <v>101594000</v>
      </c>
      <c r="AQ28" s="72">
        <f>'臺中技術'!$C28</f>
        <v>88808000</v>
      </c>
      <c r="AR28" s="90">
        <f>'勤益技術'!$C28</f>
        <v>64186000</v>
      </c>
      <c r="AS28" s="91">
        <f>'虎尾科大'!$C28</f>
        <v>105832000</v>
      </c>
      <c r="AT28" s="72">
        <f>'高雄海洋科大'!$C28</f>
        <v>73770000</v>
      </c>
      <c r="AU28" s="72">
        <f>'高雄餐旅'!$C28</f>
        <v>44008000</v>
      </c>
      <c r="AV28" s="90">
        <f>'屏商技術'!$C28</f>
        <v>56863000</v>
      </c>
      <c r="AW28" s="50" t="s">
        <v>25</v>
      </c>
      <c r="AX28" s="72">
        <f>'澎湖技術'!$C28</f>
        <v>39686000</v>
      </c>
      <c r="AY28" s="72">
        <f>'金門技術'!$C28</f>
        <v>7454000</v>
      </c>
      <c r="AZ28" s="90">
        <f>'臺北師範'!$C28</f>
        <v>74473000</v>
      </c>
      <c r="BA28" s="91">
        <f>'新竹師範'!$C28</f>
        <v>59209000</v>
      </c>
      <c r="BB28" s="72">
        <f>'臺中師範'!$C28</f>
        <v>64060000</v>
      </c>
      <c r="BC28" s="72">
        <f>'臺南師範'!$C28</f>
        <v>82361000</v>
      </c>
      <c r="BD28" s="90">
        <f>'屏東師範'!$C28</f>
        <v>66237000</v>
      </c>
      <c r="BE28" s="50" t="s">
        <v>25</v>
      </c>
      <c r="BF28" s="72">
        <f>'花蓮師範'!$C28</f>
        <v>64076000</v>
      </c>
      <c r="BG28" s="72">
        <f>'臺中護專'!$C28</f>
        <v>20424000</v>
      </c>
      <c r="BH28" s="90">
        <f>'臺南護專'!$C28</f>
        <v>26880000</v>
      </c>
      <c r="BI28" s="91">
        <f>'戲曲專科'!$C28</f>
        <v>41133000</v>
      </c>
      <c r="BJ28" s="52">
        <f t="shared" si="15"/>
        <v>6024023000</v>
      </c>
    </row>
    <row r="29" spans="1:62" ht="16.5">
      <c r="A29" s="50" t="s">
        <v>26</v>
      </c>
      <c r="B29" s="72">
        <f>'臺大'!$C29</f>
        <v>0</v>
      </c>
      <c r="C29" s="72">
        <f>'政大'!$C29</f>
        <v>17831000</v>
      </c>
      <c r="D29" s="90">
        <f>'清大'!$C29</f>
        <v>43715000</v>
      </c>
      <c r="E29" s="91">
        <f>'中興大'!$C29</f>
        <v>6924000</v>
      </c>
      <c r="F29" s="72">
        <f>'成大'!$C29</f>
        <v>120000000</v>
      </c>
      <c r="G29" s="72">
        <f>'交大'!$C29</f>
        <v>28000000</v>
      </c>
      <c r="H29" s="90">
        <f>'中央大'!$C29</f>
        <v>134000000</v>
      </c>
      <c r="I29" s="50" t="s">
        <v>26</v>
      </c>
      <c r="J29" s="72">
        <f>'中山大'!$C29</f>
        <v>12468000</v>
      </c>
      <c r="K29" s="72">
        <f>'中正大'!$C29</f>
        <v>0</v>
      </c>
      <c r="L29" s="90">
        <f>'海洋大'!$C29</f>
        <v>2484000</v>
      </c>
      <c r="M29" s="91">
        <f>'陽明大'!$C29</f>
        <v>38000</v>
      </c>
      <c r="N29" s="72">
        <f>'東華大'!$C29</f>
        <v>15794000</v>
      </c>
      <c r="O29" s="72">
        <f>'暨南大'!$C29</f>
        <v>0</v>
      </c>
      <c r="P29" s="90">
        <f>'臺北大'!$C29</f>
        <v>0</v>
      </c>
      <c r="Q29" s="50" t="s">
        <v>26</v>
      </c>
      <c r="R29" s="72">
        <f>'嘉義大'!$C29</f>
        <v>35152000</v>
      </c>
      <c r="S29" s="72">
        <f>'高雄大'!$C29</f>
        <v>2724000</v>
      </c>
      <c r="T29" s="90">
        <f>'臺東大'!$C29</f>
        <v>0</v>
      </c>
      <c r="U29" s="91">
        <f>'宜蘭大'!$C29</f>
        <v>0</v>
      </c>
      <c r="V29" s="72">
        <f>'聯合大'!$C29</f>
        <v>502500</v>
      </c>
      <c r="W29" s="72">
        <f>'臺灣師大'!$C29</f>
        <v>26985000</v>
      </c>
      <c r="X29" s="90">
        <f>'彰師大'!$C29</f>
        <v>0</v>
      </c>
      <c r="Y29" s="50" t="s">
        <v>26</v>
      </c>
      <c r="Z29" s="72">
        <f>'高師大'!$C29</f>
        <v>3665000</v>
      </c>
      <c r="AA29" s="72">
        <f>'臺北藝大'!$C29</f>
        <v>0</v>
      </c>
      <c r="AB29" s="90">
        <f>'臺灣藝大'!$C29</f>
        <v>0</v>
      </c>
      <c r="AC29" s="91">
        <f>'空大'!$C29</f>
        <v>0</v>
      </c>
      <c r="AD29" s="72">
        <f>'臺灣科大'!$C29</f>
        <v>0</v>
      </c>
      <c r="AE29" s="72">
        <f>'臺北科大'!$C29</f>
        <v>19598000</v>
      </c>
      <c r="AF29" s="90">
        <f>'雲林科大'!$C29</f>
        <v>0</v>
      </c>
      <c r="AG29" s="50" t="s">
        <v>26</v>
      </c>
      <c r="AH29" s="72">
        <f>'高雄一科大'!$C29</f>
        <v>2460000</v>
      </c>
      <c r="AI29" s="72">
        <f>'應用科大'!$C29</f>
        <v>6172000</v>
      </c>
      <c r="AJ29" s="90">
        <f>'屏東科大'!$C29</f>
        <v>250000</v>
      </c>
      <c r="AK29" s="91">
        <f>'北護學院'!$C29</f>
        <v>0</v>
      </c>
      <c r="AL29" s="72">
        <f>'臺南藝術'!$C29</f>
        <v>0</v>
      </c>
      <c r="AM29" s="72">
        <f>'體育學院'!$C29</f>
        <v>0</v>
      </c>
      <c r="AN29" s="90">
        <f>'臺灣體育'!$C29</f>
        <v>993000</v>
      </c>
      <c r="AO29" s="50" t="s">
        <v>26</v>
      </c>
      <c r="AP29" s="72">
        <f>'北商技術'!$C29</f>
        <v>0</v>
      </c>
      <c r="AQ29" s="72">
        <f>'臺中技術'!$C29</f>
        <v>2382000</v>
      </c>
      <c r="AR29" s="90">
        <f>'勤益技術'!$C29</f>
        <v>1000000</v>
      </c>
      <c r="AS29" s="91">
        <f>'虎尾科大'!$C29</f>
        <v>0</v>
      </c>
      <c r="AT29" s="72">
        <f>'高雄海洋科大'!$C29</f>
        <v>0</v>
      </c>
      <c r="AU29" s="72">
        <f>'高雄餐旅'!$C29</f>
        <v>3368000</v>
      </c>
      <c r="AV29" s="90">
        <f>'屏商技術'!$C29</f>
        <v>0</v>
      </c>
      <c r="AW29" s="50" t="s">
        <v>26</v>
      </c>
      <c r="AX29" s="72">
        <f>'澎湖技術'!$C29</f>
        <v>2215000</v>
      </c>
      <c r="AY29" s="72">
        <f>'金門技術'!$C29</f>
        <v>0</v>
      </c>
      <c r="AZ29" s="90">
        <f>'臺北師範'!$C29</f>
        <v>0</v>
      </c>
      <c r="BA29" s="91">
        <f>'新竹師範'!$C29</f>
        <v>0</v>
      </c>
      <c r="BB29" s="72">
        <f>'臺中師範'!$C29</f>
        <v>0</v>
      </c>
      <c r="BC29" s="72">
        <f>'臺南師範'!$C29</f>
        <v>0</v>
      </c>
      <c r="BD29" s="90">
        <f>'屏東師範'!$C29</f>
        <v>0</v>
      </c>
      <c r="BE29" s="50" t="s">
        <v>26</v>
      </c>
      <c r="BF29" s="72">
        <f>'花蓮師範'!$C29</f>
        <v>0</v>
      </c>
      <c r="BG29" s="72">
        <f>'臺中護專'!$C29</f>
        <v>0</v>
      </c>
      <c r="BH29" s="90">
        <f>'臺南護專'!$C29</f>
        <v>0</v>
      </c>
      <c r="BI29" s="91">
        <f>'戲曲專科'!$C29</f>
        <v>0</v>
      </c>
      <c r="BJ29" s="52">
        <f t="shared" si="15"/>
        <v>488720500</v>
      </c>
    </row>
    <row r="30" spans="1:62" ht="16.5">
      <c r="A30" s="50" t="s">
        <v>27</v>
      </c>
      <c r="B30" s="72">
        <f>'臺大'!$C30</f>
        <v>0</v>
      </c>
      <c r="C30" s="72">
        <f>'政大'!$C30</f>
        <v>0</v>
      </c>
      <c r="D30" s="90">
        <f>'清大'!$C30</f>
        <v>0</v>
      </c>
      <c r="E30" s="91">
        <f>'中興大'!$C30</f>
        <v>0</v>
      </c>
      <c r="F30" s="72">
        <f>'成大'!$C30</f>
        <v>0</v>
      </c>
      <c r="G30" s="72">
        <f>'交大'!$C30</f>
        <v>0</v>
      </c>
      <c r="H30" s="90">
        <f>'中央大'!$C30</f>
        <v>0</v>
      </c>
      <c r="I30" s="50" t="s">
        <v>27</v>
      </c>
      <c r="J30" s="72">
        <f>'中山大'!$C30</f>
        <v>0</v>
      </c>
      <c r="K30" s="72">
        <f>'中正大'!$C30</f>
        <v>0</v>
      </c>
      <c r="L30" s="90">
        <f>'海洋大'!$C30</f>
        <v>0</v>
      </c>
      <c r="M30" s="91">
        <f>'陽明大'!$C30</f>
        <v>0</v>
      </c>
      <c r="N30" s="72">
        <f>'東華大'!$C30</f>
        <v>0</v>
      </c>
      <c r="O30" s="72">
        <f>'暨南大'!$C30</f>
        <v>0</v>
      </c>
      <c r="P30" s="90">
        <f>'臺北大'!$C30</f>
        <v>0</v>
      </c>
      <c r="Q30" s="50" t="s">
        <v>27</v>
      </c>
      <c r="R30" s="72">
        <f>'嘉義大'!$C30</f>
        <v>0</v>
      </c>
      <c r="S30" s="72">
        <f>'高雄大'!$C30</f>
        <v>0</v>
      </c>
      <c r="T30" s="90">
        <f>'臺東大'!$C30</f>
        <v>0</v>
      </c>
      <c r="U30" s="91">
        <f>'宜蘭大'!$C30</f>
        <v>0</v>
      </c>
      <c r="V30" s="72">
        <f>'聯合大'!$C30</f>
        <v>0</v>
      </c>
      <c r="W30" s="72">
        <f>'臺灣師大'!$C30</f>
        <v>0</v>
      </c>
      <c r="X30" s="90">
        <f>'彰師大'!$C30</f>
        <v>0</v>
      </c>
      <c r="Y30" s="50" t="s">
        <v>27</v>
      </c>
      <c r="Z30" s="72">
        <f>'高師大'!$C30</f>
        <v>0</v>
      </c>
      <c r="AA30" s="72">
        <f>'臺北藝大'!$C30</f>
        <v>0</v>
      </c>
      <c r="AB30" s="90">
        <f>'臺灣藝大'!$C30</f>
        <v>0</v>
      </c>
      <c r="AC30" s="91">
        <f>'空大'!$C30</f>
        <v>0</v>
      </c>
      <c r="AD30" s="72">
        <f>'臺灣科大'!$C30</f>
        <v>0</v>
      </c>
      <c r="AE30" s="72">
        <f>'臺北科大'!$C30</f>
        <v>0</v>
      </c>
      <c r="AF30" s="90">
        <f>'雲林科大'!$C30</f>
        <v>0</v>
      </c>
      <c r="AG30" s="50" t="s">
        <v>27</v>
      </c>
      <c r="AH30" s="72">
        <f>'高雄一科大'!$C30</f>
        <v>0</v>
      </c>
      <c r="AI30" s="72">
        <f>'應用科大'!$C30</f>
        <v>0</v>
      </c>
      <c r="AJ30" s="90">
        <f>'屏東科大'!$C30</f>
        <v>0</v>
      </c>
      <c r="AK30" s="91">
        <f>'北護學院'!$C30</f>
        <v>0</v>
      </c>
      <c r="AL30" s="72">
        <f>'臺南藝術'!$C30</f>
        <v>0</v>
      </c>
      <c r="AM30" s="72">
        <f>'體育學院'!$C30</f>
        <v>0</v>
      </c>
      <c r="AN30" s="90">
        <f>'臺灣體育'!$C30</f>
        <v>0</v>
      </c>
      <c r="AO30" s="50" t="s">
        <v>27</v>
      </c>
      <c r="AP30" s="72">
        <f>'北商技術'!$C30</f>
        <v>0</v>
      </c>
      <c r="AQ30" s="72">
        <f>'臺中技術'!$C30</f>
        <v>0</v>
      </c>
      <c r="AR30" s="90">
        <f>'勤益技術'!$C30</f>
        <v>0</v>
      </c>
      <c r="AS30" s="91">
        <f>'虎尾科大'!$C30</f>
        <v>0</v>
      </c>
      <c r="AT30" s="72">
        <f>'高雄海洋科大'!$C30</f>
        <v>0</v>
      </c>
      <c r="AU30" s="72">
        <f>'高雄餐旅'!$C30</f>
        <v>0</v>
      </c>
      <c r="AV30" s="90">
        <f>'屏商技術'!$C30</f>
        <v>0</v>
      </c>
      <c r="AW30" s="50" t="s">
        <v>27</v>
      </c>
      <c r="AX30" s="72">
        <f>'澎湖技術'!$C30</f>
        <v>0</v>
      </c>
      <c r="AY30" s="72">
        <f>'金門技術'!$C30</f>
        <v>0</v>
      </c>
      <c r="AZ30" s="90">
        <f>'臺北師範'!$C30</f>
        <v>0</v>
      </c>
      <c r="BA30" s="91">
        <f>'新竹師範'!$C30</f>
        <v>0</v>
      </c>
      <c r="BB30" s="72">
        <f>'臺中師範'!$C30</f>
        <v>0</v>
      </c>
      <c r="BC30" s="72">
        <f>'臺南師範'!$C30</f>
        <v>0</v>
      </c>
      <c r="BD30" s="90">
        <f>'屏東師範'!$C30</f>
        <v>0</v>
      </c>
      <c r="BE30" s="50" t="s">
        <v>27</v>
      </c>
      <c r="BF30" s="72">
        <f>'花蓮師範'!$C30</f>
        <v>0</v>
      </c>
      <c r="BG30" s="72">
        <f>'臺中護專'!$C30</f>
        <v>0</v>
      </c>
      <c r="BH30" s="90">
        <f>'臺南護專'!$C30</f>
        <v>0</v>
      </c>
      <c r="BI30" s="91">
        <f>'戲曲專科'!$C30</f>
        <v>0</v>
      </c>
      <c r="BJ30" s="52">
        <f t="shared" si="15"/>
        <v>0</v>
      </c>
    </row>
    <row r="31" spans="1:62" ht="16.5">
      <c r="A31" s="50" t="s">
        <v>28</v>
      </c>
      <c r="B31" s="72">
        <f>'臺大'!$C31</f>
        <v>0</v>
      </c>
      <c r="C31" s="72">
        <f>'政大'!$C31</f>
        <v>0</v>
      </c>
      <c r="D31" s="90">
        <f>'清大'!$C31</f>
        <v>0</v>
      </c>
      <c r="E31" s="91">
        <f>'中興大'!$C31</f>
        <v>0</v>
      </c>
      <c r="F31" s="72">
        <f>'成大'!$C31</f>
        <v>0</v>
      </c>
      <c r="G31" s="72">
        <f>'交大'!$C31</f>
        <v>0</v>
      </c>
      <c r="H31" s="90">
        <f>'中央大'!$C31</f>
        <v>0</v>
      </c>
      <c r="I31" s="50" t="s">
        <v>28</v>
      </c>
      <c r="J31" s="72">
        <f>'中山大'!$C31</f>
        <v>0</v>
      </c>
      <c r="K31" s="72">
        <f>'中正大'!$C31</f>
        <v>0</v>
      </c>
      <c r="L31" s="90">
        <f>'海洋大'!$C31</f>
        <v>0</v>
      </c>
      <c r="M31" s="91">
        <f>'陽明大'!$C31</f>
        <v>0</v>
      </c>
      <c r="N31" s="72">
        <f>'東華大'!$C31</f>
        <v>0</v>
      </c>
      <c r="O31" s="72">
        <f>'暨南大'!$C31</f>
        <v>0</v>
      </c>
      <c r="P31" s="90">
        <f>'臺北大'!$C31</f>
        <v>0</v>
      </c>
      <c r="Q31" s="50" t="s">
        <v>28</v>
      </c>
      <c r="R31" s="72">
        <f>'嘉義大'!$C31</f>
        <v>0</v>
      </c>
      <c r="S31" s="72">
        <f>'高雄大'!$C31</f>
        <v>0</v>
      </c>
      <c r="T31" s="90">
        <f>'臺東大'!$C31</f>
        <v>0</v>
      </c>
      <c r="U31" s="91">
        <f>'宜蘭大'!$C31</f>
        <v>5000</v>
      </c>
      <c r="V31" s="72">
        <f>'聯合大'!$C31</f>
        <v>0</v>
      </c>
      <c r="W31" s="72">
        <f>'臺灣師大'!$C31</f>
        <v>0</v>
      </c>
      <c r="X31" s="90">
        <f>'彰師大'!$C31</f>
        <v>0</v>
      </c>
      <c r="Y31" s="50" t="s">
        <v>28</v>
      </c>
      <c r="Z31" s="72">
        <f>'高師大'!$C31</f>
        <v>0</v>
      </c>
      <c r="AA31" s="72">
        <f>'臺北藝大'!$C31</f>
        <v>0</v>
      </c>
      <c r="AB31" s="90">
        <f>'臺灣藝大'!$C31</f>
        <v>0</v>
      </c>
      <c r="AC31" s="91">
        <f>'空大'!$C31</f>
        <v>0</v>
      </c>
      <c r="AD31" s="72">
        <f>'臺灣科大'!$C31</f>
        <v>0</v>
      </c>
      <c r="AE31" s="72">
        <f>'臺北科大'!$C31</f>
        <v>0</v>
      </c>
      <c r="AF31" s="90">
        <f>'雲林科大'!$C31</f>
        <v>0</v>
      </c>
      <c r="AG31" s="50" t="s">
        <v>28</v>
      </c>
      <c r="AH31" s="72">
        <f>'高雄一科大'!$C31</f>
        <v>0</v>
      </c>
      <c r="AI31" s="72">
        <f>'應用科大'!$C31</f>
        <v>0</v>
      </c>
      <c r="AJ31" s="90">
        <f>'屏東科大'!$C31</f>
        <v>0</v>
      </c>
      <c r="AK31" s="91">
        <f>'北護學院'!$C31</f>
        <v>0</v>
      </c>
      <c r="AL31" s="72">
        <f>'臺南藝術'!$C31</f>
        <v>0</v>
      </c>
      <c r="AM31" s="72">
        <f>'體育學院'!$C31</f>
        <v>0</v>
      </c>
      <c r="AN31" s="90">
        <f>'臺灣體育'!$C31</f>
        <v>0</v>
      </c>
      <c r="AO31" s="50" t="s">
        <v>28</v>
      </c>
      <c r="AP31" s="72">
        <f>'北商技術'!$C31</f>
        <v>0</v>
      </c>
      <c r="AQ31" s="72">
        <f>'臺中技術'!$C31</f>
        <v>0</v>
      </c>
      <c r="AR31" s="90">
        <f>'勤益技術'!$C31</f>
        <v>0</v>
      </c>
      <c r="AS31" s="91">
        <f>'虎尾科大'!$C31</f>
        <v>0</v>
      </c>
      <c r="AT31" s="72">
        <f>'高雄海洋科大'!$C31</f>
        <v>0</v>
      </c>
      <c r="AU31" s="72">
        <f>'高雄餐旅'!$C31</f>
        <v>0</v>
      </c>
      <c r="AV31" s="90">
        <f>'屏商技術'!$C31</f>
        <v>0</v>
      </c>
      <c r="AW31" s="50" t="s">
        <v>28</v>
      </c>
      <c r="AX31" s="72">
        <f>'澎湖技術'!$C31</f>
        <v>0</v>
      </c>
      <c r="AY31" s="72">
        <f>'金門技術'!$C31</f>
        <v>0</v>
      </c>
      <c r="AZ31" s="90">
        <f>'臺北師範'!$C31</f>
        <v>0</v>
      </c>
      <c r="BA31" s="91">
        <f>'新竹師範'!$C31</f>
        <v>0</v>
      </c>
      <c r="BB31" s="72">
        <f>'臺中師範'!$C31</f>
        <v>0</v>
      </c>
      <c r="BC31" s="72">
        <f>'臺南師範'!$C31</f>
        <v>0</v>
      </c>
      <c r="BD31" s="90">
        <f>'屏東師範'!$C31</f>
        <v>0</v>
      </c>
      <c r="BE31" s="50" t="s">
        <v>28</v>
      </c>
      <c r="BF31" s="72">
        <f>'花蓮師範'!$C31</f>
        <v>0</v>
      </c>
      <c r="BG31" s="72">
        <f>'臺中護專'!$C31</f>
        <v>0</v>
      </c>
      <c r="BH31" s="90">
        <f>'臺南護專'!$C31</f>
        <v>0</v>
      </c>
      <c r="BI31" s="91">
        <f>'戲曲專科'!$C31</f>
        <v>0</v>
      </c>
      <c r="BJ31" s="52">
        <f t="shared" si="15"/>
        <v>5000</v>
      </c>
    </row>
    <row r="32" spans="1:62" s="1" customFormat="1" ht="20.25" customHeight="1">
      <c r="A32" s="9" t="s">
        <v>75</v>
      </c>
      <c r="B32" s="51">
        <f aca="true" t="shared" si="16" ref="B32:H32">B7-B18</f>
        <v>-27463000</v>
      </c>
      <c r="C32" s="51">
        <f t="shared" si="16"/>
        <v>-39035000</v>
      </c>
      <c r="D32" s="82">
        <f t="shared" si="16"/>
        <v>-214000</v>
      </c>
      <c r="E32" s="33">
        <f t="shared" si="16"/>
        <v>-56646000</v>
      </c>
      <c r="F32" s="51">
        <f t="shared" si="16"/>
        <v>8760000</v>
      </c>
      <c r="G32" s="51">
        <f t="shared" si="16"/>
        <v>-6920000</v>
      </c>
      <c r="H32" s="82">
        <f t="shared" si="16"/>
        <v>1231000</v>
      </c>
      <c r="I32" s="9" t="s">
        <v>75</v>
      </c>
      <c r="J32" s="51">
        <f aca="true" t="shared" si="17" ref="J32:P32">J7-J18</f>
        <v>-2551000</v>
      </c>
      <c r="K32" s="51">
        <f t="shared" si="17"/>
        <v>50580000</v>
      </c>
      <c r="L32" s="82">
        <f t="shared" si="17"/>
        <v>-1026000</v>
      </c>
      <c r="M32" s="33">
        <f t="shared" si="17"/>
        <v>-44715000</v>
      </c>
      <c r="N32" s="51">
        <f t="shared" si="17"/>
        <v>-20404000</v>
      </c>
      <c r="O32" s="51">
        <f t="shared" si="17"/>
        <v>338000</v>
      </c>
      <c r="P32" s="82">
        <f t="shared" si="17"/>
        <v>-3519000</v>
      </c>
      <c r="Q32" s="9" t="s">
        <v>75</v>
      </c>
      <c r="R32" s="51">
        <f aca="true" t="shared" si="18" ref="R32:X32">R7-R18</f>
        <v>-4342000</v>
      </c>
      <c r="S32" s="51">
        <f t="shared" si="18"/>
        <v>-17507000</v>
      </c>
      <c r="T32" s="82">
        <f t="shared" si="18"/>
        <v>-11706000</v>
      </c>
      <c r="U32" s="33">
        <f t="shared" si="18"/>
        <v>-11125000</v>
      </c>
      <c r="V32" s="51">
        <f t="shared" si="18"/>
        <v>-117500</v>
      </c>
      <c r="W32" s="51">
        <f t="shared" si="18"/>
        <v>-99013000</v>
      </c>
      <c r="X32" s="82">
        <f t="shared" si="18"/>
        <v>42140000</v>
      </c>
      <c r="Y32" s="9" t="s">
        <v>75</v>
      </c>
      <c r="Z32" s="51">
        <f aca="true" t="shared" si="19" ref="Z32:AF32">Z7-Z18</f>
        <v>-1214000</v>
      </c>
      <c r="AA32" s="51">
        <f t="shared" si="19"/>
        <v>-21345000</v>
      </c>
      <c r="AB32" s="82">
        <f t="shared" si="19"/>
        <v>-2094000</v>
      </c>
      <c r="AC32" s="33">
        <f t="shared" si="19"/>
        <v>-63367000</v>
      </c>
      <c r="AD32" s="51">
        <f t="shared" si="19"/>
        <v>-83708000</v>
      </c>
      <c r="AE32" s="51">
        <f t="shared" si="19"/>
        <v>-21459000</v>
      </c>
      <c r="AF32" s="82">
        <f t="shared" si="19"/>
        <v>-1299000</v>
      </c>
      <c r="AG32" s="9" t="s">
        <v>75</v>
      </c>
      <c r="AH32" s="51">
        <f aca="true" t="shared" si="20" ref="AH32:AN32">AH7-AH18</f>
        <v>4756000</v>
      </c>
      <c r="AI32" s="51">
        <f t="shared" si="20"/>
        <v>2589000</v>
      </c>
      <c r="AJ32" s="82">
        <f t="shared" si="20"/>
        <v>-11743000</v>
      </c>
      <c r="AK32" s="33">
        <f t="shared" si="20"/>
        <v>-3263000</v>
      </c>
      <c r="AL32" s="51">
        <f t="shared" si="20"/>
        <v>-2086000</v>
      </c>
      <c r="AM32" s="51">
        <f t="shared" si="20"/>
        <v>573000</v>
      </c>
      <c r="AN32" s="82">
        <f t="shared" si="20"/>
        <v>-7867000</v>
      </c>
      <c r="AO32" s="9" t="s">
        <v>75</v>
      </c>
      <c r="AP32" s="51">
        <f aca="true" t="shared" si="21" ref="AP32:AV32">AP7-AP18</f>
        <v>-32612000</v>
      </c>
      <c r="AQ32" s="51">
        <f t="shared" si="21"/>
        <v>765000</v>
      </c>
      <c r="AR32" s="82">
        <f t="shared" si="21"/>
        <v>1479000</v>
      </c>
      <c r="AS32" s="33">
        <f t="shared" si="21"/>
        <v>-7374000</v>
      </c>
      <c r="AT32" s="51">
        <f t="shared" si="21"/>
        <v>-824000</v>
      </c>
      <c r="AU32" s="51">
        <f t="shared" si="21"/>
        <v>-18436000</v>
      </c>
      <c r="AV32" s="82">
        <f t="shared" si="21"/>
        <v>-26921000</v>
      </c>
      <c r="AW32" s="9" t="s">
        <v>75</v>
      </c>
      <c r="AX32" s="51">
        <f aca="true" t="shared" si="22" ref="AX32:BD32">AX7-AX18</f>
        <v>-18000</v>
      </c>
      <c r="AY32" s="51">
        <f t="shared" si="22"/>
        <v>227500</v>
      </c>
      <c r="AZ32" s="82">
        <f t="shared" si="22"/>
        <v>5880500</v>
      </c>
      <c r="BA32" s="33">
        <f t="shared" si="22"/>
        <v>8313000</v>
      </c>
      <c r="BB32" s="51">
        <f t="shared" si="22"/>
        <v>-19296000</v>
      </c>
      <c r="BC32" s="51">
        <f t="shared" si="22"/>
        <v>-16210000</v>
      </c>
      <c r="BD32" s="82">
        <f t="shared" si="22"/>
        <v>-8502000</v>
      </c>
      <c r="BE32" s="9" t="s">
        <v>75</v>
      </c>
      <c r="BF32" s="51">
        <f>BF7-BF18</f>
        <v>-13274000</v>
      </c>
      <c r="BG32" s="51">
        <f>BG7-BG18</f>
        <v>-3415000</v>
      </c>
      <c r="BH32" s="82">
        <f>BH7-BH18</f>
        <v>2135000</v>
      </c>
      <c r="BI32" s="33">
        <f>BI7-BI18</f>
        <v>-7928000</v>
      </c>
      <c r="BJ32" s="51">
        <f>BJ7-BJ18</f>
        <v>-590791500</v>
      </c>
    </row>
    <row r="33" spans="1:62" s="1" customFormat="1" ht="21" customHeight="1">
      <c r="A33" s="9" t="s">
        <v>76</v>
      </c>
      <c r="B33" s="51">
        <f aca="true" t="shared" si="23" ref="B33:H33">SUM(B34:B35)</f>
        <v>85500000</v>
      </c>
      <c r="C33" s="51">
        <f t="shared" si="23"/>
        <v>32303000</v>
      </c>
      <c r="D33" s="82">
        <f t="shared" si="23"/>
        <v>43705000</v>
      </c>
      <c r="E33" s="33">
        <f t="shared" si="23"/>
        <v>19194000</v>
      </c>
      <c r="F33" s="51">
        <f t="shared" si="23"/>
        <v>53263000</v>
      </c>
      <c r="G33" s="51">
        <f t="shared" si="23"/>
        <v>30600000</v>
      </c>
      <c r="H33" s="82">
        <f t="shared" si="23"/>
        <v>21310000</v>
      </c>
      <c r="I33" s="9" t="s">
        <v>76</v>
      </c>
      <c r="J33" s="51">
        <f aca="true" t="shared" si="24" ref="J33:P33">SUM(J34:J35)</f>
        <v>20196000</v>
      </c>
      <c r="K33" s="51">
        <f t="shared" si="24"/>
        <v>984000</v>
      </c>
      <c r="L33" s="82">
        <f t="shared" si="24"/>
        <v>5010000</v>
      </c>
      <c r="M33" s="33">
        <f t="shared" si="24"/>
        <v>16074000</v>
      </c>
      <c r="N33" s="51">
        <f t="shared" si="24"/>
        <v>11281000</v>
      </c>
      <c r="O33" s="51">
        <f t="shared" si="24"/>
        <v>6888000</v>
      </c>
      <c r="P33" s="82">
        <f t="shared" si="24"/>
        <v>12032000</v>
      </c>
      <c r="Q33" s="9" t="s">
        <v>76</v>
      </c>
      <c r="R33" s="51">
        <f aca="true" t="shared" si="25" ref="R33:X33">SUM(R34:R35)</f>
        <v>21168000</v>
      </c>
      <c r="S33" s="51">
        <f t="shared" si="25"/>
        <v>15150000</v>
      </c>
      <c r="T33" s="82">
        <f t="shared" si="25"/>
        <v>1008000</v>
      </c>
      <c r="U33" s="33">
        <f t="shared" si="25"/>
        <v>1920000</v>
      </c>
      <c r="V33" s="51">
        <f t="shared" si="25"/>
        <v>1400000</v>
      </c>
      <c r="W33" s="51">
        <f t="shared" si="25"/>
        <v>24322000</v>
      </c>
      <c r="X33" s="82">
        <f t="shared" si="25"/>
        <v>0</v>
      </c>
      <c r="Y33" s="9" t="s">
        <v>76</v>
      </c>
      <c r="Z33" s="51">
        <f aca="true" t="shared" si="26" ref="Z33:AF33">SUM(Z34:Z35)</f>
        <v>12954000</v>
      </c>
      <c r="AA33" s="51">
        <f t="shared" si="26"/>
        <v>9312000</v>
      </c>
      <c r="AB33" s="82">
        <f t="shared" si="26"/>
        <v>7071000</v>
      </c>
      <c r="AC33" s="33">
        <f t="shared" si="26"/>
        <v>36498000</v>
      </c>
      <c r="AD33" s="51">
        <f t="shared" si="26"/>
        <v>27203500</v>
      </c>
      <c r="AE33" s="51">
        <f t="shared" si="26"/>
        <v>14166000</v>
      </c>
      <c r="AF33" s="82">
        <f t="shared" si="26"/>
        <v>9095000</v>
      </c>
      <c r="AG33" s="9" t="s">
        <v>76</v>
      </c>
      <c r="AH33" s="51">
        <f aca="true" t="shared" si="27" ref="AH33:AN33">SUM(AH34:AH35)</f>
        <v>0</v>
      </c>
      <c r="AI33" s="51">
        <f t="shared" si="27"/>
        <v>8138000</v>
      </c>
      <c r="AJ33" s="82">
        <f t="shared" si="27"/>
        <v>9098000</v>
      </c>
      <c r="AK33" s="33">
        <f t="shared" si="27"/>
        <v>2198000</v>
      </c>
      <c r="AL33" s="51">
        <f t="shared" si="27"/>
        <v>2668000</v>
      </c>
      <c r="AM33" s="51">
        <f t="shared" si="27"/>
        <v>1132000</v>
      </c>
      <c r="AN33" s="82">
        <f t="shared" si="27"/>
        <v>4470000</v>
      </c>
      <c r="AO33" s="9" t="s">
        <v>76</v>
      </c>
      <c r="AP33" s="51">
        <f aca="true" t="shared" si="28" ref="AP33:AV33">SUM(AP34:AP35)</f>
        <v>998000</v>
      </c>
      <c r="AQ33" s="51">
        <f t="shared" si="28"/>
        <v>340000</v>
      </c>
      <c r="AR33" s="82">
        <f t="shared" si="28"/>
        <v>1236000</v>
      </c>
      <c r="AS33" s="33">
        <f t="shared" si="28"/>
        <v>0</v>
      </c>
      <c r="AT33" s="51">
        <f t="shared" si="28"/>
        <v>1149000</v>
      </c>
      <c r="AU33" s="51">
        <f t="shared" si="28"/>
        <v>230000</v>
      </c>
      <c r="AV33" s="82">
        <f t="shared" si="28"/>
        <v>761000</v>
      </c>
      <c r="AW33" s="9" t="s">
        <v>76</v>
      </c>
      <c r="AX33" s="51">
        <f aca="true" t="shared" si="29" ref="AX33:BD33">SUM(AX34:AX35)</f>
        <v>287000</v>
      </c>
      <c r="AY33" s="51">
        <f t="shared" si="29"/>
        <v>1820000</v>
      </c>
      <c r="AZ33" s="82">
        <f t="shared" si="29"/>
        <v>5613000</v>
      </c>
      <c r="BA33" s="33">
        <f t="shared" si="29"/>
        <v>3624000</v>
      </c>
      <c r="BB33" s="51">
        <f t="shared" si="29"/>
        <v>7758000</v>
      </c>
      <c r="BC33" s="51">
        <f t="shared" si="29"/>
        <v>4462000</v>
      </c>
      <c r="BD33" s="82">
        <f t="shared" si="29"/>
        <v>2810000</v>
      </c>
      <c r="BE33" s="9" t="s">
        <v>76</v>
      </c>
      <c r="BF33" s="51">
        <f>SUM(BF34:BF35)</f>
        <v>223000</v>
      </c>
      <c r="BG33" s="51">
        <f>SUM(BG34:BG35)</f>
        <v>5000</v>
      </c>
      <c r="BH33" s="82">
        <f>SUM(BH34:BH35)</f>
        <v>0</v>
      </c>
      <c r="BI33" s="33">
        <f>SUM(BI34:BI35)</f>
        <v>5250000</v>
      </c>
      <c r="BJ33" s="51">
        <f>SUM(BJ34:BJ35)</f>
        <v>603877500</v>
      </c>
    </row>
    <row r="34" spans="1:62" ht="16.5">
      <c r="A34" s="50" t="s">
        <v>29</v>
      </c>
      <c r="B34" s="72">
        <f>'臺大'!$C34</f>
        <v>0</v>
      </c>
      <c r="C34" s="72">
        <f>'政大'!$C34</f>
        <v>0</v>
      </c>
      <c r="D34" s="90">
        <f>'清大'!$C34</f>
        <v>0</v>
      </c>
      <c r="E34" s="91">
        <f>'中興大'!$C34</f>
        <v>0</v>
      </c>
      <c r="F34" s="72">
        <f>'成大'!$C34</f>
        <v>0</v>
      </c>
      <c r="G34" s="72">
        <f>'交大'!$C34</f>
        <v>0</v>
      </c>
      <c r="H34" s="90">
        <f>'中央大'!$C34</f>
        <v>0</v>
      </c>
      <c r="I34" s="50" t="s">
        <v>29</v>
      </c>
      <c r="J34" s="72">
        <f>'中山大'!$C34</f>
        <v>0</v>
      </c>
      <c r="K34" s="72">
        <f>'中正大'!$C34</f>
        <v>0</v>
      </c>
      <c r="L34" s="90">
        <f>'海洋大'!$C34</f>
        <v>0</v>
      </c>
      <c r="M34" s="91">
        <f>'陽明大'!$C34</f>
        <v>0</v>
      </c>
      <c r="N34" s="72">
        <f>'東華大'!$C34</f>
        <v>0</v>
      </c>
      <c r="O34" s="72">
        <f>'暨南大'!$C34</f>
        <v>0</v>
      </c>
      <c r="P34" s="90">
        <f>'臺北大'!$C34</f>
        <v>0</v>
      </c>
      <c r="Q34" s="50" t="s">
        <v>29</v>
      </c>
      <c r="R34" s="72">
        <f>'嘉義大'!$C34</f>
        <v>0</v>
      </c>
      <c r="S34" s="72">
        <f>'高雄大'!$C34</f>
        <v>0</v>
      </c>
      <c r="T34" s="90">
        <f>'臺東大'!$C34</f>
        <v>0</v>
      </c>
      <c r="U34" s="91">
        <f>'宜蘭大'!$C34</f>
        <v>0</v>
      </c>
      <c r="V34" s="72">
        <f>'聯合大'!$C34</f>
        <v>0</v>
      </c>
      <c r="W34" s="72">
        <f>'臺灣師大'!$C34</f>
        <v>0</v>
      </c>
      <c r="X34" s="90">
        <f>'彰師大'!$C34</f>
        <v>0</v>
      </c>
      <c r="Y34" s="50" t="s">
        <v>29</v>
      </c>
      <c r="Z34" s="72">
        <f>'高師大'!$C34</f>
        <v>0</v>
      </c>
      <c r="AA34" s="72">
        <f>'臺北藝大'!$C34</f>
        <v>0</v>
      </c>
      <c r="AB34" s="90">
        <f>'臺灣藝大'!$C34</f>
        <v>0</v>
      </c>
      <c r="AC34" s="91">
        <f>'空大'!$C34</f>
        <v>0</v>
      </c>
      <c r="AD34" s="72">
        <f>'臺灣科大'!$C34</f>
        <v>0</v>
      </c>
      <c r="AE34" s="72">
        <f>'臺北科大'!$C34</f>
        <v>0</v>
      </c>
      <c r="AF34" s="90">
        <f>'雲林科大'!$C34</f>
        <v>0</v>
      </c>
      <c r="AG34" s="50" t="s">
        <v>29</v>
      </c>
      <c r="AH34" s="72">
        <f>'高雄一科大'!$C34</f>
        <v>0</v>
      </c>
      <c r="AI34" s="72">
        <f>'應用科大'!$C34</f>
        <v>0</v>
      </c>
      <c r="AJ34" s="90">
        <f>'屏東科大'!$C34</f>
        <v>0</v>
      </c>
      <c r="AK34" s="91">
        <f>'北護學院'!$C34</f>
        <v>0</v>
      </c>
      <c r="AL34" s="72">
        <f>'臺南藝術'!$C34</f>
        <v>0</v>
      </c>
      <c r="AM34" s="72">
        <f>'體育學院'!$C34</f>
        <v>0</v>
      </c>
      <c r="AN34" s="90">
        <f>'臺灣體育'!$C34</f>
        <v>0</v>
      </c>
      <c r="AO34" s="50" t="s">
        <v>29</v>
      </c>
      <c r="AP34" s="72">
        <f>'北商技術'!$C34</f>
        <v>0</v>
      </c>
      <c r="AQ34" s="72">
        <f>'臺中技術'!$C34</f>
        <v>0</v>
      </c>
      <c r="AR34" s="90">
        <f>'勤益技術'!$C34</f>
        <v>0</v>
      </c>
      <c r="AS34" s="91">
        <f>'虎尾科大'!$C34</f>
        <v>0</v>
      </c>
      <c r="AT34" s="72">
        <f>'高雄海洋科大'!$C34</f>
        <v>0</v>
      </c>
      <c r="AU34" s="72">
        <f>'高雄餐旅'!$C34</f>
        <v>0</v>
      </c>
      <c r="AV34" s="90">
        <f>'屏商技術'!$C34</f>
        <v>0</v>
      </c>
      <c r="AW34" s="50" t="s">
        <v>29</v>
      </c>
      <c r="AX34" s="72">
        <f>'澎湖技術'!$C34</f>
        <v>0</v>
      </c>
      <c r="AY34" s="72">
        <f>'金門技術'!$C34</f>
        <v>0</v>
      </c>
      <c r="AZ34" s="90">
        <f>'臺北師範'!$C34</f>
        <v>0</v>
      </c>
      <c r="BA34" s="91">
        <f>'新竹師範'!$C34</f>
        <v>0</v>
      </c>
      <c r="BB34" s="72">
        <f>'臺中師範'!$C34</f>
        <v>0</v>
      </c>
      <c r="BC34" s="72">
        <f>'臺南師範'!$C34</f>
        <v>0</v>
      </c>
      <c r="BD34" s="90">
        <f>'屏東師範'!$C34</f>
        <v>0</v>
      </c>
      <c r="BE34" s="50" t="s">
        <v>29</v>
      </c>
      <c r="BF34" s="72">
        <f>'花蓮師範'!$C34</f>
        <v>0</v>
      </c>
      <c r="BG34" s="72">
        <f>'臺中護專'!$C34</f>
        <v>0</v>
      </c>
      <c r="BH34" s="90">
        <f>'臺南護專'!$C34</f>
        <v>0</v>
      </c>
      <c r="BI34" s="91">
        <f>'戲曲專科'!$C34</f>
        <v>0</v>
      </c>
      <c r="BJ34" s="52">
        <f>B34+C34+D34+E34+F34+G34+H34+J34+K34+L34+M34+N34+O34+P34+R34+S34+T34+U34+V34+W34+X34+Z34+AA34+AB34+AC34+AD34+AE34+AF34+AH34+AI34+AJ34+AK34+AL34+AM34+AN34+AP34+AQ34+AR34+AS34+AT34+AU34+AV34+AX34+AY34+AZ34+BA34+BB34+BC34+BD34+BF34+BG34+BH34+BI34</f>
        <v>0</v>
      </c>
    </row>
    <row r="35" spans="1:62" ht="16.5">
      <c r="A35" s="50" t="s">
        <v>30</v>
      </c>
      <c r="B35" s="72">
        <f>'臺大'!$C35</f>
        <v>85500000</v>
      </c>
      <c r="C35" s="72">
        <f>'政大'!$C35</f>
        <v>32303000</v>
      </c>
      <c r="D35" s="90">
        <f>'清大'!$C35</f>
        <v>43705000</v>
      </c>
      <c r="E35" s="91">
        <f>'中興大'!$C35</f>
        <v>19194000</v>
      </c>
      <c r="F35" s="72">
        <f>'成大'!$C35</f>
        <v>53263000</v>
      </c>
      <c r="G35" s="72">
        <f>'交大'!$C35</f>
        <v>30600000</v>
      </c>
      <c r="H35" s="90">
        <f>'中央大'!$C35</f>
        <v>21310000</v>
      </c>
      <c r="I35" s="50" t="s">
        <v>30</v>
      </c>
      <c r="J35" s="72">
        <f>'中山大'!$C35</f>
        <v>20196000</v>
      </c>
      <c r="K35" s="72">
        <f>'中正大'!$C35</f>
        <v>984000</v>
      </c>
      <c r="L35" s="90">
        <f>'海洋大'!$C35</f>
        <v>5010000</v>
      </c>
      <c r="M35" s="91">
        <f>'陽明大'!$C35</f>
        <v>16074000</v>
      </c>
      <c r="N35" s="72">
        <f>'東華大'!$C35</f>
        <v>11281000</v>
      </c>
      <c r="O35" s="72">
        <f>'暨南大'!$C35</f>
        <v>6888000</v>
      </c>
      <c r="P35" s="90">
        <f>'臺北大'!$C35</f>
        <v>12032000</v>
      </c>
      <c r="Q35" s="50" t="s">
        <v>30</v>
      </c>
      <c r="R35" s="72">
        <f>'嘉義大'!$C35</f>
        <v>21168000</v>
      </c>
      <c r="S35" s="72">
        <f>'高雄大'!$C35</f>
        <v>15150000</v>
      </c>
      <c r="T35" s="90">
        <f>'臺東大'!$C35</f>
        <v>1008000</v>
      </c>
      <c r="U35" s="91">
        <f>'宜蘭大'!$C35</f>
        <v>1920000</v>
      </c>
      <c r="V35" s="72">
        <f>'聯合大'!$C35</f>
        <v>1400000</v>
      </c>
      <c r="W35" s="72">
        <f>'臺灣師大'!$C35</f>
        <v>24322000</v>
      </c>
      <c r="X35" s="90">
        <f>'彰師大'!$C35</f>
        <v>0</v>
      </c>
      <c r="Y35" s="50" t="s">
        <v>30</v>
      </c>
      <c r="Z35" s="72">
        <f>'高師大'!$C35</f>
        <v>12954000</v>
      </c>
      <c r="AA35" s="72">
        <f>'臺北藝大'!$C35</f>
        <v>9312000</v>
      </c>
      <c r="AB35" s="90">
        <f>'臺灣藝大'!$C35</f>
        <v>7071000</v>
      </c>
      <c r="AC35" s="91">
        <f>'空大'!$C35</f>
        <v>36498000</v>
      </c>
      <c r="AD35" s="72">
        <f>'臺灣科大'!$C35</f>
        <v>27203500</v>
      </c>
      <c r="AE35" s="72">
        <f>'臺北科大'!$C35</f>
        <v>14166000</v>
      </c>
      <c r="AF35" s="90">
        <f>'雲林科大'!$C35</f>
        <v>9095000</v>
      </c>
      <c r="AG35" s="50" t="s">
        <v>30</v>
      </c>
      <c r="AH35" s="72">
        <f>'高雄一科大'!$C35</f>
        <v>0</v>
      </c>
      <c r="AI35" s="72">
        <f>'應用科大'!$C35</f>
        <v>8138000</v>
      </c>
      <c r="AJ35" s="90">
        <f>'屏東科大'!$C35</f>
        <v>9098000</v>
      </c>
      <c r="AK35" s="91">
        <f>'北護學院'!$C35</f>
        <v>2198000</v>
      </c>
      <c r="AL35" s="72">
        <f>'臺南藝術'!$C35</f>
        <v>2668000</v>
      </c>
      <c r="AM35" s="72">
        <f>'體育學院'!$C35</f>
        <v>1132000</v>
      </c>
      <c r="AN35" s="90">
        <f>'臺灣體育'!$C35</f>
        <v>4470000</v>
      </c>
      <c r="AO35" s="50" t="s">
        <v>30</v>
      </c>
      <c r="AP35" s="72">
        <f>'北商技術'!$C35</f>
        <v>998000</v>
      </c>
      <c r="AQ35" s="72">
        <f>'臺中技術'!$C35</f>
        <v>340000</v>
      </c>
      <c r="AR35" s="90">
        <f>'勤益技術'!$C35</f>
        <v>1236000</v>
      </c>
      <c r="AS35" s="91">
        <f>'虎尾科大'!$C35</f>
        <v>0</v>
      </c>
      <c r="AT35" s="72">
        <f>'高雄海洋科大'!$C35</f>
        <v>1149000</v>
      </c>
      <c r="AU35" s="72">
        <f>'高雄餐旅'!$C35</f>
        <v>230000</v>
      </c>
      <c r="AV35" s="90">
        <f>'屏商技術'!$C35</f>
        <v>761000</v>
      </c>
      <c r="AW35" s="50" t="s">
        <v>30</v>
      </c>
      <c r="AX35" s="72">
        <f>'澎湖技術'!$C35</f>
        <v>287000</v>
      </c>
      <c r="AY35" s="72">
        <f>'金門技術'!$C35</f>
        <v>1820000</v>
      </c>
      <c r="AZ35" s="90">
        <f>'臺北師範'!$C35</f>
        <v>5613000</v>
      </c>
      <c r="BA35" s="91">
        <f>'新竹師範'!$C35</f>
        <v>3624000</v>
      </c>
      <c r="BB35" s="72">
        <f>'臺中師範'!$C35</f>
        <v>7758000</v>
      </c>
      <c r="BC35" s="72">
        <f>'臺南師範'!$C35</f>
        <v>4462000</v>
      </c>
      <c r="BD35" s="90">
        <f>'屏東師範'!$C35</f>
        <v>2810000</v>
      </c>
      <c r="BE35" s="50" t="s">
        <v>30</v>
      </c>
      <c r="BF35" s="72">
        <f>'花蓮師範'!$C35</f>
        <v>223000</v>
      </c>
      <c r="BG35" s="72">
        <f>'臺中護專'!$C35</f>
        <v>5000</v>
      </c>
      <c r="BH35" s="90">
        <f>'臺南護專'!$C35</f>
        <v>0</v>
      </c>
      <c r="BI35" s="91">
        <f>'戲曲專科'!$C35</f>
        <v>5250000</v>
      </c>
      <c r="BJ35" s="52">
        <f>B35+C35+D35+E35+F35+G35+H35+J35+K35+L35+M35+N35+O35+P35+R35+S35+T35+U35+V35+W35+X35+Z35+AA35+AB35+AC35+AD35+AE35+AF35+AH35+AI35+AJ35+AK35+AL35+AM35+AN35+AP35+AQ35+AR35+AS35+AT35+AU35+AV35+AX35+AY35+AZ35+BA35+BB35+BC35+BD35+BF35+BG35+BH35+BI35</f>
        <v>603877500</v>
      </c>
    </row>
    <row r="36" spans="1:62" s="1" customFormat="1" ht="19.5" customHeight="1">
      <c r="A36" s="9" t="s">
        <v>77</v>
      </c>
      <c r="B36" s="51">
        <f aca="true" t="shared" si="30" ref="B36:H36">SUM(B37:B38)</f>
        <v>65490000</v>
      </c>
      <c r="C36" s="51">
        <f t="shared" si="30"/>
        <v>3875000</v>
      </c>
      <c r="D36" s="82">
        <f t="shared" si="30"/>
        <v>28246000</v>
      </c>
      <c r="E36" s="33">
        <f t="shared" si="30"/>
        <v>8804000</v>
      </c>
      <c r="F36" s="51">
        <f t="shared" si="30"/>
        <v>30436000</v>
      </c>
      <c r="G36" s="51">
        <f t="shared" si="30"/>
        <v>23000000</v>
      </c>
      <c r="H36" s="82">
        <f t="shared" si="30"/>
        <v>21729000</v>
      </c>
      <c r="I36" s="9" t="s">
        <v>77</v>
      </c>
      <c r="J36" s="51">
        <f aca="true" t="shared" si="31" ref="J36:P36">SUM(J37:J38)</f>
        <v>16208000</v>
      </c>
      <c r="K36" s="51">
        <f t="shared" si="31"/>
        <v>0</v>
      </c>
      <c r="L36" s="82">
        <f t="shared" si="31"/>
        <v>3984000</v>
      </c>
      <c r="M36" s="33">
        <f t="shared" si="31"/>
        <v>6679000</v>
      </c>
      <c r="N36" s="51">
        <f t="shared" si="31"/>
        <v>7906000</v>
      </c>
      <c r="O36" s="51">
        <f t="shared" si="31"/>
        <v>5408000</v>
      </c>
      <c r="P36" s="82">
        <f t="shared" si="31"/>
        <v>6530000</v>
      </c>
      <c r="Q36" s="9" t="s">
        <v>77</v>
      </c>
      <c r="R36" s="51">
        <f aca="true" t="shared" si="32" ref="R36:X36">SUM(R37:R38)</f>
        <v>20988000</v>
      </c>
      <c r="S36" s="51">
        <f t="shared" si="32"/>
        <v>9861000</v>
      </c>
      <c r="T36" s="82">
        <f t="shared" si="32"/>
        <v>2009000</v>
      </c>
      <c r="U36" s="33">
        <f t="shared" si="32"/>
        <v>807000</v>
      </c>
      <c r="V36" s="51">
        <f t="shared" si="32"/>
        <v>2705000</v>
      </c>
      <c r="W36" s="51">
        <f t="shared" si="32"/>
        <v>10238000</v>
      </c>
      <c r="X36" s="82">
        <f t="shared" si="32"/>
        <v>0</v>
      </c>
      <c r="Y36" s="9" t="s">
        <v>77</v>
      </c>
      <c r="Z36" s="51">
        <f aca="true" t="shared" si="33" ref="Z36:AF36">SUM(Z37:Z38)</f>
        <v>7105000</v>
      </c>
      <c r="AA36" s="51">
        <f t="shared" si="33"/>
        <v>932000</v>
      </c>
      <c r="AB36" s="82">
        <f t="shared" si="33"/>
        <v>5863000</v>
      </c>
      <c r="AC36" s="33">
        <f t="shared" si="33"/>
        <v>33372000</v>
      </c>
      <c r="AD36" s="51">
        <f t="shared" si="33"/>
        <v>14050000</v>
      </c>
      <c r="AE36" s="51">
        <f t="shared" si="33"/>
        <v>7778000</v>
      </c>
      <c r="AF36" s="82">
        <f t="shared" si="33"/>
        <v>6377000</v>
      </c>
      <c r="AG36" s="9" t="s">
        <v>77</v>
      </c>
      <c r="AH36" s="51">
        <f aca="true" t="shared" si="34" ref="AH36:AN36">SUM(AH37:AH38)</f>
        <v>0</v>
      </c>
      <c r="AI36" s="51">
        <f t="shared" si="34"/>
        <v>6272000</v>
      </c>
      <c r="AJ36" s="82">
        <f t="shared" si="34"/>
        <v>1469000</v>
      </c>
      <c r="AK36" s="33">
        <f t="shared" si="34"/>
        <v>1850000</v>
      </c>
      <c r="AL36" s="51">
        <f t="shared" si="34"/>
        <v>2876000</v>
      </c>
      <c r="AM36" s="51">
        <f t="shared" si="34"/>
        <v>1128000</v>
      </c>
      <c r="AN36" s="82">
        <f t="shared" si="34"/>
        <v>3430000</v>
      </c>
      <c r="AO36" s="9" t="s">
        <v>77</v>
      </c>
      <c r="AP36" s="51">
        <f aca="true" t="shared" si="35" ref="AP36:AV36">SUM(AP37:AP38)</f>
        <v>329000</v>
      </c>
      <c r="AQ36" s="51">
        <f t="shared" si="35"/>
        <v>203000</v>
      </c>
      <c r="AR36" s="82">
        <f t="shared" si="35"/>
        <v>1173000</v>
      </c>
      <c r="AS36" s="33">
        <f t="shared" si="35"/>
        <v>0</v>
      </c>
      <c r="AT36" s="51">
        <f t="shared" si="35"/>
        <v>1107000</v>
      </c>
      <c r="AU36" s="51">
        <f t="shared" si="35"/>
        <v>166000</v>
      </c>
      <c r="AV36" s="82">
        <f t="shared" si="35"/>
        <v>594000</v>
      </c>
      <c r="AW36" s="9" t="s">
        <v>77</v>
      </c>
      <c r="AX36" s="51">
        <f aca="true" t="shared" si="36" ref="AX36:BD36">SUM(AX37:AX38)</f>
        <v>269000</v>
      </c>
      <c r="AY36" s="51">
        <f t="shared" si="36"/>
        <v>1689000</v>
      </c>
      <c r="AZ36" s="82">
        <f t="shared" si="36"/>
        <v>5439000</v>
      </c>
      <c r="BA36" s="33">
        <f t="shared" si="36"/>
        <v>3426000</v>
      </c>
      <c r="BB36" s="51">
        <f t="shared" si="36"/>
        <v>4800000</v>
      </c>
      <c r="BC36" s="51">
        <f t="shared" si="36"/>
        <v>2678000</v>
      </c>
      <c r="BD36" s="82">
        <f t="shared" si="36"/>
        <v>3400000</v>
      </c>
      <c r="BE36" s="9" t="s">
        <v>77</v>
      </c>
      <c r="BF36" s="51">
        <f>SUM(BF37:BF38)</f>
        <v>230000</v>
      </c>
      <c r="BG36" s="51">
        <f>SUM(BG37:BG38)</f>
        <v>0</v>
      </c>
      <c r="BH36" s="82">
        <f>SUM(BH37:BH38)</f>
        <v>0</v>
      </c>
      <c r="BI36" s="33">
        <f>SUM(BI37:BI38)</f>
        <v>0</v>
      </c>
      <c r="BJ36" s="51">
        <f>SUM(BJ37:BJ38)</f>
        <v>392908000</v>
      </c>
    </row>
    <row r="37" spans="1:62" ht="16.5">
      <c r="A37" s="50" t="s">
        <v>31</v>
      </c>
      <c r="B37" s="72">
        <f>'臺大'!$C37</f>
        <v>0</v>
      </c>
      <c r="C37" s="72">
        <f>'政大'!$C37</f>
        <v>0</v>
      </c>
      <c r="D37" s="90">
        <f>'清大'!$C37</f>
        <v>0</v>
      </c>
      <c r="E37" s="91">
        <f>'中興大'!$C37</f>
        <v>0</v>
      </c>
      <c r="F37" s="72">
        <f>'成大'!$C37</f>
        <v>0</v>
      </c>
      <c r="G37" s="72">
        <f>'交大'!$C37</f>
        <v>0</v>
      </c>
      <c r="H37" s="90">
        <f>'中央大'!$C37</f>
        <v>0</v>
      </c>
      <c r="I37" s="50" t="s">
        <v>31</v>
      </c>
      <c r="J37" s="72">
        <f>'中山大'!$C37</f>
        <v>0</v>
      </c>
      <c r="K37" s="72">
        <f>'中正大'!$C37</f>
        <v>0</v>
      </c>
      <c r="L37" s="90">
        <f>'海洋大'!$C37</f>
        <v>0</v>
      </c>
      <c r="M37" s="91">
        <f>'陽明大'!$C37</f>
        <v>0</v>
      </c>
      <c r="N37" s="72">
        <f>'東華大'!$C37</f>
        <v>0</v>
      </c>
      <c r="O37" s="72">
        <f>'暨南大'!$C37</f>
        <v>0</v>
      </c>
      <c r="P37" s="90">
        <f>'臺北大'!$C37</f>
        <v>0</v>
      </c>
      <c r="Q37" s="50" t="s">
        <v>31</v>
      </c>
      <c r="R37" s="72">
        <f>'嘉義大'!$C37</f>
        <v>0</v>
      </c>
      <c r="S37" s="72">
        <f>'高雄大'!$C37</f>
        <v>0</v>
      </c>
      <c r="T37" s="90">
        <f>'臺東大'!$C37</f>
        <v>0</v>
      </c>
      <c r="U37" s="91">
        <f>'宜蘭大'!$C37</f>
        <v>0</v>
      </c>
      <c r="V37" s="72">
        <f>'聯合大'!$C37</f>
        <v>0</v>
      </c>
      <c r="W37" s="72">
        <f>'臺灣師大'!$C37</f>
        <v>0</v>
      </c>
      <c r="X37" s="90">
        <f>'彰師大'!$C37</f>
        <v>0</v>
      </c>
      <c r="Y37" s="50" t="s">
        <v>31</v>
      </c>
      <c r="Z37" s="72">
        <f>'高師大'!$C37</f>
        <v>0</v>
      </c>
      <c r="AA37" s="72">
        <f>'臺北藝大'!$C37</f>
        <v>0</v>
      </c>
      <c r="AB37" s="90">
        <f>'臺灣藝大'!$C37</f>
        <v>0</v>
      </c>
      <c r="AC37" s="91">
        <f>'空大'!$C37</f>
        <v>0</v>
      </c>
      <c r="AD37" s="72">
        <f>'臺灣科大'!$C37</f>
        <v>0</v>
      </c>
      <c r="AE37" s="72">
        <f>'臺北科大'!$C37</f>
        <v>0</v>
      </c>
      <c r="AF37" s="90">
        <f>'雲林科大'!$C37</f>
        <v>0</v>
      </c>
      <c r="AG37" s="50" t="s">
        <v>31</v>
      </c>
      <c r="AH37" s="72">
        <f>'高雄一科大'!$C37</f>
        <v>0</v>
      </c>
      <c r="AI37" s="72">
        <f>'應用科大'!$C37</f>
        <v>0</v>
      </c>
      <c r="AJ37" s="90">
        <f>'屏東科大'!$C37</f>
        <v>0</v>
      </c>
      <c r="AK37" s="91">
        <f>'北護學院'!$C37</f>
        <v>0</v>
      </c>
      <c r="AL37" s="72">
        <f>'臺南藝術'!$C37</f>
        <v>0</v>
      </c>
      <c r="AM37" s="72">
        <f>'體育學院'!$C37</f>
        <v>0</v>
      </c>
      <c r="AN37" s="90">
        <f>'臺灣體育'!$C37</f>
        <v>0</v>
      </c>
      <c r="AO37" s="50" t="s">
        <v>31</v>
      </c>
      <c r="AP37" s="72">
        <f>'北商技術'!$C37</f>
        <v>0</v>
      </c>
      <c r="AQ37" s="72">
        <f>'臺中技術'!$C37</f>
        <v>0</v>
      </c>
      <c r="AR37" s="90">
        <f>'勤益技術'!$C37</f>
        <v>0</v>
      </c>
      <c r="AS37" s="91">
        <f>'虎尾科大'!$C37</f>
        <v>0</v>
      </c>
      <c r="AT37" s="72">
        <f>'高雄海洋科大'!$C37</f>
        <v>0</v>
      </c>
      <c r="AU37" s="72">
        <f>'高雄餐旅'!$C37</f>
        <v>0</v>
      </c>
      <c r="AV37" s="90">
        <f>'屏商技術'!$C37</f>
        <v>0</v>
      </c>
      <c r="AW37" s="50" t="s">
        <v>31</v>
      </c>
      <c r="AX37" s="72">
        <f>'澎湖技術'!$C37</f>
        <v>0</v>
      </c>
      <c r="AY37" s="72">
        <f>'金門技術'!$C37</f>
        <v>0</v>
      </c>
      <c r="AZ37" s="90">
        <f>'臺北師範'!$C37</f>
        <v>0</v>
      </c>
      <c r="BA37" s="91">
        <f>'新竹師範'!$C37</f>
        <v>0</v>
      </c>
      <c r="BB37" s="72">
        <f>'臺中師範'!$C37</f>
        <v>0</v>
      </c>
      <c r="BC37" s="72">
        <f>'臺南師範'!$C37</f>
        <v>0</v>
      </c>
      <c r="BD37" s="90">
        <f>'屏東師範'!$C37</f>
        <v>0</v>
      </c>
      <c r="BE37" s="50" t="s">
        <v>31</v>
      </c>
      <c r="BF37" s="72">
        <f>'花蓮師範'!$C37</f>
        <v>0</v>
      </c>
      <c r="BG37" s="72">
        <f>'臺中護專'!$C37</f>
        <v>0</v>
      </c>
      <c r="BH37" s="90">
        <f>'臺南護專'!$C37</f>
        <v>0</v>
      </c>
      <c r="BI37" s="91">
        <f>'戲曲專科'!$C37</f>
        <v>0</v>
      </c>
      <c r="BJ37" s="52">
        <f>B37+C37+D37+E37+F37+G37+H37+J37+K37+L37+M37+N37+O37+P37+R37+S37+T37+U37+V37+W37+X37+Z37+AA37+AB37+AC37+AD37+AE37+AF37+AH37+AI37+AJ37+AK37+AL37+AM37+AN37+AP37+AQ37+AR37+AS37+AT37+AU37+AV37+AX37+AY37+AZ37+BA37+BB37+BC37+BD37+BF37+BG37+BH37+BI37</f>
        <v>0</v>
      </c>
    </row>
    <row r="38" spans="1:62" s="56" customFormat="1" ht="16.5">
      <c r="A38" s="54" t="s">
        <v>32</v>
      </c>
      <c r="B38" s="72">
        <f>'臺大'!$C38</f>
        <v>65490000</v>
      </c>
      <c r="C38" s="72">
        <f>'政大'!$C38</f>
        <v>3875000</v>
      </c>
      <c r="D38" s="90">
        <f>'清大'!$C38</f>
        <v>28246000</v>
      </c>
      <c r="E38" s="91">
        <f>'中興大'!$C38</f>
        <v>8804000</v>
      </c>
      <c r="F38" s="72">
        <f>'成大'!$C38</f>
        <v>30436000</v>
      </c>
      <c r="G38" s="72">
        <f>'交大'!$C38</f>
        <v>23000000</v>
      </c>
      <c r="H38" s="90">
        <f>'中央大'!$C38</f>
        <v>21729000</v>
      </c>
      <c r="I38" s="54" t="s">
        <v>32</v>
      </c>
      <c r="J38" s="72">
        <f>'中山大'!$C38</f>
        <v>16208000</v>
      </c>
      <c r="K38" s="72">
        <f>'中正大'!$C38</f>
        <v>0</v>
      </c>
      <c r="L38" s="90">
        <f>'海洋大'!$C38</f>
        <v>3984000</v>
      </c>
      <c r="M38" s="91">
        <f>'陽明大'!$C38</f>
        <v>6679000</v>
      </c>
      <c r="N38" s="72">
        <f>'東華大'!$C38</f>
        <v>7906000</v>
      </c>
      <c r="O38" s="72">
        <f>'暨南大'!$C38</f>
        <v>5408000</v>
      </c>
      <c r="P38" s="90">
        <f>'臺北大'!$C38</f>
        <v>6530000</v>
      </c>
      <c r="Q38" s="54" t="s">
        <v>32</v>
      </c>
      <c r="R38" s="72">
        <f>'嘉義大'!$C38</f>
        <v>20988000</v>
      </c>
      <c r="S38" s="72">
        <f>'高雄大'!$C38</f>
        <v>9861000</v>
      </c>
      <c r="T38" s="90">
        <f>'臺東大'!$C38</f>
        <v>2009000</v>
      </c>
      <c r="U38" s="91">
        <f>'宜蘭大'!$C38</f>
        <v>807000</v>
      </c>
      <c r="V38" s="72">
        <f>'聯合大'!$C38</f>
        <v>2705000</v>
      </c>
      <c r="W38" s="72">
        <f>'臺灣師大'!$C38</f>
        <v>10238000</v>
      </c>
      <c r="X38" s="90">
        <f>'彰師大'!$C38</f>
        <v>0</v>
      </c>
      <c r="Y38" s="55" t="s">
        <v>32</v>
      </c>
      <c r="Z38" s="72">
        <f>'高師大'!$C38</f>
        <v>7105000</v>
      </c>
      <c r="AA38" s="72">
        <f>'臺北藝大'!$C38</f>
        <v>932000</v>
      </c>
      <c r="AB38" s="90">
        <f>'臺灣藝大'!$C38</f>
        <v>5863000</v>
      </c>
      <c r="AC38" s="91">
        <f>'空大'!$C38</f>
        <v>33372000</v>
      </c>
      <c r="AD38" s="72">
        <f>'臺灣科大'!$C38</f>
        <v>14050000</v>
      </c>
      <c r="AE38" s="72">
        <f>'臺北科大'!$C38</f>
        <v>7778000</v>
      </c>
      <c r="AF38" s="90">
        <f>'雲林科大'!$C38</f>
        <v>6377000</v>
      </c>
      <c r="AG38" s="55" t="s">
        <v>32</v>
      </c>
      <c r="AH38" s="72">
        <f>'高雄一科大'!$C38</f>
        <v>0</v>
      </c>
      <c r="AI38" s="72">
        <f>'應用科大'!$C38</f>
        <v>6272000</v>
      </c>
      <c r="AJ38" s="90">
        <f>'屏東科大'!$C38</f>
        <v>1469000</v>
      </c>
      <c r="AK38" s="91">
        <f>'北護學院'!$C38</f>
        <v>1850000</v>
      </c>
      <c r="AL38" s="72">
        <f>'臺南藝術'!$C38</f>
        <v>2876000</v>
      </c>
      <c r="AM38" s="72">
        <f>'體育學院'!$C38</f>
        <v>1128000</v>
      </c>
      <c r="AN38" s="90">
        <f>'臺灣體育'!$C38</f>
        <v>3430000</v>
      </c>
      <c r="AO38" s="55" t="s">
        <v>32</v>
      </c>
      <c r="AP38" s="72">
        <f>'北商技術'!$C38</f>
        <v>329000</v>
      </c>
      <c r="AQ38" s="72">
        <f>'臺中技術'!$C38</f>
        <v>203000</v>
      </c>
      <c r="AR38" s="90">
        <f>'勤益技術'!$C38</f>
        <v>1173000</v>
      </c>
      <c r="AS38" s="91">
        <f>'虎尾科大'!$C38</f>
        <v>0</v>
      </c>
      <c r="AT38" s="72">
        <f>'高雄海洋科大'!$C38</f>
        <v>1107000</v>
      </c>
      <c r="AU38" s="72">
        <f>'高雄餐旅'!$C38</f>
        <v>166000</v>
      </c>
      <c r="AV38" s="90">
        <f>'屏商技術'!$C38</f>
        <v>594000</v>
      </c>
      <c r="AW38" s="55" t="s">
        <v>32</v>
      </c>
      <c r="AX38" s="72">
        <f>'澎湖技術'!$C38</f>
        <v>269000</v>
      </c>
      <c r="AY38" s="72">
        <f>'金門技術'!$C38</f>
        <v>1689000</v>
      </c>
      <c r="AZ38" s="90">
        <f>'臺北師範'!$C38</f>
        <v>5439000</v>
      </c>
      <c r="BA38" s="91">
        <f>'新竹師範'!$C38</f>
        <v>3426000</v>
      </c>
      <c r="BB38" s="72">
        <f>'臺中師範'!$C38</f>
        <v>4800000</v>
      </c>
      <c r="BC38" s="72">
        <f>'臺南師範'!$C38</f>
        <v>2678000</v>
      </c>
      <c r="BD38" s="90">
        <f>'屏東師範'!$C38</f>
        <v>3400000</v>
      </c>
      <c r="BE38" s="55" t="s">
        <v>32</v>
      </c>
      <c r="BF38" s="72">
        <f>'花蓮師範'!$C38</f>
        <v>230000</v>
      </c>
      <c r="BG38" s="72">
        <f>'臺中護專'!$C38</f>
        <v>0</v>
      </c>
      <c r="BH38" s="90">
        <f>'臺南護專'!$C38</f>
        <v>0</v>
      </c>
      <c r="BI38" s="91">
        <f>'戲曲專科'!$C38</f>
        <v>0</v>
      </c>
      <c r="BJ38" s="52">
        <f>B38+C38+D38+E38+F38+G38+H38+J38+K38+L38+M38+N38+O38+P38+R38+S38+T38+U38+V38+W38+X38+Z38+AA38+AB38+AC38+AD38+AE38+AF38+AH38+AI38+AJ38+AK38+AL38+AM38+AN38+AP38+AQ38+AR38+AS38+AT38+AU38+AV38+AX38+AY38+AZ38+BA38+BB38+BC38+BD38+BF38+BG38+BH38+BI38</f>
        <v>392908000</v>
      </c>
    </row>
    <row r="39" spans="1:62" s="1" customFormat="1" ht="15.75" customHeight="1">
      <c r="A39" s="9" t="s">
        <v>78</v>
      </c>
      <c r="B39" s="51">
        <f aca="true" t="shared" si="37" ref="B39:H39">B33-B36</f>
        <v>20010000</v>
      </c>
      <c r="C39" s="51">
        <f t="shared" si="37"/>
        <v>28428000</v>
      </c>
      <c r="D39" s="82">
        <f t="shared" si="37"/>
        <v>15459000</v>
      </c>
      <c r="E39" s="33">
        <f t="shared" si="37"/>
        <v>10390000</v>
      </c>
      <c r="F39" s="51">
        <f t="shared" si="37"/>
        <v>22827000</v>
      </c>
      <c r="G39" s="51">
        <f t="shared" si="37"/>
        <v>7600000</v>
      </c>
      <c r="H39" s="82">
        <f t="shared" si="37"/>
        <v>-419000</v>
      </c>
      <c r="I39" s="9" t="s">
        <v>78</v>
      </c>
      <c r="J39" s="51">
        <f aca="true" t="shared" si="38" ref="J39:P39">J33-J36</f>
        <v>3988000</v>
      </c>
      <c r="K39" s="51">
        <f t="shared" si="38"/>
        <v>984000</v>
      </c>
      <c r="L39" s="82">
        <f t="shared" si="38"/>
        <v>1026000</v>
      </c>
      <c r="M39" s="33">
        <f t="shared" si="38"/>
        <v>9395000</v>
      </c>
      <c r="N39" s="51">
        <f t="shared" si="38"/>
        <v>3375000</v>
      </c>
      <c r="O39" s="51">
        <f t="shared" si="38"/>
        <v>1480000</v>
      </c>
      <c r="P39" s="82">
        <f t="shared" si="38"/>
        <v>5502000</v>
      </c>
      <c r="Q39" s="9" t="s">
        <v>78</v>
      </c>
      <c r="R39" s="51">
        <f aca="true" t="shared" si="39" ref="R39:X39">R33-R36</f>
        <v>180000</v>
      </c>
      <c r="S39" s="51">
        <f t="shared" si="39"/>
        <v>5289000</v>
      </c>
      <c r="T39" s="82">
        <f t="shared" si="39"/>
        <v>-1001000</v>
      </c>
      <c r="U39" s="33">
        <f t="shared" si="39"/>
        <v>1113000</v>
      </c>
      <c r="V39" s="51">
        <f t="shared" si="39"/>
        <v>-1305000</v>
      </c>
      <c r="W39" s="51">
        <f t="shared" si="39"/>
        <v>14084000</v>
      </c>
      <c r="X39" s="82">
        <f t="shared" si="39"/>
        <v>0</v>
      </c>
      <c r="Y39" s="9" t="s">
        <v>78</v>
      </c>
      <c r="Z39" s="51">
        <f aca="true" t="shared" si="40" ref="Z39:AF39">Z33-Z36</f>
        <v>5849000</v>
      </c>
      <c r="AA39" s="51">
        <f t="shared" si="40"/>
        <v>8380000</v>
      </c>
      <c r="AB39" s="82">
        <f t="shared" si="40"/>
        <v>1208000</v>
      </c>
      <c r="AC39" s="33">
        <f t="shared" si="40"/>
        <v>3126000</v>
      </c>
      <c r="AD39" s="51">
        <f t="shared" si="40"/>
        <v>13153500</v>
      </c>
      <c r="AE39" s="51">
        <f t="shared" si="40"/>
        <v>6388000</v>
      </c>
      <c r="AF39" s="82">
        <f t="shared" si="40"/>
        <v>2718000</v>
      </c>
      <c r="AG39" s="9" t="s">
        <v>78</v>
      </c>
      <c r="AH39" s="51">
        <f aca="true" t="shared" si="41" ref="AH39:AN39">AH33-AH36</f>
        <v>0</v>
      </c>
      <c r="AI39" s="51">
        <f t="shared" si="41"/>
        <v>1866000</v>
      </c>
      <c r="AJ39" s="82">
        <f t="shared" si="41"/>
        <v>7629000</v>
      </c>
      <c r="AK39" s="33">
        <f t="shared" si="41"/>
        <v>348000</v>
      </c>
      <c r="AL39" s="51">
        <f t="shared" si="41"/>
        <v>-208000</v>
      </c>
      <c r="AM39" s="51">
        <f t="shared" si="41"/>
        <v>4000</v>
      </c>
      <c r="AN39" s="82">
        <f t="shared" si="41"/>
        <v>1040000</v>
      </c>
      <c r="AO39" s="9" t="s">
        <v>78</v>
      </c>
      <c r="AP39" s="51">
        <f aca="true" t="shared" si="42" ref="AP39:AV39">AP33-AP36</f>
        <v>669000</v>
      </c>
      <c r="AQ39" s="51">
        <f t="shared" si="42"/>
        <v>137000</v>
      </c>
      <c r="AR39" s="82">
        <f t="shared" si="42"/>
        <v>63000</v>
      </c>
      <c r="AS39" s="33">
        <f t="shared" si="42"/>
        <v>0</v>
      </c>
      <c r="AT39" s="51">
        <f t="shared" si="42"/>
        <v>42000</v>
      </c>
      <c r="AU39" s="51">
        <f t="shared" si="42"/>
        <v>64000</v>
      </c>
      <c r="AV39" s="82">
        <f t="shared" si="42"/>
        <v>167000</v>
      </c>
      <c r="AW39" s="9" t="s">
        <v>78</v>
      </c>
      <c r="AX39" s="51">
        <f aca="true" t="shared" si="43" ref="AX39:BD39">AX33-AX36</f>
        <v>18000</v>
      </c>
      <c r="AY39" s="51">
        <f t="shared" si="43"/>
        <v>131000</v>
      </c>
      <c r="AZ39" s="82">
        <f t="shared" si="43"/>
        <v>174000</v>
      </c>
      <c r="BA39" s="33">
        <f t="shared" si="43"/>
        <v>198000</v>
      </c>
      <c r="BB39" s="51">
        <f t="shared" si="43"/>
        <v>2958000</v>
      </c>
      <c r="BC39" s="51">
        <f t="shared" si="43"/>
        <v>1784000</v>
      </c>
      <c r="BD39" s="82">
        <f t="shared" si="43"/>
        <v>-590000</v>
      </c>
      <c r="BE39" s="9" t="s">
        <v>78</v>
      </c>
      <c r="BF39" s="51">
        <f>BF33-BF36</f>
        <v>-7000</v>
      </c>
      <c r="BG39" s="51">
        <f>BG33-BG36</f>
        <v>5000</v>
      </c>
      <c r="BH39" s="82">
        <f>BH33-BH36</f>
        <v>0</v>
      </c>
      <c r="BI39" s="33">
        <f>BI33-BI36</f>
        <v>5250000</v>
      </c>
      <c r="BJ39" s="51">
        <f>BJ33-BJ36</f>
        <v>210969500</v>
      </c>
    </row>
    <row r="40" spans="1:62" s="1" customFormat="1" ht="16.5" customHeight="1">
      <c r="A40" s="9" t="s">
        <v>79</v>
      </c>
      <c r="B40" s="72">
        <f>'臺大'!$C40</f>
        <v>0</v>
      </c>
      <c r="C40" s="72">
        <f>'政大'!$C40</f>
        <v>0</v>
      </c>
      <c r="D40" s="90">
        <f>'清大'!$C40</f>
        <v>0</v>
      </c>
      <c r="E40" s="91">
        <f>'中興大'!$C40</f>
        <v>0</v>
      </c>
      <c r="F40" s="72">
        <f>'成大'!$C40</f>
        <v>0</v>
      </c>
      <c r="G40" s="72">
        <f>'交大'!$C40</f>
        <v>0</v>
      </c>
      <c r="H40" s="90">
        <f>'中央大'!$C40</f>
        <v>0</v>
      </c>
      <c r="I40" s="9" t="s">
        <v>79</v>
      </c>
      <c r="J40" s="72">
        <f>'中山大'!$C40</f>
        <v>0</v>
      </c>
      <c r="K40" s="72">
        <f>'中正大'!$C40</f>
        <v>0</v>
      </c>
      <c r="L40" s="90">
        <f>'海洋大'!$C40</f>
        <v>0</v>
      </c>
      <c r="M40" s="91">
        <f>'陽明大'!$C40</f>
        <v>0</v>
      </c>
      <c r="N40" s="72">
        <f>'東華大'!$C40</f>
        <v>0</v>
      </c>
      <c r="O40" s="72">
        <f>'暨南大'!$C40</f>
        <v>0</v>
      </c>
      <c r="P40" s="90">
        <f>'臺北大'!$C40</f>
        <v>0</v>
      </c>
      <c r="Q40" s="9" t="s">
        <v>79</v>
      </c>
      <c r="R40" s="72">
        <f>'嘉義大'!$C40</f>
        <v>0</v>
      </c>
      <c r="S40" s="72">
        <f>'高雄大'!$C40</f>
        <v>0</v>
      </c>
      <c r="T40" s="90">
        <f>'臺東大'!$C40</f>
        <v>0</v>
      </c>
      <c r="U40" s="91">
        <f>'宜蘭大'!$C40</f>
        <v>0</v>
      </c>
      <c r="V40" s="72">
        <f>'聯合大'!$C40</f>
        <v>0</v>
      </c>
      <c r="W40" s="72">
        <f>'臺灣師大'!$C40</f>
        <v>0</v>
      </c>
      <c r="X40" s="90">
        <f>'彰師大'!$C40</f>
        <v>0</v>
      </c>
      <c r="Y40" s="9" t="s">
        <v>79</v>
      </c>
      <c r="Z40" s="72">
        <f>'高師大'!$C40</f>
        <v>0</v>
      </c>
      <c r="AA40" s="72">
        <f>'臺北藝大'!$C40</f>
        <v>0</v>
      </c>
      <c r="AB40" s="90">
        <f>'臺灣藝大'!$C40</f>
        <v>0</v>
      </c>
      <c r="AC40" s="91">
        <f>'空大'!$C40</f>
        <v>0</v>
      </c>
      <c r="AD40" s="72">
        <f>'臺灣科大'!$C40</f>
        <v>0</v>
      </c>
      <c r="AE40" s="72">
        <f>'臺北科大'!$C40</f>
        <v>0</v>
      </c>
      <c r="AF40" s="90">
        <f>'雲林科大'!$C40</f>
        <v>0</v>
      </c>
      <c r="AG40" s="9" t="s">
        <v>79</v>
      </c>
      <c r="AH40" s="72">
        <f>'高雄一科大'!$C40</f>
        <v>0</v>
      </c>
      <c r="AI40" s="72">
        <f>'應用科大'!$C40</f>
        <v>0</v>
      </c>
      <c r="AJ40" s="90">
        <f>'屏東科大'!$C40</f>
        <v>0</v>
      </c>
      <c r="AK40" s="91">
        <f>'北護學院'!$C40</f>
        <v>0</v>
      </c>
      <c r="AL40" s="72">
        <f>'臺南藝術'!$C40</f>
        <v>0</v>
      </c>
      <c r="AM40" s="72">
        <f>'體育學院'!$C40</f>
        <v>0</v>
      </c>
      <c r="AN40" s="90">
        <f>'臺灣體育'!$C40</f>
        <v>0</v>
      </c>
      <c r="AO40" s="9" t="s">
        <v>79</v>
      </c>
      <c r="AP40" s="72">
        <f>'北商技術'!$C40</f>
        <v>0</v>
      </c>
      <c r="AQ40" s="72">
        <f>'臺中技術'!$C40</f>
        <v>0</v>
      </c>
      <c r="AR40" s="90">
        <f>'勤益技術'!$C40</f>
        <v>0</v>
      </c>
      <c r="AS40" s="91">
        <f>'虎尾科大'!$C40</f>
        <v>0</v>
      </c>
      <c r="AT40" s="72">
        <f>'高雄海洋科大'!$C40</f>
        <v>0</v>
      </c>
      <c r="AU40" s="72">
        <f>'高雄餐旅'!$C40</f>
        <v>0</v>
      </c>
      <c r="AV40" s="90">
        <f>'屏商技術'!$C40</f>
        <v>0</v>
      </c>
      <c r="AW40" s="9" t="s">
        <v>79</v>
      </c>
      <c r="AX40" s="72">
        <f>'澎湖技術'!$C40</f>
        <v>0</v>
      </c>
      <c r="AY40" s="72">
        <f>'金門技術'!$C40</f>
        <v>0</v>
      </c>
      <c r="AZ40" s="90">
        <f>'臺北師範'!$C40</f>
        <v>0</v>
      </c>
      <c r="BA40" s="91">
        <f>'新竹師範'!$C40</f>
        <v>0</v>
      </c>
      <c r="BB40" s="72">
        <f>'臺中師範'!$C40</f>
        <v>0</v>
      </c>
      <c r="BC40" s="72">
        <f>'臺南師範'!$C40</f>
        <v>0</v>
      </c>
      <c r="BD40" s="90">
        <f>'屏東師範'!$C40</f>
        <v>0</v>
      </c>
      <c r="BE40" s="9" t="s">
        <v>79</v>
      </c>
      <c r="BF40" s="72">
        <f>'花蓮師範'!$C40</f>
        <v>0</v>
      </c>
      <c r="BG40" s="72">
        <f>'臺中護專'!$C40</f>
        <v>0</v>
      </c>
      <c r="BH40" s="90">
        <f>'臺南護專'!$C40</f>
        <v>0</v>
      </c>
      <c r="BI40" s="91">
        <f>'戲曲專科'!$C40</f>
        <v>0</v>
      </c>
      <c r="BJ40" s="51">
        <f>SUM(A40:BI40)</f>
        <v>0</v>
      </c>
    </row>
    <row r="41" spans="1:62" s="1" customFormat="1" ht="21.75" customHeight="1" thickBot="1">
      <c r="A41" s="11" t="s">
        <v>80</v>
      </c>
      <c r="B41" s="37">
        <f aca="true" t="shared" si="44" ref="B41:H41">B32+B39+B40</f>
        <v>-7453000</v>
      </c>
      <c r="C41" s="37">
        <f t="shared" si="44"/>
        <v>-10607000</v>
      </c>
      <c r="D41" s="73">
        <f t="shared" si="44"/>
        <v>15245000</v>
      </c>
      <c r="E41" s="53">
        <f t="shared" si="44"/>
        <v>-46256000</v>
      </c>
      <c r="F41" s="37">
        <f t="shared" si="44"/>
        <v>31587000</v>
      </c>
      <c r="G41" s="37">
        <f t="shared" si="44"/>
        <v>680000</v>
      </c>
      <c r="H41" s="73">
        <f t="shared" si="44"/>
        <v>812000</v>
      </c>
      <c r="I41" s="11" t="s">
        <v>80</v>
      </c>
      <c r="J41" s="37">
        <f aca="true" t="shared" si="45" ref="J41:P41">J32+J39+J40</f>
        <v>1437000</v>
      </c>
      <c r="K41" s="37">
        <f t="shared" si="45"/>
        <v>51564000</v>
      </c>
      <c r="L41" s="73">
        <f t="shared" si="45"/>
        <v>0</v>
      </c>
      <c r="M41" s="53">
        <f t="shared" si="45"/>
        <v>-35320000</v>
      </c>
      <c r="N41" s="37">
        <f t="shared" si="45"/>
        <v>-17029000</v>
      </c>
      <c r="O41" s="37">
        <f t="shared" si="45"/>
        <v>1818000</v>
      </c>
      <c r="P41" s="73">
        <f t="shared" si="45"/>
        <v>1983000</v>
      </c>
      <c r="Q41" s="11" t="s">
        <v>80</v>
      </c>
      <c r="R41" s="37">
        <f aca="true" t="shared" si="46" ref="R41:X41">R32+R39+R40</f>
        <v>-4162000</v>
      </c>
      <c r="S41" s="37">
        <f t="shared" si="46"/>
        <v>-12218000</v>
      </c>
      <c r="T41" s="73">
        <f t="shared" si="46"/>
        <v>-12707000</v>
      </c>
      <c r="U41" s="53">
        <f t="shared" si="46"/>
        <v>-10012000</v>
      </c>
      <c r="V41" s="37">
        <f t="shared" si="46"/>
        <v>-1422500</v>
      </c>
      <c r="W41" s="37">
        <f t="shared" si="46"/>
        <v>-84929000</v>
      </c>
      <c r="X41" s="73">
        <f t="shared" si="46"/>
        <v>42140000</v>
      </c>
      <c r="Y41" s="11" t="s">
        <v>80</v>
      </c>
      <c r="Z41" s="37">
        <f aca="true" t="shared" si="47" ref="Z41:AF41">Z32+Z39+Z40</f>
        <v>4635000</v>
      </c>
      <c r="AA41" s="37">
        <f t="shared" si="47"/>
        <v>-12965000</v>
      </c>
      <c r="AB41" s="73">
        <f t="shared" si="47"/>
        <v>-886000</v>
      </c>
      <c r="AC41" s="53">
        <f t="shared" si="47"/>
        <v>-60241000</v>
      </c>
      <c r="AD41" s="37">
        <f t="shared" si="47"/>
        <v>-70554500</v>
      </c>
      <c r="AE41" s="37">
        <f t="shared" si="47"/>
        <v>-15071000</v>
      </c>
      <c r="AF41" s="73">
        <f t="shared" si="47"/>
        <v>1419000</v>
      </c>
      <c r="AG41" s="11" t="s">
        <v>80</v>
      </c>
      <c r="AH41" s="37">
        <f aca="true" t="shared" si="48" ref="AH41:AN41">AH32+AH39+AH40</f>
        <v>4756000</v>
      </c>
      <c r="AI41" s="37">
        <f t="shared" si="48"/>
        <v>4455000</v>
      </c>
      <c r="AJ41" s="73">
        <f t="shared" si="48"/>
        <v>-4114000</v>
      </c>
      <c r="AK41" s="53">
        <f t="shared" si="48"/>
        <v>-2915000</v>
      </c>
      <c r="AL41" s="37">
        <f t="shared" si="48"/>
        <v>-2294000</v>
      </c>
      <c r="AM41" s="37">
        <f t="shared" si="48"/>
        <v>577000</v>
      </c>
      <c r="AN41" s="73">
        <f t="shared" si="48"/>
        <v>-6827000</v>
      </c>
      <c r="AO41" s="11" t="s">
        <v>80</v>
      </c>
      <c r="AP41" s="37">
        <f aca="true" t="shared" si="49" ref="AP41:AV41">AP32+AP39+AP40</f>
        <v>-31943000</v>
      </c>
      <c r="AQ41" s="37">
        <f t="shared" si="49"/>
        <v>902000</v>
      </c>
      <c r="AR41" s="73">
        <f t="shared" si="49"/>
        <v>1542000</v>
      </c>
      <c r="AS41" s="53">
        <f t="shared" si="49"/>
        <v>-7374000</v>
      </c>
      <c r="AT41" s="37">
        <f t="shared" si="49"/>
        <v>-782000</v>
      </c>
      <c r="AU41" s="37">
        <f t="shared" si="49"/>
        <v>-18372000</v>
      </c>
      <c r="AV41" s="73">
        <f t="shared" si="49"/>
        <v>-26754000</v>
      </c>
      <c r="AW41" s="11" t="s">
        <v>80</v>
      </c>
      <c r="AX41" s="37">
        <f aca="true" t="shared" si="50" ref="AX41:BD41">AX32+AX39+AX40</f>
        <v>0</v>
      </c>
      <c r="AY41" s="37">
        <f t="shared" si="50"/>
        <v>358500</v>
      </c>
      <c r="AZ41" s="73">
        <f t="shared" si="50"/>
        <v>6054500</v>
      </c>
      <c r="BA41" s="53">
        <f t="shared" si="50"/>
        <v>8511000</v>
      </c>
      <c r="BB41" s="37">
        <f t="shared" si="50"/>
        <v>-16338000</v>
      </c>
      <c r="BC41" s="37">
        <f t="shared" si="50"/>
        <v>-14426000</v>
      </c>
      <c r="BD41" s="73">
        <f t="shared" si="50"/>
        <v>-9092000</v>
      </c>
      <c r="BE41" s="11" t="s">
        <v>80</v>
      </c>
      <c r="BF41" s="37">
        <f>BF32+BF39+BF40</f>
        <v>-13281000</v>
      </c>
      <c r="BG41" s="37">
        <f>BG32+BG39+BG40</f>
        <v>-3410000</v>
      </c>
      <c r="BH41" s="76">
        <f>BH32+BH39+BH40</f>
        <v>2135000</v>
      </c>
      <c r="BI41" s="53">
        <f>BI32+BI39+BI40</f>
        <v>-2678000</v>
      </c>
      <c r="BJ41" s="37">
        <f>BJ32+BJ39+BJ40</f>
        <v>-379822000</v>
      </c>
    </row>
    <row r="42" spans="58:60" ht="16.5">
      <c r="BF42" s="74"/>
      <c r="BG42" s="74"/>
      <c r="BH42" s="74"/>
    </row>
    <row r="45" ht="16.5">
      <c r="BG45" s="75"/>
    </row>
  </sheetData>
  <mergeCells count="22">
    <mergeCell ref="BK5:BK6"/>
    <mergeCell ref="BL5:BM5"/>
    <mergeCell ref="AG1:AJ1"/>
    <mergeCell ref="AO1:AR1"/>
    <mergeCell ref="AW1:AZ1"/>
    <mergeCell ref="AG2:AJ2"/>
    <mergeCell ref="AO2:AR2"/>
    <mergeCell ref="AW2:AZ2"/>
    <mergeCell ref="AW5:AW6"/>
    <mergeCell ref="BE5:BE6"/>
    <mergeCell ref="A1:D1"/>
    <mergeCell ref="I1:L1"/>
    <mergeCell ref="Q1:T1"/>
    <mergeCell ref="Y1:AB1"/>
    <mergeCell ref="A2:D2"/>
    <mergeCell ref="I2:L2"/>
    <mergeCell ref="Q2:T2"/>
    <mergeCell ref="Y2:AB2"/>
    <mergeCell ref="A5:A6"/>
    <mergeCell ref="I5:I6"/>
    <mergeCell ref="Q5:Q6"/>
    <mergeCell ref="AG5:AG6"/>
  </mergeCells>
  <printOptions/>
  <pageMargins left="0.75" right="0.75" top="1" bottom="1" header="0.5" footer="0.5"/>
  <pageSetup orientation="portrait" paperSize="9" r:id="rId1"/>
</worksheet>
</file>

<file path=xl/worksheets/sheet81.xml><?xml version="1.0" encoding="utf-8"?>
<worksheet xmlns="http://schemas.openxmlformats.org/spreadsheetml/2006/main" xmlns:r="http://schemas.openxmlformats.org/officeDocument/2006/relationships">
  <sheetPr codeName="Sheet11"/>
  <dimension ref="A1:E46"/>
  <sheetViews>
    <sheetView workbookViewId="0" topLeftCell="A1">
      <pane xSplit="1" ySplit="6" topLeftCell="B29" activePane="bottomRight" state="frozen"/>
      <selection pane="topLeft" activeCell="D7" sqref="D7"/>
      <selection pane="topRight" activeCell="D7" sqref="D7"/>
      <selection pane="bottomLeft" activeCell="D7" sqref="D7"/>
      <selection pane="bottomRight" activeCell="B32" sqref="B32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270</v>
      </c>
      <c r="B1" s="104"/>
      <c r="C1" s="104"/>
      <c r="D1" s="104"/>
      <c r="E1" s="104"/>
    </row>
    <row r="2" spans="1:5" s="1" customFormat="1" ht="21">
      <c r="A2" s="96" t="s">
        <v>218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271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87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41363986</v>
      </c>
      <c r="C7" s="33">
        <f>SUM(C8:C17)</f>
        <v>27400000</v>
      </c>
      <c r="D7" s="34">
        <f>B7-C7</f>
        <v>13963986</v>
      </c>
      <c r="E7" s="35">
        <f aca="true" t="shared" si="0" ref="E7:E40">IF(C7=0,0,(D7/C7)*100)</f>
        <v>50.96345255474453</v>
      </c>
    </row>
    <row r="8" spans="1:5" s="21" customFormat="1" ht="14.25">
      <c r="A8" s="20" t="s">
        <v>126</v>
      </c>
      <c r="B8" s="38">
        <v>17950103</v>
      </c>
      <c r="C8" s="38">
        <v>19060000</v>
      </c>
      <c r="D8" s="41">
        <f aca="true" t="shared" si="1" ref="D8:D17">B8-C8</f>
        <v>-1109897</v>
      </c>
      <c r="E8" s="39">
        <f t="shared" si="0"/>
        <v>-5.823174186778593</v>
      </c>
    </row>
    <row r="9" spans="1:5" s="21" customFormat="1" ht="14.25">
      <c r="A9" s="20" t="s">
        <v>127</v>
      </c>
      <c r="B9" s="38">
        <v>759041</v>
      </c>
      <c r="C9" s="38">
        <v>780000</v>
      </c>
      <c r="D9" s="41">
        <f t="shared" si="1"/>
        <v>-20959</v>
      </c>
      <c r="E9" s="39">
        <f t="shared" si="0"/>
        <v>-2.687051282051282</v>
      </c>
    </row>
    <row r="10" spans="1:5" s="21" customFormat="1" ht="14.25">
      <c r="A10" s="20" t="s">
        <v>128</v>
      </c>
      <c r="B10" s="38"/>
      <c r="C10" s="38"/>
      <c r="D10" s="41">
        <f t="shared" si="1"/>
        <v>0</v>
      </c>
      <c r="E10" s="39">
        <f t="shared" si="0"/>
        <v>0</v>
      </c>
    </row>
    <row r="11" spans="1:5" s="21" customFormat="1" ht="14.25">
      <c r="A11" s="20" t="s">
        <v>129</v>
      </c>
      <c r="B11" s="38">
        <v>7554240</v>
      </c>
      <c r="C11" s="38">
        <v>7560000</v>
      </c>
      <c r="D11" s="41">
        <f t="shared" si="1"/>
        <v>-5760</v>
      </c>
      <c r="E11" s="39">
        <f t="shared" si="0"/>
        <v>-0.0761904761904762</v>
      </c>
    </row>
    <row r="12" spans="1:5" s="21" customFormat="1" ht="14.25">
      <c r="A12" s="20" t="s">
        <v>130</v>
      </c>
      <c r="B12" s="38"/>
      <c r="C12" s="38"/>
      <c r="D12" s="41">
        <f t="shared" si="1"/>
        <v>0</v>
      </c>
      <c r="E12" s="39">
        <f t="shared" si="0"/>
        <v>0</v>
      </c>
    </row>
    <row r="13" spans="1:5" s="21" customFormat="1" ht="14.25">
      <c r="A13" s="20" t="s">
        <v>131</v>
      </c>
      <c r="B13" s="38"/>
      <c r="C13" s="38"/>
      <c r="D13" s="41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41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41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41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>
        <v>15100602</v>
      </c>
      <c r="C17" s="38"/>
      <c r="D17" s="41">
        <f t="shared" si="1"/>
        <v>15100602</v>
      </c>
      <c r="E17" s="39">
        <f t="shared" si="0"/>
        <v>0</v>
      </c>
    </row>
    <row r="18" spans="1:5" s="23" customFormat="1" ht="24" customHeight="1">
      <c r="A18" s="22" t="s">
        <v>136</v>
      </c>
      <c r="B18" s="33">
        <f>SUM(B19:B31)</f>
        <v>117053401</v>
      </c>
      <c r="C18" s="33">
        <f>SUM(C19:C31)</f>
        <v>114285000</v>
      </c>
      <c r="D18" s="34">
        <f>B18-C18</f>
        <v>2768401</v>
      </c>
      <c r="E18" s="35">
        <f t="shared" si="0"/>
        <v>2.4223660147875923</v>
      </c>
    </row>
    <row r="19" spans="1:5" s="21" customFormat="1" ht="14.25">
      <c r="A19" s="20" t="s">
        <v>137</v>
      </c>
      <c r="B19" s="38">
        <v>28069219</v>
      </c>
      <c r="C19" s="38">
        <v>28100000</v>
      </c>
      <c r="D19" s="41">
        <f aca="true" t="shared" si="2" ref="D19:D40">B19-C19</f>
        <v>-30781</v>
      </c>
      <c r="E19" s="39">
        <f t="shared" si="0"/>
        <v>-0.10954092526690393</v>
      </c>
    </row>
    <row r="20" spans="1:5" s="21" customFormat="1" ht="14.25">
      <c r="A20" s="20" t="s">
        <v>138</v>
      </c>
      <c r="B20" s="38">
        <v>427566</v>
      </c>
      <c r="C20" s="38">
        <v>435000</v>
      </c>
      <c r="D20" s="41">
        <f t="shared" si="2"/>
        <v>-7434</v>
      </c>
      <c r="E20" s="39">
        <f t="shared" si="0"/>
        <v>-1.7089655172413794</v>
      </c>
    </row>
    <row r="21" spans="1:5" s="21" customFormat="1" ht="14.25">
      <c r="A21" s="20" t="s">
        <v>139</v>
      </c>
      <c r="B21" s="38"/>
      <c r="C21" s="38"/>
      <c r="D21" s="41">
        <f t="shared" si="2"/>
        <v>0</v>
      </c>
      <c r="E21" s="39">
        <f t="shared" si="0"/>
        <v>0</v>
      </c>
    </row>
    <row r="22" spans="1:5" s="21" customFormat="1" ht="14.25">
      <c r="A22" s="20" t="s">
        <v>140</v>
      </c>
      <c r="B22" s="38"/>
      <c r="C22" s="38"/>
      <c r="D22" s="41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/>
      <c r="C23" s="38"/>
      <c r="D23" s="41">
        <f t="shared" si="2"/>
        <v>0</v>
      </c>
      <c r="E23" s="39">
        <f t="shared" si="0"/>
        <v>0</v>
      </c>
    </row>
    <row r="24" spans="1:5" s="21" customFormat="1" ht="14.25">
      <c r="A24" s="20" t="s">
        <v>142</v>
      </c>
      <c r="B24" s="38"/>
      <c r="C24" s="38"/>
      <c r="D24" s="41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41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/>
      <c r="C26" s="38"/>
      <c r="D26" s="41">
        <f t="shared" si="2"/>
        <v>0</v>
      </c>
      <c r="E26" s="39">
        <f t="shared" si="0"/>
        <v>0</v>
      </c>
    </row>
    <row r="27" spans="1:5" s="21" customFormat="1" ht="14.25">
      <c r="A27" s="20" t="s">
        <v>145</v>
      </c>
      <c r="B27" s="38">
        <v>14154484</v>
      </c>
      <c r="C27" s="38">
        <v>14200000</v>
      </c>
      <c r="D27" s="41">
        <f t="shared" si="2"/>
        <v>-45516</v>
      </c>
      <c r="E27" s="39">
        <f t="shared" si="0"/>
        <v>-0.32053521126760565</v>
      </c>
    </row>
    <row r="28" spans="1:5" s="21" customFormat="1" ht="14.25">
      <c r="A28" s="20" t="s">
        <v>146</v>
      </c>
      <c r="B28" s="38">
        <v>74402132</v>
      </c>
      <c r="C28" s="38">
        <v>71550000</v>
      </c>
      <c r="D28" s="41">
        <f t="shared" si="2"/>
        <v>2852132</v>
      </c>
      <c r="E28" s="39">
        <f t="shared" si="0"/>
        <v>3.986208245981831</v>
      </c>
    </row>
    <row r="29" spans="1:5" s="21" customFormat="1" ht="14.25">
      <c r="A29" s="20" t="s">
        <v>147</v>
      </c>
      <c r="B29" s="38"/>
      <c r="C29" s="38"/>
      <c r="D29" s="41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41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41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-75689415</v>
      </c>
      <c r="C32" s="33">
        <f>C7-C18</f>
        <v>-86885000</v>
      </c>
      <c r="D32" s="34">
        <f t="shared" si="2"/>
        <v>11195585</v>
      </c>
      <c r="E32" s="35">
        <f t="shared" si="0"/>
        <v>-12.885521091097427</v>
      </c>
    </row>
    <row r="33" spans="1:5" s="23" customFormat="1" ht="25.5" customHeight="1">
      <c r="A33" s="22" t="s">
        <v>150</v>
      </c>
      <c r="B33" s="33">
        <f>SUM(B34:B35)</f>
        <v>6603549</v>
      </c>
      <c r="C33" s="33">
        <f>SUM(C34:C35)</f>
        <v>6850000</v>
      </c>
      <c r="D33" s="34">
        <f t="shared" si="2"/>
        <v>-246451</v>
      </c>
      <c r="E33" s="35">
        <f t="shared" si="0"/>
        <v>-3.5978248175182483</v>
      </c>
    </row>
    <row r="34" spans="1:5" s="21" customFormat="1" ht="14.25">
      <c r="A34" s="20" t="s">
        <v>151</v>
      </c>
      <c r="B34" s="38"/>
      <c r="C34" s="38"/>
      <c r="D34" s="41">
        <f t="shared" si="2"/>
        <v>0</v>
      </c>
      <c r="E34" s="39">
        <f t="shared" si="0"/>
        <v>0</v>
      </c>
    </row>
    <row r="35" spans="1:5" s="21" customFormat="1" ht="14.25">
      <c r="A35" s="20" t="s">
        <v>152</v>
      </c>
      <c r="B35" s="38">
        <v>6603549</v>
      </c>
      <c r="C35" s="38">
        <v>6850000</v>
      </c>
      <c r="D35" s="41">
        <f t="shared" si="2"/>
        <v>-246451</v>
      </c>
      <c r="E35" s="39">
        <f t="shared" si="0"/>
        <v>-3.5978248175182483</v>
      </c>
    </row>
    <row r="36" spans="1:5" s="23" customFormat="1" ht="27.75" customHeight="1">
      <c r="A36" s="22" t="s">
        <v>153</v>
      </c>
      <c r="B36" s="33">
        <f>SUM(B37:B38)</f>
        <v>1472922</v>
      </c>
      <c r="C36" s="33">
        <f>SUM(C37:C38)</f>
        <v>1550000</v>
      </c>
      <c r="D36" s="34">
        <f t="shared" si="2"/>
        <v>-77078</v>
      </c>
      <c r="E36" s="35">
        <f t="shared" si="0"/>
        <v>-4.972774193548387</v>
      </c>
    </row>
    <row r="37" spans="1:5" s="21" customFormat="1" ht="14.25">
      <c r="A37" s="20" t="s">
        <v>154</v>
      </c>
      <c r="B37" s="38">
        <v>1234214</v>
      </c>
      <c r="C37" s="38">
        <v>1300000</v>
      </c>
      <c r="D37" s="41">
        <f t="shared" si="2"/>
        <v>-65786</v>
      </c>
      <c r="E37" s="39">
        <f t="shared" si="0"/>
        <v>-5.060461538461539</v>
      </c>
    </row>
    <row r="38" spans="1:5" s="21" customFormat="1" ht="14.25">
      <c r="A38" s="20" t="s">
        <v>155</v>
      </c>
      <c r="B38" s="38">
        <v>238708</v>
      </c>
      <c r="C38" s="38">
        <v>250000</v>
      </c>
      <c r="D38" s="41">
        <f t="shared" si="2"/>
        <v>-11292</v>
      </c>
      <c r="E38" s="39">
        <f t="shared" si="0"/>
        <v>-4.5168</v>
      </c>
    </row>
    <row r="39" spans="1:5" s="23" customFormat="1" ht="27.75" customHeight="1">
      <c r="A39" s="22" t="s">
        <v>82</v>
      </c>
      <c r="B39" s="33">
        <f>B33-B36</f>
        <v>5130627</v>
      </c>
      <c r="C39" s="33">
        <f>C33-C36</f>
        <v>5300000</v>
      </c>
      <c r="D39" s="34">
        <f t="shared" si="2"/>
        <v>-169373</v>
      </c>
      <c r="E39" s="35">
        <f t="shared" si="0"/>
        <v>-3.1957169811320756</v>
      </c>
    </row>
    <row r="40" spans="1:5" s="23" customFormat="1" ht="27.75" customHeight="1">
      <c r="A40" s="22" t="s">
        <v>83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84</v>
      </c>
      <c r="B46" s="37">
        <f>B32+B39+B40</f>
        <v>-70558788</v>
      </c>
      <c r="C46" s="37">
        <f>C32+C39+C40</f>
        <v>-81585000</v>
      </c>
      <c r="D46" s="31">
        <f>B46-C46</f>
        <v>11026212</v>
      </c>
      <c r="E46" s="32">
        <f>IF(C46=0,0,(D46/C46)*100)</f>
        <v>-13.514999080713366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E46"/>
  <sheetViews>
    <sheetView workbookViewId="0" topLeftCell="A1">
      <pane xSplit="1" ySplit="6" topLeftCell="B7" activePane="bottomRight" state="frozen"/>
      <selection pane="topLeft" activeCell="B50" sqref="B50"/>
      <selection pane="topRight" activeCell="B50" sqref="B50"/>
      <selection pane="bottomLeft" activeCell="B50" sqref="B50"/>
      <selection pane="bottomRight" activeCell="A1" sqref="A1:E1"/>
    </sheetView>
  </sheetViews>
  <sheetFormatPr defaultColWidth="9.00390625" defaultRowHeight="16.5"/>
  <cols>
    <col min="1" max="1" width="20.25390625" style="8" customWidth="1"/>
    <col min="2" max="2" width="20.375" style="8" customWidth="1"/>
    <col min="3" max="3" width="20.625" style="8" customWidth="1"/>
    <col min="4" max="4" width="19.375" style="8" customWidth="1"/>
    <col min="5" max="5" width="8.125" style="8" customWidth="1"/>
    <col min="6" max="16384" width="9.00390625" style="8" customWidth="1"/>
  </cols>
  <sheetData>
    <row r="1" spans="1:5" s="1" customFormat="1" ht="27.75">
      <c r="A1" s="105" t="s">
        <v>282</v>
      </c>
      <c r="B1" s="104"/>
      <c r="C1" s="104"/>
      <c r="D1" s="104"/>
      <c r="E1" s="104"/>
    </row>
    <row r="2" spans="1:5" s="1" customFormat="1" ht="21">
      <c r="A2" s="96" t="s">
        <v>157</v>
      </c>
      <c r="B2" s="96"/>
      <c r="C2" s="96"/>
      <c r="D2" s="96"/>
      <c r="E2" s="96"/>
    </row>
    <row r="3" spans="1:5" s="1" customFormat="1" ht="16.5">
      <c r="A3" s="97"/>
      <c r="B3" s="97"/>
      <c r="C3" s="97"/>
      <c r="D3" s="97"/>
      <c r="E3" s="97"/>
    </row>
    <row r="4" spans="1:5" s="1" customFormat="1" ht="17.25" thickBot="1">
      <c r="A4" s="2"/>
      <c r="B4" s="2" t="s">
        <v>119</v>
      </c>
      <c r="C4" s="2"/>
      <c r="D4" s="2"/>
      <c r="E4" s="3" t="s">
        <v>120</v>
      </c>
    </row>
    <row r="5" spans="1:5" s="1" customFormat="1" ht="16.5">
      <c r="A5" s="98" t="s">
        <v>121</v>
      </c>
      <c r="B5" s="100" t="s">
        <v>122</v>
      </c>
      <c r="C5" s="100" t="s">
        <v>123</v>
      </c>
      <c r="D5" s="100" t="s">
        <v>118</v>
      </c>
      <c r="E5" s="102"/>
    </row>
    <row r="6" spans="1:5" s="1" customFormat="1" ht="16.5">
      <c r="A6" s="99"/>
      <c r="B6" s="101"/>
      <c r="C6" s="101"/>
      <c r="D6" s="4" t="s">
        <v>124</v>
      </c>
      <c r="E6" s="5" t="s">
        <v>90</v>
      </c>
    </row>
    <row r="7" spans="1:5" s="19" customFormat="1" ht="30" customHeight="1">
      <c r="A7" s="18" t="s">
        <v>125</v>
      </c>
      <c r="B7" s="33">
        <f>SUM(B8:B17)</f>
        <v>82350761</v>
      </c>
      <c r="C7" s="33">
        <f>SUM(C8:C17)</f>
        <v>96140000</v>
      </c>
      <c r="D7" s="34">
        <f>B7-C7</f>
        <v>-13789239</v>
      </c>
      <c r="E7" s="35">
        <f aca="true" t="shared" si="0" ref="E7:E40">IF(C7=0,0,(D7/C7)*100)</f>
        <v>-14.342873933846473</v>
      </c>
    </row>
    <row r="8" spans="1:5" s="21" customFormat="1" ht="14.25">
      <c r="A8" s="20" t="s">
        <v>126</v>
      </c>
      <c r="B8" s="38"/>
      <c r="C8" s="38"/>
      <c r="D8" s="34">
        <f aca="true" t="shared" si="1" ref="D8:D17">B8-C8</f>
        <v>0</v>
      </c>
      <c r="E8" s="39">
        <f t="shared" si="0"/>
        <v>0</v>
      </c>
    </row>
    <row r="9" spans="1:5" s="21" customFormat="1" ht="14.25">
      <c r="A9" s="20" t="s">
        <v>127</v>
      </c>
      <c r="B9" s="38"/>
      <c r="C9" s="38"/>
      <c r="D9" s="34">
        <f t="shared" si="1"/>
        <v>0</v>
      </c>
      <c r="E9" s="39">
        <f t="shared" si="0"/>
        <v>0</v>
      </c>
    </row>
    <row r="10" spans="1:5" s="21" customFormat="1" ht="14.25">
      <c r="A10" s="20" t="s">
        <v>128</v>
      </c>
      <c r="B10" s="38"/>
      <c r="C10" s="38"/>
      <c r="D10" s="34">
        <f t="shared" si="1"/>
        <v>0</v>
      </c>
      <c r="E10" s="39">
        <f t="shared" si="0"/>
        <v>0</v>
      </c>
    </row>
    <row r="11" spans="1:5" s="21" customFormat="1" ht="14.25">
      <c r="A11" s="20" t="s">
        <v>129</v>
      </c>
      <c r="B11" s="38"/>
      <c r="C11" s="38"/>
      <c r="D11" s="34">
        <f t="shared" si="1"/>
        <v>0</v>
      </c>
      <c r="E11" s="39">
        <f t="shared" si="0"/>
        <v>0</v>
      </c>
    </row>
    <row r="12" spans="1:5" s="21" customFormat="1" ht="14.25">
      <c r="A12" s="20" t="s">
        <v>130</v>
      </c>
      <c r="B12" s="38">
        <v>82350761</v>
      </c>
      <c r="C12" s="38">
        <v>96140000</v>
      </c>
      <c r="D12" s="34">
        <f t="shared" si="1"/>
        <v>-13789239</v>
      </c>
      <c r="E12" s="39">
        <f t="shared" si="0"/>
        <v>-14.342873933846473</v>
      </c>
    </row>
    <row r="13" spans="1:5" s="21" customFormat="1" ht="14.25">
      <c r="A13" s="20" t="s">
        <v>131</v>
      </c>
      <c r="B13" s="38"/>
      <c r="C13" s="38"/>
      <c r="D13" s="34">
        <f t="shared" si="1"/>
        <v>0</v>
      </c>
      <c r="E13" s="39">
        <f t="shared" si="0"/>
        <v>0</v>
      </c>
    </row>
    <row r="14" spans="1:5" s="21" customFormat="1" ht="14.25">
      <c r="A14" s="20" t="s">
        <v>132</v>
      </c>
      <c r="B14" s="38"/>
      <c r="C14" s="38"/>
      <c r="D14" s="34">
        <f t="shared" si="1"/>
        <v>0</v>
      </c>
      <c r="E14" s="39">
        <f t="shared" si="0"/>
        <v>0</v>
      </c>
    </row>
    <row r="15" spans="1:5" s="21" customFormat="1" ht="14.25">
      <c r="A15" s="20" t="s">
        <v>133</v>
      </c>
      <c r="B15" s="38"/>
      <c r="C15" s="38"/>
      <c r="D15" s="34">
        <f t="shared" si="1"/>
        <v>0</v>
      </c>
      <c r="E15" s="39">
        <f t="shared" si="0"/>
        <v>0</v>
      </c>
    </row>
    <row r="16" spans="1:5" s="21" customFormat="1" ht="14.25">
      <c r="A16" s="20" t="s">
        <v>134</v>
      </c>
      <c r="B16" s="38"/>
      <c r="C16" s="38"/>
      <c r="D16" s="34">
        <f t="shared" si="1"/>
        <v>0</v>
      </c>
      <c r="E16" s="39">
        <f t="shared" si="0"/>
        <v>0</v>
      </c>
    </row>
    <row r="17" spans="1:5" s="21" customFormat="1" ht="14.25">
      <c r="A17" s="20" t="s">
        <v>135</v>
      </c>
      <c r="B17" s="38"/>
      <c r="C17" s="38"/>
      <c r="D17" s="34">
        <f t="shared" si="1"/>
        <v>0</v>
      </c>
      <c r="E17" s="39">
        <f t="shared" si="0"/>
        <v>0</v>
      </c>
    </row>
    <row r="18" spans="1:5" s="23" customFormat="1" ht="24" customHeight="1">
      <c r="A18" s="22" t="s">
        <v>136</v>
      </c>
      <c r="B18" s="33">
        <f>SUM(B19:B31)</f>
        <v>3240452</v>
      </c>
      <c r="C18" s="33">
        <f>SUM(C19:C31)</f>
        <v>4078000</v>
      </c>
      <c r="D18" s="34">
        <f>B18-C18</f>
        <v>-837548</v>
      </c>
      <c r="E18" s="35">
        <f t="shared" si="0"/>
        <v>-20.53820500245218</v>
      </c>
    </row>
    <row r="19" spans="1:5" s="21" customFormat="1" ht="14.25">
      <c r="A19" s="20" t="s">
        <v>137</v>
      </c>
      <c r="B19" s="38"/>
      <c r="C19" s="38"/>
      <c r="D19" s="34">
        <f aca="true" t="shared" si="2" ref="D19:D40">B19-C19</f>
        <v>0</v>
      </c>
      <c r="E19" s="39">
        <f t="shared" si="0"/>
        <v>0</v>
      </c>
    </row>
    <row r="20" spans="1:5" s="21" customFormat="1" ht="14.25">
      <c r="A20" s="20" t="s">
        <v>138</v>
      </c>
      <c r="B20" s="38"/>
      <c r="C20" s="38"/>
      <c r="D20" s="34">
        <f t="shared" si="2"/>
        <v>0</v>
      </c>
      <c r="E20" s="39">
        <f t="shared" si="0"/>
        <v>0</v>
      </c>
    </row>
    <row r="21" spans="1:5" s="21" customFormat="1" ht="14.25">
      <c r="A21" s="20" t="s">
        <v>139</v>
      </c>
      <c r="B21" s="38"/>
      <c r="C21" s="38"/>
      <c r="D21" s="34">
        <f t="shared" si="2"/>
        <v>0</v>
      </c>
      <c r="E21" s="39">
        <f t="shared" si="0"/>
        <v>0</v>
      </c>
    </row>
    <row r="22" spans="1:5" s="21" customFormat="1" ht="14.25">
      <c r="A22" s="20" t="s">
        <v>140</v>
      </c>
      <c r="B22" s="38"/>
      <c r="C22" s="38"/>
      <c r="D22" s="34">
        <f t="shared" si="2"/>
        <v>0</v>
      </c>
      <c r="E22" s="39">
        <f t="shared" si="0"/>
        <v>0</v>
      </c>
    </row>
    <row r="23" spans="1:5" s="21" customFormat="1" ht="14.25">
      <c r="A23" s="20" t="s">
        <v>141</v>
      </c>
      <c r="B23" s="38">
        <v>73926</v>
      </c>
      <c r="C23" s="38">
        <v>77000</v>
      </c>
      <c r="D23" s="34">
        <f t="shared" si="2"/>
        <v>-3074</v>
      </c>
      <c r="E23" s="39">
        <f t="shared" si="0"/>
        <v>-3.9922077922077923</v>
      </c>
    </row>
    <row r="24" spans="1:5" s="21" customFormat="1" ht="14.25">
      <c r="A24" s="20" t="s">
        <v>142</v>
      </c>
      <c r="B24" s="38"/>
      <c r="C24" s="38"/>
      <c r="D24" s="34">
        <f t="shared" si="2"/>
        <v>0</v>
      </c>
      <c r="E24" s="39">
        <f t="shared" si="0"/>
        <v>0</v>
      </c>
    </row>
    <row r="25" spans="1:5" s="21" customFormat="1" ht="14.25">
      <c r="A25" s="20" t="s">
        <v>143</v>
      </c>
      <c r="B25" s="38"/>
      <c r="C25" s="38"/>
      <c r="D25" s="34">
        <f t="shared" si="2"/>
        <v>0</v>
      </c>
      <c r="E25" s="39">
        <f t="shared" si="0"/>
        <v>0</v>
      </c>
    </row>
    <row r="26" spans="1:5" s="21" customFormat="1" ht="14.25">
      <c r="A26" s="20" t="s">
        <v>144</v>
      </c>
      <c r="B26" s="38"/>
      <c r="C26" s="38"/>
      <c r="D26" s="34">
        <f t="shared" si="2"/>
        <v>0</v>
      </c>
      <c r="E26" s="39">
        <f t="shared" si="0"/>
        <v>0</v>
      </c>
    </row>
    <row r="27" spans="1:5" s="21" customFormat="1" ht="14.25">
      <c r="A27" s="20" t="s">
        <v>145</v>
      </c>
      <c r="B27" s="38">
        <v>1877155</v>
      </c>
      <c r="C27" s="38">
        <v>2415000</v>
      </c>
      <c r="D27" s="34">
        <f t="shared" si="2"/>
        <v>-537845</v>
      </c>
      <c r="E27" s="39">
        <f t="shared" si="0"/>
        <v>-22.271014492753626</v>
      </c>
    </row>
    <row r="28" spans="1:5" s="21" customFormat="1" ht="14.25">
      <c r="A28" s="20" t="s">
        <v>146</v>
      </c>
      <c r="B28" s="38">
        <v>1289371</v>
      </c>
      <c r="C28" s="38">
        <v>1586000</v>
      </c>
      <c r="D28" s="34">
        <f t="shared" si="2"/>
        <v>-296629</v>
      </c>
      <c r="E28" s="39">
        <f t="shared" si="0"/>
        <v>-18.70296343001261</v>
      </c>
    </row>
    <row r="29" spans="1:5" s="21" customFormat="1" ht="14.25">
      <c r="A29" s="20" t="s">
        <v>147</v>
      </c>
      <c r="B29" s="38"/>
      <c r="C29" s="38"/>
      <c r="D29" s="34">
        <f t="shared" si="2"/>
        <v>0</v>
      </c>
      <c r="E29" s="39">
        <f t="shared" si="0"/>
        <v>0</v>
      </c>
    </row>
    <row r="30" spans="1:5" s="21" customFormat="1" ht="14.25">
      <c r="A30" s="20" t="s">
        <v>148</v>
      </c>
      <c r="B30" s="38"/>
      <c r="C30" s="38"/>
      <c r="D30" s="34">
        <f t="shared" si="2"/>
        <v>0</v>
      </c>
      <c r="E30" s="39">
        <f t="shared" si="0"/>
        <v>0</v>
      </c>
    </row>
    <row r="31" spans="1:5" s="21" customFormat="1" ht="14.25">
      <c r="A31" s="20" t="s">
        <v>149</v>
      </c>
      <c r="B31" s="38"/>
      <c r="C31" s="38"/>
      <c r="D31" s="34">
        <f t="shared" si="2"/>
        <v>0</v>
      </c>
      <c r="E31" s="39">
        <f t="shared" si="0"/>
        <v>0</v>
      </c>
    </row>
    <row r="32" spans="1:5" s="23" customFormat="1" ht="28.5" customHeight="1">
      <c r="A32" s="22" t="s">
        <v>81</v>
      </c>
      <c r="B32" s="33">
        <f>B7-B18</f>
        <v>79110309</v>
      </c>
      <c r="C32" s="33">
        <f>C7-C18</f>
        <v>92062000</v>
      </c>
      <c r="D32" s="34">
        <f t="shared" si="2"/>
        <v>-12951691</v>
      </c>
      <c r="E32" s="35">
        <f t="shared" si="0"/>
        <v>-14.06844409202494</v>
      </c>
    </row>
    <row r="33" spans="1:5" s="23" customFormat="1" ht="25.5" customHeight="1">
      <c r="A33" s="22" t="s">
        <v>150</v>
      </c>
      <c r="B33" s="33">
        <f>SUM(B34:B35)</f>
        <v>90339694</v>
      </c>
      <c r="C33" s="33">
        <f>SUM(C34:C35)</f>
        <v>75810000</v>
      </c>
      <c r="D33" s="34">
        <f t="shared" si="2"/>
        <v>14529694</v>
      </c>
      <c r="E33" s="35">
        <f t="shared" si="0"/>
        <v>19.165933254188104</v>
      </c>
    </row>
    <row r="34" spans="1:5" s="21" customFormat="1" ht="14.25">
      <c r="A34" s="20" t="s">
        <v>151</v>
      </c>
      <c r="B34" s="38">
        <v>90339694</v>
      </c>
      <c r="C34" s="38">
        <v>75810000</v>
      </c>
      <c r="D34" s="34">
        <f t="shared" si="2"/>
        <v>14529694</v>
      </c>
      <c r="E34" s="39">
        <f t="shared" si="0"/>
        <v>19.165933254188104</v>
      </c>
    </row>
    <row r="35" spans="1:5" s="21" customFormat="1" ht="14.25">
      <c r="A35" s="20" t="s">
        <v>152</v>
      </c>
      <c r="B35" s="38"/>
      <c r="C35" s="38"/>
      <c r="D35" s="34">
        <f t="shared" si="2"/>
        <v>0</v>
      </c>
      <c r="E35" s="39">
        <f t="shared" si="0"/>
        <v>0</v>
      </c>
    </row>
    <row r="36" spans="1:5" s="23" customFormat="1" ht="27.75" customHeight="1">
      <c r="A36" s="22" t="s">
        <v>153</v>
      </c>
      <c r="B36" s="33">
        <f>SUM(B37:B38)</f>
        <v>0</v>
      </c>
      <c r="C36" s="33">
        <f>SUM(C37:C38)</f>
        <v>0</v>
      </c>
      <c r="D36" s="34">
        <f t="shared" si="2"/>
        <v>0</v>
      </c>
      <c r="E36" s="35">
        <f t="shared" si="0"/>
        <v>0</v>
      </c>
    </row>
    <row r="37" spans="1:5" s="21" customFormat="1" ht="14.25">
      <c r="A37" s="20" t="s">
        <v>154</v>
      </c>
      <c r="B37" s="38"/>
      <c r="C37" s="38"/>
      <c r="D37" s="34">
        <f t="shared" si="2"/>
        <v>0</v>
      </c>
      <c r="E37" s="39">
        <f t="shared" si="0"/>
        <v>0</v>
      </c>
    </row>
    <row r="38" spans="1:5" s="21" customFormat="1" ht="14.25">
      <c r="A38" s="20" t="s">
        <v>155</v>
      </c>
      <c r="B38" s="38"/>
      <c r="C38" s="38"/>
      <c r="D38" s="34">
        <f t="shared" si="2"/>
        <v>0</v>
      </c>
      <c r="E38" s="39">
        <f t="shared" si="0"/>
        <v>0</v>
      </c>
    </row>
    <row r="39" spans="1:5" s="23" customFormat="1" ht="27.75" customHeight="1">
      <c r="A39" s="22" t="s">
        <v>180</v>
      </c>
      <c r="B39" s="33">
        <f>B33-B36</f>
        <v>90339694</v>
      </c>
      <c r="C39" s="33">
        <f>C33-C36</f>
        <v>75810000</v>
      </c>
      <c r="D39" s="34">
        <f t="shared" si="2"/>
        <v>14529694</v>
      </c>
      <c r="E39" s="35">
        <f t="shared" si="0"/>
        <v>19.165933254188104</v>
      </c>
    </row>
    <row r="40" spans="1:5" s="23" customFormat="1" ht="27.75" customHeight="1">
      <c r="A40" s="22" t="s">
        <v>181</v>
      </c>
      <c r="B40" s="36"/>
      <c r="C40" s="36"/>
      <c r="D40" s="34">
        <f t="shared" si="2"/>
        <v>0</v>
      </c>
      <c r="E40" s="35">
        <f t="shared" si="0"/>
        <v>0</v>
      </c>
    </row>
    <row r="41" spans="1:5" s="23" customFormat="1" ht="14.25" customHeight="1">
      <c r="A41" s="22"/>
      <c r="B41" s="33"/>
      <c r="C41" s="33"/>
      <c r="D41" s="34"/>
      <c r="E41" s="35"/>
    </row>
    <row r="42" spans="1:5" s="23" customFormat="1" ht="14.25" customHeight="1">
      <c r="A42" s="22"/>
      <c r="B42" s="33"/>
      <c r="C42" s="33"/>
      <c r="D42" s="34"/>
      <c r="E42" s="35"/>
    </row>
    <row r="43" spans="1:5" s="23" customFormat="1" ht="14.25" customHeight="1">
      <c r="A43" s="22"/>
      <c r="B43" s="33"/>
      <c r="C43" s="33"/>
      <c r="D43" s="34"/>
      <c r="E43" s="35"/>
    </row>
    <row r="44" spans="1:5" s="23" customFormat="1" ht="14.25" customHeight="1">
      <c r="A44" s="22"/>
      <c r="B44" s="33"/>
      <c r="C44" s="33"/>
      <c r="D44" s="34"/>
      <c r="E44" s="35"/>
    </row>
    <row r="45" spans="1:5" s="23" customFormat="1" ht="14.25" customHeight="1">
      <c r="A45" s="22"/>
      <c r="B45" s="33"/>
      <c r="C45" s="33"/>
      <c r="D45" s="34"/>
      <c r="E45" s="35"/>
    </row>
    <row r="46" spans="1:5" s="23" customFormat="1" ht="27" customHeight="1" thickBot="1">
      <c r="A46" s="24" t="s">
        <v>182</v>
      </c>
      <c r="B46" s="37">
        <f>B32+B39+B40</f>
        <v>169450003</v>
      </c>
      <c r="C46" s="37">
        <f>C32+C39+C40</f>
        <v>167872000</v>
      </c>
      <c r="D46" s="31">
        <f>B46-C46</f>
        <v>1578003</v>
      </c>
      <c r="E46" s="32">
        <f>IF(C46=0,0,(D46/C46)*100)</f>
        <v>0.9400036932901259</v>
      </c>
    </row>
    <row r="47" s="21" customFormat="1" ht="14.25"/>
    <row r="48" s="21" customFormat="1" ht="14.25"/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mannli</cp:lastModifiedBy>
  <cp:lastPrinted>2004-08-19T07:46:20Z</cp:lastPrinted>
  <dcterms:created xsi:type="dcterms:W3CDTF">1997-01-14T01:50:29Z</dcterms:created>
  <dcterms:modified xsi:type="dcterms:W3CDTF">2005-03-11T06:08:21Z</dcterms:modified>
  <cp:category/>
  <cp:version/>
  <cp:contentType/>
  <cp:contentStatus/>
</cp:coreProperties>
</file>