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2120" windowHeight="8640" activeTab="0"/>
  </bookViews>
  <sheets>
    <sheet name="表2" sheetId="1" r:id="rId1"/>
  </sheets>
  <externalReferences>
    <externalReference r:id="rId4"/>
    <externalReference r:id="rId5"/>
    <externalReference r:id="rId6"/>
    <externalReference r:id="rId7"/>
  </externalReferences>
  <definedNames>
    <definedName name="\a" localSheetId="0">#REF!</definedName>
    <definedName name="\a">#REF!</definedName>
    <definedName name="\e">'[2]主管明細'!#REF!</definedName>
    <definedName name="\q" localSheetId="0">#REF!</definedName>
    <definedName name="\q">#REF!</definedName>
    <definedName name="\w" localSheetId="0">#REF!</definedName>
    <definedName name="\w">#REF!</definedName>
    <definedName name="_2">#REF!</definedName>
    <definedName name="_Fill" localSheetId="0" hidden="1">#REF!</definedName>
    <definedName name="_Fill" hidden="1">#REF!</definedName>
    <definedName name="_Parse_Out" localSheetId="0" hidden="1">#REF!</definedName>
    <definedName name="_Parse_Out" hidden="1">#REF!</definedName>
    <definedName name="A" localSheetId="0">#REF!</definedName>
    <definedName name="A">#REF!</definedName>
    <definedName name="A1_">#REF!</definedName>
    <definedName name="B">#REF!</definedName>
    <definedName name="BECAUSE">#REF!</definedName>
    <definedName name="C_" localSheetId="0">#REF!</definedName>
    <definedName name="C_">#REF!</definedName>
    <definedName name="D" localSheetId="0">#REF!</definedName>
    <definedName name="D">#REF!</definedName>
    <definedName name="NAME">'[3]機關明細'!#REF!</definedName>
    <definedName name="_xlnm.Print_Area" localSheetId="0">'表2'!$A$1:$J$68</definedName>
    <definedName name="Print_Area_MI">#REF!</definedName>
    <definedName name="_xlnm.Print_Titles" localSheetId="0">'表2'!$1:$6</definedName>
    <definedName name="TT" localSheetId="0">#REF!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<sst xmlns="http://schemas.openxmlformats.org/spreadsheetml/2006/main" count="79" uniqueCount="76">
  <si>
    <t>表Q01-A3</t>
  </si>
  <si>
    <t>單位：百萬元</t>
  </si>
  <si>
    <t>本 年 度 預 算 數</t>
  </si>
  <si>
    <t>機　　關　　名　　稱</t>
  </si>
  <si>
    <t>經常門</t>
  </si>
  <si>
    <t>資本門</t>
  </si>
  <si>
    <t>合  計</t>
  </si>
  <si>
    <t>經 常 門</t>
  </si>
  <si>
    <t>資 本 門</t>
  </si>
  <si>
    <t>合     計</t>
  </si>
  <si>
    <t>金  額</t>
  </si>
  <si>
    <t>占預算%</t>
  </si>
  <si>
    <t>1.國民大會主管</t>
  </si>
  <si>
    <t>2.總統府主管</t>
  </si>
  <si>
    <t xml:space="preserve">  行政院</t>
  </si>
  <si>
    <t xml:space="preserve">  主計處</t>
  </si>
  <si>
    <t xml:space="preserve">  主計處電子處理資料中心</t>
  </si>
  <si>
    <t xml:space="preserve">  新聞局</t>
  </si>
  <si>
    <t xml:space="preserve">  人事行政局</t>
  </si>
  <si>
    <t xml:space="preserve">  公務人力發展中心</t>
  </si>
  <si>
    <t xml:space="preserve">  公務人員住宅及福利委員會</t>
  </si>
  <si>
    <t xml:space="preserve">  地方行政研習中心</t>
  </si>
  <si>
    <t xml:space="preserve">  國立故宮博物院</t>
  </si>
  <si>
    <t xml:space="preserve">  經濟建設委員會</t>
  </si>
  <si>
    <t xml:space="preserve">  金融監督管理委員會及所屬</t>
  </si>
  <si>
    <t xml:space="preserve">  中央選舉委員會及所屬</t>
  </si>
  <si>
    <t xml:space="preserve">  文化建設委員會及所屬</t>
  </si>
  <si>
    <t xml:space="preserve">  青年輔導委員會及所屬</t>
  </si>
  <si>
    <t xml:space="preserve">  研究發展考核委員會</t>
  </si>
  <si>
    <t xml:space="preserve">  檔案管理局</t>
  </si>
  <si>
    <t xml:space="preserve">  大陸委員會</t>
  </si>
  <si>
    <t xml:space="preserve">  公平交易委員會</t>
  </si>
  <si>
    <t xml:space="preserve">  消費者保護委員會</t>
  </si>
  <si>
    <t xml:space="preserve">  公共工程委員會</t>
  </si>
  <si>
    <t xml:space="preserve">  原住民族委員會及所屬</t>
  </si>
  <si>
    <t xml:space="preserve">  體育委員會</t>
  </si>
  <si>
    <t xml:space="preserve">  客家委員會</t>
  </si>
  <si>
    <t>4.立法院主管</t>
  </si>
  <si>
    <t>5.司法院主管</t>
  </si>
  <si>
    <t>6.考試院主管</t>
  </si>
  <si>
    <t>7.監察院主管</t>
  </si>
  <si>
    <t>8.內政部主管</t>
  </si>
  <si>
    <t>9.外交部主管</t>
  </si>
  <si>
    <t>10.國防部主管</t>
  </si>
  <si>
    <t>11.財政部主管</t>
  </si>
  <si>
    <t>12.教育部主管</t>
  </si>
  <si>
    <t>13.法務部主管</t>
  </si>
  <si>
    <t>14.經濟部主管</t>
  </si>
  <si>
    <t>15.交通部主管</t>
  </si>
  <si>
    <t>16.蒙藏委員會主管</t>
  </si>
  <si>
    <t>17.僑務委員會主管</t>
  </si>
  <si>
    <t>18.退輔會主管</t>
  </si>
  <si>
    <t>19.國家科學委員會主管</t>
  </si>
  <si>
    <t>20.原子能委員會主管</t>
  </si>
  <si>
    <t>21.農業委員會主管</t>
  </si>
  <si>
    <t>22.勞工委員會主管</t>
  </si>
  <si>
    <t>23.衛生署主管</t>
  </si>
  <si>
    <t>24.環境保護署主管</t>
  </si>
  <si>
    <t>25.海岸巡防署主管</t>
  </si>
  <si>
    <t>26.省市地方政府</t>
  </si>
  <si>
    <t>台灣省政府</t>
  </si>
  <si>
    <t>臺灣省諮議會</t>
  </si>
  <si>
    <t>補助臺灣省各縣市政府</t>
  </si>
  <si>
    <t>福建省政府</t>
  </si>
  <si>
    <t>地方政府教師退休專案補助</t>
  </si>
  <si>
    <t>28.災害準備金</t>
  </si>
  <si>
    <t>29.第二預備金</t>
  </si>
  <si>
    <t>94年度中央政府各機關歲出預算截至94年12月底執行情形</t>
  </si>
  <si>
    <t>累     計    執    行    數</t>
  </si>
  <si>
    <r>
      <t>占預算</t>
    </r>
    <r>
      <rPr>
        <sz val="6"/>
        <rFont val="Times New Roman"/>
        <family val="1"/>
      </rPr>
      <t>%</t>
    </r>
  </si>
  <si>
    <r>
      <t>3</t>
    </r>
    <r>
      <rPr>
        <sz val="12"/>
        <rFont val="標楷體"/>
        <family val="4"/>
      </rPr>
      <t>.行政院主管</t>
    </r>
  </si>
  <si>
    <t>27.調整軍公教人員待遇準備</t>
  </si>
  <si>
    <r>
      <t>合</t>
    </r>
    <r>
      <rPr>
        <b/>
        <sz val="12"/>
        <rFont val="Times New Roman"/>
        <family val="1"/>
      </rPr>
      <t xml:space="preserve">                        </t>
    </r>
    <r>
      <rPr>
        <b/>
        <sz val="12"/>
        <rFont val="標楷體"/>
        <family val="4"/>
      </rPr>
      <t>計</t>
    </r>
  </si>
  <si>
    <t>註：1.表列累計執行數含支出實現數、應付數及保留數。</t>
  </si>
  <si>
    <t xml:space="preserve">    2.表列第二預備金10.59億元為尚未動支之預算數，該預備金原預算數80億元，截至12月底止已動支69.41億元，係國民大會、總統府、行政院、</t>
  </si>
  <si>
    <t xml:space="preserve">      考試院、內政部、外交部、國防部、法務部、經濟部、蒙委會、農委會、衛生署及海巡署等主管機關動支，已併入各主管項下表達。    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</si>
</sst>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_(* #,##0_);_(* \(#,##0\);_(* &quot;-&quot;_);_(@_)"/>
    <numFmt numFmtId="178" formatCode="#,##0_ "/>
    <numFmt numFmtId="179" formatCode="#,##0_);[Red]\(#,##0\)"/>
    <numFmt numFmtId="180" formatCode="0_);[Red]\(0\)"/>
    <numFmt numFmtId="181" formatCode="0_ "/>
    <numFmt numFmtId="182" formatCode="_(* #,##0.00_);_(* \(#,##0.00\);_(* &quot;-&quot;??_);_(@_)"/>
    <numFmt numFmtId="183" formatCode="#,##0\ \ \ \ "/>
    <numFmt numFmtId="184" formatCode="#,###_);[Red]\(#,###\)"/>
    <numFmt numFmtId="185" formatCode="_(* #,##0.00;_(&quot;–&quot;* #,##0.00;_(* &quot;…&quot;_);_(@_)"/>
    <numFmt numFmtId="186" formatCode="_-* #,##0_-;\-* #,##0_-;_-* &quot;&quot;_-;_-@_-"/>
    <numFmt numFmtId="187" formatCode="_-* #,##0_-;\-* #,##0_-;_-* &quot;-   &quot;\ \ _-;_-@_-"/>
    <numFmt numFmtId="188" formatCode="0.00_)"/>
    <numFmt numFmtId="189" formatCode="_(&quot;$&quot;* #,##0.00_);_(&quot;$&quot;* \(#,##0.00\);_(&quot;$&quot;* &quot;-&quot;??_);_(@_)"/>
    <numFmt numFmtId="190" formatCode="#,##0\ \ \ \ \ "/>
  </numFmts>
  <fonts count="24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sz val="12"/>
      <name val="細明體"/>
      <family val="3"/>
    </font>
    <font>
      <sz val="18"/>
      <name val="標楷體"/>
      <family val="4"/>
    </font>
    <font>
      <sz val="16"/>
      <name val="標楷體"/>
      <family val="4"/>
    </font>
    <font>
      <sz val="15"/>
      <name val="標楷體"/>
      <family val="4"/>
    </font>
    <font>
      <sz val="14"/>
      <name val="標楷體"/>
      <family val="4"/>
    </font>
    <font>
      <sz val="13"/>
      <name val="標楷體"/>
      <family val="4"/>
    </font>
    <font>
      <sz val="6"/>
      <name val="標楷體"/>
      <family val="4"/>
    </font>
    <font>
      <sz val="6"/>
      <name val="Times New Roman"/>
      <family val="1"/>
    </font>
    <font>
      <sz val="10"/>
      <name val="標楷體"/>
      <family val="4"/>
    </font>
    <font>
      <sz val="10"/>
      <name val="細明體"/>
      <family val="3"/>
    </font>
    <font>
      <b/>
      <sz val="12"/>
      <name val="Times New Roman"/>
      <family val="1"/>
    </font>
    <font>
      <b/>
      <sz val="12"/>
      <name val="標楷體"/>
      <family val="4"/>
    </font>
    <font>
      <sz val="11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30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Border="0" applyAlignment="0">
      <protection/>
    </xf>
    <xf numFmtId="176" fontId="2" fillId="2" borderId="1" applyNumberFormat="0" applyFont="0" applyFill="0" applyBorder="0">
      <alignment horizontal="center" vertical="center"/>
      <protection/>
    </xf>
    <xf numFmtId="188" fontId="3" fillId="0" borderId="0">
      <alignment/>
      <protection/>
    </xf>
    <xf numFmtId="0" fontId="4" fillId="0" borderId="0">
      <alignment/>
      <protection/>
    </xf>
    <xf numFmtId="37" fontId="2" fillId="0" borderId="0">
      <alignment/>
      <protection/>
    </xf>
    <xf numFmtId="176" fontId="2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176" fontId="10" fillId="0" borderId="0" xfId="20" applyFont="1">
      <alignment/>
      <protection/>
    </xf>
    <xf numFmtId="37" fontId="11" fillId="0" borderId="0" xfId="19" applyFont="1" applyProtection="1">
      <alignment/>
      <protection locked="0"/>
    </xf>
    <xf numFmtId="37" fontId="11" fillId="0" borderId="0" xfId="19" applyFont="1" applyProtection="1">
      <alignment/>
      <protection/>
    </xf>
    <xf numFmtId="37" fontId="11" fillId="0" borderId="0" xfId="19" applyFont="1" applyFill="1" applyProtection="1">
      <alignment/>
      <protection locked="0"/>
    </xf>
    <xf numFmtId="37" fontId="12" fillId="0" borderId="0" xfId="19" applyFont="1" applyAlignment="1" applyProtection="1" quotePrefix="1">
      <alignment horizontal="centerContinuous" vertical="top"/>
      <protection locked="0"/>
    </xf>
    <xf numFmtId="37" fontId="13" fillId="0" borderId="0" xfId="19" applyFont="1" applyAlignment="1" applyProtection="1">
      <alignment horizontal="centerContinuous" vertical="top"/>
      <protection locked="0"/>
    </xf>
    <xf numFmtId="37" fontId="13" fillId="0" borderId="0" xfId="19" applyFont="1" applyAlignment="1" applyProtection="1">
      <alignment horizontal="centerContinuous" vertical="top"/>
      <protection/>
    </xf>
    <xf numFmtId="37" fontId="13" fillId="0" borderId="0" xfId="19" applyFont="1" applyFill="1" applyAlignment="1" applyProtection="1">
      <alignment vertical="top"/>
      <protection locked="0"/>
    </xf>
    <xf numFmtId="37" fontId="13" fillId="0" borderId="0" xfId="19" applyFont="1" applyAlignment="1" applyProtection="1">
      <alignment vertical="top"/>
      <protection locked="0"/>
    </xf>
    <xf numFmtId="37" fontId="14" fillId="0" borderId="0" xfId="19" applyFont="1" applyAlignment="1" applyProtection="1">
      <alignment horizontal="centerContinuous" vertical="center"/>
      <protection locked="0"/>
    </xf>
    <xf numFmtId="37" fontId="15" fillId="0" borderId="0" xfId="19" applyFont="1" applyAlignment="1" applyProtection="1">
      <alignment horizontal="centerContinuous" vertical="center"/>
      <protection locked="0"/>
    </xf>
    <xf numFmtId="37" fontId="15" fillId="0" borderId="0" xfId="19" applyFont="1" applyAlignment="1" applyProtection="1">
      <alignment horizontal="centerContinuous" vertical="center"/>
      <protection/>
    </xf>
    <xf numFmtId="37" fontId="10" fillId="0" borderId="0" xfId="19" applyFont="1" applyAlignment="1" applyProtection="1" quotePrefix="1">
      <alignment horizontal="right" vertical="center"/>
      <protection locked="0"/>
    </xf>
    <xf numFmtId="37" fontId="15" fillId="0" borderId="0" xfId="19" applyFont="1" applyFill="1" applyBorder="1" applyProtection="1">
      <alignment/>
      <protection locked="0"/>
    </xf>
    <xf numFmtId="37" fontId="15" fillId="0" borderId="0" xfId="19" applyFont="1" applyBorder="1" applyProtection="1">
      <alignment/>
      <protection locked="0"/>
    </xf>
    <xf numFmtId="37" fontId="16" fillId="0" borderId="2" xfId="19" applyFont="1" applyBorder="1" applyAlignment="1" applyProtection="1">
      <alignment vertical="center"/>
      <protection locked="0"/>
    </xf>
    <xf numFmtId="37" fontId="16" fillId="0" borderId="3" xfId="19" applyFont="1" applyBorder="1" applyAlignment="1" applyProtection="1" quotePrefix="1">
      <alignment horizontal="centerContinuous" vertical="center"/>
      <protection locked="0"/>
    </xf>
    <xf numFmtId="37" fontId="16" fillId="0" borderId="3" xfId="19" applyFont="1" applyBorder="1" applyAlignment="1" applyProtection="1">
      <alignment horizontal="centerContinuous" vertical="center"/>
      <protection locked="0"/>
    </xf>
    <xf numFmtId="37" fontId="16" fillId="0" borderId="3" xfId="19" applyFont="1" applyBorder="1" applyAlignment="1" applyProtection="1">
      <alignment horizontal="centerContinuous" vertical="center"/>
      <protection/>
    </xf>
    <xf numFmtId="37" fontId="16" fillId="0" borderId="4" xfId="19" applyFont="1" applyBorder="1" applyAlignment="1" applyProtection="1">
      <alignment horizontal="centerContinuous" vertical="center"/>
      <protection/>
    </xf>
    <xf numFmtId="37" fontId="16" fillId="0" borderId="0" xfId="19" applyFont="1" applyFill="1" applyBorder="1" applyAlignment="1" applyProtection="1">
      <alignment vertical="center"/>
      <protection locked="0"/>
    </xf>
    <xf numFmtId="37" fontId="16" fillId="0" borderId="0" xfId="19" applyFont="1" applyBorder="1" applyAlignment="1" applyProtection="1">
      <alignment vertical="center"/>
      <protection locked="0"/>
    </xf>
    <xf numFmtId="37" fontId="16" fillId="0" borderId="5" xfId="19" applyFont="1" applyBorder="1" applyAlignment="1" applyProtection="1" quotePrefix="1">
      <alignment horizontal="center" vertical="center"/>
      <protection locked="0"/>
    </xf>
    <xf numFmtId="37" fontId="16" fillId="0" borderId="6" xfId="19" applyFont="1" applyBorder="1" applyAlignment="1" applyProtection="1">
      <alignment horizontal="centerContinuous"/>
      <protection locked="0"/>
    </xf>
    <xf numFmtId="37" fontId="16" fillId="0" borderId="6" xfId="19" applyFont="1" applyBorder="1" applyAlignment="1" applyProtection="1">
      <alignment horizontal="centerContinuous"/>
      <protection/>
    </xf>
    <xf numFmtId="37" fontId="16" fillId="0" borderId="1" xfId="19" applyFont="1" applyBorder="1" applyAlignment="1" applyProtection="1">
      <alignment horizontal="centerContinuous" vertical="center"/>
      <protection locked="0"/>
    </xf>
    <xf numFmtId="37" fontId="16" fillId="0" borderId="1" xfId="19" applyFont="1" applyBorder="1" applyAlignment="1" applyProtection="1">
      <alignment horizontal="centerContinuous" vertical="center"/>
      <protection/>
    </xf>
    <xf numFmtId="37" fontId="16" fillId="0" borderId="7" xfId="19" applyFont="1" applyBorder="1" applyAlignment="1" applyProtection="1">
      <alignment horizontal="centerContinuous" vertical="center"/>
      <protection/>
    </xf>
    <xf numFmtId="37" fontId="16" fillId="0" borderId="0" xfId="19" applyFont="1" applyFill="1" applyBorder="1" applyProtection="1">
      <alignment/>
      <protection locked="0"/>
    </xf>
    <xf numFmtId="37" fontId="16" fillId="0" borderId="0" xfId="19" applyFont="1" applyBorder="1" applyProtection="1">
      <alignment/>
      <protection locked="0"/>
    </xf>
    <xf numFmtId="37" fontId="10" fillId="0" borderId="8" xfId="19" applyFont="1" applyBorder="1" applyProtection="1">
      <alignment/>
      <protection locked="0"/>
    </xf>
    <xf numFmtId="37" fontId="10" fillId="0" borderId="9" xfId="19" applyFont="1" applyBorder="1" applyProtection="1">
      <alignment/>
      <protection locked="0"/>
    </xf>
    <xf numFmtId="37" fontId="10" fillId="0" borderId="9" xfId="19" applyFont="1" applyBorder="1" applyProtection="1">
      <alignment/>
      <protection/>
    </xf>
    <xf numFmtId="37" fontId="16" fillId="0" borderId="9" xfId="19" applyFont="1" applyBorder="1" applyAlignment="1" applyProtection="1">
      <alignment horizontal="center" vertical="center"/>
      <protection locked="0"/>
    </xf>
    <xf numFmtId="37" fontId="17" fillId="0" borderId="9" xfId="19" applyFont="1" applyBorder="1" applyAlignment="1" applyProtection="1">
      <alignment horizontal="center" vertical="center"/>
      <protection/>
    </xf>
    <xf numFmtId="37" fontId="10" fillId="0" borderId="9" xfId="19" applyFont="1" applyBorder="1" applyAlignment="1" applyProtection="1">
      <alignment horizontal="center" vertical="center"/>
      <protection locked="0"/>
    </xf>
    <xf numFmtId="37" fontId="17" fillId="0" borderId="10" xfId="19" applyFont="1" applyBorder="1" applyAlignment="1" applyProtection="1">
      <alignment horizontal="center" vertical="center"/>
      <protection/>
    </xf>
    <xf numFmtId="37" fontId="19" fillId="0" borderId="0" xfId="19" applyFont="1" applyFill="1" applyBorder="1" applyProtection="1">
      <alignment/>
      <protection locked="0"/>
    </xf>
    <xf numFmtId="37" fontId="10" fillId="0" borderId="0" xfId="19" applyFont="1" applyBorder="1" applyProtection="1">
      <alignment/>
      <protection locked="0"/>
    </xf>
    <xf numFmtId="37" fontId="10" fillId="0" borderId="5" xfId="19" applyFont="1" applyBorder="1" applyAlignment="1" applyProtection="1">
      <alignment horizontal="left" vertical="center" indent="1"/>
      <protection locked="0"/>
    </xf>
    <xf numFmtId="177" fontId="6" fillId="0" borderId="6" xfId="19" applyNumberFormat="1" applyFont="1" applyBorder="1" applyAlignment="1" applyProtection="1">
      <alignment vertical="center"/>
      <protection locked="0"/>
    </xf>
    <xf numFmtId="177" fontId="6" fillId="0" borderId="6" xfId="19" applyNumberFormat="1" applyFont="1" applyBorder="1" applyAlignment="1" applyProtection="1">
      <alignment vertical="center"/>
      <protection/>
    </xf>
    <xf numFmtId="41" fontId="6" fillId="0" borderId="1" xfId="21" applyNumberFormat="1" applyFont="1" applyBorder="1" applyAlignment="1" applyProtection="1">
      <alignment horizontal="center" vertical="center"/>
      <protection/>
    </xf>
    <xf numFmtId="3" fontId="6" fillId="0" borderId="1" xfId="21" applyNumberFormat="1" applyFont="1" applyBorder="1" applyAlignment="1" applyProtection="1">
      <alignment horizontal="center" vertical="center"/>
      <protection/>
    </xf>
    <xf numFmtId="177" fontId="6" fillId="0" borderId="1" xfId="19" applyNumberFormat="1" applyFont="1" applyBorder="1" applyAlignment="1" applyProtection="1">
      <alignment vertical="center"/>
      <protection/>
    </xf>
    <xf numFmtId="41" fontId="6" fillId="0" borderId="7" xfId="22" applyNumberFormat="1" applyFont="1" applyBorder="1" applyAlignment="1" applyProtection="1">
      <alignment horizontal="center" vertical="center"/>
      <protection/>
    </xf>
    <xf numFmtId="37" fontId="20" fillId="0" borderId="0" xfId="19" applyFont="1" applyFill="1" applyBorder="1" applyProtection="1">
      <alignment/>
      <protection locked="0"/>
    </xf>
    <xf numFmtId="37" fontId="11" fillId="0" borderId="0" xfId="19" applyFont="1" applyBorder="1" applyProtection="1">
      <alignment/>
      <protection locked="0"/>
    </xf>
    <xf numFmtId="37" fontId="10" fillId="0" borderId="11" xfId="19" applyFont="1" applyBorder="1" applyAlignment="1" applyProtection="1">
      <alignment horizontal="left" vertical="center" indent="1"/>
      <protection locked="0"/>
    </xf>
    <xf numFmtId="177" fontId="6" fillId="0" borderId="1" xfId="19" applyNumberFormat="1" applyFont="1" applyBorder="1" applyAlignment="1" applyProtection="1">
      <alignment vertical="center"/>
      <protection locked="0"/>
    </xf>
    <xf numFmtId="37" fontId="6" fillId="0" borderId="11" xfId="19" applyFont="1" applyBorder="1" applyAlignment="1" applyProtection="1">
      <alignment horizontal="left" vertical="center" indent="1"/>
      <protection locked="0"/>
    </xf>
    <xf numFmtId="37" fontId="10" fillId="0" borderId="11" xfId="19" applyFont="1" applyBorder="1" applyAlignment="1" applyProtection="1" quotePrefix="1">
      <alignment horizontal="left" vertical="center" indent="1"/>
      <protection locked="0"/>
    </xf>
    <xf numFmtId="37" fontId="11" fillId="0" borderId="0" xfId="19" applyFont="1" applyFill="1" applyBorder="1" applyProtection="1">
      <alignment/>
      <protection locked="0"/>
    </xf>
    <xf numFmtId="37" fontId="10" fillId="0" borderId="12" xfId="19" applyFont="1" applyBorder="1" applyAlignment="1" applyProtection="1" quotePrefix="1">
      <alignment horizontal="left" vertical="center" indent="1"/>
      <protection locked="0"/>
    </xf>
    <xf numFmtId="177" fontId="6" fillId="0" borderId="13" xfId="19" applyNumberFormat="1" applyFont="1" applyBorder="1" applyAlignment="1" applyProtection="1">
      <alignment vertical="center"/>
      <protection locked="0"/>
    </xf>
    <xf numFmtId="177" fontId="6" fillId="0" borderId="13" xfId="19" applyNumberFormat="1" applyFont="1" applyBorder="1" applyAlignment="1" applyProtection="1">
      <alignment vertical="center"/>
      <protection/>
    </xf>
    <xf numFmtId="41" fontId="6" fillId="0" borderId="13" xfId="21" applyNumberFormat="1" applyFont="1" applyBorder="1" applyAlignment="1" applyProtection="1">
      <alignment horizontal="center" vertical="center"/>
      <protection/>
    </xf>
    <xf numFmtId="3" fontId="6" fillId="0" borderId="13" xfId="21" applyNumberFormat="1" applyFont="1" applyBorder="1" applyAlignment="1" applyProtection="1">
      <alignment horizontal="center" vertical="center"/>
      <protection/>
    </xf>
    <xf numFmtId="41" fontId="6" fillId="0" borderId="14" xfId="22" applyNumberFormat="1" applyFont="1" applyBorder="1" applyAlignment="1" applyProtection="1">
      <alignment horizontal="center" vertical="center"/>
      <protection/>
    </xf>
    <xf numFmtId="37" fontId="10" fillId="0" borderId="8" xfId="19" applyFont="1" applyBorder="1" applyAlignment="1" applyProtection="1" quotePrefix="1">
      <alignment horizontal="left" vertical="center" indent="1"/>
      <protection locked="0"/>
    </xf>
    <xf numFmtId="177" fontId="6" fillId="0" borderId="9" xfId="19" applyNumberFormat="1" applyFont="1" applyBorder="1" applyAlignment="1" applyProtection="1">
      <alignment vertical="center"/>
      <protection locked="0"/>
    </xf>
    <xf numFmtId="177" fontId="6" fillId="0" borderId="9" xfId="19" applyNumberFormat="1" applyFont="1" applyBorder="1" applyAlignment="1" applyProtection="1">
      <alignment vertical="center"/>
      <protection/>
    </xf>
    <xf numFmtId="41" fontId="6" fillId="0" borderId="9" xfId="21" applyNumberFormat="1" applyFont="1" applyBorder="1" applyAlignment="1" applyProtection="1">
      <alignment horizontal="center" vertical="center"/>
      <protection/>
    </xf>
    <xf numFmtId="3" fontId="6" fillId="0" borderId="9" xfId="21" applyNumberFormat="1" applyFont="1" applyBorder="1" applyAlignment="1" applyProtection="1">
      <alignment horizontal="center" vertical="center"/>
      <protection/>
    </xf>
    <xf numFmtId="41" fontId="6" fillId="0" borderId="10" xfId="22" applyNumberFormat="1" applyFont="1" applyBorder="1" applyAlignment="1" applyProtection="1">
      <alignment horizontal="center" vertical="center"/>
      <protection/>
    </xf>
    <xf numFmtId="37" fontId="10" fillId="0" borderId="8" xfId="19" applyFont="1" applyBorder="1" applyAlignment="1" applyProtection="1">
      <alignment horizontal="left" vertical="center" indent="1"/>
      <protection locked="0"/>
    </xf>
    <xf numFmtId="37" fontId="10" fillId="0" borderId="12" xfId="19" applyFont="1" applyBorder="1" applyAlignment="1" applyProtection="1">
      <alignment horizontal="left" vertical="center" indent="1"/>
      <protection locked="0"/>
    </xf>
    <xf numFmtId="37" fontId="10" fillId="0" borderId="11" xfId="19" applyFont="1" applyBorder="1" applyAlignment="1" applyProtection="1" quotePrefix="1">
      <alignment horizontal="left" vertical="center" indent="2"/>
      <protection locked="0"/>
    </xf>
    <xf numFmtId="37" fontId="22" fillId="0" borderId="12" xfId="19" applyFont="1" applyBorder="1" applyAlignment="1" applyProtection="1">
      <alignment horizontal="center"/>
      <protection locked="0"/>
    </xf>
    <xf numFmtId="177" fontId="21" fillId="0" borderId="13" xfId="19" applyNumberFormat="1" applyFont="1" applyBorder="1" applyAlignment="1" applyProtection="1">
      <alignment/>
      <protection locked="0"/>
    </xf>
    <xf numFmtId="41" fontId="21" fillId="0" borderId="13" xfId="21" applyNumberFormat="1" applyFont="1" applyBorder="1" applyAlignment="1" applyProtection="1">
      <alignment horizontal="center" vertical="center"/>
      <protection/>
    </xf>
    <xf numFmtId="3" fontId="21" fillId="0" borderId="13" xfId="21" applyNumberFormat="1" applyFont="1" applyBorder="1" applyAlignment="1" applyProtection="1">
      <alignment horizontal="center" vertical="center"/>
      <protection/>
    </xf>
    <xf numFmtId="177" fontId="21" fillId="0" borderId="13" xfId="19" applyNumberFormat="1" applyFont="1" applyBorder="1" applyAlignment="1" applyProtection="1">
      <alignment vertical="center"/>
      <protection/>
    </xf>
    <xf numFmtId="41" fontId="21" fillId="0" borderId="14" xfId="22" applyNumberFormat="1" applyFont="1" applyBorder="1" applyAlignment="1" applyProtection="1">
      <alignment horizontal="center" vertical="center"/>
      <protection/>
    </xf>
    <xf numFmtId="37" fontId="11" fillId="0" borderId="0" xfId="19" applyFont="1" applyFill="1" applyBorder="1" applyAlignment="1" applyProtection="1">
      <alignment/>
      <protection locked="0"/>
    </xf>
    <xf numFmtId="37" fontId="20" fillId="0" borderId="0" xfId="19" applyFont="1" applyFill="1" applyBorder="1" applyAlignment="1" applyProtection="1">
      <alignment/>
      <protection locked="0"/>
    </xf>
    <xf numFmtId="37" fontId="11" fillId="0" borderId="0" xfId="19" applyFont="1" applyBorder="1" applyAlignment="1" applyProtection="1">
      <alignment/>
      <protection locked="0"/>
    </xf>
    <xf numFmtId="37" fontId="11" fillId="0" borderId="0" xfId="19" applyFont="1" applyFill="1" applyBorder="1" applyAlignment="1" applyProtection="1">
      <alignment vertical="center"/>
      <protection locked="0"/>
    </xf>
    <xf numFmtId="37" fontId="11" fillId="0" borderId="0" xfId="19" applyFont="1" applyBorder="1" applyAlignment="1" applyProtection="1">
      <alignment vertical="center"/>
      <protection locked="0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37" fontId="10" fillId="0" borderId="0" xfId="19" applyFont="1" applyProtection="1">
      <alignment/>
      <protection locked="0"/>
    </xf>
    <xf numFmtId="37" fontId="1" fillId="0" borderId="0" xfId="19" applyFont="1" applyBorder="1" applyAlignment="1" applyProtection="1">
      <alignment horizontal="left" wrapText="1"/>
      <protection locked="0"/>
    </xf>
    <xf numFmtId="37" fontId="23" fillId="0" borderId="0" xfId="19" applyFont="1" applyBorder="1" applyAlignment="1" applyProtection="1">
      <alignment horizontal="left" wrapText="1"/>
      <protection locked="0"/>
    </xf>
  </cellXfs>
  <cellStyles count="3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一般_86年度11月份執行明細表_1" xfId="19"/>
    <cellStyle name="一般_86年度11月執行總表bLL86-11" xfId="20"/>
    <cellStyle name="一般_資本支出空白表" xfId="21"/>
    <cellStyle name="Comma" xfId="22"/>
    <cellStyle name="Comma [0]" xfId="23"/>
    <cellStyle name="Followed Hyperlink" xfId="24"/>
    <cellStyle name="Percent" xfId="25"/>
    <cellStyle name="Currency" xfId="26"/>
    <cellStyle name="Currency [0]" xfId="27"/>
    <cellStyle name="貨幣[0]_A-DET07" xfId="28"/>
    <cellStyle name="Hyperlink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92month\9209&#38498;&#26371;\9209&#38498;&#26371;--&#19968;&#31185;&#38468;&#34920;hom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showGridLines="0" tabSelected="1" zoomScale="85" zoomScaleNormal="85" workbookViewId="0" topLeftCell="A2">
      <pane xSplit="1" ySplit="5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53" sqref="F53"/>
    </sheetView>
  </sheetViews>
  <sheetFormatPr defaultColWidth="9.00390625" defaultRowHeight="16.5"/>
  <cols>
    <col min="1" max="1" width="36.75390625" style="82" customWidth="1"/>
    <col min="2" max="3" width="12.25390625" style="2" customWidth="1"/>
    <col min="4" max="4" width="12.25390625" style="3" customWidth="1"/>
    <col min="5" max="5" width="12.50390625" style="2" customWidth="1"/>
    <col min="6" max="6" width="5.875" style="2" customWidth="1"/>
    <col min="7" max="7" width="12.50390625" style="2" customWidth="1"/>
    <col min="8" max="8" width="5.375" style="2" customWidth="1"/>
    <col min="9" max="9" width="12.25390625" style="3" customWidth="1"/>
    <col min="10" max="10" width="6.00390625" style="3" customWidth="1"/>
    <col min="11" max="11" width="10.875" style="80" customWidth="1"/>
    <col min="12" max="12" width="10.125" style="80" customWidth="1"/>
    <col min="13" max="13" width="9.00390625" style="80" customWidth="1"/>
    <col min="14" max="16384" width="9.00390625" style="81" customWidth="1"/>
  </cols>
  <sheetData>
    <row r="1" spans="1:13" s="2" customFormat="1" ht="35.25" customHeight="1" hidden="1">
      <c r="A1" s="1" t="s">
        <v>0</v>
      </c>
      <c r="D1" s="3"/>
      <c r="I1" s="3"/>
      <c r="J1" s="3"/>
      <c r="K1" s="4"/>
      <c r="L1" s="4"/>
      <c r="M1" s="4"/>
    </row>
    <row r="2" spans="1:13" s="9" customFormat="1" ht="36" customHeight="1">
      <c r="A2" s="5" t="s">
        <v>67</v>
      </c>
      <c r="B2" s="6"/>
      <c r="C2" s="6"/>
      <c r="D2" s="7"/>
      <c r="E2" s="6"/>
      <c r="F2" s="6"/>
      <c r="G2" s="6"/>
      <c r="H2" s="6"/>
      <c r="I2" s="7"/>
      <c r="J2" s="7"/>
      <c r="K2" s="8"/>
      <c r="L2" s="8"/>
      <c r="M2" s="8"/>
    </row>
    <row r="3" spans="1:13" s="15" customFormat="1" ht="22.5" customHeight="1" thickBot="1">
      <c r="A3" s="10"/>
      <c r="B3" s="11"/>
      <c r="C3" s="11"/>
      <c r="D3" s="12"/>
      <c r="E3" s="11"/>
      <c r="F3" s="11"/>
      <c r="G3" s="11"/>
      <c r="H3" s="11"/>
      <c r="I3" s="12"/>
      <c r="J3" s="13" t="s">
        <v>1</v>
      </c>
      <c r="K3" s="14"/>
      <c r="L3" s="14"/>
      <c r="M3" s="14"/>
    </row>
    <row r="4" spans="1:13" s="22" customFormat="1" ht="21" customHeight="1">
      <c r="A4" s="16"/>
      <c r="B4" s="17" t="s">
        <v>2</v>
      </c>
      <c r="C4" s="18"/>
      <c r="D4" s="19"/>
      <c r="E4" s="18" t="s">
        <v>68</v>
      </c>
      <c r="F4" s="18"/>
      <c r="G4" s="18"/>
      <c r="H4" s="18"/>
      <c r="I4" s="19"/>
      <c r="J4" s="20"/>
      <c r="K4" s="21"/>
      <c r="L4" s="21"/>
      <c r="M4" s="21"/>
    </row>
    <row r="5" spans="1:13" s="30" customFormat="1" ht="28.5" customHeight="1">
      <c r="A5" s="23" t="s">
        <v>3</v>
      </c>
      <c r="B5" s="24" t="s">
        <v>4</v>
      </c>
      <c r="C5" s="24" t="s">
        <v>5</v>
      </c>
      <c r="D5" s="25" t="s">
        <v>6</v>
      </c>
      <c r="E5" s="26" t="s">
        <v>7</v>
      </c>
      <c r="F5" s="26"/>
      <c r="G5" s="26" t="s">
        <v>8</v>
      </c>
      <c r="H5" s="26"/>
      <c r="I5" s="27" t="s">
        <v>9</v>
      </c>
      <c r="J5" s="28"/>
      <c r="K5" s="29"/>
      <c r="L5" s="29"/>
      <c r="M5" s="29"/>
    </row>
    <row r="6" spans="1:13" s="39" customFormat="1" ht="20.25" customHeight="1">
      <c r="A6" s="31"/>
      <c r="B6" s="32"/>
      <c r="C6" s="32"/>
      <c r="D6" s="33"/>
      <c r="E6" s="34" t="s">
        <v>10</v>
      </c>
      <c r="F6" s="35" t="s">
        <v>11</v>
      </c>
      <c r="G6" s="34" t="s">
        <v>10</v>
      </c>
      <c r="H6" s="35" t="s">
        <v>11</v>
      </c>
      <c r="I6" s="36" t="s">
        <v>10</v>
      </c>
      <c r="J6" s="37" t="s">
        <v>69</v>
      </c>
      <c r="K6" s="38"/>
      <c r="L6" s="38"/>
      <c r="M6" s="38"/>
    </row>
    <row r="7" spans="1:13" s="48" customFormat="1" ht="18.75" customHeight="1">
      <c r="A7" s="40" t="s">
        <v>12</v>
      </c>
      <c r="B7" s="41">
        <v>84</v>
      </c>
      <c r="C7" s="41">
        <v>4</v>
      </c>
      <c r="D7" s="42">
        <f aca="true" t="shared" si="0" ref="D7:D38">B7+C7</f>
        <v>88</v>
      </c>
      <c r="E7" s="41">
        <v>71</v>
      </c>
      <c r="F7" s="43">
        <f aca="true" t="shared" si="1" ref="F7:F38">IF(OR(E7=0,B7=0),"  ",E7/B7*100)</f>
        <v>84.52380952380952</v>
      </c>
      <c r="G7" s="41">
        <v>2</v>
      </c>
      <c r="H7" s="44">
        <f aca="true" t="shared" si="2" ref="H7:H38">IF(OR(G7=0,C7=0),"  -",G7/C7*100)</f>
        <v>50</v>
      </c>
      <c r="I7" s="45">
        <f aca="true" t="shared" si="3" ref="I7:I38">IF(G7+E7=0,"  ",G7+E7)</f>
        <v>73</v>
      </c>
      <c r="J7" s="46">
        <f aca="true" t="shared" si="4" ref="J7:J38">IF(OR(I7=0,D7=0),"  ",I7/D7*100)</f>
        <v>82.95454545454545</v>
      </c>
      <c r="K7" s="47"/>
      <c r="L7" s="47"/>
      <c r="M7" s="47"/>
    </row>
    <row r="8" spans="1:13" s="48" customFormat="1" ht="18.75" customHeight="1">
      <c r="A8" s="49" t="s">
        <v>13</v>
      </c>
      <c r="B8" s="50">
        <v>7757</v>
      </c>
      <c r="C8" s="50">
        <v>2782</v>
      </c>
      <c r="D8" s="45">
        <f t="shared" si="0"/>
        <v>10539</v>
      </c>
      <c r="E8" s="50">
        <v>7400</v>
      </c>
      <c r="F8" s="43">
        <f t="shared" si="1"/>
        <v>95.39770529844012</v>
      </c>
      <c r="G8" s="50">
        <v>2769</v>
      </c>
      <c r="H8" s="44">
        <f t="shared" si="2"/>
        <v>99.53271028037383</v>
      </c>
      <c r="I8" s="45">
        <f t="shared" si="3"/>
        <v>10169</v>
      </c>
      <c r="J8" s="46">
        <f t="shared" si="4"/>
        <v>96.48923047727487</v>
      </c>
      <c r="K8" s="47"/>
      <c r="L8" s="47"/>
      <c r="M8" s="47"/>
    </row>
    <row r="9" spans="1:13" s="48" customFormat="1" ht="18.75" customHeight="1">
      <c r="A9" s="51" t="s">
        <v>70</v>
      </c>
      <c r="B9" s="50">
        <f>SUM(B10:B32)</f>
        <v>26179</v>
      </c>
      <c r="C9" s="50">
        <f>SUM(C10:C32)</f>
        <v>10288</v>
      </c>
      <c r="D9" s="45">
        <f t="shared" si="0"/>
        <v>36467</v>
      </c>
      <c r="E9" s="50">
        <f>SUM(E10:E32)</f>
        <v>24984</v>
      </c>
      <c r="F9" s="43">
        <f t="shared" si="1"/>
        <v>95.43527254669773</v>
      </c>
      <c r="G9" s="50">
        <f>SUM(G10:G32)</f>
        <v>9953</v>
      </c>
      <c r="H9" s="44">
        <f t="shared" si="2"/>
        <v>96.74377916018663</v>
      </c>
      <c r="I9" s="45">
        <f t="shared" si="3"/>
        <v>34937</v>
      </c>
      <c r="J9" s="46">
        <f t="shared" si="4"/>
        <v>95.80442591932432</v>
      </c>
      <c r="K9" s="47"/>
      <c r="L9" s="47"/>
      <c r="M9" s="47"/>
    </row>
    <row r="10" spans="1:13" s="48" customFormat="1" ht="18.75" customHeight="1">
      <c r="A10" s="52" t="s">
        <v>14</v>
      </c>
      <c r="B10" s="50">
        <v>706</v>
      </c>
      <c r="C10" s="50">
        <v>123</v>
      </c>
      <c r="D10" s="45">
        <f t="shared" si="0"/>
        <v>829</v>
      </c>
      <c r="E10" s="50">
        <v>693</v>
      </c>
      <c r="F10" s="43">
        <f t="shared" si="1"/>
        <v>98.15864022662889</v>
      </c>
      <c r="G10" s="50">
        <v>118</v>
      </c>
      <c r="H10" s="44">
        <f t="shared" si="2"/>
        <v>95.9349593495935</v>
      </c>
      <c r="I10" s="45">
        <f t="shared" si="3"/>
        <v>811</v>
      </c>
      <c r="J10" s="46">
        <f t="shared" si="4"/>
        <v>97.82870928829915</v>
      </c>
      <c r="K10" s="47"/>
      <c r="L10" s="47"/>
      <c r="M10" s="47"/>
    </row>
    <row r="11" spans="1:13" s="48" customFormat="1" ht="18.75" customHeight="1">
      <c r="A11" s="52" t="s">
        <v>15</v>
      </c>
      <c r="B11" s="50">
        <v>864</v>
      </c>
      <c r="C11" s="50">
        <f>17-1</f>
        <v>16</v>
      </c>
      <c r="D11" s="45">
        <f t="shared" si="0"/>
        <v>880</v>
      </c>
      <c r="E11" s="50">
        <v>815</v>
      </c>
      <c r="F11" s="43">
        <f t="shared" si="1"/>
        <v>94.32870370370371</v>
      </c>
      <c r="G11" s="50">
        <v>16</v>
      </c>
      <c r="H11" s="44">
        <f t="shared" si="2"/>
        <v>100</v>
      </c>
      <c r="I11" s="45">
        <f t="shared" si="3"/>
        <v>831</v>
      </c>
      <c r="J11" s="46">
        <f t="shared" si="4"/>
        <v>94.43181818181819</v>
      </c>
      <c r="K11" s="47"/>
      <c r="L11" s="47"/>
      <c r="M11" s="47"/>
    </row>
    <row r="12" spans="1:13" s="48" customFormat="1" ht="18.75" customHeight="1">
      <c r="A12" s="52" t="s">
        <v>16</v>
      </c>
      <c r="B12" s="50">
        <v>212</v>
      </c>
      <c r="C12" s="50">
        <v>40</v>
      </c>
      <c r="D12" s="45">
        <f t="shared" si="0"/>
        <v>252</v>
      </c>
      <c r="E12" s="50">
        <v>203</v>
      </c>
      <c r="F12" s="43">
        <f t="shared" si="1"/>
        <v>95.75471698113208</v>
      </c>
      <c r="G12" s="50">
        <v>38</v>
      </c>
      <c r="H12" s="44">
        <f t="shared" si="2"/>
        <v>95</v>
      </c>
      <c r="I12" s="45">
        <f t="shared" si="3"/>
        <v>241</v>
      </c>
      <c r="J12" s="46">
        <f t="shared" si="4"/>
        <v>95.63492063492063</v>
      </c>
      <c r="K12" s="47"/>
      <c r="L12" s="47"/>
      <c r="M12" s="47"/>
    </row>
    <row r="13" spans="1:13" s="48" customFormat="1" ht="18.75" customHeight="1">
      <c r="A13" s="52" t="s">
        <v>17</v>
      </c>
      <c r="B13" s="50">
        <v>3487</v>
      </c>
      <c r="C13" s="50">
        <v>150</v>
      </c>
      <c r="D13" s="45">
        <f t="shared" si="0"/>
        <v>3637</v>
      </c>
      <c r="E13" s="50">
        <v>3446</v>
      </c>
      <c r="F13" s="43">
        <f t="shared" si="1"/>
        <v>98.82420418698021</v>
      </c>
      <c r="G13" s="50">
        <v>149</v>
      </c>
      <c r="H13" s="44">
        <f t="shared" si="2"/>
        <v>99.33333333333333</v>
      </c>
      <c r="I13" s="45">
        <f t="shared" si="3"/>
        <v>3595</v>
      </c>
      <c r="J13" s="46">
        <f t="shared" si="4"/>
        <v>98.84520208963431</v>
      </c>
      <c r="K13" s="47"/>
      <c r="L13" s="47"/>
      <c r="M13" s="47"/>
    </row>
    <row r="14" spans="1:13" s="48" customFormat="1" ht="18.75" customHeight="1">
      <c r="A14" s="52" t="s">
        <v>18</v>
      </c>
      <c r="B14" s="50">
        <v>3332</v>
      </c>
      <c r="C14" s="50">
        <v>28</v>
      </c>
      <c r="D14" s="45">
        <f t="shared" si="0"/>
        <v>3360</v>
      </c>
      <c r="E14" s="50">
        <v>3009</v>
      </c>
      <c r="F14" s="43">
        <f t="shared" si="1"/>
        <v>90.3061224489796</v>
      </c>
      <c r="G14" s="50">
        <v>28</v>
      </c>
      <c r="H14" s="44">
        <f t="shared" si="2"/>
        <v>100</v>
      </c>
      <c r="I14" s="45">
        <f t="shared" si="3"/>
        <v>3037</v>
      </c>
      <c r="J14" s="46">
        <f t="shared" si="4"/>
        <v>90.38690476190476</v>
      </c>
      <c r="K14" s="47"/>
      <c r="L14" s="47"/>
      <c r="M14" s="47"/>
    </row>
    <row r="15" spans="1:13" s="48" customFormat="1" ht="18.75" customHeight="1">
      <c r="A15" s="52" t="s">
        <v>19</v>
      </c>
      <c r="B15" s="50">
        <v>151</v>
      </c>
      <c r="C15" s="50">
        <v>17</v>
      </c>
      <c r="D15" s="45">
        <f t="shared" si="0"/>
        <v>168</v>
      </c>
      <c r="E15" s="50">
        <v>133</v>
      </c>
      <c r="F15" s="43">
        <f t="shared" si="1"/>
        <v>88.0794701986755</v>
      </c>
      <c r="G15" s="50">
        <v>17</v>
      </c>
      <c r="H15" s="44">
        <f t="shared" si="2"/>
        <v>100</v>
      </c>
      <c r="I15" s="45">
        <f t="shared" si="3"/>
        <v>150</v>
      </c>
      <c r="J15" s="46">
        <f t="shared" si="4"/>
        <v>89.28571428571429</v>
      </c>
      <c r="K15" s="47"/>
      <c r="L15" s="47"/>
      <c r="M15" s="47"/>
    </row>
    <row r="16" spans="1:13" s="48" customFormat="1" ht="18.75" customHeight="1">
      <c r="A16" s="52" t="s">
        <v>20</v>
      </c>
      <c r="B16" s="50">
        <v>346</v>
      </c>
      <c r="C16" s="50">
        <v>1944</v>
      </c>
      <c r="D16" s="45">
        <f t="shared" si="0"/>
        <v>2290</v>
      </c>
      <c r="E16" s="50">
        <v>345</v>
      </c>
      <c r="F16" s="43">
        <f t="shared" si="1"/>
        <v>99.71098265895954</v>
      </c>
      <c r="G16" s="50">
        <v>1944</v>
      </c>
      <c r="H16" s="44">
        <f t="shared" si="2"/>
        <v>100</v>
      </c>
      <c r="I16" s="45">
        <f t="shared" si="3"/>
        <v>2289</v>
      </c>
      <c r="J16" s="46">
        <f t="shared" si="4"/>
        <v>99.95633187772926</v>
      </c>
      <c r="K16" s="47"/>
      <c r="L16" s="47"/>
      <c r="M16" s="47"/>
    </row>
    <row r="17" spans="1:13" s="48" customFormat="1" ht="18.75" customHeight="1">
      <c r="A17" s="52" t="s">
        <v>21</v>
      </c>
      <c r="B17" s="50">
        <v>139</v>
      </c>
      <c r="C17" s="50">
        <v>22</v>
      </c>
      <c r="D17" s="45">
        <f t="shared" si="0"/>
        <v>161</v>
      </c>
      <c r="E17" s="50">
        <v>126</v>
      </c>
      <c r="F17" s="43">
        <f t="shared" si="1"/>
        <v>90.64748201438849</v>
      </c>
      <c r="G17" s="50">
        <v>22</v>
      </c>
      <c r="H17" s="44">
        <f t="shared" si="2"/>
        <v>100</v>
      </c>
      <c r="I17" s="45">
        <f t="shared" si="3"/>
        <v>148</v>
      </c>
      <c r="J17" s="46">
        <f t="shared" si="4"/>
        <v>91.92546583850931</v>
      </c>
      <c r="K17" s="47"/>
      <c r="L17" s="47"/>
      <c r="M17" s="47"/>
    </row>
    <row r="18" spans="1:13" s="48" customFormat="1" ht="18.75" customHeight="1">
      <c r="A18" s="52" t="s">
        <v>22</v>
      </c>
      <c r="B18" s="50">
        <v>637</v>
      </c>
      <c r="C18" s="50">
        <v>198</v>
      </c>
      <c r="D18" s="45">
        <f t="shared" si="0"/>
        <v>835</v>
      </c>
      <c r="E18" s="50">
        <v>629</v>
      </c>
      <c r="F18" s="43">
        <f t="shared" si="1"/>
        <v>98.74411302982732</v>
      </c>
      <c r="G18" s="50">
        <v>196</v>
      </c>
      <c r="H18" s="44">
        <f t="shared" si="2"/>
        <v>98.98989898989899</v>
      </c>
      <c r="I18" s="45">
        <f t="shared" si="3"/>
        <v>825</v>
      </c>
      <c r="J18" s="46">
        <f t="shared" si="4"/>
        <v>98.80239520958084</v>
      </c>
      <c r="K18" s="47"/>
      <c r="L18" s="47"/>
      <c r="M18" s="47"/>
    </row>
    <row r="19" spans="1:13" s="48" customFormat="1" ht="18.75" customHeight="1">
      <c r="A19" s="52" t="s">
        <v>23</v>
      </c>
      <c r="B19" s="50">
        <v>515</v>
      </c>
      <c r="C19" s="50">
        <v>23</v>
      </c>
      <c r="D19" s="45">
        <f t="shared" si="0"/>
        <v>538</v>
      </c>
      <c r="E19" s="50">
        <v>505</v>
      </c>
      <c r="F19" s="43">
        <f t="shared" si="1"/>
        <v>98.05825242718447</v>
      </c>
      <c r="G19" s="50">
        <v>23</v>
      </c>
      <c r="H19" s="44">
        <f t="shared" si="2"/>
        <v>100</v>
      </c>
      <c r="I19" s="45">
        <f t="shared" si="3"/>
        <v>528</v>
      </c>
      <c r="J19" s="46">
        <f t="shared" si="4"/>
        <v>98.14126394052045</v>
      </c>
      <c r="K19" s="47"/>
      <c r="L19" s="47"/>
      <c r="M19" s="47"/>
    </row>
    <row r="20" spans="1:13" s="48" customFormat="1" ht="18.75" customHeight="1">
      <c r="A20" s="52" t="s">
        <v>24</v>
      </c>
      <c r="B20" s="50">
        <v>1345</v>
      </c>
      <c r="C20" s="50">
        <v>526</v>
      </c>
      <c r="D20" s="45">
        <f t="shared" si="0"/>
        <v>1871</v>
      </c>
      <c r="E20" s="50">
        <v>1081</v>
      </c>
      <c r="F20" s="43">
        <f t="shared" si="1"/>
        <v>80.37174721189591</v>
      </c>
      <c r="G20" s="50">
        <v>525</v>
      </c>
      <c r="H20" s="44">
        <f t="shared" si="2"/>
        <v>99.80988593155894</v>
      </c>
      <c r="I20" s="45">
        <f t="shared" si="3"/>
        <v>1606</v>
      </c>
      <c r="J20" s="46">
        <f t="shared" si="4"/>
        <v>85.83645109567077</v>
      </c>
      <c r="K20" s="47"/>
      <c r="L20" s="47"/>
      <c r="M20" s="47"/>
    </row>
    <row r="21" spans="1:13" s="48" customFormat="1" ht="18.75" customHeight="1">
      <c r="A21" s="49" t="s">
        <v>25</v>
      </c>
      <c r="B21" s="50">
        <v>1694</v>
      </c>
      <c r="C21" s="50">
        <v>52</v>
      </c>
      <c r="D21" s="45">
        <f t="shared" si="0"/>
        <v>1746</v>
      </c>
      <c r="E21" s="50">
        <v>1628</v>
      </c>
      <c r="F21" s="43">
        <f t="shared" si="1"/>
        <v>96.1038961038961</v>
      </c>
      <c r="G21" s="50">
        <v>52</v>
      </c>
      <c r="H21" s="44">
        <f t="shared" si="2"/>
        <v>100</v>
      </c>
      <c r="I21" s="45">
        <f t="shared" si="3"/>
        <v>1680</v>
      </c>
      <c r="J21" s="46">
        <f t="shared" si="4"/>
        <v>96.21993127147766</v>
      </c>
      <c r="K21" s="47"/>
      <c r="L21" s="47"/>
      <c r="M21" s="47"/>
    </row>
    <row r="22" spans="1:13" s="48" customFormat="1" ht="18.75" customHeight="1">
      <c r="A22" s="52" t="s">
        <v>26</v>
      </c>
      <c r="B22" s="50">
        <v>3527</v>
      </c>
      <c r="C22" s="50">
        <v>1781</v>
      </c>
      <c r="D22" s="45">
        <f t="shared" si="0"/>
        <v>5308</v>
      </c>
      <c r="E22" s="50">
        <v>3419</v>
      </c>
      <c r="F22" s="43">
        <f t="shared" si="1"/>
        <v>96.93790757017295</v>
      </c>
      <c r="G22" s="50">
        <v>1768</v>
      </c>
      <c r="H22" s="44">
        <f t="shared" si="2"/>
        <v>99.27007299270073</v>
      </c>
      <c r="I22" s="45">
        <f t="shared" si="3"/>
        <v>5187</v>
      </c>
      <c r="J22" s="46">
        <f t="shared" si="4"/>
        <v>97.72042200452148</v>
      </c>
      <c r="K22" s="47"/>
      <c r="L22" s="47"/>
      <c r="M22" s="47"/>
    </row>
    <row r="23" spans="1:13" s="48" customFormat="1" ht="18.75" customHeight="1">
      <c r="A23" s="52" t="s">
        <v>27</v>
      </c>
      <c r="B23" s="50">
        <v>424</v>
      </c>
      <c r="C23" s="50">
        <v>10</v>
      </c>
      <c r="D23" s="45">
        <f t="shared" si="0"/>
        <v>434</v>
      </c>
      <c r="E23" s="50">
        <v>411</v>
      </c>
      <c r="F23" s="43">
        <f t="shared" si="1"/>
        <v>96.93396226415094</v>
      </c>
      <c r="G23" s="50">
        <v>10</v>
      </c>
      <c r="H23" s="44">
        <f t="shared" si="2"/>
        <v>100</v>
      </c>
      <c r="I23" s="45">
        <f t="shared" si="3"/>
        <v>421</v>
      </c>
      <c r="J23" s="46">
        <f t="shared" si="4"/>
        <v>97.00460829493088</v>
      </c>
      <c r="K23" s="53"/>
      <c r="L23" s="47"/>
      <c r="M23" s="47"/>
    </row>
    <row r="24" spans="1:13" s="48" customFormat="1" ht="18.75" customHeight="1">
      <c r="A24" s="49" t="s">
        <v>28</v>
      </c>
      <c r="B24" s="50">
        <v>1011</v>
      </c>
      <c r="C24" s="50">
        <v>780</v>
      </c>
      <c r="D24" s="45">
        <f t="shared" si="0"/>
        <v>1791</v>
      </c>
      <c r="E24" s="50">
        <v>970</v>
      </c>
      <c r="F24" s="43">
        <f t="shared" si="1"/>
        <v>95.94460929772502</v>
      </c>
      <c r="G24" s="50">
        <v>751</v>
      </c>
      <c r="H24" s="44">
        <f t="shared" si="2"/>
        <v>96.28205128205128</v>
      </c>
      <c r="I24" s="45">
        <f t="shared" si="3"/>
        <v>1721</v>
      </c>
      <c r="J24" s="46">
        <f t="shared" si="4"/>
        <v>96.09156895589057</v>
      </c>
      <c r="K24" s="47"/>
      <c r="L24" s="47"/>
      <c r="M24" s="47"/>
    </row>
    <row r="25" spans="1:13" s="48" customFormat="1" ht="18.75" customHeight="1">
      <c r="A25" s="49" t="s">
        <v>29</v>
      </c>
      <c r="B25" s="50">
        <v>173</v>
      </c>
      <c r="C25" s="50">
        <v>101</v>
      </c>
      <c r="D25" s="45">
        <f t="shared" si="0"/>
        <v>274</v>
      </c>
      <c r="E25" s="50">
        <v>168</v>
      </c>
      <c r="F25" s="43">
        <f t="shared" si="1"/>
        <v>97.10982658959537</v>
      </c>
      <c r="G25" s="50">
        <v>101</v>
      </c>
      <c r="H25" s="44">
        <f t="shared" si="2"/>
        <v>100</v>
      </c>
      <c r="I25" s="45">
        <f t="shared" si="3"/>
        <v>269</v>
      </c>
      <c r="J25" s="46">
        <f t="shared" si="4"/>
        <v>98.17518248175182</v>
      </c>
      <c r="K25" s="47"/>
      <c r="L25" s="47"/>
      <c r="M25" s="47"/>
    </row>
    <row r="26" spans="1:13" s="48" customFormat="1" ht="18.75" customHeight="1">
      <c r="A26" s="52" t="s">
        <v>30</v>
      </c>
      <c r="B26" s="50">
        <v>608</v>
      </c>
      <c r="C26" s="50">
        <v>49</v>
      </c>
      <c r="D26" s="45">
        <f t="shared" si="0"/>
        <v>657</v>
      </c>
      <c r="E26" s="50">
        <v>589</v>
      </c>
      <c r="F26" s="43">
        <f t="shared" si="1"/>
        <v>96.875</v>
      </c>
      <c r="G26" s="50">
        <v>49</v>
      </c>
      <c r="H26" s="44">
        <f t="shared" si="2"/>
        <v>100</v>
      </c>
      <c r="I26" s="45">
        <f t="shared" si="3"/>
        <v>638</v>
      </c>
      <c r="J26" s="46">
        <f t="shared" si="4"/>
        <v>97.10806697108066</v>
      </c>
      <c r="K26" s="47"/>
      <c r="L26" s="47"/>
      <c r="M26" s="47"/>
    </row>
    <row r="27" spans="1:13" s="48" customFormat="1" ht="18.75" customHeight="1" thickBot="1">
      <c r="A27" s="54" t="s">
        <v>31</v>
      </c>
      <c r="B27" s="55">
        <v>341</v>
      </c>
      <c r="C27" s="55">
        <f>8-1</f>
        <v>7</v>
      </c>
      <c r="D27" s="56">
        <f t="shared" si="0"/>
        <v>348</v>
      </c>
      <c r="E27" s="55">
        <v>338</v>
      </c>
      <c r="F27" s="57">
        <f t="shared" si="1"/>
        <v>99.12023460410558</v>
      </c>
      <c r="G27" s="55">
        <v>8</v>
      </c>
      <c r="H27" s="58">
        <f t="shared" si="2"/>
        <v>114.28571428571428</v>
      </c>
      <c r="I27" s="56">
        <f t="shared" si="3"/>
        <v>346</v>
      </c>
      <c r="J27" s="59">
        <f t="shared" si="4"/>
        <v>99.42528735632183</v>
      </c>
      <c r="K27" s="47"/>
      <c r="L27" s="47"/>
      <c r="M27" s="47"/>
    </row>
    <row r="28" spans="1:13" s="48" customFormat="1" ht="18.75" customHeight="1">
      <c r="A28" s="60" t="s">
        <v>32</v>
      </c>
      <c r="B28" s="61">
        <v>85</v>
      </c>
      <c r="C28" s="61">
        <v>2</v>
      </c>
      <c r="D28" s="62">
        <f t="shared" si="0"/>
        <v>87</v>
      </c>
      <c r="E28" s="61">
        <v>83</v>
      </c>
      <c r="F28" s="63">
        <f t="shared" si="1"/>
        <v>97.6470588235294</v>
      </c>
      <c r="G28" s="61">
        <v>2</v>
      </c>
      <c r="H28" s="64">
        <f t="shared" si="2"/>
        <v>100</v>
      </c>
      <c r="I28" s="62">
        <f t="shared" si="3"/>
        <v>85</v>
      </c>
      <c r="J28" s="65">
        <f t="shared" si="4"/>
        <v>97.70114942528735</v>
      </c>
      <c r="K28" s="47"/>
      <c r="L28" s="47"/>
      <c r="M28" s="47"/>
    </row>
    <row r="29" spans="1:13" s="48" customFormat="1" ht="18.75" customHeight="1">
      <c r="A29" s="52" t="s">
        <v>33</v>
      </c>
      <c r="B29" s="50">
        <v>633</v>
      </c>
      <c r="C29" s="50">
        <v>69</v>
      </c>
      <c r="D29" s="45">
        <f t="shared" si="0"/>
        <v>702</v>
      </c>
      <c r="E29" s="50">
        <v>584</v>
      </c>
      <c r="F29" s="43">
        <f t="shared" si="1"/>
        <v>92.25908372827804</v>
      </c>
      <c r="G29" s="50">
        <v>65</v>
      </c>
      <c r="H29" s="44">
        <f t="shared" si="2"/>
        <v>94.20289855072464</v>
      </c>
      <c r="I29" s="45">
        <f t="shared" si="3"/>
        <v>649</v>
      </c>
      <c r="J29" s="46">
        <f t="shared" si="4"/>
        <v>92.45014245014245</v>
      </c>
      <c r="K29" s="47"/>
      <c r="L29" s="47"/>
      <c r="M29" s="47"/>
    </row>
    <row r="30" spans="1:13" s="48" customFormat="1" ht="18.75" customHeight="1">
      <c r="A30" s="52" t="s">
        <v>34</v>
      </c>
      <c r="B30" s="50">
        <v>3532</v>
      </c>
      <c r="C30" s="50">
        <v>2474</v>
      </c>
      <c r="D30" s="45">
        <f t="shared" si="0"/>
        <v>6006</v>
      </c>
      <c r="E30" s="50">
        <v>3436</v>
      </c>
      <c r="F30" s="43">
        <f t="shared" si="1"/>
        <v>97.28199320498301</v>
      </c>
      <c r="G30" s="50">
        <v>2382</v>
      </c>
      <c r="H30" s="44">
        <f t="shared" si="2"/>
        <v>96.28132578819725</v>
      </c>
      <c r="I30" s="45">
        <f t="shared" si="3"/>
        <v>5818</v>
      </c>
      <c r="J30" s="46">
        <f t="shared" si="4"/>
        <v>96.86979686979686</v>
      </c>
      <c r="K30" s="47"/>
      <c r="L30" s="47"/>
      <c r="M30" s="47"/>
    </row>
    <row r="31" spans="1:13" s="48" customFormat="1" ht="18.75" customHeight="1">
      <c r="A31" s="52" t="s">
        <v>35</v>
      </c>
      <c r="B31" s="50">
        <v>1354</v>
      </c>
      <c r="C31" s="50">
        <v>1487</v>
      </c>
      <c r="D31" s="45">
        <f t="shared" si="0"/>
        <v>2841</v>
      </c>
      <c r="E31" s="50">
        <f>1328-1</f>
        <v>1327</v>
      </c>
      <c r="F31" s="43">
        <f t="shared" si="1"/>
        <v>98.00590841949779</v>
      </c>
      <c r="G31" s="50">
        <v>1301</v>
      </c>
      <c r="H31" s="44">
        <f t="shared" si="2"/>
        <v>87.49159381304639</v>
      </c>
      <c r="I31" s="45">
        <f t="shared" si="3"/>
        <v>2628</v>
      </c>
      <c r="J31" s="46">
        <f t="shared" si="4"/>
        <v>92.5026399155227</v>
      </c>
      <c r="K31" s="47"/>
      <c r="L31" s="47"/>
      <c r="M31" s="47"/>
    </row>
    <row r="32" spans="1:13" s="48" customFormat="1" ht="18.75" customHeight="1">
      <c r="A32" s="52" t="s">
        <v>36</v>
      </c>
      <c r="B32" s="50">
        <v>1063</v>
      </c>
      <c r="C32" s="50">
        <v>389</v>
      </c>
      <c r="D32" s="45">
        <f t="shared" si="0"/>
        <v>1452</v>
      </c>
      <c r="E32" s="50">
        <v>1046</v>
      </c>
      <c r="F32" s="43">
        <f t="shared" si="1"/>
        <v>98.40075258701788</v>
      </c>
      <c r="G32" s="50">
        <f>389-1</f>
        <v>388</v>
      </c>
      <c r="H32" s="44">
        <f t="shared" si="2"/>
        <v>99.74293059125964</v>
      </c>
      <c r="I32" s="45">
        <f t="shared" si="3"/>
        <v>1434</v>
      </c>
      <c r="J32" s="46">
        <f t="shared" si="4"/>
        <v>98.7603305785124</v>
      </c>
      <c r="K32" s="47"/>
      <c r="L32" s="47"/>
      <c r="M32" s="47"/>
    </row>
    <row r="33" spans="1:13" s="48" customFormat="1" ht="18.75" customHeight="1">
      <c r="A33" s="49" t="s">
        <v>37</v>
      </c>
      <c r="B33" s="50">
        <v>3895</v>
      </c>
      <c r="C33" s="50">
        <v>411</v>
      </c>
      <c r="D33" s="45">
        <f t="shared" si="0"/>
        <v>4306</v>
      </c>
      <c r="E33" s="50">
        <v>3823</v>
      </c>
      <c r="F33" s="43">
        <f t="shared" si="1"/>
        <v>98.15147625160462</v>
      </c>
      <c r="G33" s="50">
        <v>405</v>
      </c>
      <c r="H33" s="44">
        <f t="shared" si="2"/>
        <v>98.54014598540147</v>
      </c>
      <c r="I33" s="45">
        <f t="shared" si="3"/>
        <v>4228</v>
      </c>
      <c r="J33" s="46">
        <f t="shared" si="4"/>
        <v>98.18857408267534</v>
      </c>
      <c r="K33" s="47"/>
      <c r="L33" s="47"/>
      <c r="M33" s="47"/>
    </row>
    <row r="34" spans="1:13" s="48" customFormat="1" ht="18.75" customHeight="1">
      <c r="A34" s="49" t="s">
        <v>38</v>
      </c>
      <c r="B34" s="50">
        <v>14609</v>
      </c>
      <c r="C34" s="50">
        <v>1495</v>
      </c>
      <c r="D34" s="45">
        <f t="shared" si="0"/>
        <v>16104</v>
      </c>
      <c r="E34" s="50">
        <v>13677</v>
      </c>
      <c r="F34" s="43">
        <f t="shared" si="1"/>
        <v>93.62037100417551</v>
      </c>
      <c r="G34" s="50">
        <v>1486</v>
      </c>
      <c r="H34" s="44">
        <f t="shared" si="2"/>
        <v>99.39799331103679</v>
      </c>
      <c r="I34" s="45">
        <f t="shared" si="3"/>
        <v>15163</v>
      </c>
      <c r="J34" s="46">
        <f t="shared" si="4"/>
        <v>94.15673124689519</v>
      </c>
      <c r="K34" s="47"/>
      <c r="L34" s="47"/>
      <c r="M34" s="47"/>
    </row>
    <row r="35" spans="1:13" s="48" customFormat="1" ht="18.75" customHeight="1">
      <c r="A35" s="49" t="s">
        <v>39</v>
      </c>
      <c r="B35" s="50">
        <v>16776</v>
      </c>
      <c r="C35" s="50">
        <v>76</v>
      </c>
      <c r="D35" s="45">
        <f t="shared" si="0"/>
        <v>16852</v>
      </c>
      <c r="E35" s="50">
        <v>16705</v>
      </c>
      <c r="F35" s="43">
        <f t="shared" si="1"/>
        <v>99.5767763471626</v>
      </c>
      <c r="G35" s="50">
        <v>75</v>
      </c>
      <c r="H35" s="44">
        <f t="shared" si="2"/>
        <v>98.68421052631578</v>
      </c>
      <c r="I35" s="45">
        <f t="shared" si="3"/>
        <v>16780</v>
      </c>
      <c r="J35" s="46">
        <f t="shared" si="4"/>
        <v>99.57275100878235</v>
      </c>
      <c r="K35" s="47"/>
      <c r="L35" s="47"/>
      <c r="M35" s="47"/>
    </row>
    <row r="36" spans="1:13" s="48" customFormat="1" ht="18.75" customHeight="1">
      <c r="A36" s="49" t="s">
        <v>40</v>
      </c>
      <c r="B36" s="50">
        <v>1898</v>
      </c>
      <c r="C36" s="50">
        <v>124</v>
      </c>
      <c r="D36" s="45">
        <f t="shared" si="0"/>
        <v>2022</v>
      </c>
      <c r="E36" s="50">
        <v>1778</v>
      </c>
      <c r="F36" s="43">
        <f t="shared" si="1"/>
        <v>93.67755532139094</v>
      </c>
      <c r="G36" s="50">
        <v>122</v>
      </c>
      <c r="H36" s="44">
        <f t="shared" si="2"/>
        <v>98.38709677419355</v>
      </c>
      <c r="I36" s="45">
        <f t="shared" si="3"/>
        <v>1900</v>
      </c>
      <c r="J36" s="46">
        <f t="shared" si="4"/>
        <v>93.96636993076162</v>
      </c>
      <c r="K36" s="47"/>
      <c r="L36" s="47"/>
      <c r="M36" s="47"/>
    </row>
    <row r="37" spans="1:13" s="48" customFormat="1" ht="18.75" customHeight="1">
      <c r="A37" s="49" t="s">
        <v>41</v>
      </c>
      <c r="B37" s="50">
        <v>101713</v>
      </c>
      <c r="C37" s="50">
        <v>34291</v>
      </c>
      <c r="D37" s="45">
        <f t="shared" si="0"/>
        <v>136004</v>
      </c>
      <c r="E37" s="50">
        <v>98249</v>
      </c>
      <c r="F37" s="43">
        <f t="shared" si="1"/>
        <v>96.5943389733859</v>
      </c>
      <c r="G37" s="50">
        <v>33039</v>
      </c>
      <c r="H37" s="44">
        <f t="shared" si="2"/>
        <v>96.34889621183402</v>
      </c>
      <c r="I37" s="45">
        <f t="shared" si="3"/>
        <v>131288</v>
      </c>
      <c r="J37" s="46">
        <f t="shared" si="4"/>
        <v>96.53245492779624</v>
      </c>
      <c r="K37" s="47"/>
      <c r="L37" s="47"/>
      <c r="M37" s="47"/>
    </row>
    <row r="38" spans="1:13" s="48" customFormat="1" ht="18.75" customHeight="1">
      <c r="A38" s="66" t="s">
        <v>42</v>
      </c>
      <c r="B38" s="61">
        <v>26943</v>
      </c>
      <c r="C38" s="61">
        <v>1061</v>
      </c>
      <c r="D38" s="62">
        <f t="shared" si="0"/>
        <v>28004</v>
      </c>
      <c r="E38" s="61">
        <v>26597</v>
      </c>
      <c r="F38" s="63">
        <f t="shared" si="1"/>
        <v>98.71580744534758</v>
      </c>
      <c r="G38" s="61">
        <v>1053</v>
      </c>
      <c r="H38" s="64">
        <f t="shared" si="2"/>
        <v>99.2459943449576</v>
      </c>
      <c r="I38" s="62">
        <f t="shared" si="3"/>
        <v>27650</v>
      </c>
      <c r="J38" s="46">
        <f t="shared" si="4"/>
        <v>98.73589487216113</v>
      </c>
      <c r="K38" s="47"/>
      <c r="L38" s="47"/>
      <c r="M38" s="47"/>
    </row>
    <row r="39" spans="1:13" s="48" customFormat="1" ht="18.75" customHeight="1">
      <c r="A39" s="66" t="s">
        <v>43</v>
      </c>
      <c r="B39" s="61">
        <v>246636</v>
      </c>
      <c r="C39" s="61">
        <v>12681</v>
      </c>
      <c r="D39" s="62">
        <f aca="true" t="shared" si="5" ref="D39:D64">B39+C39</f>
        <v>259317</v>
      </c>
      <c r="E39" s="61">
        <v>245223</v>
      </c>
      <c r="F39" s="43">
        <f aca="true" t="shared" si="6" ref="F39:F61">IF(OR(E39=0,B39=0),"  ",E39/B39*100)</f>
        <v>99.42709093562983</v>
      </c>
      <c r="G39" s="61">
        <v>12646</v>
      </c>
      <c r="H39" s="44">
        <f aca="true" t="shared" si="7" ref="H39:H59">IF(OR(G39=0,C39=0),"  -",G39/C39*100)</f>
        <v>99.7239965302421</v>
      </c>
      <c r="I39" s="45">
        <f aca="true" t="shared" si="8" ref="I39:I62">IF(G39+E39=0,"  ",G39+E39)</f>
        <v>257869</v>
      </c>
      <c r="J39" s="46">
        <f aca="true" t="shared" si="9" ref="J39:J62">IF(OR(I39=0,D39=0),"  ",I39/D39*100)</f>
        <v>99.44161007569885</v>
      </c>
      <c r="K39" s="47"/>
      <c r="L39" s="47"/>
      <c r="M39" s="47"/>
    </row>
    <row r="40" spans="1:13" s="48" customFormat="1" ht="18.75" customHeight="1">
      <c r="A40" s="49" t="s">
        <v>44</v>
      </c>
      <c r="B40" s="50">
        <v>197097</v>
      </c>
      <c r="C40" s="50">
        <v>3931</v>
      </c>
      <c r="D40" s="45">
        <f t="shared" si="5"/>
        <v>201028</v>
      </c>
      <c r="E40" s="50">
        <v>180663</v>
      </c>
      <c r="F40" s="43">
        <f t="shared" si="6"/>
        <v>91.66197354602049</v>
      </c>
      <c r="G40" s="50">
        <v>3925</v>
      </c>
      <c r="H40" s="44">
        <f t="shared" si="7"/>
        <v>99.84736708216738</v>
      </c>
      <c r="I40" s="45">
        <f t="shared" si="8"/>
        <v>184588</v>
      </c>
      <c r="J40" s="46">
        <f t="shared" si="9"/>
        <v>91.82203474142906</v>
      </c>
      <c r="K40" s="47"/>
      <c r="L40" s="47"/>
      <c r="M40" s="47"/>
    </row>
    <row r="41" spans="1:13" s="48" customFormat="1" ht="18.75" customHeight="1">
      <c r="A41" s="49" t="s">
        <v>45</v>
      </c>
      <c r="B41" s="50">
        <v>117125</v>
      </c>
      <c r="C41" s="50">
        <v>24443</v>
      </c>
      <c r="D41" s="45">
        <f t="shared" si="5"/>
        <v>141568</v>
      </c>
      <c r="E41" s="50">
        <v>116752</v>
      </c>
      <c r="F41" s="43">
        <f t="shared" si="6"/>
        <v>99.68153681963715</v>
      </c>
      <c r="G41" s="50">
        <v>24373</v>
      </c>
      <c r="H41" s="44">
        <f t="shared" si="7"/>
        <v>99.7136194411488</v>
      </c>
      <c r="I41" s="45">
        <f t="shared" si="8"/>
        <v>141125</v>
      </c>
      <c r="J41" s="46">
        <f t="shared" si="9"/>
        <v>99.68707617540687</v>
      </c>
      <c r="K41" s="47"/>
      <c r="L41" s="47"/>
      <c r="M41" s="47"/>
    </row>
    <row r="42" spans="1:13" s="48" customFormat="1" ht="18.75" customHeight="1">
      <c r="A42" s="49" t="s">
        <v>46</v>
      </c>
      <c r="B42" s="50">
        <v>22502</v>
      </c>
      <c r="C42" s="50">
        <v>1078</v>
      </c>
      <c r="D42" s="45">
        <f t="shared" si="5"/>
        <v>23580</v>
      </c>
      <c r="E42" s="50">
        <v>21994</v>
      </c>
      <c r="F42" s="43">
        <f t="shared" si="6"/>
        <v>97.74242289574259</v>
      </c>
      <c r="G42" s="50">
        <f>1069-1</f>
        <v>1068</v>
      </c>
      <c r="H42" s="44">
        <f t="shared" si="7"/>
        <v>99.07235621521335</v>
      </c>
      <c r="I42" s="45">
        <f t="shared" si="8"/>
        <v>23062</v>
      </c>
      <c r="J42" s="46">
        <f t="shared" si="9"/>
        <v>97.80322307039864</v>
      </c>
      <c r="K42" s="47"/>
      <c r="L42" s="47"/>
      <c r="M42" s="47"/>
    </row>
    <row r="43" spans="1:13" s="48" customFormat="1" ht="18.75" customHeight="1">
      <c r="A43" s="49" t="s">
        <v>47</v>
      </c>
      <c r="B43" s="50">
        <v>34738</v>
      </c>
      <c r="C43" s="50">
        <v>27813</v>
      </c>
      <c r="D43" s="45">
        <f t="shared" si="5"/>
        <v>62551</v>
      </c>
      <c r="E43" s="50">
        <v>33648</v>
      </c>
      <c r="F43" s="43">
        <f t="shared" si="6"/>
        <v>96.86222580459439</v>
      </c>
      <c r="G43" s="50">
        <v>27378</v>
      </c>
      <c r="H43" s="44">
        <f t="shared" si="7"/>
        <v>98.43598317333621</v>
      </c>
      <c r="I43" s="45">
        <f t="shared" si="8"/>
        <v>61026</v>
      </c>
      <c r="J43" s="46">
        <f t="shared" si="9"/>
        <v>97.56198941663602</v>
      </c>
      <c r="K43" s="47"/>
      <c r="L43" s="47"/>
      <c r="M43" s="47"/>
    </row>
    <row r="44" spans="1:13" s="48" customFormat="1" ht="18.75" customHeight="1">
      <c r="A44" s="66" t="s">
        <v>48</v>
      </c>
      <c r="B44" s="61">
        <v>12179</v>
      </c>
      <c r="C44" s="61">
        <v>63882</v>
      </c>
      <c r="D44" s="62">
        <f t="shared" si="5"/>
        <v>76061</v>
      </c>
      <c r="E44" s="61">
        <v>11850</v>
      </c>
      <c r="F44" s="43">
        <f t="shared" si="6"/>
        <v>97.29862878725676</v>
      </c>
      <c r="G44" s="61">
        <v>63682</v>
      </c>
      <c r="H44" s="44">
        <f t="shared" si="7"/>
        <v>99.68692276384584</v>
      </c>
      <c r="I44" s="45">
        <f t="shared" si="8"/>
        <v>75532</v>
      </c>
      <c r="J44" s="46">
        <f t="shared" si="9"/>
        <v>99.30450559419414</v>
      </c>
      <c r="K44" s="47"/>
      <c r="L44" s="47"/>
      <c r="M44" s="47"/>
    </row>
    <row r="45" spans="1:13" s="48" customFormat="1" ht="18.75" customHeight="1">
      <c r="A45" s="66" t="s">
        <v>49</v>
      </c>
      <c r="B45" s="61">
        <v>151</v>
      </c>
      <c r="C45" s="61">
        <v>4</v>
      </c>
      <c r="D45" s="62">
        <f t="shared" si="5"/>
        <v>155</v>
      </c>
      <c r="E45" s="61">
        <v>150</v>
      </c>
      <c r="F45" s="43">
        <f t="shared" si="6"/>
        <v>99.33774834437085</v>
      </c>
      <c r="G45" s="61">
        <v>4</v>
      </c>
      <c r="H45" s="44">
        <f t="shared" si="7"/>
        <v>100</v>
      </c>
      <c r="I45" s="45">
        <f t="shared" si="8"/>
        <v>154</v>
      </c>
      <c r="J45" s="46">
        <f t="shared" si="9"/>
        <v>99.35483870967742</v>
      </c>
      <c r="K45" s="47"/>
      <c r="L45" s="47"/>
      <c r="M45" s="47"/>
    </row>
    <row r="46" spans="1:13" s="48" customFormat="1" ht="18.75" customHeight="1">
      <c r="A46" s="66" t="s">
        <v>50</v>
      </c>
      <c r="B46" s="61">
        <v>1407</v>
      </c>
      <c r="C46" s="61">
        <v>61</v>
      </c>
      <c r="D46" s="62">
        <f t="shared" si="5"/>
        <v>1468</v>
      </c>
      <c r="E46" s="61">
        <v>1313</v>
      </c>
      <c r="F46" s="43">
        <f t="shared" si="6"/>
        <v>93.31911869225303</v>
      </c>
      <c r="G46" s="61">
        <v>58</v>
      </c>
      <c r="H46" s="44">
        <f t="shared" si="7"/>
        <v>95.08196721311475</v>
      </c>
      <c r="I46" s="45">
        <f t="shared" si="8"/>
        <v>1371</v>
      </c>
      <c r="J46" s="46">
        <f t="shared" si="9"/>
        <v>93.39237057220708</v>
      </c>
      <c r="K46" s="47"/>
      <c r="L46" s="47"/>
      <c r="M46" s="47"/>
    </row>
    <row r="47" spans="1:13" s="48" customFormat="1" ht="18.75" customHeight="1">
      <c r="A47" s="49" t="s">
        <v>51</v>
      </c>
      <c r="B47" s="50">
        <v>141558</v>
      </c>
      <c r="C47" s="50">
        <v>1596</v>
      </c>
      <c r="D47" s="45">
        <f t="shared" si="5"/>
        <v>143154</v>
      </c>
      <c r="E47" s="50">
        <v>140780</v>
      </c>
      <c r="F47" s="43">
        <f t="shared" si="6"/>
        <v>99.45040195538225</v>
      </c>
      <c r="G47" s="50">
        <v>1581</v>
      </c>
      <c r="H47" s="44">
        <f t="shared" si="7"/>
        <v>99.06015037593986</v>
      </c>
      <c r="I47" s="45">
        <f t="shared" si="8"/>
        <v>142361</v>
      </c>
      <c r="J47" s="46">
        <f t="shared" si="9"/>
        <v>99.44605110580214</v>
      </c>
      <c r="K47" s="47"/>
      <c r="L47" s="47"/>
      <c r="M47" s="47"/>
    </row>
    <row r="48" spans="1:13" s="48" customFormat="1" ht="18.75" customHeight="1" thickBot="1">
      <c r="A48" s="67" t="s">
        <v>52</v>
      </c>
      <c r="B48" s="55">
        <v>6616</v>
      </c>
      <c r="C48" s="55">
        <v>35630</v>
      </c>
      <c r="D48" s="56">
        <f t="shared" si="5"/>
        <v>42246</v>
      </c>
      <c r="E48" s="55">
        <v>6553</v>
      </c>
      <c r="F48" s="57">
        <f t="shared" si="6"/>
        <v>99.04776299879082</v>
      </c>
      <c r="G48" s="55">
        <v>35527</v>
      </c>
      <c r="H48" s="58">
        <f t="shared" si="7"/>
        <v>99.71091776592759</v>
      </c>
      <c r="I48" s="56">
        <f t="shared" si="8"/>
        <v>42080</v>
      </c>
      <c r="J48" s="59">
        <f t="shared" si="9"/>
        <v>99.60706339061687</v>
      </c>
      <c r="K48" s="47"/>
      <c r="L48" s="47"/>
      <c r="M48" s="47"/>
    </row>
    <row r="49" spans="1:13" s="48" customFormat="1" ht="18.75" customHeight="1">
      <c r="A49" s="66" t="s">
        <v>53</v>
      </c>
      <c r="B49" s="61">
        <v>2312</v>
      </c>
      <c r="C49" s="61">
        <v>528</v>
      </c>
      <c r="D49" s="62">
        <f t="shared" si="5"/>
        <v>2840</v>
      </c>
      <c r="E49" s="61">
        <v>2291</v>
      </c>
      <c r="F49" s="63">
        <f t="shared" si="6"/>
        <v>99.0916955017301</v>
      </c>
      <c r="G49" s="61">
        <v>528</v>
      </c>
      <c r="H49" s="64">
        <f t="shared" si="7"/>
        <v>100</v>
      </c>
      <c r="I49" s="62">
        <f t="shared" si="8"/>
        <v>2819</v>
      </c>
      <c r="J49" s="65">
        <f t="shared" si="9"/>
        <v>99.26056338028168</v>
      </c>
      <c r="K49" s="47"/>
      <c r="L49" s="47"/>
      <c r="M49" s="47"/>
    </row>
    <row r="50" spans="1:13" s="48" customFormat="1" ht="18.75" customHeight="1">
      <c r="A50" s="49" t="s">
        <v>54</v>
      </c>
      <c r="B50" s="50">
        <v>52700</v>
      </c>
      <c r="C50" s="50">
        <v>69921</v>
      </c>
      <c r="D50" s="45">
        <f t="shared" si="5"/>
        <v>122621</v>
      </c>
      <c r="E50" s="50">
        <v>52472</v>
      </c>
      <c r="F50" s="43">
        <f t="shared" si="6"/>
        <v>99.56736242884251</v>
      </c>
      <c r="G50" s="50">
        <v>69806</v>
      </c>
      <c r="H50" s="44">
        <f t="shared" si="7"/>
        <v>99.83552866806825</v>
      </c>
      <c r="I50" s="45">
        <f t="shared" si="8"/>
        <v>122278</v>
      </c>
      <c r="J50" s="46">
        <f t="shared" si="9"/>
        <v>99.72027629851331</v>
      </c>
      <c r="K50" s="47"/>
      <c r="L50" s="47"/>
      <c r="M50" s="47"/>
    </row>
    <row r="51" spans="1:13" s="48" customFormat="1" ht="18.75" customHeight="1">
      <c r="A51" s="49" t="s">
        <v>55</v>
      </c>
      <c r="B51" s="50">
        <v>63618</v>
      </c>
      <c r="C51" s="50">
        <v>154</v>
      </c>
      <c r="D51" s="45">
        <f t="shared" si="5"/>
        <v>63772</v>
      </c>
      <c r="E51" s="50">
        <v>61695</v>
      </c>
      <c r="F51" s="43">
        <f t="shared" si="6"/>
        <v>96.97727058379704</v>
      </c>
      <c r="G51" s="50">
        <f>147-1</f>
        <v>146</v>
      </c>
      <c r="H51" s="44">
        <f t="shared" si="7"/>
        <v>94.8051948051948</v>
      </c>
      <c r="I51" s="45">
        <f t="shared" si="8"/>
        <v>61841</v>
      </c>
      <c r="J51" s="46">
        <f t="shared" si="9"/>
        <v>96.97202534027473</v>
      </c>
      <c r="K51" s="47"/>
      <c r="L51" s="47"/>
      <c r="M51" s="47"/>
    </row>
    <row r="52" spans="1:13" s="48" customFormat="1" ht="18.75" customHeight="1">
      <c r="A52" s="49" t="s">
        <v>56</v>
      </c>
      <c r="B52" s="50">
        <v>38474</v>
      </c>
      <c r="C52" s="50">
        <v>3151</v>
      </c>
      <c r="D52" s="45">
        <f t="shared" si="5"/>
        <v>41625</v>
      </c>
      <c r="E52" s="50">
        <v>38022</v>
      </c>
      <c r="F52" s="43">
        <f t="shared" si="6"/>
        <v>98.82518064147217</v>
      </c>
      <c r="G52" s="50">
        <f>2918-1</f>
        <v>2917</v>
      </c>
      <c r="H52" s="44">
        <f t="shared" si="7"/>
        <v>92.5737860996509</v>
      </c>
      <c r="I52" s="45">
        <f t="shared" si="8"/>
        <v>40939</v>
      </c>
      <c r="J52" s="46">
        <f t="shared" si="9"/>
        <v>98.35195195195196</v>
      </c>
      <c r="K52" s="47"/>
      <c r="L52" s="47"/>
      <c r="M52" s="47"/>
    </row>
    <row r="53" spans="1:13" s="48" customFormat="1" ht="18.75" customHeight="1">
      <c r="A53" s="49" t="s">
        <v>57</v>
      </c>
      <c r="B53" s="50">
        <v>4049</v>
      </c>
      <c r="C53" s="50">
        <v>5547</v>
      </c>
      <c r="D53" s="45">
        <f t="shared" si="5"/>
        <v>9596</v>
      </c>
      <c r="E53" s="50">
        <v>3897</v>
      </c>
      <c r="F53" s="43">
        <f t="shared" si="6"/>
        <v>96.24598666337367</v>
      </c>
      <c r="G53" s="50">
        <v>5513</v>
      </c>
      <c r="H53" s="44">
        <f t="shared" si="7"/>
        <v>99.38705606634217</v>
      </c>
      <c r="I53" s="45">
        <f t="shared" si="8"/>
        <v>9410</v>
      </c>
      <c r="J53" s="46">
        <f t="shared" si="9"/>
        <v>98.0616923718216</v>
      </c>
      <c r="K53" s="47"/>
      <c r="L53" s="47"/>
      <c r="M53" s="47"/>
    </row>
    <row r="54" spans="1:13" s="48" customFormat="1" ht="18.75" customHeight="1">
      <c r="A54" s="49" t="s">
        <v>58</v>
      </c>
      <c r="B54" s="50">
        <v>10573</v>
      </c>
      <c r="C54" s="50">
        <v>1863</v>
      </c>
      <c r="D54" s="45">
        <f t="shared" si="5"/>
        <v>12436</v>
      </c>
      <c r="E54" s="50">
        <v>10467</v>
      </c>
      <c r="F54" s="43">
        <f t="shared" si="6"/>
        <v>98.9974463255462</v>
      </c>
      <c r="G54" s="50">
        <v>1828</v>
      </c>
      <c r="H54" s="44">
        <f t="shared" si="7"/>
        <v>98.12130971551262</v>
      </c>
      <c r="I54" s="45">
        <f t="shared" si="8"/>
        <v>12295</v>
      </c>
      <c r="J54" s="46">
        <f t="shared" si="9"/>
        <v>98.86619491798005</v>
      </c>
      <c r="K54" s="47"/>
      <c r="L54" s="47"/>
      <c r="M54" s="47"/>
    </row>
    <row r="55" spans="1:13" s="48" customFormat="1" ht="18.75" customHeight="1">
      <c r="A55" s="49" t="s">
        <v>59</v>
      </c>
      <c r="B55" s="50">
        <f>SUM(B56:B60)</f>
        <v>107680</v>
      </c>
      <c r="C55" s="50">
        <f>SUM(C56:C60)</f>
        <v>33134</v>
      </c>
      <c r="D55" s="45">
        <f t="shared" si="5"/>
        <v>140814</v>
      </c>
      <c r="E55" s="50">
        <f>SUM(E56:E60)</f>
        <v>101968</v>
      </c>
      <c r="F55" s="43">
        <f t="shared" si="6"/>
        <v>94.69539375928677</v>
      </c>
      <c r="G55" s="50">
        <f>SUM(G56:G60)</f>
        <v>33107</v>
      </c>
      <c r="H55" s="44">
        <f t="shared" si="7"/>
        <v>99.91851270598177</v>
      </c>
      <c r="I55" s="45">
        <f t="shared" si="8"/>
        <v>135075</v>
      </c>
      <c r="J55" s="46">
        <f t="shared" si="9"/>
        <v>95.92441092505007</v>
      </c>
      <c r="K55" s="47"/>
      <c r="L55" s="47"/>
      <c r="M55" s="47"/>
    </row>
    <row r="56" spans="1:13" s="48" customFormat="1" ht="18.75" customHeight="1">
      <c r="A56" s="68" t="s">
        <v>60</v>
      </c>
      <c r="B56" s="50">
        <v>751</v>
      </c>
      <c r="C56" s="50">
        <f>18-1</f>
        <v>17</v>
      </c>
      <c r="D56" s="45">
        <f t="shared" si="5"/>
        <v>768</v>
      </c>
      <c r="E56" s="50">
        <v>692</v>
      </c>
      <c r="F56" s="43">
        <f t="shared" si="6"/>
        <v>92.14380825565912</v>
      </c>
      <c r="G56" s="50">
        <v>17</v>
      </c>
      <c r="H56" s="44">
        <f t="shared" si="7"/>
        <v>100</v>
      </c>
      <c r="I56" s="45">
        <f t="shared" si="8"/>
        <v>709</v>
      </c>
      <c r="J56" s="46">
        <f t="shared" si="9"/>
        <v>92.31770833333334</v>
      </c>
      <c r="K56" s="47"/>
      <c r="L56" s="47"/>
      <c r="M56" s="47"/>
    </row>
    <row r="57" spans="1:13" s="48" customFormat="1" ht="18.75" customHeight="1">
      <c r="A57" s="68" t="s">
        <v>61</v>
      </c>
      <c r="B57" s="50">
        <v>145</v>
      </c>
      <c r="C57" s="50">
        <v>4</v>
      </c>
      <c r="D57" s="45">
        <f t="shared" si="5"/>
        <v>149</v>
      </c>
      <c r="E57" s="50">
        <v>128</v>
      </c>
      <c r="F57" s="43">
        <f t="shared" si="6"/>
        <v>88.27586206896552</v>
      </c>
      <c r="G57" s="50">
        <v>4</v>
      </c>
      <c r="H57" s="44">
        <f t="shared" si="7"/>
        <v>100</v>
      </c>
      <c r="I57" s="45">
        <f t="shared" si="8"/>
        <v>132</v>
      </c>
      <c r="J57" s="46">
        <f t="shared" si="9"/>
        <v>88.59060402684564</v>
      </c>
      <c r="K57" s="47"/>
      <c r="L57" s="47"/>
      <c r="M57" s="47"/>
    </row>
    <row r="58" spans="1:13" s="48" customFormat="1" ht="18.75" customHeight="1">
      <c r="A58" s="68" t="s">
        <v>62</v>
      </c>
      <c r="B58" s="50">
        <f>99319-1</f>
        <v>99318</v>
      </c>
      <c r="C58" s="50">
        <v>32610</v>
      </c>
      <c r="D58" s="45">
        <f t="shared" si="5"/>
        <v>131928</v>
      </c>
      <c r="E58" s="50">
        <f>97373-1</f>
        <v>97372</v>
      </c>
      <c r="F58" s="43">
        <f t="shared" si="6"/>
        <v>98.04063714533116</v>
      </c>
      <c r="G58" s="50">
        <v>32583</v>
      </c>
      <c r="H58" s="44">
        <f t="shared" si="7"/>
        <v>99.91720331186752</v>
      </c>
      <c r="I58" s="45">
        <f t="shared" si="8"/>
        <v>129955</v>
      </c>
      <c r="J58" s="46">
        <f t="shared" si="9"/>
        <v>98.5044872961009</v>
      </c>
      <c r="K58" s="47"/>
      <c r="L58" s="47"/>
      <c r="M58" s="47"/>
    </row>
    <row r="59" spans="1:13" s="48" customFormat="1" ht="18.75" customHeight="1">
      <c r="A59" s="68" t="s">
        <v>63</v>
      </c>
      <c r="B59" s="50">
        <v>1466</v>
      </c>
      <c r="C59" s="50">
        <v>503</v>
      </c>
      <c r="D59" s="45">
        <f t="shared" si="5"/>
        <v>1969</v>
      </c>
      <c r="E59" s="50">
        <v>1465</v>
      </c>
      <c r="F59" s="43">
        <f t="shared" si="6"/>
        <v>99.93178717598909</v>
      </c>
      <c r="G59" s="50">
        <v>503</v>
      </c>
      <c r="H59" s="44">
        <f t="shared" si="7"/>
        <v>100</v>
      </c>
      <c r="I59" s="45">
        <f t="shared" si="8"/>
        <v>1968</v>
      </c>
      <c r="J59" s="46">
        <f t="shared" si="9"/>
        <v>99.94921279837482</v>
      </c>
      <c r="K59" s="47"/>
      <c r="L59" s="47"/>
      <c r="M59" s="47"/>
    </row>
    <row r="60" spans="1:13" s="48" customFormat="1" ht="18.75" customHeight="1">
      <c r="A60" s="68" t="s">
        <v>64</v>
      </c>
      <c r="B60" s="50">
        <v>6000</v>
      </c>
      <c r="C60" s="50"/>
      <c r="D60" s="45">
        <f t="shared" si="5"/>
        <v>6000</v>
      </c>
      <c r="E60" s="50">
        <v>2311</v>
      </c>
      <c r="F60" s="43">
        <f t="shared" si="6"/>
        <v>38.516666666666666</v>
      </c>
      <c r="G60" s="50"/>
      <c r="H60" s="44"/>
      <c r="I60" s="45">
        <f t="shared" si="8"/>
        <v>2311</v>
      </c>
      <c r="J60" s="46">
        <f t="shared" si="9"/>
        <v>38.516666666666666</v>
      </c>
      <c r="K60" s="47"/>
      <c r="L60" s="47"/>
      <c r="M60" s="47"/>
    </row>
    <row r="61" spans="1:13" s="48" customFormat="1" ht="18.75" customHeight="1">
      <c r="A61" s="49" t="s">
        <v>71</v>
      </c>
      <c r="B61" s="50">
        <v>10049</v>
      </c>
      <c r="C61" s="50"/>
      <c r="D61" s="45">
        <f t="shared" si="5"/>
        <v>10049</v>
      </c>
      <c r="E61" s="50">
        <v>9439</v>
      </c>
      <c r="F61" s="43">
        <f t="shared" si="6"/>
        <v>93.92974425315953</v>
      </c>
      <c r="G61" s="50"/>
      <c r="H61" s="44"/>
      <c r="I61" s="45">
        <f t="shared" si="8"/>
        <v>9439</v>
      </c>
      <c r="J61" s="46">
        <f t="shared" si="9"/>
        <v>93.92974425315953</v>
      </c>
      <c r="K61" s="47"/>
      <c r="L61" s="47"/>
      <c r="M61" s="47"/>
    </row>
    <row r="62" spans="1:13" s="48" customFormat="1" ht="18.75" customHeight="1">
      <c r="A62" s="49" t="s">
        <v>65</v>
      </c>
      <c r="B62" s="50">
        <v>171</v>
      </c>
      <c r="C62" s="50">
        <v>1829</v>
      </c>
      <c r="D62" s="45">
        <f t="shared" si="5"/>
        <v>2000</v>
      </c>
      <c r="E62" s="50"/>
      <c r="F62" s="43"/>
      <c r="G62" s="50">
        <v>1829</v>
      </c>
      <c r="H62" s="44">
        <f>IF(OR(G62=0,C62=0),"  -",G62/C62*100)</f>
        <v>100</v>
      </c>
      <c r="I62" s="45">
        <f t="shared" si="8"/>
        <v>1829</v>
      </c>
      <c r="J62" s="46">
        <f t="shared" si="9"/>
        <v>91.45</v>
      </c>
      <c r="K62" s="53"/>
      <c r="L62" s="47"/>
      <c r="M62" s="53"/>
    </row>
    <row r="63" spans="1:13" s="48" customFormat="1" ht="18.75" customHeight="1">
      <c r="A63" s="49" t="s">
        <v>66</v>
      </c>
      <c r="B63" s="50"/>
      <c r="C63" s="50">
        <v>1059</v>
      </c>
      <c r="D63" s="45">
        <f t="shared" si="5"/>
        <v>1059</v>
      </c>
      <c r="E63" s="50"/>
      <c r="F63" s="43"/>
      <c r="G63" s="50"/>
      <c r="H63" s="44"/>
      <c r="I63" s="45"/>
      <c r="J63" s="46"/>
      <c r="K63" s="53"/>
      <c r="L63" s="47"/>
      <c r="M63" s="53"/>
    </row>
    <row r="64" spans="1:13" s="77" customFormat="1" ht="18.75" customHeight="1" thickBot="1">
      <c r="A64" s="69" t="s">
        <v>72</v>
      </c>
      <c r="B64" s="70">
        <f>SUM(B61:B63)+SUM(B33:B55)+SUM(B7:B9)</f>
        <v>1269489</v>
      </c>
      <c r="C64" s="70">
        <f>SUM(C61:C63)+SUM(C33:C55)+SUM(C7:C9)</f>
        <v>338837</v>
      </c>
      <c r="D64" s="70">
        <f t="shared" si="5"/>
        <v>1608326</v>
      </c>
      <c r="E64" s="70">
        <f>SUM(E61:E63)+SUM(E33:E55)+SUM(E7:E9)</f>
        <v>1232461</v>
      </c>
      <c r="F64" s="71">
        <f>IF(OR(E64=0,B64=0),"  ",E64/B64*100)</f>
        <v>97.08323585316612</v>
      </c>
      <c r="G64" s="70">
        <f>SUM(G61:G63)+SUM(G33:G55)+SUM(G7:G9)</f>
        <v>334820</v>
      </c>
      <c r="H64" s="72">
        <f>IF(OR(G64=0,C64=0),"  -",G64/C64*100)</f>
        <v>98.81447421621606</v>
      </c>
      <c r="I64" s="73">
        <f>IF(G64+E64=0,"  ",G64+E64)</f>
        <v>1567281</v>
      </c>
      <c r="J64" s="74">
        <f>IF(OR(I64=0,D64=0),"  ",I64/D64*100)</f>
        <v>97.44796763840166</v>
      </c>
      <c r="K64" s="75"/>
      <c r="L64" s="76"/>
      <c r="M64" s="75"/>
    </row>
    <row r="65" spans="1:13" s="79" customFormat="1" ht="19.5" customHeight="1">
      <c r="A65" s="84" t="s">
        <v>73</v>
      </c>
      <c r="B65" s="84"/>
      <c r="C65" s="84"/>
      <c r="D65" s="84"/>
      <c r="E65" s="84"/>
      <c r="F65" s="84"/>
      <c r="G65" s="84"/>
      <c r="H65" s="84"/>
      <c r="I65" s="84"/>
      <c r="J65" s="84"/>
      <c r="K65" s="78"/>
      <c r="L65" s="78"/>
      <c r="M65" s="78"/>
    </row>
    <row r="66" spans="1:10" ht="14.25" customHeight="1">
      <c r="A66" s="84" t="s">
        <v>74</v>
      </c>
      <c r="B66" s="84"/>
      <c r="C66" s="84"/>
      <c r="D66" s="84"/>
      <c r="E66" s="84"/>
      <c r="F66" s="84"/>
      <c r="G66" s="84"/>
      <c r="H66" s="84"/>
      <c r="I66" s="84"/>
      <c r="J66" s="84"/>
    </row>
    <row r="67" spans="1:10" ht="14.25" customHeight="1">
      <c r="A67" s="84" t="s">
        <v>75</v>
      </c>
      <c r="B67" s="84"/>
      <c r="C67" s="84"/>
      <c r="D67" s="84"/>
      <c r="E67" s="84"/>
      <c r="F67" s="84"/>
      <c r="G67" s="84"/>
      <c r="H67" s="84"/>
      <c r="I67" s="84"/>
      <c r="J67" s="84"/>
    </row>
    <row r="68" spans="1:10" ht="13.5" customHeight="1">
      <c r="A68" s="83"/>
      <c r="B68" s="84"/>
      <c r="C68" s="84"/>
      <c r="D68" s="84"/>
      <c r="E68" s="84"/>
      <c r="F68" s="84"/>
      <c r="G68" s="84"/>
      <c r="H68" s="84"/>
      <c r="I68" s="84"/>
      <c r="J68" s="84"/>
    </row>
  </sheetData>
  <mergeCells count="4">
    <mergeCell ref="A68:J68"/>
    <mergeCell ref="A65:J65"/>
    <mergeCell ref="A67:J67"/>
    <mergeCell ref="A66:J66"/>
  </mergeCells>
  <printOptions horizontalCentered="1"/>
  <pageMargins left="0" right="0" top="0.7874015748031497" bottom="0.3937007874015748" header="0.5905511811023623" footer="0.31496062992125984"/>
  <pageSetup horizontalDpi="600" verticalDpi="600" orientation="landscape" paperSize="9" r:id="rId1"/>
  <headerFooter alignWithMargins="0">
    <oddHeader>&amp;L&amp;"標楷體,標準"&amp;18附表&amp;"Times New Roman,標準"2</oddHeader>
    <oddFooter>&amp;C&amp;"Times New Roman,標準"&amp;P+8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歲出</dc:title>
  <dc:subject>歲出</dc:subject>
  <dc:creator>行政院主計處</dc:creator>
  <cp:keywords/>
  <dc:description> </dc:description>
  <cp:lastModifiedBy>Administrator</cp:lastModifiedBy>
  <dcterms:created xsi:type="dcterms:W3CDTF">2006-07-07T06:40:49Z</dcterms:created>
  <dcterms:modified xsi:type="dcterms:W3CDTF">2008-11-14T05:38:00Z</dcterms:modified>
  <cp:category>I14</cp:category>
  <cp:version/>
  <cp:contentType/>
  <cp:contentStatus/>
</cp:coreProperties>
</file>