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'表2'!$A$1:$P$67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<sst xmlns="http://schemas.openxmlformats.org/spreadsheetml/2006/main" count="95" uniqueCount="78">
  <si>
    <t>表Q01-A3</t>
  </si>
  <si>
    <t>單位：百萬元</t>
  </si>
  <si>
    <t>本 年 度 預 算 數</t>
  </si>
  <si>
    <t>累 計 分 配 數</t>
  </si>
  <si>
    <t>累        計       執       行      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</si>
  <si>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</si>
  <si>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</si>
  <si>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</si>
  <si>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</si>
  <si>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</si>
  <si>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</si>
  <si>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</si>
  <si>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</si>
  <si>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</si>
  <si>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占分配%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</si>
  <si>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</si>
  <si>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</si>
  <si>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</si>
  <si>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</si>
  <si>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</si>
  <si>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</si>
  <si>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</si>
  <si>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</si>
  <si>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</si>
  <si>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</si>
  <si>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</si>
  <si>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</si>
  <si>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</si>
  <si>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</si>
  <si>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</si>
  <si>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</si>
  <si>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</si>
  <si>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</si>
  <si>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</si>
  <si>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</si>
  <si>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</si>
  <si>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</si>
  <si>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</si>
  <si>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台灣省政府</t>
  </si>
  <si>
    <t>臺灣省諮議會</t>
  </si>
  <si>
    <t>補助臺灣省各縣市政府</t>
  </si>
  <si>
    <t>福建省政府</t>
  </si>
  <si>
    <t>地方政府教師退休專案補助</t>
  </si>
  <si>
    <t>註：1.表列累計執行數含支出實現數及暫付數。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</si>
  <si>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</si>
  <si>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>95年度中央政府各機關預算截至95年3月底執行情形</t>
  </si>
  <si>
    <r>
      <t>1</t>
    </r>
    <r>
      <rPr>
        <sz val="13"/>
        <rFont val="標楷體"/>
        <family val="4"/>
      </rPr>
      <t>.總統府主管</t>
    </r>
  </si>
  <si>
    <t>2.行政院主管</t>
  </si>
  <si>
    <t>-</t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</si>
  <si>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</si>
  <si>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</si>
  <si>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</si>
  <si>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</si>
  <si>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</si>
  <si>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</si>
  <si>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</si>
  <si>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</si>
  <si>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</si>
  <si>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</si>
  <si>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</si>
  <si>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</si>
  <si>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</si>
  <si>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</si>
  <si>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t>17.退輔會主管</t>
  </si>
  <si>
    <t>18.國家科學委員會主管</t>
  </si>
  <si>
    <r>
      <t>19</t>
    </r>
    <r>
      <rPr>
        <sz val="13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</si>
  <si>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</si>
  <si>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</si>
  <si>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</si>
  <si>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</si>
  <si>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</si>
  <si>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</si>
  <si>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26.統籌部分</t>
  </si>
  <si>
    <t>27.災害準備金</t>
  </si>
  <si>
    <t>28.第二預備金</t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</si>
  <si>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</si>
  <si>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t xml:space="preserve">    3.表列第二預備金74.54億元為尚未動支之預算數，該預備金原預算數75億元，截至3月底止已動支0.46億元，係行政院、內政部主管動支，已併入各主管表達；另災害準備金預算數20億</t>
  </si>
  <si>
    <r>
      <t xml:space="preserve">    </t>
    </r>
    <r>
      <rPr>
        <sz val="11"/>
        <rFont val="標楷體"/>
        <family val="4"/>
      </rPr>
      <t xml:space="preserve">    元，尚未動支。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</si>
</sst>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b/>
      <sz val="13"/>
      <name val="Times New Roman"/>
      <family val="1"/>
    </font>
    <font>
      <b/>
      <sz val="13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5" xfId="19" applyFont="1" applyBorder="1" applyAlignment="1" applyProtection="1" quotePrefix="1">
      <alignment horizontal="center" vertical="center"/>
      <protection locked="0"/>
    </xf>
    <xf numFmtId="37" fontId="16" fillId="0" borderId="6" xfId="19" applyFont="1" applyBorder="1" applyAlignment="1" applyProtection="1">
      <alignment horizontal="centerContinuous"/>
      <protection locked="0"/>
    </xf>
    <xf numFmtId="37" fontId="16" fillId="0" borderId="6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6" fillId="0" borderId="7" xfId="19" applyFont="1" applyBorder="1" applyAlignment="1" applyProtection="1">
      <alignment horizontal="centerContinuous" vertical="center"/>
      <protection/>
    </xf>
    <xf numFmtId="37" fontId="16" fillId="0" borderId="8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9" xfId="19" applyFont="1" applyBorder="1" applyProtection="1">
      <alignment/>
      <protection locked="0"/>
    </xf>
    <xf numFmtId="37" fontId="10" fillId="0" borderId="10" xfId="19" applyFont="1" applyBorder="1" applyProtection="1">
      <alignment/>
      <protection locked="0"/>
    </xf>
    <xf numFmtId="37" fontId="10" fillId="0" borderId="10" xfId="19" applyFont="1" applyBorder="1" applyProtection="1">
      <alignment/>
      <protection/>
    </xf>
    <xf numFmtId="37" fontId="16" fillId="0" borderId="10" xfId="19" applyFont="1" applyBorder="1" applyAlignment="1" applyProtection="1">
      <alignment horizontal="center" vertical="center"/>
      <protection locked="0"/>
    </xf>
    <xf numFmtId="37" fontId="17" fillId="0" borderId="10" xfId="19" applyFont="1" applyBorder="1" applyAlignment="1" applyProtection="1">
      <alignment horizontal="center" vertical="center"/>
      <protection/>
    </xf>
    <xf numFmtId="37" fontId="10" fillId="0" borderId="10" xfId="19" applyFont="1" applyBorder="1" applyAlignment="1" applyProtection="1">
      <alignment horizontal="center" vertical="center"/>
      <protection locked="0"/>
    </xf>
    <xf numFmtId="37" fontId="17" fillId="0" borderId="11" xfId="19" applyFont="1" applyBorder="1" applyAlignment="1" applyProtection="1">
      <alignment horizontal="center" vertical="center"/>
      <protection/>
    </xf>
    <xf numFmtId="37" fontId="18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9" fillId="0" borderId="12" xfId="19" applyFont="1" applyBorder="1" applyAlignment="1" applyProtection="1">
      <alignment horizontal="left" vertical="center" indent="1"/>
      <protection locked="0"/>
    </xf>
    <xf numFmtId="180" fontId="19" fillId="0" borderId="1" xfId="19" applyNumberFormat="1" applyFont="1" applyBorder="1" applyAlignment="1" applyProtection="1">
      <alignment vertical="center"/>
      <protection/>
    </xf>
    <xf numFmtId="180" fontId="19" fillId="0" borderId="1" xfId="19" applyNumberFormat="1" applyFont="1" applyBorder="1" applyAlignment="1" applyProtection="1">
      <alignment vertical="center"/>
      <protection locked="0"/>
    </xf>
    <xf numFmtId="41" fontId="19" fillId="0" borderId="1" xfId="21" applyNumberFormat="1" applyFont="1" applyBorder="1" applyAlignment="1" applyProtection="1">
      <alignment horizontal="center" vertical="center"/>
      <protection/>
    </xf>
    <xf numFmtId="41" fontId="19" fillId="0" borderId="1" xfId="19" applyNumberFormat="1" applyFont="1" applyBorder="1" applyAlignment="1" applyProtection="1">
      <alignment vertical="center"/>
      <protection/>
    </xf>
    <xf numFmtId="3" fontId="19" fillId="0" borderId="1" xfId="21" applyNumberFormat="1" applyFont="1" applyBorder="1" applyAlignment="1" applyProtection="1">
      <alignment horizontal="center" vertical="center"/>
      <protection/>
    </xf>
    <xf numFmtId="41" fontId="19" fillId="0" borderId="1" xfId="22" applyNumberFormat="1" applyFont="1" applyBorder="1" applyAlignment="1" applyProtection="1">
      <alignment horizontal="center" vertical="center"/>
      <protection/>
    </xf>
    <xf numFmtId="41" fontId="19" fillId="0" borderId="8" xfId="22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6" fillId="0" borderId="12" xfId="19" applyFont="1" applyBorder="1" applyAlignment="1" applyProtection="1">
      <alignment horizontal="left" vertical="center" indent="1"/>
      <protection locked="0"/>
    </xf>
    <xf numFmtId="37" fontId="16" fillId="0" borderId="12" xfId="19" applyFont="1" applyBorder="1" applyAlignment="1" applyProtection="1" quotePrefix="1">
      <alignment horizontal="left" vertical="center" indent="1"/>
      <protection locked="0"/>
    </xf>
    <xf numFmtId="37" fontId="21" fillId="0" borderId="0" xfId="19" applyFont="1" applyFill="1" applyBorder="1" applyProtection="1">
      <alignment/>
      <protection locked="0"/>
    </xf>
    <xf numFmtId="37" fontId="11" fillId="0" borderId="0" xfId="19" applyFont="1" applyFill="1" applyBorder="1" applyProtection="1">
      <alignment/>
      <protection locked="0"/>
    </xf>
    <xf numFmtId="37" fontId="19" fillId="0" borderId="13" xfId="19" applyFont="1" applyBorder="1" applyAlignment="1" applyProtection="1">
      <alignment horizontal="left" vertical="center" indent="1"/>
      <protection locked="0"/>
    </xf>
    <xf numFmtId="180" fontId="19" fillId="0" borderId="14" xfId="19" applyNumberFormat="1" applyFont="1" applyBorder="1" applyAlignment="1" applyProtection="1">
      <alignment vertical="center"/>
      <protection/>
    </xf>
    <xf numFmtId="180" fontId="19" fillId="0" borderId="14" xfId="19" applyNumberFormat="1" applyFont="1" applyBorder="1" applyAlignment="1" applyProtection="1">
      <alignment vertical="center"/>
      <protection locked="0"/>
    </xf>
    <xf numFmtId="41" fontId="19" fillId="0" borderId="14" xfId="21" applyNumberFormat="1" applyFont="1" applyBorder="1" applyAlignment="1" applyProtection="1">
      <alignment horizontal="center" vertical="center"/>
      <protection/>
    </xf>
    <xf numFmtId="41" fontId="19" fillId="0" borderId="14" xfId="19" applyNumberFormat="1" applyFont="1" applyBorder="1" applyAlignment="1" applyProtection="1">
      <alignment vertical="center"/>
      <protection/>
    </xf>
    <xf numFmtId="3" fontId="19" fillId="0" borderId="14" xfId="21" applyNumberFormat="1" applyFont="1" applyBorder="1" applyAlignment="1" applyProtection="1">
      <alignment horizontal="center" vertical="center"/>
      <protection/>
    </xf>
    <xf numFmtId="41" fontId="19" fillId="0" borderId="14" xfId="22" applyNumberFormat="1" applyFont="1" applyBorder="1" applyAlignment="1" applyProtection="1">
      <alignment horizontal="center" vertical="center"/>
      <protection/>
    </xf>
    <xf numFmtId="41" fontId="19" fillId="0" borderId="15" xfId="22" applyNumberFormat="1" applyFont="1" applyBorder="1" applyAlignment="1" applyProtection="1">
      <alignment horizontal="center" vertical="center"/>
      <protection/>
    </xf>
    <xf numFmtId="37" fontId="19" fillId="0" borderId="9" xfId="19" applyFont="1" applyBorder="1" applyAlignment="1" applyProtection="1">
      <alignment horizontal="left" vertical="center" indent="1"/>
      <protection locked="0"/>
    </xf>
    <xf numFmtId="180" fontId="19" fillId="0" borderId="10" xfId="19" applyNumberFormat="1" applyFont="1" applyBorder="1" applyAlignment="1" applyProtection="1">
      <alignment vertical="center"/>
      <protection/>
    </xf>
    <xf numFmtId="180" fontId="19" fillId="0" borderId="10" xfId="19" applyNumberFormat="1" applyFont="1" applyBorder="1" applyAlignment="1" applyProtection="1">
      <alignment vertical="center"/>
      <protection locked="0"/>
    </xf>
    <xf numFmtId="41" fontId="19" fillId="0" borderId="10" xfId="21" applyNumberFormat="1" applyFont="1" applyBorder="1" applyAlignment="1" applyProtection="1">
      <alignment horizontal="center" vertical="center"/>
      <protection/>
    </xf>
    <xf numFmtId="41" fontId="19" fillId="0" borderId="10" xfId="19" applyNumberFormat="1" applyFont="1" applyBorder="1" applyAlignment="1" applyProtection="1">
      <alignment vertical="center"/>
      <protection/>
    </xf>
    <xf numFmtId="3" fontId="19" fillId="0" borderId="10" xfId="21" applyNumberFormat="1" applyFont="1" applyBorder="1" applyAlignment="1" applyProtection="1">
      <alignment horizontal="center" vertical="center"/>
      <protection/>
    </xf>
    <xf numFmtId="41" fontId="19" fillId="0" borderId="10" xfId="22" applyNumberFormat="1" applyFont="1" applyBorder="1" applyAlignment="1" applyProtection="1">
      <alignment horizontal="center" vertical="center"/>
      <protection/>
    </xf>
    <xf numFmtId="41" fontId="19" fillId="0" borderId="11" xfId="22" applyNumberFormat="1" applyFont="1" applyBorder="1" applyAlignment="1" applyProtection="1">
      <alignment horizontal="center" vertical="center"/>
      <protection/>
    </xf>
    <xf numFmtId="37" fontId="16" fillId="0" borderId="9" xfId="19" applyFont="1" applyBorder="1" applyAlignment="1" applyProtection="1">
      <alignment horizontal="left" vertical="center" indent="1"/>
      <protection locked="0"/>
    </xf>
    <xf numFmtId="37" fontId="16" fillId="0" borderId="12" xfId="19" applyFont="1" applyBorder="1" applyAlignment="1" applyProtection="1" quotePrefix="1">
      <alignment horizontal="left" vertical="center" indent="2"/>
      <protection locked="0"/>
    </xf>
    <xf numFmtId="37" fontId="23" fillId="0" borderId="13" xfId="19" applyFont="1" applyBorder="1" applyAlignment="1" applyProtection="1">
      <alignment horizontal="center" vertical="center"/>
      <protection locked="0"/>
    </xf>
    <xf numFmtId="180" fontId="22" fillId="0" borderId="14" xfId="19" applyNumberFormat="1" applyFont="1" applyBorder="1" applyAlignment="1" applyProtection="1">
      <alignment vertical="center"/>
      <protection locked="0"/>
    </xf>
    <xf numFmtId="41" fontId="22" fillId="0" borderId="14" xfId="21" applyNumberFormat="1" applyFont="1" applyBorder="1" applyAlignment="1" applyProtection="1" quotePrefix="1">
      <alignment horizontal="center" vertical="center"/>
      <protection/>
    </xf>
    <xf numFmtId="41" fontId="22" fillId="0" borderId="14" xfId="19" applyNumberFormat="1" applyFont="1" applyBorder="1" applyAlignment="1" applyProtection="1" quotePrefix="1">
      <alignment vertical="center"/>
      <protection/>
    </xf>
    <xf numFmtId="3" fontId="22" fillId="0" borderId="14" xfId="21" applyNumberFormat="1" applyFont="1" applyBorder="1" applyAlignment="1" applyProtection="1">
      <alignment horizontal="center" vertical="center"/>
      <protection/>
    </xf>
    <xf numFmtId="41" fontId="22" fillId="0" borderId="14" xfId="22" applyNumberFormat="1" applyFont="1" applyBorder="1" applyAlignment="1" applyProtection="1">
      <alignment horizontal="center" vertical="center"/>
      <protection/>
    </xf>
    <xf numFmtId="41" fontId="22" fillId="0" borderId="15" xfId="22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24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zoomScale="85" zoomScaleNormal="85" workbookViewId="0" topLeftCell="A2">
      <pane xSplit="1" ySplit="5" topLeftCell="B7" activePane="bottomRight" state="frozen"/>
      <selection pane="topLeft" activeCell="P9" sqref="P9"/>
      <selection pane="topRight" activeCell="P9" sqref="P9"/>
      <selection pane="bottomLeft" activeCell="P9" sqref="P9"/>
      <selection pane="bottomRight" activeCell="A27" sqref="A27"/>
    </sheetView>
  </sheetViews>
  <sheetFormatPr defaultColWidth="9.00390625" defaultRowHeight="16.5"/>
  <cols>
    <col min="1" max="1" width="33.50390625" style="83" customWidth="1"/>
    <col min="2" max="2" width="11.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4.875" style="2" customWidth="1"/>
    <col min="10" max="10" width="6.25390625" style="3" customWidth="1"/>
    <col min="11" max="11" width="11.125" style="2" customWidth="1"/>
    <col min="12" max="12" width="4.875" style="2" customWidth="1"/>
    <col min="13" max="13" width="4.875" style="3" customWidth="1"/>
    <col min="14" max="14" width="12.125" style="3" customWidth="1"/>
    <col min="15" max="15" width="5.375" style="3" customWidth="1"/>
    <col min="16" max="16" width="5.50390625" style="3" customWidth="1"/>
    <col min="17" max="17" width="10.875" style="82" customWidth="1"/>
    <col min="18" max="18" width="10.125" style="82" customWidth="1"/>
    <col min="19" max="19" width="9.00390625" style="82" customWidth="1"/>
  </cols>
  <sheetData>
    <row r="1" spans="1:19" s="2" customFormat="1" ht="35.25" customHeight="1" hidden="1">
      <c r="A1" s="1" t="s">
        <v>0</v>
      </c>
      <c r="D1" s="3"/>
      <c r="G1" s="3"/>
      <c r="J1" s="3"/>
      <c r="M1" s="3"/>
      <c r="N1" s="3"/>
      <c r="O1" s="3"/>
      <c r="P1" s="3"/>
      <c r="Q1" s="4"/>
      <c r="R1" s="4"/>
      <c r="S1" s="4"/>
    </row>
    <row r="2" spans="1:19" s="9" customFormat="1" ht="36" customHeight="1">
      <c r="A2" s="5" t="s">
        <v>45</v>
      </c>
      <c r="B2" s="6"/>
      <c r="C2" s="6"/>
      <c r="D2" s="7"/>
      <c r="E2" s="6"/>
      <c r="F2" s="6"/>
      <c r="G2" s="7"/>
      <c r="H2" s="6"/>
      <c r="I2" s="6"/>
      <c r="J2" s="7"/>
      <c r="K2" s="6"/>
      <c r="L2" s="6"/>
      <c r="M2" s="7"/>
      <c r="N2" s="7"/>
      <c r="O2" s="7"/>
      <c r="P2" s="7"/>
      <c r="Q2" s="8"/>
      <c r="R2" s="8"/>
      <c r="S2" s="8"/>
    </row>
    <row r="3" spans="1:19" s="15" customFormat="1" ht="22.5" customHeight="1" thickBot="1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2"/>
      <c r="N3" s="12"/>
      <c r="O3" s="12"/>
      <c r="P3" s="13" t="s">
        <v>1</v>
      </c>
      <c r="Q3" s="14"/>
      <c r="R3" s="14"/>
      <c r="S3" s="14"/>
    </row>
    <row r="4" spans="1:19" s="22" customFormat="1" ht="21" customHeight="1">
      <c r="A4" s="16"/>
      <c r="B4" s="17" t="s">
        <v>2</v>
      </c>
      <c r="C4" s="18"/>
      <c r="D4" s="19"/>
      <c r="E4" s="18" t="s">
        <v>3</v>
      </c>
      <c r="F4" s="18"/>
      <c r="G4" s="19"/>
      <c r="H4" s="18" t="s">
        <v>4</v>
      </c>
      <c r="I4" s="18"/>
      <c r="J4" s="19"/>
      <c r="K4" s="18"/>
      <c r="L4" s="18"/>
      <c r="M4" s="19"/>
      <c r="N4" s="19"/>
      <c r="O4" s="19"/>
      <c r="P4" s="20"/>
      <c r="Q4" s="21"/>
      <c r="R4" s="21"/>
      <c r="S4" s="21"/>
    </row>
    <row r="5" spans="1:19" s="31" customFormat="1" ht="28.5" customHeight="1">
      <c r="A5" s="23" t="s">
        <v>5</v>
      </c>
      <c r="B5" s="24" t="s">
        <v>6</v>
      </c>
      <c r="C5" s="24" t="s">
        <v>7</v>
      </c>
      <c r="D5" s="25" t="s">
        <v>8</v>
      </c>
      <c r="E5" s="24" t="s">
        <v>6</v>
      </c>
      <c r="F5" s="24" t="s">
        <v>7</v>
      </c>
      <c r="G5" s="25" t="s">
        <v>8</v>
      </c>
      <c r="H5" s="26" t="s">
        <v>9</v>
      </c>
      <c r="I5" s="26"/>
      <c r="J5" s="27"/>
      <c r="K5" s="26" t="s">
        <v>10</v>
      </c>
      <c r="L5" s="26"/>
      <c r="M5" s="27"/>
      <c r="N5" s="27" t="s">
        <v>11</v>
      </c>
      <c r="O5" s="28"/>
      <c r="P5" s="29"/>
      <c r="Q5" s="30"/>
      <c r="R5" s="30"/>
      <c r="S5" s="30"/>
    </row>
    <row r="6" spans="1:19" s="40" customFormat="1" ht="20.25" customHeight="1">
      <c r="A6" s="32"/>
      <c r="B6" s="33"/>
      <c r="C6" s="33"/>
      <c r="D6" s="34"/>
      <c r="E6" s="33"/>
      <c r="F6" s="33"/>
      <c r="G6" s="34"/>
      <c r="H6" s="35" t="s">
        <v>12</v>
      </c>
      <c r="I6" s="36" t="s">
        <v>13</v>
      </c>
      <c r="J6" s="36" t="s">
        <v>14</v>
      </c>
      <c r="K6" s="35" t="s">
        <v>12</v>
      </c>
      <c r="L6" s="36" t="s">
        <v>13</v>
      </c>
      <c r="M6" s="36" t="s">
        <v>14</v>
      </c>
      <c r="N6" s="37" t="s">
        <v>12</v>
      </c>
      <c r="O6" s="36" t="s">
        <v>13</v>
      </c>
      <c r="P6" s="38" t="s">
        <v>14</v>
      </c>
      <c r="Q6" s="39"/>
      <c r="R6" s="39"/>
      <c r="S6" s="39"/>
    </row>
    <row r="7" spans="1:19" s="50" customFormat="1" ht="18" customHeight="1">
      <c r="A7" s="41" t="s">
        <v>46</v>
      </c>
      <c r="B7" s="42">
        <v>8388</v>
      </c>
      <c r="C7" s="42">
        <v>2703</v>
      </c>
      <c r="D7" s="42">
        <f aca="true" t="shared" si="0" ref="D7:D38">B7+C7</f>
        <v>11091</v>
      </c>
      <c r="E7" s="43">
        <v>2415</v>
      </c>
      <c r="F7" s="43">
        <v>361</v>
      </c>
      <c r="G7" s="42">
        <f aca="true" t="shared" si="1" ref="G7:G38">F7+E7</f>
        <v>2776</v>
      </c>
      <c r="H7" s="43">
        <v>2053</v>
      </c>
      <c r="I7" s="44">
        <f aca="true" t="shared" si="2" ref="I7:I38">IF(OR(H7=0,B7=0),0,H7/B7*100)</f>
        <v>24.475441106342394</v>
      </c>
      <c r="J7" s="45">
        <f aca="true" t="shared" si="3" ref="J7:J38">IF(OR(H7=0,E7=0),0,H7/E7*100)</f>
        <v>85.01035196687371</v>
      </c>
      <c r="K7" s="43">
        <v>79</v>
      </c>
      <c r="L7" s="46">
        <f>IF(OR(K7=0,C7=0),"  -",K7/C7*100)</f>
        <v>2.9226785053644098</v>
      </c>
      <c r="M7" s="46">
        <f>IF(OR(K7=0,F7=0)," - ",K7/F7*100)</f>
        <v>21.88365650969529</v>
      </c>
      <c r="N7" s="42">
        <f aca="true" t="shared" si="4" ref="N7:N38">K7+H7</f>
        <v>2132</v>
      </c>
      <c r="O7" s="47">
        <f aca="true" t="shared" si="5" ref="O7:O48">IF(OR(N7=0,D7=0),0,N7/D7*100)</f>
        <v>19.222793255792986</v>
      </c>
      <c r="P7" s="48">
        <f aca="true" t="shared" si="6" ref="P7:P20">IF(OR(N7=0,G7=0),0,N7/G7*100)</f>
        <v>76.80115273775216</v>
      </c>
      <c r="Q7" s="49"/>
      <c r="R7" s="49"/>
      <c r="S7" s="49"/>
    </row>
    <row r="8" spans="1:19" s="50" customFormat="1" ht="18.75" customHeight="1">
      <c r="A8" s="51" t="s">
        <v>47</v>
      </c>
      <c r="B8" s="42">
        <f>SUM(B9:B31)</f>
        <v>23107</v>
      </c>
      <c r="C8" s="42">
        <f>SUM(C9:C31)</f>
        <v>13809</v>
      </c>
      <c r="D8" s="42">
        <f t="shared" si="0"/>
        <v>36916</v>
      </c>
      <c r="E8" s="43">
        <v>6879</v>
      </c>
      <c r="F8" s="43">
        <v>839</v>
      </c>
      <c r="G8" s="42">
        <f t="shared" si="1"/>
        <v>7718</v>
      </c>
      <c r="H8" s="43">
        <v>5787</v>
      </c>
      <c r="I8" s="44">
        <f t="shared" si="2"/>
        <v>25.04435885229584</v>
      </c>
      <c r="J8" s="45">
        <f t="shared" si="3"/>
        <v>84.12559965111208</v>
      </c>
      <c r="K8" s="43">
        <v>741</v>
      </c>
      <c r="L8" s="46">
        <f>IF(OR(K8=0,C8=0),"  -",K8/C8*100)</f>
        <v>5.366065609385184</v>
      </c>
      <c r="M8" s="46">
        <f>IF(OR(K8=0,F8=0)," - ",K8/F8*100)</f>
        <v>88.31942789034565</v>
      </c>
      <c r="N8" s="42">
        <f t="shared" si="4"/>
        <v>6528</v>
      </c>
      <c r="O8" s="47">
        <f t="shared" si="5"/>
        <v>17.683389316285623</v>
      </c>
      <c r="P8" s="48">
        <f t="shared" si="6"/>
        <v>84.58149779735683</v>
      </c>
      <c r="Q8" s="49"/>
      <c r="R8" s="49"/>
      <c r="S8" s="49"/>
    </row>
    <row r="9" spans="1:19" s="50" customFormat="1" ht="18" customHeight="1">
      <c r="A9" s="52" t="s">
        <v>15</v>
      </c>
      <c r="B9" s="42">
        <v>727</v>
      </c>
      <c r="C9" s="42">
        <v>59</v>
      </c>
      <c r="D9" s="42">
        <f t="shared" si="0"/>
        <v>786</v>
      </c>
      <c r="E9" s="43">
        <v>265</v>
      </c>
      <c r="F9" s="43">
        <v>6</v>
      </c>
      <c r="G9" s="42">
        <f t="shared" si="1"/>
        <v>271</v>
      </c>
      <c r="H9" s="43">
        <v>249</v>
      </c>
      <c r="I9" s="44">
        <f t="shared" si="2"/>
        <v>34.25034387895461</v>
      </c>
      <c r="J9" s="45">
        <f t="shared" si="3"/>
        <v>93.9622641509434</v>
      </c>
      <c r="K9" s="43">
        <v>1</v>
      </c>
      <c r="L9" s="46">
        <f>IF(OR(K9=0,C9=0),"  -",K9/C9*100)</f>
        <v>1.694915254237288</v>
      </c>
      <c r="M9" s="46">
        <f>IF(OR(K9=0,F9=0)," - ",K9/F9*100)</f>
        <v>16.666666666666664</v>
      </c>
      <c r="N9" s="42">
        <f t="shared" si="4"/>
        <v>250</v>
      </c>
      <c r="O9" s="47">
        <f t="shared" si="5"/>
        <v>31.806615776081426</v>
      </c>
      <c r="P9" s="48">
        <f t="shared" si="6"/>
        <v>92.25092250922509</v>
      </c>
      <c r="Q9" s="49"/>
      <c r="R9" s="49"/>
      <c r="S9" s="49"/>
    </row>
    <row r="10" spans="1:19" s="50" customFormat="1" ht="18" customHeight="1">
      <c r="A10" s="52" t="s">
        <v>16</v>
      </c>
      <c r="B10" s="42">
        <v>1059</v>
      </c>
      <c r="C10" s="42">
        <v>13</v>
      </c>
      <c r="D10" s="42">
        <f t="shared" si="0"/>
        <v>1072</v>
      </c>
      <c r="E10" s="43">
        <v>459</v>
      </c>
      <c r="F10" s="43"/>
      <c r="G10" s="42">
        <f t="shared" si="1"/>
        <v>459</v>
      </c>
      <c r="H10" s="43">
        <v>318</v>
      </c>
      <c r="I10" s="44">
        <f t="shared" si="2"/>
        <v>30.02832861189802</v>
      </c>
      <c r="J10" s="45">
        <f t="shared" si="3"/>
        <v>69.28104575163398</v>
      </c>
      <c r="K10" s="43"/>
      <c r="L10" s="46"/>
      <c r="M10" s="46"/>
      <c r="N10" s="42">
        <f t="shared" si="4"/>
        <v>318</v>
      </c>
      <c r="O10" s="47">
        <f t="shared" si="5"/>
        <v>29.66417910447761</v>
      </c>
      <c r="P10" s="48">
        <f t="shared" si="6"/>
        <v>69.28104575163398</v>
      </c>
      <c r="Q10" s="49"/>
      <c r="R10" s="49"/>
      <c r="S10" s="49"/>
    </row>
    <row r="11" spans="1:19" s="50" customFormat="1" ht="18" customHeight="1">
      <c r="A11" s="52" t="s">
        <v>17</v>
      </c>
      <c r="B11" s="42">
        <v>213</v>
      </c>
      <c r="C11" s="42">
        <v>36</v>
      </c>
      <c r="D11" s="42">
        <f t="shared" si="0"/>
        <v>249</v>
      </c>
      <c r="E11" s="43">
        <v>87</v>
      </c>
      <c r="F11" s="43">
        <v>5</v>
      </c>
      <c r="G11" s="42">
        <f t="shared" si="1"/>
        <v>92</v>
      </c>
      <c r="H11" s="43">
        <v>84</v>
      </c>
      <c r="I11" s="44">
        <f t="shared" si="2"/>
        <v>39.436619718309856</v>
      </c>
      <c r="J11" s="45">
        <f t="shared" si="3"/>
        <v>96.55172413793103</v>
      </c>
      <c r="K11" s="43">
        <v>1</v>
      </c>
      <c r="L11" s="46">
        <f>IF(OR(K11=0,C11=0),"  -",K11/C11*100)</f>
        <v>2.7777777777777777</v>
      </c>
      <c r="M11" s="46">
        <f>IF(OR(K11=0,F11=0)," - ",K11/F11*100)</f>
        <v>20</v>
      </c>
      <c r="N11" s="42">
        <f t="shared" si="4"/>
        <v>85</v>
      </c>
      <c r="O11" s="47">
        <f t="shared" si="5"/>
        <v>34.13654618473896</v>
      </c>
      <c r="P11" s="48">
        <f t="shared" si="6"/>
        <v>92.3913043478261</v>
      </c>
      <c r="Q11" s="49"/>
      <c r="R11" s="53"/>
      <c r="S11" s="53"/>
    </row>
    <row r="12" spans="1:19" s="50" customFormat="1" ht="18" customHeight="1">
      <c r="A12" s="52" t="s">
        <v>18</v>
      </c>
      <c r="B12" s="42">
        <v>3248</v>
      </c>
      <c r="C12" s="42">
        <v>359</v>
      </c>
      <c r="D12" s="42">
        <f t="shared" si="0"/>
        <v>3607</v>
      </c>
      <c r="E12" s="43">
        <v>967</v>
      </c>
      <c r="F12" s="43">
        <v>7</v>
      </c>
      <c r="G12" s="42">
        <f t="shared" si="1"/>
        <v>974</v>
      </c>
      <c r="H12" s="43">
        <v>845</v>
      </c>
      <c r="I12" s="44">
        <f t="shared" si="2"/>
        <v>26.016009852216747</v>
      </c>
      <c r="J12" s="45">
        <f t="shared" si="3"/>
        <v>87.38366080661841</v>
      </c>
      <c r="K12" s="43">
        <v>1</v>
      </c>
      <c r="L12" s="46" t="s">
        <v>48</v>
      </c>
      <c r="M12" s="46">
        <f>IF(OR(K12=0,F12=0)," - ",K12/F12*100)</f>
        <v>14.285714285714285</v>
      </c>
      <c r="N12" s="42">
        <f t="shared" si="4"/>
        <v>846</v>
      </c>
      <c r="O12" s="47">
        <f t="shared" si="5"/>
        <v>23.45439423343499</v>
      </c>
      <c r="P12" s="48">
        <f t="shared" si="6"/>
        <v>86.85831622176592</v>
      </c>
      <c r="Q12" s="49"/>
      <c r="R12" s="49"/>
      <c r="S12" s="49"/>
    </row>
    <row r="13" spans="1:19" s="50" customFormat="1" ht="18" customHeight="1">
      <c r="A13" s="52" t="s">
        <v>19</v>
      </c>
      <c r="B13" s="42">
        <f>444+124</f>
        <v>568</v>
      </c>
      <c r="C13" s="42">
        <v>25</v>
      </c>
      <c r="D13" s="42">
        <f t="shared" si="0"/>
        <v>593</v>
      </c>
      <c r="E13" s="43">
        <v>157</v>
      </c>
      <c r="F13" s="43">
        <v>3</v>
      </c>
      <c r="G13" s="42">
        <f t="shared" si="1"/>
        <v>160</v>
      </c>
      <c r="H13" s="43">
        <v>136</v>
      </c>
      <c r="I13" s="44">
        <f t="shared" si="2"/>
        <v>23.943661971830984</v>
      </c>
      <c r="J13" s="45">
        <f t="shared" si="3"/>
        <v>86.62420382165605</v>
      </c>
      <c r="K13" s="43">
        <v>2</v>
      </c>
      <c r="L13" s="46" t="s">
        <v>48</v>
      </c>
      <c r="M13" s="46" t="s">
        <v>48</v>
      </c>
      <c r="N13" s="42">
        <f t="shared" si="4"/>
        <v>138</v>
      </c>
      <c r="O13" s="47">
        <f t="shared" si="5"/>
        <v>23.27150084317032</v>
      </c>
      <c r="P13" s="48">
        <f t="shared" si="6"/>
        <v>86.25</v>
      </c>
      <c r="Q13" s="49"/>
      <c r="R13" s="49"/>
      <c r="S13" s="49"/>
    </row>
    <row r="14" spans="1:19" s="50" customFormat="1" ht="18" customHeight="1">
      <c r="A14" s="52" t="s">
        <v>20</v>
      </c>
      <c r="B14" s="42">
        <v>147</v>
      </c>
      <c r="C14" s="42">
        <v>133</v>
      </c>
      <c r="D14" s="42">
        <f t="shared" si="0"/>
        <v>280</v>
      </c>
      <c r="E14" s="43">
        <v>34</v>
      </c>
      <c r="F14" s="43">
        <v>1</v>
      </c>
      <c r="G14" s="42">
        <f t="shared" si="1"/>
        <v>35</v>
      </c>
      <c r="H14" s="43">
        <v>29</v>
      </c>
      <c r="I14" s="44">
        <f t="shared" si="2"/>
        <v>19.727891156462583</v>
      </c>
      <c r="J14" s="45">
        <f t="shared" si="3"/>
        <v>85.29411764705883</v>
      </c>
      <c r="K14" s="43">
        <v>1</v>
      </c>
      <c r="L14" s="46">
        <f>IF(OR(K14=0,C14=0),"  -",K14/C14*100)</f>
        <v>0.7518796992481203</v>
      </c>
      <c r="M14" s="46">
        <f>IF(OR(K14=0,F14=0)," - ",K14/F14*100)</f>
        <v>100</v>
      </c>
      <c r="N14" s="42">
        <f t="shared" si="4"/>
        <v>30</v>
      </c>
      <c r="O14" s="47">
        <f t="shared" si="5"/>
        <v>10.714285714285714</v>
      </c>
      <c r="P14" s="48">
        <f t="shared" si="6"/>
        <v>85.71428571428571</v>
      </c>
      <c r="Q14" s="49"/>
      <c r="R14" s="53"/>
      <c r="S14" s="53"/>
    </row>
    <row r="15" spans="1:19" s="50" customFormat="1" ht="18" customHeight="1">
      <c r="A15" s="52" t="s">
        <v>21</v>
      </c>
      <c r="B15" s="42">
        <v>71</v>
      </c>
      <c r="C15" s="42">
        <v>1957</v>
      </c>
      <c r="D15" s="42">
        <f t="shared" si="0"/>
        <v>2028</v>
      </c>
      <c r="E15" s="43">
        <v>26</v>
      </c>
      <c r="F15" s="43">
        <v>3</v>
      </c>
      <c r="G15" s="42">
        <f t="shared" si="1"/>
        <v>29</v>
      </c>
      <c r="H15" s="43">
        <v>25</v>
      </c>
      <c r="I15" s="44">
        <f t="shared" si="2"/>
        <v>35.2112676056338</v>
      </c>
      <c r="J15" s="45">
        <f t="shared" si="3"/>
        <v>96.15384615384616</v>
      </c>
      <c r="K15" s="43">
        <v>3</v>
      </c>
      <c r="L15" s="46" t="s">
        <v>48</v>
      </c>
      <c r="M15" s="46" t="s">
        <v>48</v>
      </c>
      <c r="N15" s="42">
        <f t="shared" si="4"/>
        <v>28</v>
      </c>
      <c r="O15" s="47">
        <f t="shared" si="5"/>
        <v>1.3806706114398422</v>
      </c>
      <c r="P15" s="48">
        <f t="shared" si="6"/>
        <v>96.55172413793103</v>
      </c>
      <c r="Q15" s="49"/>
      <c r="R15" s="49"/>
      <c r="S15" s="49"/>
    </row>
    <row r="16" spans="1:19" s="50" customFormat="1" ht="18" customHeight="1">
      <c r="A16" s="52" t="s">
        <v>22</v>
      </c>
      <c r="B16" s="42">
        <v>143</v>
      </c>
      <c r="C16" s="42">
        <v>8</v>
      </c>
      <c r="D16" s="42">
        <f t="shared" si="0"/>
        <v>151</v>
      </c>
      <c r="E16" s="43">
        <v>48</v>
      </c>
      <c r="F16" s="43">
        <v>3</v>
      </c>
      <c r="G16" s="42">
        <f t="shared" si="1"/>
        <v>51</v>
      </c>
      <c r="H16" s="43">
        <v>38</v>
      </c>
      <c r="I16" s="44">
        <f t="shared" si="2"/>
        <v>26.573426573426573</v>
      </c>
      <c r="J16" s="45">
        <f t="shared" si="3"/>
        <v>79.16666666666666</v>
      </c>
      <c r="K16" s="43">
        <v>2</v>
      </c>
      <c r="L16" s="46">
        <f>IF(OR(K16=0,C16=0),"  -",K16/C16*100)</f>
        <v>25</v>
      </c>
      <c r="M16" s="46">
        <f>IF(OR(K16=0,F16=0)," - ",K16/F16*100)</f>
        <v>66.66666666666666</v>
      </c>
      <c r="N16" s="42">
        <f t="shared" si="4"/>
        <v>40</v>
      </c>
      <c r="O16" s="47">
        <f t="shared" si="5"/>
        <v>26.490066225165563</v>
      </c>
      <c r="P16" s="48">
        <f t="shared" si="6"/>
        <v>78.43137254901961</v>
      </c>
      <c r="Q16" s="49"/>
      <c r="R16" s="49"/>
      <c r="S16" s="49"/>
    </row>
    <row r="17" spans="1:19" s="50" customFormat="1" ht="18" customHeight="1">
      <c r="A17" s="52" t="s">
        <v>23</v>
      </c>
      <c r="B17" s="42">
        <v>645</v>
      </c>
      <c r="C17" s="42">
        <v>158</v>
      </c>
      <c r="D17" s="42">
        <f t="shared" si="0"/>
        <v>803</v>
      </c>
      <c r="E17" s="43">
        <v>266</v>
      </c>
      <c r="F17" s="43">
        <v>8</v>
      </c>
      <c r="G17" s="42">
        <f t="shared" si="1"/>
        <v>274</v>
      </c>
      <c r="H17" s="43">
        <v>218</v>
      </c>
      <c r="I17" s="44">
        <f t="shared" si="2"/>
        <v>33.798449612403104</v>
      </c>
      <c r="J17" s="45">
        <f t="shared" si="3"/>
        <v>81.95488721804512</v>
      </c>
      <c r="K17" s="43">
        <v>4</v>
      </c>
      <c r="L17" s="46">
        <f>IF(OR(K17=0,C17=0),"  -",K17/C17*100)</f>
        <v>2.5316455696202533</v>
      </c>
      <c r="M17" s="46">
        <f>IF(OR(K17=0,F17=0)," - ",K17/F17*100)</f>
        <v>50</v>
      </c>
      <c r="N17" s="42">
        <f t="shared" si="4"/>
        <v>222</v>
      </c>
      <c r="O17" s="47">
        <f t="shared" si="5"/>
        <v>27.646326276463263</v>
      </c>
      <c r="P17" s="48">
        <f t="shared" si="6"/>
        <v>81.02189781021897</v>
      </c>
      <c r="Q17" s="49"/>
      <c r="R17" s="49"/>
      <c r="S17" s="49"/>
    </row>
    <row r="18" spans="1:19" s="50" customFormat="1" ht="18" customHeight="1">
      <c r="A18" s="52" t="s">
        <v>24</v>
      </c>
      <c r="B18" s="42">
        <v>711</v>
      </c>
      <c r="C18" s="42">
        <v>3207</v>
      </c>
      <c r="D18" s="42">
        <f t="shared" si="0"/>
        <v>3918</v>
      </c>
      <c r="E18" s="43">
        <v>235</v>
      </c>
      <c r="F18" s="43">
        <v>585</v>
      </c>
      <c r="G18" s="42">
        <f t="shared" si="1"/>
        <v>820</v>
      </c>
      <c r="H18" s="43">
        <v>217</v>
      </c>
      <c r="I18" s="44">
        <f t="shared" si="2"/>
        <v>30.520393811533054</v>
      </c>
      <c r="J18" s="45">
        <f t="shared" si="3"/>
        <v>92.34042553191489</v>
      </c>
      <c r="K18" s="43">
        <v>584</v>
      </c>
      <c r="L18" s="46" t="s">
        <v>48</v>
      </c>
      <c r="M18" s="46" t="s">
        <v>48</v>
      </c>
      <c r="N18" s="42">
        <f t="shared" si="4"/>
        <v>801</v>
      </c>
      <c r="O18" s="47">
        <f t="shared" si="5"/>
        <v>20.444104134762632</v>
      </c>
      <c r="P18" s="48">
        <f t="shared" si="6"/>
        <v>97.6829268292683</v>
      </c>
      <c r="Q18" s="49"/>
      <c r="R18" s="49"/>
      <c r="S18" s="49"/>
    </row>
    <row r="19" spans="1:19" s="50" customFormat="1" ht="18" customHeight="1">
      <c r="A19" s="52" t="s">
        <v>25</v>
      </c>
      <c r="B19" s="42">
        <v>1140</v>
      </c>
      <c r="C19" s="42">
        <v>4</v>
      </c>
      <c r="D19" s="42">
        <f t="shared" si="0"/>
        <v>1144</v>
      </c>
      <c r="E19" s="43">
        <v>441</v>
      </c>
      <c r="F19" s="43">
        <v>1</v>
      </c>
      <c r="G19" s="42">
        <f t="shared" si="1"/>
        <v>442</v>
      </c>
      <c r="H19" s="43">
        <v>388</v>
      </c>
      <c r="I19" s="44">
        <f t="shared" si="2"/>
        <v>34.03508771929825</v>
      </c>
      <c r="J19" s="45">
        <f t="shared" si="3"/>
        <v>87.98185941043084</v>
      </c>
      <c r="K19" s="43"/>
      <c r="L19" s="46"/>
      <c r="M19" s="46"/>
      <c r="N19" s="42">
        <f t="shared" si="4"/>
        <v>388</v>
      </c>
      <c r="O19" s="47">
        <f t="shared" si="5"/>
        <v>33.91608391608392</v>
      </c>
      <c r="P19" s="48">
        <f t="shared" si="6"/>
        <v>87.78280542986425</v>
      </c>
      <c r="Q19" s="49"/>
      <c r="R19" s="49"/>
      <c r="S19" s="49"/>
    </row>
    <row r="20" spans="1:19" s="50" customFormat="1" ht="18" customHeight="1">
      <c r="A20" s="51" t="s">
        <v>26</v>
      </c>
      <c r="B20" s="42">
        <v>885</v>
      </c>
      <c r="C20" s="42">
        <v>3</v>
      </c>
      <c r="D20" s="42">
        <f t="shared" si="0"/>
        <v>888</v>
      </c>
      <c r="E20" s="43">
        <v>629</v>
      </c>
      <c r="F20" s="43">
        <v>2</v>
      </c>
      <c r="G20" s="42">
        <f t="shared" si="1"/>
        <v>631</v>
      </c>
      <c r="H20" s="43">
        <v>604</v>
      </c>
      <c r="I20" s="44">
        <f t="shared" si="2"/>
        <v>68.24858757062147</v>
      </c>
      <c r="J20" s="45">
        <f t="shared" si="3"/>
        <v>96.02543720190779</v>
      </c>
      <c r="K20" s="43"/>
      <c r="L20" s="46"/>
      <c r="M20" s="46"/>
      <c r="N20" s="42">
        <f t="shared" si="4"/>
        <v>604</v>
      </c>
      <c r="O20" s="47">
        <f t="shared" si="5"/>
        <v>68.01801801801803</v>
      </c>
      <c r="P20" s="48">
        <f t="shared" si="6"/>
        <v>95.72107765451663</v>
      </c>
      <c r="Q20" s="49"/>
      <c r="R20" s="53"/>
      <c r="S20" s="53"/>
    </row>
    <row r="21" spans="1:19" s="50" customFormat="1" ht="18" customHeight="1">
      <c r="A21" s="52" t="s">
        <v>27</v>
      </c>
      <c r="B21" s="42">
        <v>3428</v>
      </c>
      <c r="C21" s="42">
        <v>1785</v>
      </c>
      <c r="D21" s="42">
        <f t="shared" si="0"/>
        <v>5213</v>
      </c>
      <c r="E21" s="43">
        <v>815</v>
      </c>
      <c r="F21" s="43">
        <v>153</v>
      </c>
      <c r="G21" s="42">
        <f t="shared" si="1"/>
        <v>968</v>
      </c>
      <c r="H21" s="43">
        <v>682</v>
      </c>
      <c r="I21" s="44">
        <f t="shared" si="2"/>
        <v>19.894982497082847</v>
      </c>
      <c r="J21" s="45">
        <f t="shared" si="3"/>
        <v>83.68098159509204</v>
      </c>
      <c r="K21" s="43">
        <v>99</v>
      </c>
      <c r="L21" s="46">
        <f>IF(OR(K21=0,C21=0),"  -",K21/C21*100)</f>
        <v>5.546218487394958</v>
      </c>
      <c r="M21" s="46">
        <f>IF(OR(K21=0,F21=0)," - ",K21/F21*100)</f>
        <v>64.70588235294117</v>
      </c>
      <c r="N21" s="42">
        <f t="shared" si="4"/>
        <v>781</v>
      </c>
      <c r="O21" s="47">
        <f t="shared" si="5"/>
        <v>14.981776328409746</v>
      </c>
      <c r="P21" s="48">
        <f>IF(OR(N21=0,G21=0)," - ",N21/G21*100)</f>
        <v>80.68181818181817</v>
      </c>
      <c r="Q21" s="49"/>
      <c r="R21" s="53"/>
      <c r="S21" s="53"/>
    </row>
    <row r="22" spans="1:19" s="50" customFormat="1" ht="18" customHeight="1">
      <c r="A22" s="52" t="s">
        <v>28</v>
      </c>
      <c r="B22" s="42">
        <v>464</v>
      </c>
      <c r="C22" s="42">
        <v>10</v>
      </c>
      <c r="D22" s="42">
        <f t="shared" si="0"/>
        <v>474</v>
      </c>
      <c r="E22" s="43">
        <v>110</v>
      </c>
      <c r="F22" s="43">
        <v>1</v>
      </c>
      <c r="G22" s="42">
        <f t="shared" si="1"/>
        <v>111</v>
      </c>
      <c r="H22" s="43">
        <v>84</v>
      </c>
      <c r="I22" s="44">
        <f t="shared" si="2"/>
        <v>18.103448275862068</v>
      </c>
      <c r="J22" s="45">
        <f t="shared" si="3"/>
        <v>76.36363636363637</v>
      </c>
      <c r="K22" s="43"/>
      <c r="L22" s="46"/>
      <c r="M22" s="46"/>
      <c r="N22" s="42">
        <f t="shared" si="4"/>
        <v>84</v>
      </c>
      <c r="O22" s="47">
        <f t="shared" si="5"/>
        <v>17.72151898734177</v>
      </c>
      <c r="P22" s="48">
        <f aca="true" t="shared" si="7" ref="P22:P48">IF(OR(N22=0,G22=0),0,N22/G22*100)</f>
        <v>75.67567567567568</v>
      </c>
      <c r="Q22" s="54"/>
      <c r="R22" s="49"/>
      <c r="S22" s="49"/>
    </row>
    <row r="23" spans="1:19" s="50" customFormat="1" ht="18" customHeight="1">
      <c r="A23" s="51" t="s">
        <v>29</v>
      </c>
      <c r="B23" s="42">
        <v>1066</v>
      </c>
      <c r="C23" s="42">
        <v>663</v>
      </c>
      <c r="D23" s="42">
        <f t="shared" si="0"/>
        <v>1729</v>
      </c>
      <c r="E23" s="43">
        <v>208</v>
      </c>
      <c r="F23" s="43">
        <v>12</v>
      </c>
      <c r="G23" s="42">
        <f t="shared" si="1"/>
        <v>220</v>
      </c>
      <c r="H23" s="43">
        <v>165</v>
      </c>
      <c r="I23" s="44">
        <f t="shared" si="2"/>
        <v>15.47842401500938</v>
      </c>
      <c r="J23" s="45">
        <f t="shared" si="3"/>
        <v>79.32692307692307</v>
      </c>
      <c r="K23" s="43">
        <v>11</v>
      </c>
      <c r="L23" s="46">
        <f>IF(OR(K23=0,C23=0),"  -",K23/C23*100)</f>
        <v>1.6591251885369533</v>
      </c>
      <c r="M23" s="46">
        <f>IF(OR(K23=0,F23=0)," - ",K23/F23*100)</f>
        <v>91.66666666666666</v>
      </c>
      <c r="N23" s="42">
        <f t="shared" si="4"/>
        <v>176</v>
      </c>
      <c r="O23" s="47">
        <f t="shared" si="5"/>
        <v>10.179294389820706</v>
      </c>
      <c r="P23" s="48">
        <f t="shared" si="7"/>
        <v>80</v>
      </c>
      <c r="Q23" s="49"/>
      <c r="R23" s="49"/>
      <c r="S23" s="49"/>
    </row>
    <row r="24" spans="1:19" s="50" customFormat="1" ht="18" customHeight="1">
      <c r="A24" s="51" t="s">
        <v>30</v>
      </c>
      <c r="B24" s="42">
        <v>172</v>
      </c>
      <c r="C24" s="42">
        <v>62</v>
      </c>
      <c r="D24" s="42">
        <f t="shared" si="0"/>
        <v>234</v>
      </c>
      <c r="E24" s="43">
        <v>54</v>
      </c>
      <c r="F24" s="43">
        <v>2</v>
      </c>
      <c r="G24" s="42">
        <f t="shared" si="1"/>
        <v>56</v>
      </c>
      <c r="H24" s="43">
        <v>52</v>
      </c>
      <c r="I24" s="44">
        <f t="shared" si="2"/>
        <v>30.23255813953488</v>
      </c>
      <c r="J24" s="45">
        <f t="shared" si="3"/>
        <v>96.29629629629629</v>
      </c>
      <c r="K24" s="43">
        <v>2</v>
      </c>
      <c r="L24" s="46">
        <f>IF(OR(K24=0,C24=0),"  -",K24/C24*100)</f>
        <v>3.225806451612903</v>
      </c>
      <c r="M24" s="46">
        <f>IF(OR(K24=0,F24=0)," - ",K24/F24*100)</f>
        <v>100</v>
      </c>
      <c r="N24" s="42">
        <f t="shared" si="4"/>
        <v>54</v>
      </c>
      <c r="O24" s="47">
        <f t="shared" si="5"/>
        <v>23.076923076923077</v>
      </c>
      <c r="P24" s="48">
        <f t="shared" si="7"/>
        <v>96.42857142857143</v>
      </c>
      <c r="Q24" s="49"/>
      <c r="R24" s="49"/>
      <c r="S24" s="49"/>
    </row>
    <row r="25" spans="1:19" s="50" customFormat="1" ht="18" customHeight="1">
      <c r="A25" s="52" t="s">
        <v>31</v>
      </c>
      <c r="B25" s="42">
        <v>655</v>
      </c>
      <c r="C25" s="42">
        <v>29</v>
      </c>
      <c r="D25" s="42">
        <f t="shared" si="0"/>
        <v>684</v>
      </c>
      <c r="E25" s="43">
        <v>193</v>
      </c>
      <c r="F25" s="43">
        <v>1</v>
      </c>
      <c r="G25" s="42">
        <f t="shared" si="1"/>
        <v>194</v>
      </c>
      <c r="H25" s="43">
        <v>187</v>
      </c>
      <c r="I25" s="44">
        <f t="shared" si="2"/>
        <v>28.549618320610687</v>
      </c>
      <c r="J25" s="45">
        <f t="shared" si="3"/>
        <v>96.89119170984456</v>
      </c>
      <c r="K25" s="43"/>
      <c r="L25" s="46"/>
      <c r="M25" s="46"/>
      <c r="N25" s="42">
        <f t="shared" si="4"/>
        <v>187</v>
      </c>
      <c r="O25" s="47">
        <f t="shared" si="5"/>
        <v>27.339181286549707</v>
      </c>
      <c r="P25" s="48">
        <f t="shared" si="7"/>
        <v>96.3917525773196</v>
      </c>
      <c r="Q25" s="49"/>
      <c r="R25" s="53"/>
      <c r="S25" s="53"/>
    </row>
    <row r="26" spans="1:19" s="50" customFormat="1" ht="18" customHeight="1">
      <c r="A26" s="52" t="s">
        <v>32</v>
      </c>
      <c r="B26" s="42">
        <v>348</v>
      </c>
      <c r="C26" s="42">
        <v>6</v>
      </c>
      <c r="D26" s="42">
        <f t="shared" si="0"/>
        <v>354</v>
      </c>
      <c r="E26" s="43">
        <v>124</v>
      </c>
      <c r="F26" s="43"/>
      <c r="G26" s="42">
        <f t="shared" si="1"/>
        <v>124</v>
      </c>
      <c r="H26" s="43">
        <v>120</v>
      </c>
      <c r="I26" s="44">
        <f t="shared" si="2"/>
        <v>34.48275862068966</v>
      </c>
      <c r="J26" s="45">
        <f t="shared" si="3"/>
        <v>96.7741935483871</v>
      </c>
      <c r="K26" s="43"/>
      <c r="L26" s="46"/>
      <c r="M26" s="46"/>
      <c r="N26" s="42">
        <f t="shared" si="4"/>
        <v>120</v>
      </c>
      <c r="O26" s="47">
        <f t="shared" si="5"/>
        <v>33.89830508474576</v>
      </c>
      <c r="P26" s="48">
        <f t="shared" si="7"/>
        <v>96.7741935483871</v>
      </c>
      <c r="Q26" s="49"/>
      <c r="R26" s="49"/>
      <c r="S26" s="49"/>
    </row>
    <row r="27" spans="1:19" s="50" customFormat="1" ht="18" customHeight="1">
      <c r="A27" s="52" t="s">
        <v>33</v>
      </c>
      <c r="B27" s="42">
        <v>90</v>
      </c>
      <c r="C27" s="42">
        <v>1</v>
      </c>
      <c r="D27" s="42">
        <f t="shared" si="0"/>
        <v>91</v>
      </c>
      <c r="E27" s="43">
        <v>34</v>
      </c>
      <c r="F27" s="43"/>
      <c r="G27" s="42">
        <f t="shared" si="1"/>
        <v>34</v>
      </c>
      <c r="H27" s="43">
        <v>31</v>
      </c>
      <c r="I27" s="44">
        <f t="shared" si="2"/>
        <v>34.44444444444444</v>
      </c>
      <c r="J27" s="45">
        <f t="shared" si="3"/>
        <v>91.17647058823529</v>
      </c>
      <c r="K27" s="43"/>
      <c r="L27" s="46"/>
      <c r="M27" s="46"/>
      <c r="N27" s="42">
        <f t="shared" si="4"/>
        <v>31</v>
      </c>
      <c r="O27" s="47">
        <f t="shared" si="5"/>
        <v>34.065934065934066</v>
      </c>
      <c r="P27" s="48">
        <f t="shared" si="7"/>
        <v>91.17647058823529</v>
      </c>
      <c r="Q27" s="49"/>
      <c r="R27" s="49"/>
      <c r="S27" s="49"/>
    </row>
    <row r="28" spans="1:19" s="50" customFormat="1" ht="18" customHeight="1">
      <c r="A28" s="52" t="s">
        <v>34</v>
      </c>
      <c r="B28" s="42">
        <v>609</v>
      </c>
      <c r="C28" s="42">
        <v>83</v>
      </c>
      <c r="D28" s="42">
        <f t="shared" si="0"/>
        <v>692</v>
      </c>
      <c r="E28" s="43">
        <v>132</v>
      </c>
      <c r="F28" s="43"/>
      <c r="G28" s="42">
        <f t="shared" si="1"/>
        <v>132</v>
      </c>
      <c r="H28" s="43">
        <v>125</v>
      </c>
      <c r="I28" s="44">
        <f t="shared" si="2"/>
        <v>20.525451559934318</v>
      </c>
      <c r="J28" s="45">
        <f t="shared" si="3"/>
        <v>94.6969696969697</v>
      </c>
      <c r="K28" s="43"/>
      <c r="L28" s="46"/>
      <c r="M28" s="46"/>
      <c r="N28" s="42">
        <f t="shared" si="4"/>
        <v>125</v>
      </c>
      <c r="O28" s="47">
        <f t="shared" si="5"/>
        <v>18.063583815028903</v>
      </c>
      <c r="P28" s="48">
        <f t="shared" si="7"/>
        <v>94.6969696969697</v>
      </c>
      <c r="Q28" s="49"/>
      <c r="R28" s="49"/>
      <c r="S28" s="49"/>
    </row>
    <row r="29" spans="1:19" s="50" customFormat="1" ht="18" customHeight="1">
      <c r="A29" s="52" t="s">
        <v>35</v>
      </c>
      <c r="B29" s="42">
        <v>3607</v>
      </c>
      <c r="C29" s="42">
        <v>2410</v>
      </c>
      <c r="D29" s="42">
        <f t="shared" si="0"/>
        <v>6017</v>
      </c>
      <c r="E29" s="43">
        <v>910</v>
      </c>
      <c r="F29" s="43">
        <v>2</v>
      </c>
      <c r="G29" s="42">
        <f t="shared" si="1"/>
        <v>912</v>
      </c>
      <c r="H29" s="43">
        <v>788</v>
      </c>
      <c r="I29" s="44">
        <f t="shared" si="2"/>
        <v>21.84640975880233</v>
      </c>
      <c r="J29" s="45">
        <f t="shared" si="3"/>
        <v>86.5934065934066</v>
      </c>
      <c r="K29" s="43">
        <v>1</v>
      </c>
      <c r="L29" s="46" t="s">
        <v>48</v>
      </c>
      <c r="M29" s="46">
        <f aca="true" t="shared" si="8" ref="M29:M43">IF(OR(K29=0,F29=0)," - ",K29/F29*100)</f>
        <v>50</v>
      </c>
      <c r="N29" s="42">
        <f t="shared" si="4"/>
        <v>789</v>
      </c>
      <c r="O29" s="47">
        <f t="shared" si="5"/>
        <v>13.112846933687885</v>
      </c>
      <c r="P29" s="48">
        <f t="shared" si="7"/>
        <v>86.51315789473685</v>
      </c>
      <c r="Q29" s="49"/>
      <c r="R29" s="49"/>
      <c r="S29" s="49"/>
    </row>
    <row r="30" spans="1:19" s="50" customFormat="1" ht="18" customHeight="1">
      <c r="A30" s="52" t="s">
        <v>36</v>
      </c>
      <c r="B30" s="42">
        <v>1968</v>
      </c>
      <c r="C30" s="42">
        <v>2483</v>
      </c>
      <c r="D30" s="42">
        <f t="shared" si="0"/>
        <v>4451</v>
      </c>
      <c r="E30" s="43">
        <v>489</v>
      </c>
      <c r="F30" s="43">
        <v>10</v>
      </c>
      <c r="G30" s="42">
        <f t="shared" si="1"/>
        <v>499</v>
      </c>
      <c r="H30" s="43">
        <v>221</v>
      </c>
      <c r="I30" s="44">
        <f t="shared" si="2"/>
        <v>11.229674796747966</v>
      </c>
      <c r="J30" s="45">
        <f t="shared" si="3"/>
        <v>45.194274028629856</v>
      </c>
      <c r="K30" s="43">
        <v>1</v>
      </c>
      <c r="L30" s="46" t="s">
        <v>48</v>
      </c>
      <c r="M30" s="46">
        <f t="shared" si="8"/>
        <v>10</v>
      </c>
      <c r="N30" s="42">
        <f t="shared" si="4"/>
        <v>222</v>
      </c>
      <c r="O30" s="47">
        <f t="shared" si="5"/>
        <v>4.987643226241294</v>
      </c>
      <c r="P30" s="48">
        <f t="shared" si="7"/>
        <v>44.48897795591182</v>
      </c>
      <c r="Q30" s="49"/>
      <c r="R30" s="53"/>
      <c r="S30" s="53"/>
    </row>
    <row r="31" spans="1:19" s="50" customFormat="1" ht="18" customHeight="1">
      <c r="A31" s="52" t="s">
        <v>37</v>
      </c>
      <c r="B31" s="42">
        <v>1143</v>
      </c>
      <c r="C31" s="42">
        <v>315</v>
      </c>
      <c r="D31" s="42">
        <f t="shared" si="0"/>
        <v>1458</v>
      </c>
      <c r="E31" s="43">
        <v>199</v>
      </c>
      <c r="F31" s="43">
        <v>34</v>
      </c>
      <c r="G31" s="42">
        <f t="shared" si="1"/>
        <v>233</v>
      </c>
      <c r="H31" s="43">
        <v>181</v>
      </c>
      <c r="I31" s="44">
        <f t="shared" si="2"/>
        <v>15.835520559930009</v>
      </c>
      <c r="J31" s="45">
        <f t="shared" si="3"/>
        <v>90.95477386934674</v>
      </c>
      <c r="K31" s="43">
        <v>28</v>
      </c>
      <c r="L31" s="46">
        <f aca="true" t="shared" si="9" ref="L31:L43">IF(OR(K31=0,C31=0),"  -",K31/C31*100)</f>
        <v>8.88888888888889</v>
      </c>
      <c r="M31" s="46">
        <f t="shared" si="8"/>
        <v>82.35294117647058</v>
      </c>
      <c r="N31" s="42">
        <f t="shared" si="4"/>
        <v>209</v>
      </c>
      <c r="O31" s="47">
        <f t="shared" si="5"/>
        <v>14.334705075445816</v>
      </c>
      <c r="P31" s="48">
        <f t="shared" si="7"/>
        <v>89.69957081545064</v>
      </c>
      <c r="Q31" s="49"/>
      <c r="R31" s="49"/>
      <c r="S31" s="49"/>
    </row>
    <row r="32" spans="1:19" s="50" customFormat="1" ht="18" customHeight="1">
      <c r="A32" s="41" t="s">
        <v>49</v>
      </c>
      <c r="B32" s="42">
        <v>3969</v>
      </c>
      <c r="C32" s="42">
        <v>378</v>
      </c>
      <c r="D32" s="42">
        <f t="shared" si="0"/>
        <v>4347</v>
      </c>
      <c r="E32" s="43">
        <v>1284</v>
      </c>
      <c r="F32" s="43">
        <v>19</v>
      </c>
      <c r="G32" s="42">
        <f t="shared" si="1"/>
        <v>1303</v>
      </c>
      <c r="H32" s="43">
        <v>1200</v>
      </c>
      <c r="I32" s="44">
        <f t="shared" si="2"/>
        <v>30.234315948601665</v>
      </c>
      <c r="J32" s="45">
        <f t="shared" si="3"/>
        <v>93.45794392523365</v>
      </c>
      <c r="K32" s="43">
        <v>10</v>
      </c>
      <c r="L32" s="46">
        <f t="shared" si="9"/>
        <v>2.6455026455026456</v>
      </c>
      <c r="M32" s="46">
        <f t="shared" si="8"/>
        <v>52.63157894736842</v>
      </c>
      <c r="N32" s="42">
        <f t="shared" si="4"/>
        <v>1210</v>
      </c>
      <c r="O32" s="47">
        <f t="shared" si="5"/>
        <v>27.835288704853923</v>
      </c>
      <c r="P32" s="48">
        <f t="shared" si="7"/>
        <v>92.86262471220262</v>
      </c>
      <c r="Q32" s="49"/>
      <c r="R32" s="49"/>
      <c r="S32" s="53"/>
    </row>
    <row r="33" spans="1:19" s="50" customFormat="1" ht="18" customHeight="1">
      <c r="A33" s="41" t="s">
        <v>50</v>
      </c>
      <c r="B33" s="42">
        <v>14895</v>
      </c>
      <c r="C33" s="42">
        <v>1977</v>
      </c>
      <c r="D33" s="42">
        <f t="shared" si="0"/>
        <v>16872</v>
      </c>
      <c r="E33" s="43">
        <v>5196</v>
      </c>
      <c r="F33" s="43">
        <v>650</v>
      </c>
      <c r="G33" s="42">
        <f t="shared" si="1"/>
        <v>5846</v>
      </c>
      <c r="H33" s="43">
        <v>4558</v>
      </c>
      <c r="I33" s="44">
        <f t="shared" si="2"/>
        <v>30.600872776099365</v>
      </c>
      <c r="J33" s="45">
        <f t="shared" si="3"/>
        <v>87.72132409545804</v>
      </c>
      <c r="K33" s="43">
        <v>53</v>
      </c>
      <c r="L33" s="46">
        <f t="shared" si="9"/>
        <v>2.680829539706626</v>
      </c>
      <c r="M33" s="46">
        <f t="shared" si="8"/>
        <v>8.153846153846153</v>
      </c>
      <c r="N33" s="42">
        <f t="shared" si="4"/>
        <v>4611</v>
      </c>
      <c r="O33" s="47">
        <f t="shared" si="5"/>
        <v>27.329302987197725</v>
      </c>
      <c r="P33" s="48">
        <f t="shared" si="7"/>
        <v>78.87444406431749</v>
      </c>
      <c r="Q33" s="49"/>
      <c r="R33" s="49"/>
      <c r="S33" s="53"/>
    </row>
    <row r="34" spans="1:19" s="50" customFormat="1" ht="18" customHeight="1">
      <c r="A34" s="41" t="s">
        <v>51</v>
      </c>
      <c r="B34" s="42">
        <v>2206</v>
      </c>
      <c r="C34" s="42">
        <v>105</v>
      </c>
      <c r="D34" s="42">
        <f t="shared" si="0"/>
        <v>2311</v>
      </c>
      <c r="E34" s="43">
        <v>699</v>
      </c>
      <c r="F34" s="43">
        <v>14</v>
      </c>
      <c r="G34" s="42">
        <f t="shared" si="1"/>
        <v>713</v>
      </c>
      <c r="H34" s="43">
        <v>582</v>
      </c>
      <c r="I34" s="44">
        <f t="shared" si="2"/>
        <v>26.382592928377154</v>
      </c>
      <c r="J34" s="45">
        <f t="shared" si="3"/>
        <v>83.2618025751073</v>
      </c>
      <c r="K34" s="43">
        <v>1</v>
      </c>
      <c r="L34" s="46">
        <f t="shared" si="9"/>
        <v>0.9523809523809524</v>
      </c>
      <c r="M34" s="46">
        <f t="shared" si="8"/>
        <v>7.142857142857142</v>
      </c>
      <c r="N34" s="42">
        <f t="shared" si="4"/>
        <v>583</v>
      </c>
      <c r="O34" s="47">
        <f t="shared" si="5"/>
        <v>25.227174383383815</v>
      </c>
      <c r="P34" s="48">
        <f t="shared" si="7"/>
        <v>81.7671809256662</v>
      </c>
      <c r="Q34" s="49"/>
      <c r="R34" s="49"/>
      <c r="S34" s="49"/>
    </row>
    <row r="35" spans="1:19" s="50" customFormat="1" ht="18" customHeight="1">
      <c r="A35" s="41" t="s">
        <v>52</v>
      </c>
      <c r="B35" s="42">
        <v>1943</v>
      </c>
      <c r="C35" s="42">
        <v>315</v>
      </c>
      <c r="D35" s="42">
        <f t="shared" si="0"/>
        <v>2258</v>
      </c>
      <c r="E35" s="43">
        <v>763</v>
      </c>
      <c r="F35" s="43">
        <v>10</v>
      </c>
      <c r="G35" s="43">
        <f t="shared" si="1"/>
        <v>773</v>
      </c>
      <c r="H35" s="43">
        <v>679</v>
      </c>
      <c r="I35" s="44">
        <f t="shared" si="2"/>
        <v>34.94595985589295</v>
      </c>
      <c r="J35" s="45">
        <f t="shared" si="3"/>
        <v>88.9908256880734</v>
      </c>
      <c r="K35" s="43">
        <v>5</v>
      </c>
      <c r="L35" s="46">
        <f t="shared" si="9"/>
        <v>1.5873015873015872</v>
      </c>
      <c r="M35" s="46">
        <f t="shared" si="8"/>
        <v>50</v>
      </c>
      <c r="N35" s="42">
        <f t="shared" si="4"/>
        <v>684</v>
      </c>
      <c r="O35" s="47">
        <f t="shared" si="5"/>
        <v>30.292294065544727</v>
      </c>
      <c r="P35" s="48">
        <f t="shared" si="7"/>
        <v>88.48641655886158</v>
      </c>
      <c r="Q35" s="49"/>
      <c r="R35" s="49"/>
      <c r="S35" s="49"/>
    </row>
    <row r="36" spans="1:19" s="50" customFormat="1" ht="18" customHeight="1" thickBot="1">
      <c r="A36" s="55" t="s">
        <v>53</v>
      </c>
      <c r="B36" s="56">
        <v>104326</v>
      </c>
      <c r="C36" s="56">
        <v>25950</v>
      </c>
      <c r="D36" s="56">
        <f t="shared" si="0"/>
        <v>130276</v>
      </c>
      <c r="E36" s="57">
        <v>36182</v>
      </c>
      <c r="F36" s="57">
        <v>3157</v>
      </c>
      <c r="G36" s="56">
        <f t="shared" si="1"/>
        <v>39339</v>
      </c>
      <c r="H36" s="57">
        <v>33766</v>
      </c>
      <c r="I36" s="58">
        <f t="shared" si="2"/>
        <v>32.36585319095911</v>
      </c>
      <c r="J36" s="59">
        <f t="shared" si="3"/>
        <v>93.32264661986623</v>
      </c>
      <c r="K36" s="57">
        <v>1782</v>
      </c>
      <c r="L36" s="60">
        <f t="shared" si="9"/>
        <v>6.867052023121387</v>
      </c>
      <c r="M36" s="60">
        <f t="shared" si="8"/>
        <v>56.44599303135889</v>
      </c>
      <c r="N36" s="56">
        <f t="shared" si="4"/>
        <v>35548</v>
      </c>
      <c r="O36" s="61">
        <f t="shared" si="5"/>
        <v>27.286683656237525</v>
      </c>
      <c r="P36" s="62">
        <f t="shared" si="7"/>
        <v>90.36325275172221</v>
      </c>
      <c r="Q36" s="49"/>
      <c r="R36" s="49"/>
      <c r="S36" s="49"/>
    </row>
    <row r="37" spans="1:19" s="50" customFormat="1" ht="18" customHeight="1">
      <c r="A37" s="63" t="s">
        <v>54</v>
      </c>
      <c r="B37" s="64">
        <v>27687</v>
      </c>
      <c r="C37" s="64">
        <v>358</v>
      </c>
      <c r="D37" s="64">
        <f t="shared" si="0"/>
        <v>28045</v>
      </c>
      <c r="E37" s="65">
        <v>8495</v>
      </c>
      <c r="F37" s="65">
        <v>63</v>
      </c>
      <c r="G37" s="65">
        <f t="shared" si="1"/>
        <v>8558</v>
      </c>
      <c r="H37" s="65">
        <v>7668</v>
      </c>
      <c r="I37" s="66">
        <f t="shared" si="2"/>
        <v>27.69530826741792</v>
      </c>
      <c r="J37" s="67">
        <f t="shared" si="3"/>
        <v>90.26486168334314</v>
      </c>
      <c r="K37" s="65">
        <v>38</v>
      </c>
      <c r="L37" s="68">
        <f t="shared" si="9"/>
        <v>10.614525139664805</v>
      </c>
      <c r="M37" s="68">
        <f t="shared" si="8"/>
        <v>60.317460317460316</v>
      </c>
      <c r="N37" s="64">
        <f t="shared" si="4"/>
        <v>7706</v>
      </c>
      <c r="O37" s="69">
        <f t="shared" si="5"/>
        <v>27.477268675343197</v>
      </c>
      <c r="P37" s="70">
        <f t="shared" si="7"/>
        <v>90.04440289787333</v>
      </c>
      <c r="Q37" s="49"/>
      <c r="R37" s="49"/>
      <c r="S37" s="53"/>
    </row>
    <row r="38" spans="1:19" s="50" customFormat="1" ht="18" customHeight="1">
      <c r="A38" s="63" t="s">
        <v>55</v>
      </c>
      <c r="B38" s="64">
        <v>239160</v>
      </c>
      <c r="C38" s="64">
        <v>13329</v>
      </c>
      <c r="D38" s="64">
        <f t="shared" si="0"/>
        <v>252489</v>
      </c>
      <c r="E38" s="65">
        <v>72627</v>
      </c>
      <c r="F38" s="65">
        <v>2452</v>
      </c>
      <c r="G38" s="64">
        <f t="shared" si="1"/>
        <v>75079</v>
      </c>
      <c r="H38" s="65">
        <v>50551</v>
      </c>
      <c r="I38" s="44">
        <f t="shared" si="2"/>
        <v>21.136895801973573</v>
      </c>
      <c r="J38" s="45">
        <f t="shared" si="3"/>
        <v>69.60359095102372</v>
      </c>
      <c r="K38" s="65">
        <v>694</v>
      </c>
      <c r="L38" s="68">
        <f t="shared" si="9"/>
        <v>5.206692174956861</v>
      </c>
      <c r="M38" s="68">
        <f t="shared" si="8"/>
        <v>28.30342577487765</v>
      </c>
      <c r="N38" s="42">
        <f t="shared" si="4"/>
        <v>51245</v>
      </c>
      <c r="O38" s="69">
        <f t="shared" si="5"/>
        <v>20.29593368423971</v>
      </c>
      <c r="P38" s="70">
        <f t="shared" si="7"/>
        <v>68.25477164053864</v>
      </c>
      <c r="Q38" s="49"/>
      <c r="R38" s="49"/>
      <c r="S38" s="53"/>
    </row>
    <row r="39" spans="1:19" s="50" customFormat="1" ht="18" customHeight="1">
      <c r="A39" s="51" t="s">
        <v>56</v>
      </c>
      <c r="B39" s="42">
        <v>199246</v>
      </c>
      <c r="C39" s="42">
        <v>3473</v>
      </c>
      <c r="D39" s="42">
        <f aca="true" t="shared" si="10" ref="D39:D62">B39+C39</f>
        <v>202719</v>
      </c>
      <c r="E39" s="43">
        <v>61355</v>
      </c>
      <c r="F39" s="43">
        <v>614</v>
      </c>
      <c r="G39" s="42">
        <f aca="true" t="shared" si="11" ref="G39:G58">F39+E39</f>
        <v>61969</v>
      </c>
      <c r="H39" s="43">
        <v>57588</v>
      </c>
      <c r="I39" s="44">
        <f aca="true" t="shared" si="12" ref="I39:I58">IF(OR(H39=0,B39=0),0,H39/B39*100)</f>
        <v>28.902964174939523</v>
      </c>
      <c r="J39" s="45">
        <f aca="true" t="shared" si="13" ref="J39:J58">IF(OR(H39=0,E39=0),0,H39/E39*100)</f>
        <v>93.86032108222638</v>
      </c>
      <c r="K39" s="43">
        <v>610</v>
      </c>
      <c r="L39" s="46">
        <f t="shared" si="9"/>
        <v>17.56406564929456</v>
      </c>
      <c r="M39" s="46">
        <f t="shared" si="8"/>
        <v>99.3485342019544</v>
      </c>
      <c r="N39" s="42">
        <f aca="true" t="shared" si="14" ref="N39:N58">K39+H39</f>
        <v>58198</v>
      </c>
      <c r="O39" s="47">
        <f t="shared" si="5"/>
        <v>28.708705153438995</v>
      </c>
      <c r="P39" s="48">
        <f t="shared" si="7"/>
        <v>93.91469928512643</v>
      </c>
      <c r="Q39" s="49"/>
      <c r="R39" s="49"/>
      <c r="S39" s="53"/>
    </row>
    <row r="40" spans="1:19" s="50" customFormat="1" ht="18" customHeight="1">
      <c r="A40" s="51" t="s">
        <v>57</v>
      </c>
      <c r="B40" s="42">
        <v>121539</v>
      </c>
      <c r="C40" s="42">
        <v>23818</v>
      </c>
      <c r="D40" s="42">
        <f t="shared" si="10"/>
        <v>145357</v>
      </c>
      <c r="E40" s="43">
        <v>44258</v>
      </c>
      <c r="F40" s="43">
        <v>4290</v>
      </c>
      <c r="G40" s="42">
        <f t="shared" si="11"/>
        <v>48548</v>
      </c>
      <c r="H40" s="43">
        <v>37976</v>
      </c>
      <c r="I40" s="44">
        <f t="shared" si="12"/>
        <v>31.24593751799834</v>
      </c>
      <c r="J40" s="45">
        <f t="shared" si="13"/>
        <v>85.80595598535858</v>
      </c>
      <c r="K40" s="43">
        <v>2350</v>
      </c>
      <c r="L40" s="46">
        <f t="shared" si="9"/>
        <v>9.866487530439164</v>
      </c>
      <c r="M40" s="46">
        <f t="shared" si="8"/>
        <v>54.77855477855478</v>
      </c>
      <c r="N40" s="42">
        <f t="shared" si="14"/>
        <v>40326</v>
      </c>
      <c r="O40" s="47">
        <f t="shared" si="5"/>
        <v>27.74272996828498</v>
      </c>
      <c r="P40" s="48">
        <f t="shared" si="7"/>
        <v>83.06418390046963</v>
      </c>
      <c r="Q40" s="49"/>
      <c r="R40" s="49"/>
      <c r="S40" s="53"/>
    </row>
    <row r="41" spans="1:19" s="50" customFormat="1" ht="18" customHeight="1">
      <c r="A41" s="51" t="s">
        <v>58</v>
      </c>
      <c r="B41" s="42">
        <v>23437</v>
      </c>
      <c r="C41" s="42">
        <v>1565</v>
      </c>
      <c r="D41" s="42">
        <f t="shared" si="10"/>
        <v>25002</v>
      </c>
      <c r="E41" s="43">
        <v>8640</v>
      </c>
      <c r="F41" s="43">
        <v>260</v>
      </c>
      <c r="G41" s="42">
        <f t="shared" si="11"/>
        <v>8900</v>
      </c>
      <c r="H41" s="43">
        <v>7904</v>
      </c>
      <c r="I41" s="44">
        <f t="shared" si="12"/>
        <v>33.724452788326154</v>
      </c>
      <c r="J41" s="45">
        <f t="shared" si="13"/>
        <v>91.48148148148148</v>
      </c>
      <c r="K41" s="43">
        <v>126</v>
      </c>
      <c r="L41" s="46">
        <f t="shared" si="9"/>
        <v>8.051118210862619</v>
      </c>
      <c r="M41" s="46">
        <f t="shared" si="8"/>
        <v>48.46153846153846</v>
      </c>
      <c r="N41" s="42">
        <f t="shared" si="14"/>
        <v>8030</v>
      </c>
      <c r="O41" s="47">
        <f t="shared" si="5"/>
        <v>32.117430605551554</v>
      </c>
      <c r="P41" s="48">
        <f t="shared" si="7"/>
        <v>90.2247191011236</v>
      </c>
      <c r="Q41" s="49"/>
      <c r="R41" s="49"/>
      <c r="S41" s="49"/>
    </row>
    <row r="42" spans="1:19" s="50" customFormat="1" ht="18" customHeight="1">
      <c r="A42" s="51" t="s">
        <v>59</v>
      </c>
      <c r="B42" s="42">
        <v>37248</v>
      </c>
      <c r="C42" s="42">
        <v>25388</v>
      </c>
      <c r="D42" s="42">
        <f t="shared" si="10"/>
        <v>62636</v>
      </c>
      <c r="E42" s="43">
        <v>7326</v>
      </c>
      <c r="F42" s="43">
        <v>6032</v>
      </c>
      <c r="G42" s="42">
        <f t="shared" si="11"/>
        <v>13358</v>
      </c>
      <c r="H42" s="43">
        <v>6176</v>
      </c>
      <c r="I42" s="44">
        <f t="shared" si="12"/>
        <v>16.580756013745702</v>
      </c>
      <c r="J42" s="45">
        <f t="shared" si="13"/>
        <v>84.3024843024843</v>
      </c>
      <c r="K42" s="43">
        <v>5568</v>
      </c>
      <c r="L42" s="46">
        <f t="shared" si="9"/>
        <v>21.931621238380338</v>
      </c>
      <c r="M42" s="46">
        <f t="shared" si="8"/>
        <v>92.3076923076923</v>
      </c>
      <c r="N42" s="42">
        <f t="shared" si="14"/>
        <v>11744</v>
      </c>
      <c r="O42" s="47">
        <f t="shared" si="5"/>
        <v>18.74960086851012</v>
      </c>
      <c r="P42" s="48">
        <f t="shared" si="7"/>
        <v>87.91735289714029</v>
      </c>
      <c r="Q42" s="49"/>
      <c r="R42" s="49"/>
      <c r="S42" s="49"/>
    </row>
    <row r="43" spans="1:19" s="50" customFormat="1" ht="18" customHeight="1">
      <c r="A43" s="71" t="s">
        <v>60</v>
      </c>
      <c r="B43" s="64">
        <v>12770</v>
      </c>
      <c r="C43" s="64">
        <v>54219</v>
      </c>
      <c r="D43" s="64">
        <f t="shared" si="10"/>
        <v>66989</v>
      </c>
      <c r="E43" s="65">
        <v>3832</v>
      </c>
      <c r="F43" s="65">
        <v>11721</v>
      </c>
      <c r="G43" s="64">
        <f t="shared" si="11"/>
        <v>15553</v>
      </c>
      <c r="H43" s="65">
        <v>3528</v>
      </c>
      <c r="I43" s="66">
        <f t="shared" si="12"/>
        <v>27.627251370399375</v>
      </c>
      <c r="J43" s="67">
        <f t="shared" si="13"/>
        <v>92.06680584551148</v>
      </c>
      <c r="K43" s="65">
        <v>10355</v>
      </c>
      <c r="L43" s="68">
        <f t="shared" si="9"/>
        <v>19.098471015695605</v>
      </c>
      <c r="M43" s="68">
        <f t="shared" si="8"/>
        <v>88.3457042914427</v>
      </c>
      <c r="N43" s="64">
        <f t="shared" si="14"/>
        <v>13883</v>
      </c>
      <c r="O43" s="69">
        <f t="shared" si="5"/>
        <v>20.724298019077757</v>
      </c>
      <c r="P43" s="70">
        <f t="shared" si="7"/>
        <v>89.26252169999357</v>
      </c>
      <c r="Q43" s="49"/>
      <c r="R43" s="49"/>
      <c r="S43" s="49"/>
    </row>
    <row r="44" spans="1:19" s="50" customFormat="1" ht="18" customHeight="1">
      <c r="A44" s="71" t="s">
        <v>61</v>
      </c>
      <c r="B44" s="64">
        <v>152</v>
      </c>
      <c r="C44" s="64">
        <v>2</v>
      </c>
      <c r="D44" s="64">
        <f t="shared" si="10"/>
        <v>154</v>
      </c>
      <c r="E44" s="65">
        <v>44</v>
      </c>
      <c r="F44" s="65"/>
      <c r="G44" s="64">
        <f t="shared" si="11"/>
        <v>44</v>
      </c>
      <c r="H44" s="65">
        <v>43</v>
      </c>
      <c r="I44" s="66">
        <f t="shared" si="12"/>
        <v>28.289473684210524</v>
      </c>
      <c r="J44" s="67">
        <f t="shared" si="13"/>
        <v>97.72727272727273</v>
      </c>
      <c r="K44" s="65"/>
      <c r="L44" s="68"/>
      <c r="M44" s="68"/>
      <c r="N44" s="64">
        <f t="shared" si="14"/>
        <v>43</v>
      </c>
      <c r="O44" s="69">
        <f t="shared" si="5"/>
        <v>27.92207792207792</v>
      </c>
      <c r="P44" s="70">
        <f t="shared" si="7"/>
        <v>97.72727272727273</v>
      </c>
      <c r="Q44" s="49"/>
      <c r="R44" s="49"/>
      <c r="S44" s="49"/>
    </row>
    <row r="45" spans="1:19" s="50" customFormat="1" ht="18" customHeight="1">
      <c r="A45" s="71" t="s">
        <v>62</v>
      </c>
      <c r="B45" s="64">
        <v>1395</v>
      </c>
      <c r="C45" s="64">
        <v>69</v>
      </c>
      <c r="D45" s="64">
        <f t="shared" si="10"/>
        <v>1464</v>
      </c>
      <c r="E45" s="65">
        <v>316</v>
      </c>
      <c r="F45" s="65">
        <v>1</v>
      </c>
      <c r="G45" s="64">
        <f t="shared" si="11"/>
        <v>317</v>
      </c>
      <c r="H45" s="65">
        <v>285</v>
      </c>
      <c r="I45" s="66">
        <f t="shared" si="12"/>
        <v>20.43010752688172</v>
      </c>
      <c r="J45" s="67">
        <f t="shared" si="13"/>
        <v>90.18987341772153</v>
      </c>
      <c r="K45" s="65">
        <v>1</v>
      </c>
      <c r="L45" s="68">
        <f aca="true" t="shared" si="15" ref="L45:L54">IF(OR(K45=0,C45=0),"  -",K45/C45*100)</f>
        <v>1.4492753623188406</v>
      </c>
      <c r="M45" s="68">
        <f aca="true" t="shared" si="16" ref="M45:M54">IF(OR(K45=0,F45=0)," - ",K45/F45*100)</f>
        <v>100</v>
      </c>
      <c r="N45" s="64">
        <f t="shared" si="14"/>
        <v>286</v>
      </c>
      <c r="O45" s="69">
        <f t="shared" si="5"/>
        <v>19.53551912568306</v>
      </c>
      <c r="P45" s="70">
        <f t="shared" si="7"/>
        <v>90.22082018927445</v>
      </c>
      <c r="Q45" s="49"/>
      <c r="R45" s="49"/>
      <c r="S45" s="49"/>
    </row>
    <row r="46" spans="1:19" s="50" customFormat="1" ht="18" customHeight="1">
      <c r="A46" s="51" t="s">
        <v>63</v>
      </c>
      <c r="B46" s="42">
        <v>139762</v>
      </c>
      <c r="C46" s="42">
        <v>1661</v>
      </c>
      <c r="D46" s="42">
        <f t="shared" si="10"/>
        <v>141423</v>
      </c>
      <c r="E46" s="43">
        <v>66873</v>
      </c>
      <c r="F46" s="43">
        <v>313</v>
      </c>
      <c r="G46" s="42">
        <f t="shared" si="11"/>
        <v>67186</v>
      </c>
      <c r="H46" s="43">
        <v>64852</v>
      </c>
      <c r="I46" s="44">
        <f t="shared" si="12"/>
        <v>46.40174010102889</v>
      </c>
      <c r="J46" s="45">
        <f t="shared" si="13"/>
        <v>96.97785354328353</v>
      </c>
      <c r="K46" s="43">
        <v>146</v>
      </c>
      <c r="L46" s="46">
        <f t="shared" si="15"/>
        <v>8.789885611077663</v>
      </c>
      <c r="M46" s="46">
        <f t="shared" si="16"/>
        <v>46.64536741214057</v>
      </c>
      <c r="N46" s="42">
        <f t="shared" si="14"/>
        <v>64998</v>
      </c>
      <c r="O46" s="47">
        <f t="shared" si="5"/>
        <v>45.95999236333553</v>
      </c>
      <c r="P46" s="48">
        <f t="shared" si="7"/>
        <v>96.74336915428809</v>
      </c>
      <c r="Q46" s="49"/>
      <c r="R46" s="49"/>
      <c r="S46" s="53"/>
    </row>
    <row r="47" spans="1:19" s="50" customFormat="1" ht="18" customHeight="1">
      <c r="A47" s="51" t="s">
        <v>64</v>
      </c>
      <c r="B47" s="42">
        <v>7301</v>
      </c>
      <c r="C47" s="42">
        <v>33179</v>
      </c>
      <c r="D47" s="42">
        <f t="shared" si="10"/>
        <v>40480</v>
      </c>
      <c r="E47" s="43">
        <v>1687</v>
      </c>
      <c r="F47" s="43">
        <v>5317</v>
      </c>
      <c r="G47" s="42">
        <f t="shared" si="11"/>
        <v>7004</v>
      </c>
      <c r="H47" s="43">
        <v>1543</v>
      </c>
      <c r="I47" s="44">
        <f t="shared" si="12"/>
        <v>21.134091220380768</v>
      </c>
      <c r="J47" s="45">
        <f t="shared" si="13"/>
        <v>91.46413752222881</v>
      </c>
      <c r="K47" s="43">
        <v>5240</v>
      </c>
      <c r="L47" s="46">
        <f t="shared" si="15"/>
        <v>15.793122155580336</v>
      </c>
      <c r="M47" s="46">
        <f t="shared" si="16"/>
        <v>98.55181493323303</v>
      </c>
      <c r="N47" s="42">
        <f t="shared" si="14"/>
        <v>6783</v>
      </c>
      <c r="O47" s="47">
        <f t="shared" si="5"/>
        <v>16.756422924901184</v>
      </c>
      <c r="P47" s="48">
        <f t="shared" si="7"/>
        <v>96.84466019417476</v>
      </c>
      <c r="Q47" s="49"/>
      <c r="R47" s="49"/>
      <c r="S47" s="53"/>
    </row>
    <row r="48" spans="1:19" s="50" customFormat="1" ht="18" customHeight="1">
      <c r="A48" s="41" t="s">
        <v>65</v>
      </c>
      <c r="B48" s="42">
        <v>2418</v>
      </c>
      <c r="C48" s="42">
        <v>491</v>
      </c>
      <c r="D48" s="42">
        <f t="shared" si="10"/>
        <v>2909</v>
      </c>
      <c r="E48" s="43">
        <v>818</v>
      </c>
      <c r="F48" s="43">
        <v>40</v>
      </c>
      <c r="G48" s="42">
        <f t="shared" si="11"/>
        <v>858</v>
      </c>
      <c r="H48" s="43">
        <v>795</v>
      </c>
      <c r="I48" s="44">
        <f t="shared" si="12"/>
        <v>32.878411910669975</v>
      </c>
      <c r="J48" s="45">
        <f t="shared" si="13"/>
        <v>97.1882640586797</v>
      </c>
      <c r="K48" s="43">
        <v>9</v>
      </c>
      <c r="L48" s="46">
        <f t="shared" si="15"/>
        <v>1.8329938900203666</v>
      </c>
      <c r="M48" s="46">
        <f t="shared" si="16"/>
        <v>22.5</v>
      </c>
      <c r="N48" s="42">
        <f t="shared" si="14"/>
        <v>804</v>
      </c>
      <c r="O48" s="47">
        <f t="shared" si="5"/>
        <v>27.638363698865593</v>
      </c>
      <c r="P48" s="48">
        <f t="shared" si="7"/>
        <v>93.7062937062937</v>
      </c>
      <c r="Q48" s="49"/>
      <c r="R48" s="49"/>
      <c r="S48" s="49"/>
    </row>
    <row r="49" spans="1:19" s="50" customFormat="1" ht="18" customHeight="1">
      <c r="A49" s="51" t="s">
        <v>66</v>
      </c>
      <c r="B49" s="42">
        <v>63120</v>
      </c>
      <c r="C49" s="42">
        <v>31616</v>
      </c>
      <c r="D49" s="42">
        <f t="shared" si="10"/>
        <v>94736</v>
      </c>
      <c r="E49" s="43">
        <v>15926</v>
      </c>
      <c r="F49" s="43">
        <v>3849</v>
      </c>
      <c r="G49" s="42">
        <f t="shared" si="11"/>
        <v>19775</v>
      </c>
      <c r="H49" s="43">
        <v>13888</v>
      </c>
      <c r="I49" s="44">
        <f t="shared" si="12"/>
        <v>22.00253485424588</v>
      </c>
      <c r="J49" s="45">
        <f t="shared" si="13"/>
        <v>87.20331533341705</v>
      </c>
      <c r="K49" s="43">
        <v>2796</v>
      </c>
      <c r="L49" s="46">
        <f t="shared" si="15"/>
        <v>8.843623481781377</v>
      </c>
      <c r="M49" s="46">
        <f t="shared" si="16"/>
        <v>72.64224473889321</v>
      </c>
      <c r="N49" s="42">
        <f t="shared" si="14"/>
        <v>16684</v>
      </c>
      <c r="O49" s="47">
        <f>IF(OR(N49=0,D49=0),"  -",N49/D49*100)</f>
        <v>17.611045431514945</v>
      </c>
      <c r="P49" s="48">
        <f>IF(OR(N49=0,G49=0),"  -",N49/G49*100)</f>
        <v>84.36915297092288</v>
      </c>
      <c r="Q49" s="49"/>
      <c r="R49" s="49"/>
      <c r="S49" s="49"/>
    </row>
    <row r="50" spans="1:19" s="50" customFormat="1" ht="18" customHeight="1">
      <c r="A50" s="51" t="s">
        <v>67</v>
      </c>
      <c r="B50" s="42">
        <v>64893</v>
      </c>
      <c r="C50" s="42">
        <v>99</v>
      </c>
      <c r="D50" s="42">
        <f t="shared" si="10"/>
        <v>64992</v>
      </c>
      <c r="E50" s="43">
        <v>16855</v>
      </c>
      <c r="F50" s="43">
        <v>6</v>
      </c>
      <c r="G50" s="42">
        <f t="shared" si="11"/>
        <v>16861</v>
      </c>
      <c r="H50" s="43">
        <v>16399</v>
      </c>
      <c r="I50" s="44">
        <f t="shared" si="12"/>
        <v>25.2708304439616</v>
      </c>
      <c r="J50" s="45">
        <f t="shared" si="13"/>
        <v>97.2945713438149</v>
      </c>
      <c r="K50" s="43">
        <v>2</v>
      </c>
      <c r="L50" s="46">
        <f t="shared" si="15"/>
        <v>2.0202020202020203</v>
      </c>
      <c r="M50" s="46">
        <f t="shared" si="16"/>
        <v>33.33333333333333</v>
      </c>
      <c r="N50" s="42">
        <f t="shared" si="14"/>
        <v>16401</v>
      </c>
      <c r="O50" s="47">
        <f aca="true" t="shared" si="17" ref="O50:O58">IF(OR(N50=0,D50=0),0,N50/D50*100)</f>
        <v>25.235413589364846</v>
      </c>
      <c r="P50" s="48">
        <f aca="true" t="shared" si="18" ref="P50:P58">IF(OR(N50=0,G50=0),0,N50/G50*100)</f>
        <v>97.27181068738508</v>
      </c>
      <c r="Q50" s="49"/>
      <c r="R50" s="49"/>
      <c r="S50" s="49"/>
    </row>
    <row r="51" spans="1:19" s="50" customFormat="1" ht="18" customHeight="1">
      <c r="A51" s="51" t="s">
        <v>68</v>
      </c>
      <c r="B51" s="42">
        <v>44434</v>
      </c>
      <c r="C51" s="42">
        <v>2487</v>
      </c>
      <c r="D51" s="42">
        <f t="shared" si="10"/>
        <v>46921</v>
      </c>
      <c r="E51" s="43">
        <v>17356</v>
      </c>
      <c r="F51" s="43">
        <v>403</v>
      </c>
      <c r="G51" s="42">
        <f t="shared" si="11"/>
        <v>17759</v>
      </c>
      <c r="H51" s="43">
        <v>15976</v>
      </c>
      <c r="I51" s="44">
        <f t="shared" si="12"/>
        <v>35.95444929558446</v>
      </c>
      <c r="J51" s="45">
        <f t="shared" si="13"/>
        <v>92.04885918414382</v>
      </c>
      <c r="K51" s="43">
        <v>347</v>
      </c>
      <c r="L51" s="46">
        <f t="shared" si="15"/>
        <v>13.95255327704061</v>
      </c>
      <c r="M51" s="46">
        <f t="shared" si="16"/>
        <v>86.10421836228288</v>
      </c>
      <c r="N51" s="42">
        <f t="shared" si="14"/>
        <v>16323</v>
      </c>
      <c r="O51" s="47">
        <f t="shared" si="17"/>
        <v>34.78826111975448</v>
      </c>
      <c r="P51" s="48">
        <f t="shared" si="18"/>
        <v>91.91395911931977</v>
      </c>
      <c r="Q51" s="49"/>
      <c r="R51" s="49"/>
      <c r="S51" s="49"/>
    </row>
    <row r="52" spans="1:19" s="50" customFormat="1" ht="18" customHeight="1">
      <c r="A52" s="51" t="s">
        <v>69</v>
      </c>
      <c r="B52" s="42">
        <v>5159</v>
      </c>
      <c r="C52" s="42">
        <v>3975</v>
      </c>
      <c r="D52" s="42">
        <f t="shared" si="10"/>
        <v>9134</v>
      </c>
      <c r="E52" s="43">
        <v>928</v>
      </c>
      <c r="F52" s="43">
        <v>665</v>
      </c>
      <c r="G52" s="43">
        <f t="shared" si="11"/>
        <v>1593</v>
      </c>
      <c r="H52" s="43">
        <v>815</v>
      </c>
      <c r="I52" s="44">
        <f t="shared" si="12"/>
        <v>15.797635200620274</v>
      </c>
      <c r="J52" s="45">
        <f t="shared" si="13"/>
        <v>87.82327586206897</v>
      </c>
      <c r="K52" s="43">
        <v>331</v>
      </c>
      <c r="L52" s="46">
        <f t="shared" si="15"/>
        <v>8.327044025157234</v>
      </c>
      <c r="M52" s="46">
        <f t="shared" si="16"/>
        <v>49.774436090225564</v>
      </c>
      <c r="N52" s="42">
        <f t="shared" si="14"/>
        <v>1146</v>
      </c>
      <c r="O52" s="47">
        <f t="shared" si="17"/>
        <v>12.54652945040508</v>
      </c>
      <c r="P52" s="48">
        <f t="shared" si="18"/>
        <v>71.939736346516</v>
      </c>
      <c r="Q52" s="49"/>
      <c r="R52" s="49"/>
      <c r="S52" s="49"/>
    </row>
    <row r="53" spans="1:19" s="50" customFormat="1" ht="18" customHeight="1">
      <c r="A53" s="51" t="s">
        <v>70</v>
      </c>
      <c r="B53" s="42">
        <v>10811</v>
      </c>
      <c r="C53" s="42">
        <v>1739</v>
      </c>
      <c r="D53" s="42">
        <f t="shared" si="10"/>
        <v>12550</v>
      </c>
      <c r="E53" s="43">
        <v>3799</v>
      </c>
      <c r="F53" s="43">
        <v>238</v>
      </c>
      <c r="G53" s="43">
        <f t="shared" si="11"/>
        <v>4037</v>
      </c>
      <c r="H53" s="43">
        <v>3452</v>
      </c>
      <c r="I53" s="44">
        <f t="shared" si="12"/>
        <v>31.930441217278698</v>
      </c>
      <c r="J53" s="45">
        <f t="shared" si="13"/>
        <v>90.86601737299289</v>
      </c>
      <c r="K53" s="43">
        <v>211</v>
      </c>
      <c r="L53" s="46">
        <f t="shared" si="15"/>
        <v>12.13341000575043</v>
      </c>
      <c r="M53" s="46">
        <f t="shared" si="16"/>
        <v>88.65546218487394</v>
      </c>
      <c r="N53" s="42">
        <f t="shared" si="14"/>
        <v>3663</v>
      </c>
      <c r="O53" s="47">
        <f t="shared" si="17"/>
        <v>29.187250996015933</v>
      </c>
      <c r="P53" s="48">
        <f t="shared" si="18"/>
        <v>90.73569482288828</v>
      </c>
      <c r="Q53" s="49"/>
      <c r="R53" s="49"/>
      <c r="S53" s="53"/>
    </row>
    <row r="54" spans="1:19" s="50" customFormat="1" ht="18" customHeight="1">
      <c r="A54" s="51" t="s">
        <v>71</v>
      </c>
      <c r="B54" s="42">
        <v>108148</v>
      </c>
      <c r="C54" s="42">
        <v>34517</v>
      </c>
      <c r="D54" s="42">
        <f t="shared" si="10"/>
        <v>142665</v>
      </c>
      <c r="E54" s="43">
        <v>33661</v>
      </c>
      <c r="F54" s="43">
        <v>8506</v>
      </c>
      <c r="G54" s="43">
        <f t="shared" si="11"/>
        <v>42167</v>
      </c>
      <c r="H54" s="43">
        <v>33249</v>
      </c>
      <c r="I54" s="44">
        <f t="shared" si="12"/>
        <v>30.74398047120612</v>
      </c>
      <c r="J54" s="45">
        <f t="shared" si="13"/>
        <v>98.77603160928076</v>
      </c>
      <c r="K54" s="43">
        <v>8064</v>
      </c>
      <c r="L54" s="46">
        <f t="shared" si="15"/>
        <v>23.36240113567228</v>
      </c>
      <c r="M54" s="46">
        <f t="shared" si="16"/>
        <v>94.80366799905948</v>
      </c>
      <c r="N54" s="42">
        <f t="shared" si="14"/>
        <v>41313</v>
      </c>
      <c r="O54" s="47">
        <f t="shared" si="17"/>
        <v>28.958048575333823</v>
      </c>
      <c r="P54" s="48">
        <f t="shared" si="18"/>
        <v>97.97471956743425</v>
      </c>
      <c r="Q54" s="49"/>
      <c r="R54" s="49"/>
      <c r="S54" s="49"/>
    </row>
    <row r="55" spans="1:19" s="50" customFormat="1" ht="18" customHeight="1">
      <c r="A55" s="72" t="s">
        <v>38</v>
      </c>
      <c r="B55" s="42">
        <v>611</v>
      </c>
      <c r="C55" s="42">
        <v>2</v>
      </c>
      <c r="D55" s="42">
        <f t="shared" si="10"/>
        <v>613</v>
      </c>
      <c r="E55" s="43">
        <v>247</v>
      </c>
      <c r="F55" s="43"/>
      <c r="G55" s="42">
        <f t="shared" si="11"/>
        <v>247</v>
      </c>
      <c r="H55" s="43">
        <v>212</v>
      </c>
      <c r="I55" s="44">
        <f t="shared" si="12"/>
        <v>34.697217675941076</v>
      </c>
      <c r="J55" s="45">
        <f t="shared" si="13"/>
        <v>85.82995951417004</v>
      </c>
      <c r="K55" s="43"/>
      <c r="L55" s="46"/>
      <c r="M55" s="46"/>
      <c r="N55" s="42">
        <f t="shared" si="14"/>
        <v>212</v>
      </c>
      <c r="O55" s="47">
        <f t="shared" si="17"/>
        <v>34.58401305057096</v>
      </c>
      <c r="P55" s="48">
        <f t="shared" si="18"/>
        <v>85.82995951417004</v>
      </c>
      <c r="Q55" s="49"/>
      <c r="R55" s="49"/>
      <c r="S55" s="53"/>
    </row>
    <row r="56" spans="1:19" s="50" customFormat="1" ht="18" customHeight="1">
      <c r="A56" s="72" t="s">
        <v>39</v>
      </c>
      <c r="B56" s="42">
        <v>131</v>
      </c>
      <c r="C56" s="42">
        <v>4</v>
      </c>
      <c r="D56" s="42">
        <f t="shared" si="10"/>
        <v>135</v>
      </c>
      <c r="E56" s="43">
        <v>53</v>
      </c>
      <c r="F56" s="43"/>
      <c r="G56" s="42">
        <f t="shared" si="11"/>
        <v>53</v>
      </c>
      <c r="H56" s="43">
        <v>37</v>
      </c>
      <c r="I56" s="44">
        <f t="shared" si="12"/>
        <v>28.24427480916031</v>
      </c>
      <c r="J56" s="45">
        <f t="shared" si="13"/>
        <v>69.81132075471697</v>
      </c>
      <c r="K56" s="43"/>
      <c r="L56" s="46"/>
      <c r="M56" s="46"/>
      <c r="N56" s="42">
        <f t="shared" si="14"/>
        <v>37</v>
      </c>
      <c r="O56" s="47">
        <f t="shared" si="17"/>
        <v>27.40740740740741</v>
      </c>
      <c r="P56" s="48">
        <f t="shared" si="18"/>
        <v>69.81132075471697</v>
      </c>
      <c r="Q56" s="49"/>
      <c r="R56" s="49"/>
      <c r="S56" s="49"/>
    </row>
    <row r="57" spans="1:19" s="50" customFormat="1" ht="18" customHeight="1">
      <c r="A57" s="72" t="s">
        <v>40</v>
      </c>
      <c r="B57" s="42">
        <v>99939</v>
      </c>
      <c r="C57" s="42">
        <v>34010</v>
      </c>
      <c r="D57" s="42">
        <f t="shared" si="10"/>
        <v>133949</v>
      </c>
      <c r="E57" s="43">
        <v>32718</v>
      </c>
      <c r="F57" s="43">
        <v>8383</v>
      </c>
      <c r="G57" s="42">
        <f t="shared" si="11"/>
        <v>41101</v>
      </c>
      <c r="H57" s="43">
        <v>32718</v>
      </c>
      <c r="I57" s="44">
        <f t="shared" si="12"/>
        <v>32.7379701617987</v>
      </c>
      <c r="J57" s="45">
        <f t="shared" si="13"/>
        <v>100</v>
      </c>
      <c r="K57" s="43">
        <v>7981</v>
      </c>
      <c r="L57" s="46">
        <f>IF(OR(K57=0,C57=0),"  - ",K57/C57*100)</f>
        <v>23.466627462511024</v>
      </c>
      <c r="M57" s="46">
        <f>IF(OR(K57=0,F57=0),"  - ",K57/F57*100)</f>
        <v>95.20458069903376</v>
      </c>
      <c r="N57" s="42">
        <f t="shared" si="14"/>
        <v>40699</v>
      </c>
      <c r="O57" s="47">
        <f t="shared" si="17"/>
        <v>30.383952101172834</v>
      </c>
      <c r="P57" s="48">
        <f t="shared" si="18"/>
        <v>99.02192160774676</v>
      </c>
      <c r="Q57" s="49"/>
      <c r="R57" s="49"/>
      <c r="S57" s="49"/>
    </row>
    <row r="58" spans="1:19" s="50" customFormat="1" ht="18" customHeight="1">
      <c r="A58" s="72" t="s">
        <v>41</v>
      </c>
      <c r="B58" s="42">
        <v>1467</v>
      </c>
      <c r="C58" s="42">
        <v>501</v>
      </c>
      <c r="D58" s="42">
        <f t="shared" si="10"/>
        <v>1968</v>
      </c>
      <c r="E58" s="43">
        <v>383</v>
      </c>
      <c r="F58" s="43">
        <v>123</v>
      </c>
      <c r="G58" s="42">
        <f t="shared" si="11"/>
        <v>506</v>
      </c>
      <c r="H58" s="43">
        <v>282</v>
      </c>
      <c r="I58" s="44">
        <f t="shared" si="12"/>
        <v>19.222903885480573</v>
      </c>
      <c r="J58" s="45">
        <f t="shared" si="13"/>
        <v>73.62924281984334</v>
      </c>
      <c r="K58" s="43">
        <v>83</v>
      </c>
      <c r="L58" s="46">
        <f>IF(OR(K58=0,C58=0),"  - ",K58/C58*100)</f>
        <v>16.56686626746507</v>
      </c>
      <c r="M58" s="46">
        <f>IF(OR(K58=0,F58=0),"  - ",K58/F58*100)</f>
        <v>67.47967479674797</v>
      </c>
      <c r="N58" s="42">
        <f t="shared" si="14"/>
        <v>365</v>
      </c>
      <c r="O58" s="47">
        <f t="shared" si="17"/>
        <v>18.546747967479675</v>
      </c>
      <c r="P58" s="48">
        <f t="shared" si="18"/>
        <v>72.13438735177866</v>
      </c>
      <c r="Q58" s="49"/>
      <c r="R58" s="49"/>
      <c r="S58" s="53"/>
    </row>
    <row r="59" spans="1:19" s="50" customFormat="1" ht="18" customHeight="1">
      <c r="A59" s="72" t="s">
        <v>42</v>
      </c>
      <c r="B59" s="42">
        <v>6000</v>
      </c>
      <c r="C59" s="42"/>
      <c r="D59" s="42">
        <f t="shared" si="10"/>
        <v>6000</v>
      </c>
      <c r="E59" s="43">
        <v>260</v>
      </c>
      <c r="F59" s="43"/>
      <c r="G59" s="42"/>
      <c r="H59" s="43"/>
      <c r="I59" s="44"/>
      <c r="J59" s="45"/>
      <c r="K59" s="43"/>
      <c r="L59" s="46"/>
      <c r="M59" s="46"/>
      <c r="N59" s="42"/>
      <c r="O59" s="47"/>
      <c r="P59" s="48"/>
      <c r="Q59" s="49"/>
      <c r="R59" s="49"/>
      <c r="S59" s="49"/>
    </row>
    <row r="60" spans="1:19" s="50" customFormat="1" ht="18" customHeight="1">
      <c r="A60" s="51" t="s">
        <v>72</v>
      </c>
      <c r="B60" s="42">
        <v>17582</v>
      </c>
      <c r="C60" s="42"/>
      <c r="D60" s="42">
        <f t="shared" si="10"/>
        <v>17582</v>
      </c>
      <c r="E60" s="43">
        <v>6803</v>
      </c>
      <c r="F60" s="43"/>
      <c r="G60" s="42">
        <f>F60+E60</f>
        <v>6803</v>
      </c>
      <c r="H60" s="43">
        <v>6048</v>
      </c>
      <c r="I60" s="44">
        <f>IF(OR(H60=0,B60=0),0,H60/B60*100)</f>
        <v>34.39881697190309</v>
      </c>
      <c r="J60" s="45">
        <f>IF(OR(H60=0,E60=0),0,H60/E60*100)</f>
        <v>88.90195501984418</v>
      </c>
      <c r="K60" s="43"/>
      <c r="L60" s="46"/>
      <c r="M60" s="46"/>
      <c r="N60" s="42">
        <f>K60+H60</f>
        <v>6048</v>
      </c>
      <c r="O60" s="47">
        <f>IF(OR(N60=0,D60=0),0,N60/D60*100)</f>
        <v>34.39881697190309</v>
      </c>
      <c r="P60" s="48">
        <f>IF(OR(N60=0,G60=0),0,N60/G60*100)</f>
        <v>88.90195501984418</v>
      </c>
      <c r="Q60" s="49"/>
      <c r="R60" s="49"/>
      <c r="S60" s="49"/>
    </row>
    <row r="61" spans="1:19" s="50" customFormat="1" ht="18" customHeight="1">
      <c r="A61" s="51" t="s">
        <v>73</v>
      </c>
      <c r="B61" s="42">
        <v>500</v>
      </c>
      <c r="C61" s="42">
        <v>1500</v>
      </c>
      <c r="D61" s="42">
        <f t="shared" si="10"/>
        <v>2000</v>
      </c>
      <c r="E61" s="43"/>
      <c r="F61" s="43"/>
      <c r="G61" s="42"/>
      <c r="H61" s="43"/>
      <c r="I61" s="44"/>
      <c r="J61" s="45"/>
      <c r="K61" s="43"/>
      <c r="L61" s="46"/>
      <c r="M61" s="46"/>
      <c r="N61" s="42"/>
      <c r="O61" s="47"/>
      <c r="P61" s="48"/>
      <c r="Q61" s="54"/>
      <c r="R61" s="49"/>
      <c r="S61" s="54"/>
    </row>
    <row r="62" spans="1:19" s="50" customFormat="1" ht="18" customHeight="1">
      <c r="A62" s="51" t="s">
        <v>74</v>
      </c>
      <c r="B62" s="42">
        <v>4966</v>
      </c>
      <c r="C62" s="42">
        <v>2488</v>
      </c>
      <c r="D62" s="42">
        <f t="shared" si="10"/>
        <v>7454</v>
      </c>
      <c r="E62" s="43"/>
      <c r="F62" s="43"/>
      <c r="G62" s="42"/>
      <c r="H62" s="43"/>
      <c r="I62" s="44"/>
      <c r="J62" s="45"/>
      <c r="K62" s="43"/>
      <c r="L62" s="46"/>
      <c r="M62" s="46"/>
      <c r="N62" s="42"/>
      <c r="O62" s="47"/>
      <c r="P62" s="48"/>
      <c r="Q62" s="54"/>
      <c r="R62" s="49"/>
      <c r="S62" s="54"/>
    </row>
    <row r="63" spans="1:19" s="81" customFormat="1" ht="18.75" customHeight="1" thickBot="1">
      <c r="A63" s="73" t="s">
        <v>75</v>
      </c>
      <c r="B63" s="74">
        <f>SUM(B55:B62)+SUM(B9:B53)+SUM(B7:B7)</f>
        <v>1290562</v>
      </c>
      <c r="C63" s="74">
        <f>SUM(C55:C62)+SUM(C9:C53)+SUM(C7:C7)</f>
        <v>281210</v>
      </c>
      <c r="D63" s="74">
        <f>C63+B63</f>
        <v>1571772</v>
      </c>
      <c r="E63" s="74">
        <f>SUM(E55:E62)+SUM(E9:E53)+SUM(E7:E7)</f>
        <v>425020</v>
      </c>
      <c r="F63" s="74">
        <f>SUM(F55:F62)+SUM(F9:F53)+SUM(F7:F7)</f>
        <v>49820</v>
      </c>
      <c r="G63" s="74">
        <f>F63+E63</f>
        <v>474840</v>
      </c>
      <c r="H63" s="74">
        <f>SUM(H55:H62)+SUM(H9:H53)+SUM(H7:H7)</f>
        <v>377361</v>
      </c>
      <c r="I63" s="75">
        <f>IF(OR(H63=0,B63=0),0,H63/B63*100)</f>
        <v>29.24005200834985</v>
      </c>
      <c r="J63" s="76">
        <f>IF(OR(H63=0,E63=0),0,H63/E63*100)</f>
        <v>88.78664533433721</v>
      </c>
      <c r="K63" s="74">
        <f>SUM(K55:K62)+SUM(K9:K53)+SUM(K7:K7)</f>
        <v>39559</v>
      </c>
      <c r="L63" s="77">
        <f>IF(OR(K63=0,C63=0),"  -",K63/C63*100)</f>
        <v>14.06742292237118</v>
      </c>
      <c r="M63" s="77">
        <f>IF(OR(K63=0,F63=0)," - ",K63/F63*100)</f>
        <v>79.4038538739462</v>
      </c>
      <c r="N63" s="74">
        <f>K63+H63</f>
        <v>416920</v>
      </c>
      <c r="O63" s="78">
        <f>IF(OR(N63=0,D63=0),0,N63/D63*100)</f>
        <v>26.525475705127715</v>
      </c>
      <c r="P63" s="79">
        <f>IF(OR(N63=0,G63=0),0,N63/G63*100)</f>
        <v>87.80220705921995</v>
      </c>
      <c r="Q63" s="80"/>
      <c r="R63" s="49"/>
      <c r="S63" s="80"/>
    </row>
    <row r="64" spans="1:19" s="81" customFormat="1" ht="19.5" customHeight="1">
      <c r="A64" s="85" t="s">
        <v>43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0"/>
      <c r="R64" s="80"/>
      <c r="S64" s="80"/>
    </row>
    <row r="65" spans="1:16" ht="13.5" customHeight="1">
      <c r="A65" s="85" t="s">
        <v>44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</row>
    <row r="66" spans="1:16" ht="14.25" customHeight="1">
      <c r="A66" s="85" t="s">
        <v>76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</row>
    <row r="67" spans="1:16" ht="13.5" customHeight="1">
      <c r="A67" s="84" t="s">
        <v>77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</sheetData>
  <mergeCells count="4">
    <mergeCell ref="A67:P67"/>
    <mergeCell ref="A64:P64"/>
    <mergeCell ref="A65:P65"/>
    <mergeCell ref="A66:P66"/>
  </mergeCells>
  <printOptions horizontalCentered="1"/>
  <pageMargins left="0" right="0" top="0.7874015748031497" bottom="0.3937007874015748" header="0.5905511811023623" footer="0.31496062992125984"/>
  <pageSetup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Roman,標準"&amp;16&amp;P+7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</dc:title>
  <dc:subject>歲出</dc:subject>
  <dc:creator>行政院主計處</dc:creator>
  <cp:keywords/>
  <dc:description> </dc:description>
  <cp:lastModifiedBy>Administrator</cp:lastModifiedBy>
  <dcterms:created xsi:type="dcterms:W3CDTF">2006-07-07T06:46:31Z</dcterms:created>
  <dcterms:modified xsi:type="dcterms:W3CDTF">2008-11-14T05:37:59Z</dcterms:modified>
  <cp:category>I14</cp:category>
  <cp:version/>
  <cp:contentType/>
  <cp:contentStatus/>
</cp:coreProperties>
</file>