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95" activeTab="0"/>
  </bookViews>
  <sheets>
    <sheet name="表6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'表6'!$A$5:$G$141</definedName>
    <definedName name="Print_Area_MI">#REF!</definedName>
    <definedName name="_xlnm.Print_Titles" localSheetId="0">'表6'!$1:$4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<sst xmlns="http://schemas.openxmlformats.org/spreadsheetml/2006/main" count="152" uniqueCount="135">
  <si>
    <t>單位：百萬元</t>
  </si>
  <si>
    <t>主管機關及基金名稱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</si>
  <si>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</si>
  <si>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</si>
  <si>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</si>
  <si>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</si>
  <si>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</si>
  <si>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</si>
  <si>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</si>
  <si>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</si>
  <si>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</si>
  <si>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</si>
  <si>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</si>
  <si>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</si>
  <si>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</si>
  <si>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人事行政局主管</t>
  </si>
  <si>
    <t>國立故宮博物院主管</t>
  </si>
  <si>
    <t>原住民族委員會主管</t>
  </si>
  <si>
    <t>債務基金</t>
  </si>
  <si>
    <t>1.中央政府債務基金</t>
  </si>
  <si>
    <t>特別收入基金</t>
  </si>
  <si>
    <t>1.行政院國家科學技術發展基金</t>
  </si>
  <si>
    <t>勞工委員會主管</t>
  </si>
  <si>
    <t>環境保護署主管</t>
  </si>
  <si>
    <t>大陸委員會主管</t>
  </si>
  <si>
    <t>1.國軍老舊營舍改建基金</t>
  </si>
  <si>
    <t>合          計</t>
  </si>
  <si>
    <t>95年度營業基金以外之其他特種基金截至95年9月底實際餘絀與預算比較表</t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</si>
  <si>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</si>
  <si>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>累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計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餘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絀</t>
    </r>
  </si>
  <si>
    <r>
      <t xml:space="preserve">分配預算數
</t>
    </r>
    <r>
      <rPr>
        <sz val="12"/>
        <color indexed="8"/>
        <rFont val="Times New Roman"/>
        <family val="1"/>
      </rPr>
      <t>(2)</t>
    </r>
  </si>
  <si>
    <r>
      <t xml:space="preserve">實際數
</t>
    </r>
    <r>
      <rPr>
        <sz val="12"/>
        <color indexed="8"/>
        <rFont val="Times New Roman"/>
        <family val="1"/>
      </rPr>
      <t>(3)</t>
    </r>
  </si>
  <si>
    <r>
      <t xml:space="preserve">增減數
</t>
    </r>
    <r>
      <rPr>
        <sz val="12"/>
        <color indexed="8"/>
        <rFont val="Times New Roman"/>
        <family val="1"/>
      </rPr>
      <t>(4)=(3)-(2)</t>
    </r>
  </si>
  <si>
    <r>
      <t>增減％</t>
    </r>
    <r>
      <rPr>
        <sz val="14"/>
        <rFont val="Times New Roman"/>
        <family val="1"/>
      </rPr>
      <t xml:space="preserve">      </t>
    </r>
    <r>
      <rPr>
        <sz val="12"/>
        <rFont val="Times New Roman"/>
        <family val="1"/>
      </rPr>
      <t>(5)=(4)/(2)</t>
    </r>
  </si>
  <si>
    <r>
      <t xml:space="preserve">達成率
</t>
    </r>
    <r>
      <rPr>
        <sz val="12"/>
        <color indexed="8"/>
        <rFont val="Times New Roman"/>
        <family val="1"/>
      </rPr>
      <t>(6)=(3)/(1)</t>
    </r>
  </si>
  <si>
    <t>1.行政院國家發展基金</t>
  </si>
  <si>
    <t>2.營建建設基金</t>
  </si>
  <si>
    <t>3.國軍生產及服務作業基金</t>
  </si>
  <si>
    <t>4.國軍官兵購置住宅貸款基金</t>
  </si>
  <si>
    <t>5.國軍老舊眷村改建基金</t>
  </si>
  <si>
    <t>6.地方建設基金</t>
  </si>
  <si>
    <t>反餘為絀</t>
  </si>
  <si>
    <r>
      <t>7.國立大學校院校務基金</t>
    </r>
    <r>
      <rPr>
        <sz val="10"/>
        <rFont val="標楷體"/>
        <family val="4"/>
      </rPr>
      <t>(53單位彙總數)</t>
    </r>
  </si>
  <si>
    <r>
      <t>1</t>
    </r>
    <r>
      <rPr>
        <sz val="14"/>
        <rFont val="標楷體"/>
        <family val="4"/>
      </rPr>
      <t>.國立臺灣大學校務基金</t>
    </r>
  </si>
  <si>
    <r>
      <t>2</t>
    </r>
    <r>
      <rPr>
        <sz val="14"/>
        <rFont val="標楷體"/>
        <family val="4"/>
      </rPr>
      <t>.國立政治大學校務基金</t>
    </r>
  </si>
  <si>
    <r>
      <t>3</t>
    </r>
    <r>
      <rPr>
        <sz val="14"/>
        <rFont val="標楷體"/>
        <family val="4"/>
      </rPr>
      <t>.國立清華大學校務基金</t>
    </r>
  </si>
  <si>
    <r>
      <t>4</t>
    </r>
    <r>
      <rPr>
        <sz val="14"/>
        <rFont val="標楷體"/>
        <family val="4"/>
      </rPr>
      <t>.國立中興大學校務基金</t>
    </r>
  </si>
  <si>
    <r>
      <t>5</t>
    </r>
    <r>
      <rPr>
        <sz val="14"/>
        <rFont val="標楷體"/>
        <family val="4"/>
      </rPr>
      <t>.國立成功大學校務基金</t>
    </r>
  </si>
  <si>
    <r>
      <t>6</t>
    </r>
    <r>
      <rPr>
        <sz val="14"/>
        <rFont val="標楷體"/>
        <family val="4"/>
      </rPr>
      <t>.國立交通大學校務基金</t>
    </r>
  </si>
  <si>
    <r>
      <t>7</t>
    </r>
    <r>
      <rPr>
        <sz val="14"/>
        <rFont val="標楷體"/>
        <family val="4"/>
      </rPr>
      <t>.國立中央大學校務基金</t>
    </r>
  </si>
  <si>
    <r>
      <t>8</t>
    </r>
    <r>
      <rPr>
        <sz val="14"/>
        <rFont val="標楷體"/>
        <family val="4"/>
      </rPr>
      <t>.國立中山大學校務基金</t>
    </r>
  </si>
  <si>
    <r>
      <t>9</t>
    </r>
    <r>
      <rPr>
        <sz val="14"/>
        <rFont val="標楷體"/>
        <family val="4"/>
      </rPr>
      <t>.國立中正大學校務基金</t>
    </r>
  </si>
  <si>
    <r>
      <t>1</t>
    </r>
    <r>
      <rPr>
        <sz val="14"/>
        <rFont val="Times New Roman"/>
        <family val="1"/>
      </rPr>
      <t>0</t>
    </r>
    <r>
      <rPr>
        <sz val="14"/>
        <rFont val="標楷體"/>
        <family val="4"/>
      </rPr>
      <t>.國立臺灣海洋大學校務基金</t>
    </r>
  </si>
  <si>
    <t>11.國立陽明大學校務基金</t>
  </si>
  <si>
    <r>
      <t>12</t>
    </r>
    <r>
      <rPr>
        <sz val="14"/>
        <rFont val="標楷體"/>
        <family val="4"/>
      </rPr>
      <t>.國立東華大學校務基金</t>
    </r>
  </si>
  <si>
    <r>
      <t>13</t>
    </r>
    <r>
      <rPr>
        <sz val="14"/>
        <rFont val="標楷體"/>
        <family val="4"/>
      </rPr>
      <t>.國立暨南國際大學校務基金</t>
    </r>
  </si>
  <si>
    <r>
      <t>14</t>
    </r>
    <r>
      <rPr>
        <sz val="14"/>
        <rFont val="標楷體"/>
        <family val="4"/>
      </rPr>
      <t>.國立臺北大學校務基金</t>
    </r>
  </si>
  <si>
    <r>
      <t>15</t>
    </r>
    <r>
      <rPr>
        <sz val="14"/>
        <rFont val="標楷體"/>
        <family val="4"/>
      </rPr>
      <t>.國立嘉義大學校務基金</t>
    </r>
  </si>
  <si>
    <r>
      <t>16</t>
    </r>
    <r>
      <rPr>
        <sz val="14"/>
        <rFont val="標楷體"/>
        <family val="4"/>
      </rPr>
      <t>.國立高雄大學校務基金</t>
    </r>
  </si>
  <si>
    <r>
      <t>17</t>
    </r>
    <r>
      <rPr>
        <sz val="14"/>
        <rFont val="標楷體"/>
        <family val="4"/>
      </rPr>
      <t>.國立臺東大學校務基金</t>
    </r>
  </si>
  <si>
    <r>
      <t>18</t>
    </r>
    <r>
      <rPr>
        <sz val="14"/>
        <rFont val="標楷體"/>
        <family val="4"/>
      </rPr>
      <t>.國立宜蘭大學校務基金</t>
    </r>
  </si>
  <si>
    <r>
      <t>19</t>
    </r>
    <r>
      <rPr>
        <sz val="14"/>
        <rFont val="標楷體"/>
        <family val="4"/>
      </rPr>
      <t>.國立聯合大學校務基金</t>
    </r>
  </si>
  <si>
    <r>
      <t>20</t>
    </r>
    <r>
      <rPr>
        <sz val="14"/>
        <rFont val="標楷體"/>
        <family val="4"/>
      </rPr>
      <t>.國立臺南大學校務基金</t>
    </r>
  </si>
  <si>
    <r>
      <t>21</t>
    </r>
    <r>
      <rPr>
        <sz val="14"/>
        <rFont val="標楷體"/>
        <family val="4"/>
      </rPr>
      <t>.國立臺灣師範大學校務基金</t>
    </r>
  </si>
  <si>
    <r>
      <t>22</t>
    </r>
    <r>
      <rPr>
        <sz val="14"/>
        <rFont val="標楷體"/>
        <family val="4"/>
      </rPr>
      <t>.國立彰化師範大學校務基金</t>
    </r>
  </si>
  <si>
    <r>
      <t>23</t>
    </r>
    <r>
      <rPr>
        <sz val="14"/>
        <rFont val="標楷體"/>
        <family val="4"/>
      </rPr>
      <t>.國立高雄師範大學校務基金</t>
    </r>
  </si>
  <si>
    <r>
      <t>24</t>
    </r>
    <r>
      <rPr>
        <sz val="14"/>
        <rFont val="標楷體"/>
        <family val="4"/>
      </rPr>
      <t>.國立臺北教育大學校務基金</t>
    </r>
  </si>
  <si>
    <r>
      <t>25</t>
    </r>
    <r>
      <rPr>
        <sz val="14"/>
        <rFont val="標楷體"/>
        <family val="4"/>
      </rPr>
      <t>.國立新竹教育大學校務基金</t>
    </r>
  </si>
  <si>
    <r>
      <t>26</t>
    </r>
    <r>
      <rPr>
        <sz val="14"/>
        <rFont val="標楷體"/>
        <family val="4"/>
      </rPr>
      <t>.國立臺中教育大學校務基金</t>
    </r>
  </si>
  <si>
    <r>
      <t>27</t>
    </r>
    <r>
      <rPr>
        <sz val="14"/>
        <rFont val="標楷體"/>
        <family val="4"/>
      </rPr>
      <t>.國立屏東教育大學校務基金</t>
    </r>
  </si>
  <si>
    <r>
      <t>28</t>
    </r>
    <r>
      <rPr>
        <sz val="14"/>
        <rFont val="標楷體"/>
        <family val="4"/>
      </rPr>
      <t>.國立花蓮教育大學校務基金</t>
    </r>
  </si>
  <si>
    <r>
      <t>29</t>
    </r>
    <r>
      <rPr>
        <sz val="14"/>
        <rFont val="標楷體"/>
        <family val="4"/>
      </rPr>
      <t>.國立臺北藝術大學校務基金</t>
    </r>
  </si>
  <si>
    <r>
      <t>30</t>
    </r>
    <r>
      <rPr>
        <sz val="14"/>
        <rFont val="標楷體"/>
        <family val="4"/>
      </rPr>
      <t>.國立臺灣藝術大學校務基金</t>
    </r>
  </si>
  <si>
    <r>
      <t>31</t>
    </r>
    <r>
      <rPr>
        <sz val="14"/>
        <rFont val="標楷體"/>
        <family val="4"/>
      </rPr>
      <t>.國立臺南藝術大學校務基金</t>
    </r>
  </si>
  <si>
    <r>
      <t>32</t>
    </r>
    <r>
      <rPr>
        <sz val="14"/>
        <rFont val="標楷體"/>
        <family val="4"/>
      </rPr>
      <t>.國立空中大學校務基金</t>
    </r>
  </si>
  <si>
    <r>
      <t>33</t>
    </r>
    <r>
      <rPr>
        <sz val="14"/>
        <rFont val="標楷體"/>
        <family val="4"/>
      </rPr>
      <t>.國立臺灣科技大學校務基金</t>
    </r>
  </si>
  <si>
    <r>
      <t>34</t>
    </r>
    <r>
      <rPr>
        <sz val="14"/>
        <rFont val="標楷體"/>
        <family val="4"/>
      </rPr>
      <t>.國立臺北科技大學校務基金</t>
    </r>
  </si>
  <si>
    <r>
      <t>35</t>
    </r>
    <r>
      <rPr>
        <sz val="14"/>
        <rFont val="標楷體"/>
        <family val="4"/>
      </rPr>
      <t>.國立雲林科技大學校務基金</t>
    </r>
  </si>
  <si>
    <r>
      <t>36</t>
    </r>
    <r>
      <rPr>
        <sz val="14"/>
        <rFont val="標楷體"/>
        <family val="4"/>
      </rPr>
      <t>.國立虎尾技術學院校務基金</t>
    </r>
  </si>
  <si>
    <r>
      <t>37</t>
    </r>
    <r>
      <rPr>
        <sz val="14"/>
        <rFont val="標楷體"/>
        <family val="4"/>
      </rPr>
      <t>.國立高雄第一科技大學校務基金</t>
    </r>
  </si>
  <si>
    <r>
      <t>38</t>
    </r>
    <r>
      <rPr>
        <sz val="14"/>
        <rFont val="標楷體"/>
        <family val="4"/>
      </rPr>
      <t>.國立高雄應用科技大學校務基金</t>
    </r>
  </si>
  <si>
    <r>
      <t>39</t>
    </r>
    <r>
      <rPr>
        <sz val="14"/>
        <rFont val="標楷體"/>
        <family val="4"/>
      </rPr>
      <t>.國立高雄海洋科技大學校務基金</t>
    </r>
  </si>
  <si>
    <r>
      <t>40</t>
    </r>
    <r>
      <rPr>
        <sz val="14"/>
        <rFont val="標楷體"/>
        <family val="4"/>
      </rPr>
      <t>.國立屏東科技大學校務基金</t>
    </r>
  </si>
  <si>
    <r>
      <t>41</t>
    </r>
    <r>
      <rPr>
        <sz val="14"/>
        <rFont val="標楷體"/>
        <family val="4"/>
      </rPr>
      <t>.國立澎湖科技大學校務基金</t>
    </r>
  </si>
  <si>
    <r>
      <t>42</t>
    </r>
    <r>
      <rPr>
        <sz val="14"/>
        <rFont val="標楷體"/>
        <family val="4"/>
      </rPr>
      <t>.國立臺北護理學院校務基金</t>
    </r>
  </si>
  <si>
    <r>
      <t>43</t>
    </r>
    <r>
      <rPr>
        <sz val="14"/>
        <rFont val="標楷體"/>
        <family val="4"/>
      </rPr>
      <t>.國立體育學院校務基金</t>
    </r>
  </si>
  <si>
    <r>
      <t>44</t>
    </r>
    <r>
      <rPr>
        <sz val="14"/>
        <rFont val="標楷體"/>
        <family val="4"/>
      </rPr>
      <t>.國立臺灣體育學院校務基金</t>
    </r>
  </si>
  <si>
    <r>
      <t>45</t>
    </r>
    <r>
      <rPr>
        <sz val="14"/>
        <rFont val="標楷體"/>
        <family val="4"/>
      </rPr>
      <t>.國立臺北商業技術學院校務基金</t>
    </r>
  </si>
  <si>
    <r>
      <t>46</t>
    </r>
    <r>
      <rPr>
        <sz val="14"/>
        <rFont val="標楷體"/>
        <family val="4"/>
      </rPr>
      <t>.國立臺中技術學院校務基金</t>
    </r>
  </si>
  <si>
    <r>
      <t>47</t>
    </r>
    <r>
      <rPr>
        <sz val="14"/>
        <rFont val="標楷體"/>
        <family val="4"/>
      </rPr>
      <t>.國立勤益技術學院校務基金</t>
    </r>
  </si>
  <si>
    <r>
      <t>48</t>
    </r>
    <r>
      <rPr>
        <sz val="14"/>
        <rFont val="標楷體"/>
        <family val="4"/>
      </rPr>
      <t>.國立高雄餐旅學院校務基金</t>
    </r>
  </si>
  <si>
    <r>
      <t>49</t>
    </r>
    <r>
      <rPr>
        <sz val="14"/>
        <rFont val="標楷體"/>
        <family val="4"/>
      </rPr>
      <t>.國立屏東商業技術學院校務基金</t>
    </r>
  </si>
  <si>
    <r>
      <t>50</t>
    </r>
    <r>
      <rPr>
        <sz val="14"/>
        <rFont val="標楷體"/>
        <family val="4"/>
      </rPr>
      <t>.國立金門技術學院校務基金</t>
    </r>
  </si>
  <si>
    <r>
      <t>51</t>
    </r>
    <r>
      <rPr>
        <sz val="14"/>
        <rFont val="標楷體"/>
        <family val="4"/>
      </rPr>
      <t>.國立臺中護理專科學校校務基金</t>
    </r>
  </si>
  <si>
    <r>
      <t>52</t>
    </r>
    <r>
      <rPr>
        <sz val="14"/>
        <rFont val="標楷體"/>
        <family val="4"/>
      </rPr>
      <t>.國立臺南護理專科學校校務基金</t>
    </r>
  </si>
  <si>
    <r>
      <t>53</t>
    </r>
    <r>
      <rPr>
        <sz val="14"/>
        <rFont val="標楷體"/>
        <family val="4"/>
      </rPr>
      <t>.國立臺灣戲曲專科學校校務基金</t>
    </r>
  </si>
  <si>
    <t>8.國立臺灣大學附設醫院作業基金</t>
  </si>
  <si>
    <t>9.國立成功大學附設醫院作業基金</t>
  </si>
  <si>
    <t>10.法務部監所作業基金</t>
  </si>
  <si>
    <t>11.經濟作業基金</t>
  </si>
  <si>
    <t>12.水資源作業基金</t>
  </si>
  <si>
    <t>13.交通作業基金</t>
  </si>
  <si>
    <t>14.國軍退除役官兵安置基金</t>
  </si>
  <si>
    <t>15.榮民醫療作業基金</t>
  </si>
  <si>
    <t>16.科學工業園區管理局作業基金</t>
  </si>
  <si>
    <t>17.農業作業基金</t>
  </si>
  <si>
    <t>18.醫療藥品基金</t>
  </si>
  <si>
    <t>19.管制藥品管理局製藥工廠作業基金</t>
  </si>
  <si>
    <t>20.中央公務人員購置住宅貸款基金</t>
  </si>
  <si>
    <t>21.故宮文物藝術發展基金</t>
  </si>
  <si>
    <t>22.原住民族綜合發展基金</t>
  </si>
  <si>
    <t>2.離島建設基金</t>
  </si>
  <si>
    <t>3.醫療服務業開發基金</t>
  </si>
  <si>
    <t>-</t>
  </si>
  <si>
    <t>4.行政院公營事業民營化基金</t>
  </si>
  <si>
    <t>5.社會福利基金</t>
  </si>
  <si>
    <t>6.外籍配偶照顧輔導基金</t>
  </si>
  <si>
    <t>7.學產基金</t>
  </si>
  <si>
    <t>8.經濟特別收入基金</t>
  </si>
  <si>
    <t>9.核能發電後端營運基金</t>
  </si>
  <si>
    <t>10.航港建設基金</t>
  </si>
  <si>
    <t>原子能委員會主管</t>
  </si>
  <si>
    <t>11.核子事故緊急應變基金</t>
  </si>
  <si>
    <t>12.農業特別收入基金</t>
  </si>
  <si>
    <t>13.就業安定基金</t>
  </si>
  <si>
    <t>14.健康照護基金</t>
  </si>
  <si>
    <t>15.環境保護基金</t>
  </si>
  <si>
    <t>16.中華發展基金</t>
  </si>
  <si>
    <t>新聞局主管</t>
  </si>
  <si>
    <t>17.有線廣播電視事業發展基金</t>
  </si>
  <si>
    <t>金融監督管理委員會主管</t>
  </si>
  <si>
    <t>18.金融監督管理基金</t>
  </si>
  <si>
    <t>19.行政院金融重建基金</t>
  </si>
  <si>
    <t>資本計畫基金</t>
  </si>
  <si>
    <r>
      <t>註：</t>
    </r>
    <r>
      <rPr>
        <sz val="11"/>
        <color indexed="8"/>
        <rFont val="標楷體"/>
        <family val="4"/>
      </rPr>
      <t>本表數據係以新臺幣百萬元為列計單位，若有數據但未達百萬元者，則以</t>
    </r>
    <r>
      <rPr>
        <sz val="11"/>
        <color indexed="8"/>
        <rFont val="Times New Roman"/>
        <family val="1"/>
      </rPr>
      <t>"-"</t>
    </r>
    <r>
      <rPr>
        <sz val="11"/>
        <color indexed="8"/>
        <rFont val="標楷體"/>
        <family val="4"/>
      </rPr>
      <t>符號表示。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</si>
</sst>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,,_);_(* &quot;–&quot;\ #,##0,,_);_(* &quot;&quot;_);_(@_)"/>
    <numFmt numFmtId="187" formatCode="_(* #,##0.00_);_(* \(#,##0.00\);_(* &quot;-&quot;??_);_(@_)"/>
    <numFmt numFmtId="188" formatCode="#,##0.0_);\(#,##0.0\)"/>
    <numFmt numFmtId="189" formatCode="_-* #,##0.0_-;\-* #,##0.0_-;_-* &quot;-&quot;??_-;_-@_-"/>
    <numFmt numFmtId="190" formatCode="_-* #,##0_-;\-* #,##0_-;_-* &quot;-&quot;??_-;_-@_-"/>
    <numFmt numFmtId="191" formatCode="_-* #,##0_-;\-* #,##0_-;_-* &quot; &quot;_-;_-@_-"/>
    <numFmt numFmtId="192" formatCode="_-* #,##0.000_-;\-* #,##0.000_-;_-* &quot;-&quot;??_-;_-@_-"/>
    <numFmt numFmtId="193" formatCode="_(* #,##0.0_);_(* \(#,##0.0\);_(* &quot;-&quot;_);_(@_)"/>
    <numFmt numFmtId="194" formatCode="_-* #,##0_-;\-* #,##0_-;_-* &quot;     -&quot;??_-;_-@_-"/>
    <numFmt numFmtId="195" formatCode="\(#,##0\)"/>
    <numFmt numFmtId="196" formatCode="#,##0\ \ \ \ \ \ \ \ \ \ \ \ \ "/>
    <numFmt numFmtId="197" formatCode="#,##0.0"/>
    <numFmt numFmtId="198" formatCode="_-* #,##0.0000_-;\-* #,##0.0000_-;_-* &quot;-&quot;??_-;_-@_-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(* #,##0.00_);_(* \(#,##0.00\);_(* &quot;-&quot;_);_(@_)"/>
    <numFmt numFmtId="207" formatCode="_(* #,##0,,_);_(&quot;–&quot;* #,##0,,_);_(* &quot;&quot;_);_(@_)"/>
    <numFmt numFmtId="208" formatCode="_-* #,###_-;\-* #,###_-;_-* &quot;-&quot;_-;_-@_-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0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1" fillId="0" borderId="0" xfId="19" applyFont="1">
      <alignment vertical="top"/>
      <protection/>
    </xf>
    <xf numFmtId="0" fontId="11" fillId="0" borderId="0" xfId="19" applyFont="1" applyAlignment="1">
      <alignment horizontal="right" vertical="top"/>
      <protection/>
    </xf>
    <xf numFmtId="0" fontId="12" fillId="0" borderId="0" xfId="19" applyFont="1" applyAlignment="1">
      <alignment horizontal="right"/>
      <protection/>
    </xf>
    <xf numFmtId="0" fontId="14" fillId="0" borderId="0" xfId="19" applyFont="1" applyBorder="1">
      <alignment vertical="top"/>
      <protection/>
    </xf>
    <xf numFmtId="0" fontId="14" fillId="0" borderId="0" xfId="19" applyFont="1">
      <alignment vertical="top"/>
      <protection/>
    </xf>
    <xf numFmtId="0" fontId="13" fillId="0" borderId="1" xfId="19" applyFont="1" applyBorder="1" applyAlignment="1">
      <alignment horizontal="center" vertical="top" wrapText="1"/>
      <protection/>
    </xf>
    <xf numFmtId="0" fontId="18" fillId="0" borderId="1" xfId="19" applyFont="1" applyFill="1" applyBorder="1" applyAlignment="1">
      <alignment horizontal="center" vertical="top" wrapText="1"/>
      <protection/>
    </xf>
    <xf numFmtId="0" fontId="16" fillId="0" borderId="1" xfId="19" applyFont="1" applyBorder="1" applyAlignment="1">
      <alignment vertical="top" wrapText="1"/>
      <protection/>
    </xf>
    <xf numFmtId="3" fontId="19" fillId="0" borderId="1" xfId="19" applyNumberFormat="1" applyFont="1" applyBorder="1">
      <alignment vertical="top"/>
      <protection/>
    </xf>
    <xf numFmtId="184" fontId="19" fillId="0" borderId="1" xfId="19" applyNumberFormat="1" applyFont="1" applyBorder="1">
      <alignment vertical="top"/>
      <protection/>
    </xf>
    <xf numFmtId="41" fontId="19" fillId="0" borderId="1" xfId="19" applyNumberFormat="1" applyFont="1" applyBorder="1" applyAlignment="1">
      <alignment horizontal="right" vertical="top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6" fillId="0" borderId="1" xfId="19" applyFont="1" applyBorder="1" applyAlignment="1">
      <alignment horizontal="left" vertical="top" wrapText="1" indent="1"/>
      <protection/>
    </xf>
    <xf numFmtId="0" fontId="13" fillId="0" borderId="1" xfId="19" applyFont="1" applyBorder="1" applyAlignment="1">
      <alignment horizontal="left" vertical="top" wrapText="1" indent="1"/>
      <protection/>
    </xf>
    <xf numFmtId="3" fontId="15" fillId="0" borderId="1" xfId="19" applyNumberFormat="1" applyFont="1" applyBorder="1">
      <alignment vertical="top"/>
      <protection/>
    </xf>
    <xf numFmtId="184" fontId="15" fillId="0" borderId="1" xfId="19" applyNumberFormat="1" applyFont="1" applyBorder="1" applyAlignment="1">
      <alignment horizontal="right" vertical="top"/>
      <protection/>
    </xf>
    <xf numFmtId="41" fontId="15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>
      <alignment vertical="top"/>
      <protection/>
    </xf>
    <xf numFmtId="184" fontId="19" fillId="0" borderId="1" xfId="19" applyNumberFormat="1" applyFont="1" applyBorder="1" applyAlignment="1">
      <alignment horizontal="right" vertical="top"/>
      <protection/>
    </xf>
    <xf numFmtId="179" fontId="15" fillId="0" borderId="1" xfId="19" applyNumberFormat="1" applyFont="1" applyBorder="1" applyAlignment="1">
      <alignment horizontal="right" vertical="top"/>
      <protection/>
    </xf>
    <xf numFmtId="184" fontId="16" fillId="0" borderId="1" xfId="19" applyNumberFormat="1" applyFont="1" applyBorder="1" applyAlignment="1">
      <alignment horizontal="right" vertical="top"/>
      <protection/>
    </xf>
    <xf numFmtId="0" fontId="16" fillId="0" borderId="1" xfId="19" applyNumberFormat="1" applyFont="1" applyBorder="1" applyAlignment="1">
      <alignment horizontal="right" vertical="top"/>
      <protection/>
    </xf>
    <xf numFmtId="184" fontId="15" fillId="0" borderId="1" xfId="19" applyNumberFormat="1" applyFont="1" applyBorder="1">
      <alignment vertical="top"/>
      <protection/>
    </xf>
    <xf numFmtId="0" fontId="13" fillId="0" borderId="1" xfId="19" applyNumberFormat="1" applyFont="1" applyBorder="1" applyAlignment="1">
      <alignment horizontal="right" vertical="top"/>
      <protection/>
    </xf>
    <xf numFmtId="179" fontId="21" fillId="0" borderId="1" xfId="19" applyNumberFormat="1" applyFont="1" applyBorder="1" applyAlignment="1">
      <alignment horizontal="right" vertical="top"/>
      <protection/>
    </xf>
    <xf numFmtId="0" fontId="18" fillId="0" borderId="1" xfId="19" applyFont="1" applyBorder="1" applyAlignment="1">
      <alignment horizontal="left" vertical="top" wrapText="1" indent="1"/>
      <protection/>
    </xf>
    <xf numFmtId="3" fontId="17" fillId="0" borderId="1" xfId="19" applyNumberFormat="1" applyFont="1" applyBorder="1">
      <alignment vertical="top"/>
      <protection/>
    </xf>
    <xf numFmtId="184" fontId="17" fillId="0" borderId="1" xfId="19" applyNumberFormat="1" applyFont="1" applyBorder="1" applyAlignment="1">
      <alignment horizontal="right" vertical="top"/>
      <protection/>
    </xf>
    <xf numFmtId="179" fontId="18" fillId="0" borderId="1" xfId="19" applyNumberFormat="1" applyFont="1" applyBorder="1" applyAlignment="1">
      <alignment horizontal="right" vertical="top"/>
      <protection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0" fontId="17" fillId="0" borderId="1" xfId="19" applyFont="1" applyBorder="1" applyAlignment="1">
      <alignment horizontal="left" vertical="top" wrapText="1" indent="1"/>
      <protection/>
    </xf>
    <xf numFmtId="179" fontId="17" fillId="0" borderId="1" xfId="19" applyNumberFormat="1" applyFont="1" applyBorder="1" applyAlignment="1">
      <alignment horizontal="right" vertical="top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3" fontId="17" fillId="0" borderId="1" xfId="19" applyNumberFormat="1" applyFont="1" applyBorder="1" applyAlignment="1">
      <alignment horizontal="right" vertical="top"/>
      <protection/>
    </xf>
    <xf numFmtId="41" fontId="17" fillId="0" borderId="1" xfId="19" applyNumberFormat="1" applyFont="1" applyBorder="1" applyAlignment="1">
      <alignment horizontal="right" vertical="top"/>
      <protection/>
    </xf>
    <xf numFmtId="41" fontId="17" fillId="0" borderId="1" xfId="19" applyNumberFormat="1" applyFont="1" applyBorder="1">
      <alignment vertical="top"/>
      <protection/>
    </xf>
    <xf numFmtId="0" fontId="17" fillId="0" borderId="1" xfId="19" applyFont="1" applyFill="1" applyBorder="1" applyAlignment="1">
      <alignment horizontal="left" vertical="top" wrapText="1" indent="1"/>
      <protection/>
    </xf>
    <xf numFmtId="3" fontId="17" fillId="0" borderId="1" xfId="19" applyNumberFormat="1" applyFont="1" applyFill="1" applyBorder="1">
      <alignment vertical="top"/>
      <protection/>
    </xf>
    <xf numFmtId="184" fontId="17" fillId="0" borderId="1" xfId="19" applyNumberFormat="1" applyFont="1" applyFill="1" applyBorder="1" applyAlignment="1">
      <alignment horizontal="right" vertical="top"/>
      <protection/>
    </xf>
    <xf numFmtId="179" fontId="17" fillId="0" borderId="1" xfId="19" applyNumberFormat="1" applyFont="1" applyFill="1" applyBorder="1" applyAlignment="1">
      <alignment horizontal="right" vertical="top"/>
      <protection/>
    </xf>
    <xf numFmtId="0" fontId="25" fillId="0" borderId="0" xfId="19" applyFont="1" applyFill="1" applyBorder="1">
      <alignment vertical="top"/>
      <protection/>
    </xf>
    <xf numFmtId="0" fontId="25" fillId="0" borderId="0" xfId="19" applyFont="1" applyFill="1">
      <alignment vertical="top"/>
      <protection/>
    </xf>
    <xf numFmtId="3" fontId="16" fillId="0" borderId="1" xfId="19" applyNumberFormat="1" applyFont="1" applyBorder="1" applyAlignment="1">
      <alignment horizontal="right" vertical="top"/>
      <protection/>
    </xf>
    <xf numFmtId="3" fontId="13" fillId="0" borderId="1" xfId="19" applyNumberFormat="1" applyFont="1" applyBorder="1" applyAlignment="1">
      <alignment horizontal="right" vertical="top"/>
      <protection/>
    </xf>
    <xf numFmtId="184" fontId="13" fillId="0" borderId="1" xfId="19" applyNumberFormat="1" applyFont="1" applyBorder="1" applyAlignment="1">
      <alignment horizontal="right" vertical="top"/>
      <protection/>
    </xf>
    <xf numFmtId="179" fontId="13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41" fontId="19" fillId="0" borderId="1" xfId="19" applyNumberFormat="1" applyFont="1" applyBorder="1">
      <alignment vertical="top"/>
      <protection/>
    </xf>
    <xf numFmtId="179" fontId="19" fillId="0" borderId="1" xfId="19" applyNumberFormat="1" applyFont="1" applyBorder="1">
      <alignment vertical="top"/>
      <protection/>
    </xf>
    <xf numFmtId="179" fontId="16" fillId="0" borderId="1" xfId="19" applyNumberFormat="1" applyFont="1" applyBorder="1" applyAlignment="1">
      <alignment horizontal="right" vertical="top"/>
      <protection/>
    </xf>
    <xf numFmtId="41" fontId="15" fillId="0" borderId="1" xfId="19" applyNumberFormat="1" applyFont="1" applyBorder="1">
      <alignment vertical="top"/>
      <protection/>
    </xf>
    <xf numFmtId="179" fontId="15" fillId="0" borderId="1" xfId="19" applyNumberFormat="1" applyFont="1" applyBorder="1">
      <alignment vertical="top"/>
      <protection/>
    </xf>
    <xf numFmtId="179" fontId="19" fillId="0" borderId="1" xfId="19" applyNumberFormat="1" applyFont="1" applyBorder="1" applyAlignment="1">
      <alignment horizontal="right" vertical="top"/>
      <protection/>
    </xf>
    <xf numFmtId="3" fontId="15" fillId="0" borderId="1" xfId="19" applyNumberFormat="1" applyFont="1" applyBorder="1" applyAlignment="1">
      <alignment horizontal="right" vertical="top"/>
      <protection/>
    </xf>
    <xf numFmtId="0" fontId="13" fillId="0" borderId="1" xfId="19" applyFont="1" applyFill="1" applyBorder="1" applyAlignment="1">
      <alignment horizontal="left" vertical="top" wrapText="1" indent="1"/>
      <protection/>
    </xf>
    <xf numFmtId="3" fontId="15" fillId="0" borderId="1" xfId="19" applyNumberFormat="1" applyFont="1" applyFill="1" applyBorder="1">
      <alignment vertical="top"/>
      <protection/>
    </xf>
    <xf numFmtId="0" fontId="11" fillId="0" borderId="0" xfId="19" applyFont="1" applyFill="1" applyBorder="1">
      <alignment vertical="top"/>
      <protection/>
    </xf>
    <xf numFmtId="0" fontId="11" fillId="0" borderId="0" xfId="19" applyFont="1" applyFill="1">
      <alignment vertical="top"/>
      <protection/>
    </xf>
    <xf numFmtId="3" fontId="19" fillId="0" borderId="1" xfId="19" applyNumberFormat="1" applyFont="1" applyBorder="1" applyAlignment="1">
      <alignment horizontal="right" vertical="top"/>
      <protection/>
    </xf>
    <xf numFmtId="0" fontId="27" fillId="0" borderId="0" xfId="0" applyFont="1" applyBorder="1" applyAlignment="1">
      <alignment horizontal="left" vertical="top"/>
    </xf>
    <xf numFmtId="41" fontId="11" fillId="0" borderId="0" xfId="19" applyNumberFormat="1" applyFont="1">
      <alignment vertical="top"/>
      <protection/>
    </xf>
    <xf numFmtId="0" fontId="26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1" xfId="19" applyFont="1" applyBorder="1" applyAlignment="1">
      <alignment horizontal="center" vertical="center"/>
      <protection/>
    </xf>
    <xf numFmtId="0" fontId="16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top"/>
      <protection/>
    </xf>
    <xf numFmtId="0" fontId="15" fillId="0" borderId="1" xfId="20" applyFont="1" applyBorder="1" applyAlignment="1">
      <alignment horizontal="center"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31532;&#199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showGridLines="0" tabSelected="1" zoomScaleSheetLayoutView="100"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.00390625" defaultRowHeight="16.5"/>
  <cols>
    <col min="1" max="1" width="48.75390625" style="1" customWidth="1"/>
    <col min="2" max="2" width="17.75390625" style="1" customWidth="1"/>
    <col min="3" max="3" width="16.75390625" style="1" customWidth="1"/>
    <col min="4" max="4" width="16.875" style="1" customWidth="1"/>
    <col min="5" max="5" width="17.125" style="1" customWidth="1"/>
    <col min="6" max="6" width="18.25390625" style="2" customWidth="1"/>
    <col min="7" max="7" width="17.50390625" style="1" customWidth="1"/>
    <col min="8" max="8" width="2.25390625" style="1" customWidth="1"/>
    <col min="9" max="16384" width="5.875" style="1" customWidth="1"/>
  </cols>
  <sheetData>
    <row r="1" spans="1:7" ht="27.75" customHeight="1">
      <c r="A1" s="69" t="s">
        <v>27</v>
      </c>
      <c r="B1" s="70"/>
      <c r="C1" s="70"/>
      <c r="D1" s="70"/>
      <c r="E1" s="70"/>
      <c r="F1" s="70"/>
      <c r="G1" s="71"/>
    </row>
    <row r="2" ht="13.5" customHeight="1">
      <c r="G2" s="3" t="s">
        <v>0</v>
      </c>
    </row>
    <row r="3" spans="1:8" s="5" customFormat="1" ht="20.25" customHeight="1">
      <c r="A3" s="72" t="s">
        <v>1</v>
      </c>
      <c r="B3" s="74" t="s">
        <v>28</v>
      </c>
      <c r="C3" s="76" t="s">
        <v>29</v>
      </c>
      <c r="D3" s="77"/>
      <c r="E3" s="77"/>
      <c r="F3" s="77"/>
      <c r="G3" s="77"/>
      <c r="H3" s="4"/>
    </row>
    <row r="4" spans="1:8" s="5" customFormat="1" ht="42" customHeight="1">
      <c r="A4" s="73"/>
      <c r="B4" s="75"/>
      <c r="C4" s="6" t="s">
        <v>30</v>
      </c>
      <c r="D4" s="6" t="s">
        <v>31</v>
      </c>
      <c r="E4" s="6" t="s">
        <v>32</v>
      </c>
      <c r="F4" s="7" t="s">
        <v>33</v>
      </c>
      <c r="G4" s="6" t="s">
        <v>34</v>
      </c>
      <c r="H4" s="4"/>
    </row>
    <row r="5" spans="1:8" s="13" customFormat="1" ht="22.5" customHeight="1">
      <c r="A5" s="8" t="s">
        <v>2</v>
      </c>
      <c r="B5" s="9">
        <f>B6+B8+B10+B14+B16+B73+B75+B78+B80+B83+B85+B87+B90+B92+B94</f>
        <v>20085</v>
      </c>
      <c r="C5" s="9">
        <f>C6+C8+C10+C14+C16+C73+C75+C78+C80+C83+C85+C87+C90+C92+C94</f>
        <v>19465</v>
      </c>
      <c r="D5" s="9">
        <f>D6+D8+D10+D14+D16+D73+D75+D78+D80+D83+D85+D87+D90+D92+D94</f>
        <v>27969</v>
      </c>
      <c r="E5" s="9">
        <f>D5-C5</f>
        <v>8504</v>
      </c>
      <c r="F5" s="10">
        <f aca="true" t="shared" si="0" ref="F5:F66">IF(D5*C5&gt;0,ABS((+E5/ABS(C5)*100)),IF(D5&gt;C5,"轉絀為餘","反餘為絀"))</f>
        <v>43.688671975340355</v>
      </c>
      <c r="G5" s="11">
        <f aca="true" t="shared" si="1" ref="G5:G67">IF(B5=0,"",IF(OR(B5="-",D5="-"),"輸入數字",IF(OR(D5&lt;0,B5&lt;0),IF(D5&gt;B5,"已達成",D5/B5*100),D5/B5*100)))</f>
        <v>139.25317401045555</v>
      </c>
      <c r="H5" s="12"/>
    </row>
    <row r="6" spans="1:8" s="13" customFormat="1" ht="22.5" customHeight="1">
      <c r="A6" s="14" t="s">
        <v>3</v>
      </c>
      <c r="B6" s="9">
        <f>SUM(B7:B7)</f>
        <v>9912</v>
      </c>
      <c r="C6" s="9">
        <f>SUM(C7:C7)</f>
        <v>7970</v>
      </c>
      <c r="D6" s="9">
        <f>SUM(D7:D7)</f>
        <v>7142</v>
      </c>
      <c r="E6" s="9">
        <f aca="true" t="shared" si="2" ref="E6:E69">D6-C6</f>
        <v>-828</v>
      </c>
      <c r="F6" s="10">
        <f t="shared" si="0"/>
        <v>10.388958594730239</v>
      </c>
      <c r="G6" s="11">
        <f t="shared" si="1"/>
        <v>72.05407586763519</v>
      </c>
      <c r="H6" s="12"/>
    </row>
    <row r="7" spans="1:8" ht="22.5" customHeight="1">
      <c r="A7" s="15" t="s">
        <v>35</v>
      </c>
      <c r="B7" s="16">
        <v>9912</v>
      </c>
      <c r="C7" s="16">
        <v>7970</v>
      </c>
      <c r="D7" s="16">
        <v>7142</v>
      </c>
      <c r="E7" s="16">
        <f t="shared" si="2"/>
        <v>-828</v>
      </c>
      <c r="F7" s="17">
        <f t="shared" si="0"/>
        <v>10.388958594730239</v>
      </c>
      <c r="G7" s="18">
        <f t="shared" si="1"/>
        <v>72.05407586763519</v>
      </c>
      <c r="H7" s="19"/>
    </row>
    <row r="8" spans="1:8" s="13" customFormat="1" ht="22.5" customHeight="1">
      <c r="A8" s="14" t="s">
        <v>4</v>
      </c>
      <c r="B8" s="9">
        <f>SUM(B9:B9)</f>
        <v>-1570</v>
      </c>
      <c r="C8" s="9">
        <f>SUM(C9:C9)</f>
        <v>-1016</v>
      </c>
      <c r="D8" s="9">
        <f>SUM(D9:D9)</f>
        <v>-1917</v>
      </c>
      <c r="E8" s="9">
        <f t="shared" si="2"/>
        <v>-901</v>
      </c>
      <c r="F8" s="20">
        <f t="shared" si="0"/>
        <v>88.68110236220473</v>
      </c>
      <c r="G8" s="11">
        <f t="shared" si="1"/>
        <v>122.10191082802548</v>
      </c>
      <c r="H8" s="12"/>
    </row>
    <row r="9" spans="1:8" ht="22.5" customHeight="1">
      <c r="A9" s="15" t="s">
        <v>36</v>
      </c>
      <c r="B9" s="16">
        <v>-1570</v>
      </c>
      <c r="C9" s="16">
        <v>-1016</v>
      </c>
      <c r="D9" s="16">
        <v>-1917</v>
      </c>
      <c r="E9" s="16">
        <f t="shared" si="2"/>
        <v>-901</v>
      </c>
      <c r="F9" s="17">
        <f t="shared" si="0"/>
        <v>88.68110236220473</v>
      </c>
      <c r="G9" s="21">
        <f t="shared" si="1"/>
        <v>122.10191082802548</v>
      </c>
      <c r="H9" s="19"/>
    </row>
    <row r="10" spans="1:8" s="13" customFormat="1" ht="22.5" customHeight="1">
      <c r="A10" s="14" t="s">
        <v>5</v>
      </c>
      <c r="B10" s="9">
        <f>SUM(B11:B13)</f>
        <v>-9341</v>
      </c>
      <c r="C10" s="9">
        <f>SUM(C11:C13)</f>
        <v>-6942</v>
      </c>
      <c r="D10" s="9">
        <f>SUM(D11:D13)</f>
        <v>933</v>
      </c>
      <c r="E10" s="9">
        <f t="shared" si="2"/>
        <v>7875</v>
      </c>
      <c r="F10" s="22" t="str">
        <f t="shared" si="0"/>
        <v>轉絀為餘</v>
      </c>
      <c r="G10" s="23" t="str">
        <f t="shared" si="1"/>
        <v>已達成</v>
      </c>
      <c r="H10" s="12"/>
    </row>
    <row r="11" spans="1:8" ht="22.5" customHeight="1">
      <c r="A11" s="15" t="s">
        <v>37</v>
      </c>
      <c r="B11" s="16">
        <v>1029</v>
      </c>
      <c r="C11" s="16">
        <v>631</v>
      </c>
      <c r="D11" s="16">
        <v>1132</v>
      </c>
      <c r="E11" s="16">
        <f t="shared" si="2"/>
        <v>501</v>
      </c>
      <c r="F11" s="17">
        <f t="shared" si="0"/>
        <v>79.39778129952457</v>
      </c>
      <c r="G11" s="18">
        <f t="shared" si="1"/>
        <v>110.00971817298348</v>
      </c>
      <c r="H11" s="19"/>
    </row>
    <row r="12" spans="1:8" ht="22.5" customHeight="1">
      <c r="A12" s="15" t="s">
        <v>38</v>
      </c>
      <c r="B12" s="16">
        <v>990</v>
      </c>
      <c r="C12" s="16">
        <v>738</v>
      </c>
      <c r="D12" s="16">
        <v>647</v>
      </c>
      <c r="E12" s="16">
        <f t="shared" si="2"/>
        <v>-91</v>
      </c>
      <c r="F12" s="17">
        <f t="shared" si="0"/>
        <v>12.330623306233063</v>
      </c>
      <c r="G12" s="18">
        <f t="shared" si="1"/>
        <v>65.35353535353535</v>
      </c>
      <c r="H12" s="19"/>
    </row>
    <row r="13" spans="1:8" ht="22.5" customHeight="1">
      <c r="A13" s="15" t="s">
        <v>39</v>
      </c>
      <c r="B13" s="16">
        <v>-11360</v>
      </c>
      <c r="C13" s="16">
        <v>-8311</v>
      </c>
      <c r="D13" s="16">
        <v>-846</v>
      </c>
      <c r="E13" s="16">
        <f t="shared" si="2"/>
        <v>7465</v>
      </c>
      <c r="F13" s="24">
        <f t="shared" si="0"/>
        <v>89.82071952833593</v>
      </c>
      <c r="G13" s="25" t="str">
        <f t="shared" si="1"/>
        <v>已達成</v>
      </c>
      <c r="H13" s="19"/>
    </row>
    <row r="14" spans="1:8" s="13" customFormat="1" ht="22.5" customHeight="1">
      <c r="A14" s="14" t="s">
        <v>6</v>
      </c>
      <c r="B14" s="9">
        <f>SUM(B15)</f>
        <v>366</v>
      </c>
      <c r="C14" s="9">
        <f>SUM(C15)</f>
        <v>228</v>
      </c>
      <c r="D14" s="9">
        <f>SUM(D15)</f>
        <v>236</v>
      </c>
      <c r="E14" s="9">
        <f t="shared" si="2"/>
        <v>8</v>
      </c>
      <c r="F14" s="20">
        <f t="shared" si="0"/>
        <v>3.508771929824561</v>
      </c>
      <c r="G14" s="11">
        <f t="shared" si="1"/>
        <v>64.48087431693989</v>
      </c>
      <c r="H14" s="12"/>
    </row>
    <row r="15" spans="1:8" ht="22.5" customHeight="1">
      <c r="A15" s="15" t="s">
        <v>40</v>
      </c>
      <c r="B15" s="16">
        <v>366</v>
      </c>
      <c r="C15" s="16">
        <v>228</v>
      </c>
      <c r="D15" s="16">
        <v>236</v>
      </c>
      <c r="E15" s="16">
        <f t="shared" si="2"/>
        <v>8</v>
      </c>
      <c r="F15" s="17">
        <f t="shared" si="0"/>
        <v>3.508771929824561</v>
      </c>
      <c r="G15" s="18">
        <f t="shared" si="1"/>
        <v>64.48087431693989</v>
      </c>
      <c r="H15" s="19"/>
    </row>
    <row r="16" spans="1:8" s="13" customFormat="1" ht="22.5" customHeight="1">
      <c r="A16" s="14" t="s">
        <v>7</v>
      </c>
      <c r="B16" s="9">
        <f>B17+B71+B72</f>
        <v>496</v>
      </c>
      <c r="C16" s="9">
        <f>C17+C71+C72</f>
        <v>113</v>
      </c>
      <c r="D16" s="9">
        <f>D17+D71+D72</f>
        <v>-1305</v>
      </c>
      <c r="E16" s="9">
        <f t="shared" si="2"/>
        <v>-1418</v>
      </c>
      <c r="F16" s="22" t="str">
        <f t="shared" si="0"/>
        <v>反餘為絀</v>
      </c>
      <c r="G16" s="26" t="s">
        <v>41</v>
      </c>
      <c r="H16" s="12"/>
    </row>
    <row r="17" spans="1:8" s="32" customFormat="1" ht="22.5" customHeight="1">
      <c r="A17" s="27" t="s">
        <v>42</v>
      </c>
      <c r="B17" s="28">
        <f>SUM(B18:B70)</f>
        <v>172</v>
      </c>
      <c r="C17" s="28">
        <f>SUM(C18:C70)</f>
        <v>-250</v>
      </c>
      <c r="D17" s="28">
        <f>SUM(D18:D70)</f>
        <v>-2808</v>
      </c>
      <c r="E17" s="28">
        <f t="shared" si="2"/>
        <v>-2558</v>
      </c>
      <c r="F17" s="29">
        <f t="shared" si="0"/>
        <v>1023.1999999999999</v>
      </c>
      <c r="G17" s="30" t="s">
        <v>41</v>
      </c>
      <c r="H17" s="31"/>
    </row>
    <row r="18" spans="1:8" s="36" customFormat="1" ht="22.5" customHeight="1" hidden="1">
      <c r="A18" s="33" t="s">
        <v>43</v>
      </c>
      <c r="B18" s="28">
        <v>8</v>
      </c>
      <c r="C18" s="28">
        <v>-96</v>
      </c>
      <c r="D18" s="28">
        <v>-985</v>
      </c>
      <c r="E18" s="28">
        <f t="shared" si="2"/>
        <v>-889</v>
      </c>
      <c r="F18" s="29">
        <f t="shared" si="0"/>
        <v>926.0416666666666</v>
      </c>
      <c r="G18" s="34">
        <f t="shared" si="1"/>
        <v>-12312.5</v>
      </c>
      <c r="H18" s="35"/>
    </row>
    <row r="19" spans="1:8" s="36" customFormat="1" ht="22.5" customHeight="1" hidden="1">
      <c r="A19" s="33" t="s">
        <v>44</v>
      </c>
      <c r="B19" s="28">
        <v>2</v>
      </c>
      <c r="C19" s="37">
        <v>-6</v>
      </c>
      <c r="D19" s="28">
        <v>-272</v>
      </c>
      <c r="E19" s="28">
        <f t="shared" si="2"/>
        <v>-266</v>
      </c>
      <c r="F19" s="29">
        <f t="shared" si="0"/>
        <v>4433.333333333334</v>
      </c>
      <c r="G19" s="34">
        <f t="shared" si="1"/>
        <v>-13600</v>
      </c>
      <c r="H19" s="35"/>
    </row>
    <row r="20" spans="1:8" s="36" customFormat="1" ht="22.5" customHeight="1" hidden="1">
      <c r="A20" s="33" t="s">
        <v>45</v>
      </c>
      <c r="B20" s="28">
        <v>3</v>
      </c>
      <c r="C20" s="28">
        <v>175</v>
      </c>
      <c r="D20" s="28">
        <v>195</v>
      </c>
      <c r="E20" s="28">
        <f t="shared" si="2"/>
        <v>20</v>
      </c>
      <c r="F20" s="29">
        <f t="shared" si="0"/>
        <v>11.428571428571429</v>
      </c>
      <c r="G20" s="38">
        <f t="shared" si="1"/>
        <v>6500</v>
      </c>
      <c r="H20" s="35"/>
    </row>
    <row r="21" spans="1:8" s="36" customFormat="1" ht="22.5" customHeight="1" hidden="1">
      <c r="A21" s="33" t="s">
        <v>46</v>
      </c>
      <c r="B21" s="28">
        <v>1</v>
      </c>
      <c r="C21" s="28">
        <v>-172</v>
      </c>
      <c r="D21" s="28">
        <v>-314</v>
      </c>
      <c r="E21" s="28">
        <f t="shared" si="2"/>
        <v>-142</v>
      </c>
      <c r="F21" s="29">
        <f t="shared" si="0"/>
        <v>82.55813953488372</v>
      </c>
      <c r="G21" s="34">
        <f t="shared" si="1"/>
        <v>-31400</v>
      </c>
      <c r="H21" s="35"/>
    </row>
    <row r="22" spans="1:8" s="36" customFormat="1" ht="22.5" customHeight="1" hidden="1">
      <c r="A22" s="33" t="s">
        <v>47</v>
      </c>
      <c r="B22" s="28">
        <v>1</v>
      </c>
      <c r="C22" s="28">
        <v>-43</v>
      </c>
      <c r="D22" s="28">
        <v>-437</v>
      </c>
      <c r="E22" s="28">
        <f t="shared" si="2"/>
        <v>-394</v>
      </c>
      <c r="F22" s="29">
        <f t="shared" si="0"/>
        <v>916.2790697674419</v>
      </c>
      <c r="G22" s="34">
        <f t="shared" si="1"/>
        <v>-43700</v>
      </c>
      <c r="H22" s="35"/>
    </row>
    <row r="23" spans="1:8" s="36" customFormat="1" ht="22.5" customHeight="1" hidden="1">
      <c r="A23" s="33" t="s">
        <v>48</v>
      </c>
      <c r="B23" s="28">
        <v>16</v>
      </c>
      <c r="C23" s="28">
        <v>-164</v>
      </c>
      <c r="D23" s="28">
        <v>-507</v>
      </c>
      <c r="E23" s="28">
        <f t="shared" si="2"/>
        <v>-343</v>
      </c>
      <c r="F23" s="29">
        <f t="shared" si="0"/>
        <v>209.14634146341461</v>
      </c>
      <c r="G23" s="34">
        <f t="shared" si="1"/>
        <v>-3168.75</v>
      </c>
      <c r="H23" s="35"/>
    </row>
    <row r="24" spans="1:8" s="36" customFormat="1" ht="22.5" customHeight="1" hidden="1">
      <c r="A24" s="33" t="s">
        <v>49</v>
      </c>
      <c r="B24" s="28">
        <v>5</v>
      </c>
      <c r="C24" s="28">
        <v>122</v>
      </c>
      <c r="D24" s="28">
        <v>112</v>
      </c>
      <c r="E24" s="28">
        <f t="shared" si="2"/>
        <v>-10</v>
      </c>
      <c r="F24" s="29">
        <f t="shared" si="0"/>
        <v>8.19672131147541</v>
      </c>
      <c r="G24" s="38">
        <f t="shared" si="1"/>
        <v>2240</v>
      </c>
      <c r="H24" s="35"/>
    </row>
    <row r="25" spans="1:8" s="36" customFormat="1" ht="22.5" customHeight="1" hidden="1">
      <c r="A25" s="33" t="s">
        <v>50</v>
      </c>
      <c r="B25" s="28">
        <v>4</v>
      </c>
      <c r="C25" s="28">
        <v>114</v>
      </c>
      <c r="D25" s="28">
        <v>61</v>
      </c>
      <c r="E25" s="28">
        <f t="shared" si="2"/>
        <v>-53</v>
      </c>
      <c r="F25" s="29">
        <f t="shared" si="0"/>
        <v>46.49122807017544</v>
      </c>
      <c r="G25" s="34">
        <f t="shared" si="1"/>
        <v>1525</v>
      </c>
      <c r="H25" s="35"/>
    </row>
    <row r="26" spans="1:8" s="36" customFormat="1" ht="22.5" customHeight="1" hidden="1">
      <c r="A26" s="33" t="s">
        <v>51</v>
      </c>
      <c r="B26" s="28">
        <v>15</v>
      </c>
      <c r="C26" s="28">
        <v>-74</v>
      </c>
      <c r="D26" s="28">
        <v>183</v>
      </c>
      <c r="E26" s="28">
        <f t="shared" si="2"/>
        <v>257</v>
      </c>
      <c r="F26" s="29" t="str">
        <f t="shared" si="0"/>
        <v>轉絀為餘</v>
      </c>
      <c r="G26" s="38">
        <f t="shared" si="1"/>
        <v>1220</v>
      </c>
      <c r="H26" s="35"/>
    </row>
    <row r="27" spans="1:8" s="36" customFormat="1" ht="22.5" customHeight="1" hidden="1">
      <c r="A27" s="27" t="s">
        <v>52</v>
      </c>
      <c r="B27" s="28">
        <v>9</v>
      </c>
      <c r="C27" s="28">
        <v>-31</v>
      </c>
      <c r="D27" s="28">
        <v>-82</v>
      </c>
      <c r="E27" s="28">
        <f t="shared" si="2"/>
        <v>-51</v>
      </c>
      <c r="F27" s="29">
        <f t="shared" si="0"/>
        <v>164.51612903225808</v>
      </c>
      <c r="G27" s="34">
        <f t="shared" si="1"/>
        <v>-911.1111111111111</v>
      </c>
      <c r="H27" s="35"/>
    </row>
    <row r="28" spans="1:8" s="36" customFormat="1" ht="22.5" customHeight="1" hidden="1">
      <c r="A28" s="27" t="s">
        <v>53</v>
      </c>
      <c r="B28" s="28">
        <v>0</v>
      </c>
      <c r="C28" s="28">
        <v>16</v>
      </c>
      <c r="D28" s="28">
        <v>-104</v>
      </c>
      <c r="E28" s="28">
        <f t="shared" si="2"/>
        <v>-120</v>
      </c>
      <c r="F28" s="29" t="str">
        <f t="shared" si="0"/>
        <v>反餘為絀</v>
      </c>
      <c r="G28" s="34">
        <v>-26719</v>
      </c>
      <c r="H28" s="35"/>
    </row>
    <row r="29" spans="1:8" s="36" customFormat="1" ht="22.5" customHeight="1" hidden="1">
      <c r="A29" s="33" t="s">
        <v>54</v>
      </c>
      <c r="B29" s="28">
        <v>3</v>
      </c>
      <c r="C29" s="28">
        <v>27</v>
      </c>
      <c r="D29" s="28">
        <v>-95</v>
      </c>
      <c r="E29" s="28">
        <f t="shared" si="2"/>
        <v>-122</v>
      </c>
      <c r="F29" s="29" t="str">
        <f t="shared" si="0"/>
        <v>反餘為絀</v>
      </c>
      <c r="G29" s="34">
        <f t="shared" si="1"/>
        <v>-3166.666666666667</v>
      </c>
      <c r="H29" s="35"/>
    </row>
    <row r="30" spans="1:8" s="36" customFormat="1" ht="22.5" customHeight="1" hidden="1">
      <c r="A30" s="33" t="s">
        <v>55</v>
      </c>
      <c r="B30" s="28">
        <v>5</v>
      </c>
      <c r="C30" s="28">
        <v>10</v>
      </c>
      <c r="D30" s="28">
        <v>-102</v>
      </c>
      <c r="E30" s="28">
        <f t="shared" si="2"/>
        <v>-112</v>
      </c>
      <c r="F30" s="29" t="str">
        <f t="shared" si="0"/>
        <v>反餘為絀</v>
      </c>
      <c r="G30" s="34">
        <f t="shared" si="1"/>
        <v>-2039.9999999999998</v>
      </c>
      <c r="H30" s="35"/>
    </row>
    <row r="31" spans="1:8" s="36" customFormat="1" ht="22.5" customHeight="1" hidden="1">
      <c r="A31" s="33" t="s">
        <v>56</v>
      </c>
      <c r="B31" s="28">
        <v>15</v>
      </c>
      <c r="C31" s="28">
        <v>-68</v>
      </c>
      <c r="D31" s="28">
        <v>-65</v>
      </c>
      <c r="E31" s="28">
        <f t="shared" si="2"/>
        <v>3</v>
      </c>
      <c r="F31" s="29">
        <f t="shared" si="0"/>
        <v>4.411764705882353</v>
      </c>
      <c r="G31" s="38">
        <f t="shared" si="1"/>
        <v>-433.3333333333333</v>
      </c>
      <c r="H31" s="35"/>
    </row>
    <row r="32" spans="1:8" s="36" customFormat="1" ht="22.5" customHeight="1" hidden="1">
      <c r="A32" s="33" t="s">
        <v>57</v>
      </c>
      <c r="B32" s="28">
        <v>1</v>
      </c>
      <c r="C32" s="28">
        <v>-91</v>
      </c>
      <c r="D32" s="28">
        <v>-35</v>
      </c>
      <c r="E32" s="28">
        <f t="shared" si="2"/>
        <v>56</v>
      </c>
      <c r="F32" s="29">
        <f t="shared" si="0"/>
        <v>61.53846153846154</v>
      </c>
      <c r="G32" s="34">
        <f t="shared" si="1"/>
        <v>-3500</v>
      </c>
      <c r="H32" s="35"/>
    </row>
    <row r="33" spans="1:8" s="36" customFormat="1" ht="22.5" customHeight="1" hidden="1">
      <c r="A33" s="33" t="s">
        <v>58</v>
      </c>
      <c r="B33" s="28">
        <v>3</v>
      </c>
      <c r="C33" s="28">
        <v>-50</v>
      </c>
      <c r="D33" s="28">
        <v>14</v>
      </c>
      <c r="E33" s="28">
        <f t="shared" si="2"/>
        <v>64</v>
      </c>
      <c r="F33" s="29" t="str">
        <f t="shared" si="0"/>
        <v>轉絀為餘</v>
      </c>
      <c r="G33" s="34">
        <f t="shared" si="1"/>
        <v>466.6666666666667</v>
      </c>
      <c r="H33" s="35"/>
    </row>
    <row r="34" spans="1:8" s="36" customFormat="1" ht="22.5" customHeight="1" hidden="1">
      <c r="A34" s="33" t="s">
        <v>59</v>
      </c>
      <c r="B34" s="28">
        <v>4</v>
      </c>
      <c r="C34" s="28">
        <v>-40</v>
      </c>
      <c r="D34" s="28">
        <v>-31</v>
      </c>
      <c r="E34" s="28">
        <v>-4</v>
      </c>
      <c r="F34" s="29">
        <f t="shared" si="0"/>
        <v>10</v>
      </c>
      <c r="G34" s="34">
        <f t="shared" si="1"/>
        <v>-775</v>
      </c>
      <c r="H34" s="35"/>
    </row>
    <row r="35" spans="1:8" s="36" customFormat="1" ht="22.5" customHeight="1" hidden="1">
      <c r="A35" s="33" t="s">
        <v>60</v>
      </c>
      <c r="B35" s="28">
        <v>0</v>
      </c>
      <c r="C35" s="28">
        <v>16</v>
      </c>
      <c r="D35" s="28">
        <v>-63</v>
      </c>
      <c r="E35" s="28">
        <f t="shared" si="2"/>
        <v>-79</v>
      </c>
      <c r="F35" s="29" t="str">
        <f t="shared" si="0"/>
        <v>反餘為絀</v>
      </c>
      <c r="G35" s="34">
        <v>-5985</v>
      </c>
      <c r="H35" s="35"/>
    </row>
    <row r="36" spans="1:8" s="36" customFormat="1" ht="22.5" customHeight="1" hidden="1">
      <c r="A36" s="33" t="s">
        <v>61</v>
      </c>
      <c r="B36" s="28">
        <v>1</v>
      </c>
      <c r="C36" s="28">
        <v>58</v>
      </c>
      <c r="D36" s="28">
        <v>-132</v>
      </c>
      <c r="E36" s="28">
        <f t="shared" si="2"/>
        <v>-190</v>
      </c>
      <c r="F36" s="29" t="str">
        <f t="shared" si="0"/>
        <v>反餘為絀</v>
      </c>
      <c r="G36" s="34">
        <f t="shared" si="1"/>
        <v>-13200</v>
      </c>
      <c r="H36" s="35"/>
    </row>
    <row r="37" spans="1:8" s="36" customFormat="1" ht="22.5" customHeight="1" hidden="1">
      <c r="A37" s="33" t="s">
        <v>62</v>
      </c>
      <c r="B37" s="39">
        <v>3</v>
      </c>
      <c r="C37" s="28">
        <v>-52</v>
      </c>
      <c r="D37" s="28">
        <v>-12</v>
      </c>
      <c r="E37" s="28">
        <f t="shared" si="2"/>
        <v>40</v>
      </c>
      <c r="F37" s="29">
        <v>1084262</v>
      </c>
      <c r="G37" s="38">
        <f t="shared" si="1"/>
        <v>-400</v>
      </c>
      <c r="H37" s="35"/>
    </row>
    <row r="38" spans="1:8" s="36" customFormat="1" ht="22.5" customHeight="1" hidden="1">
      <c r="A38" s="33" t="s">
        <v>63</v>
      </c>
      <c r="B38" s="28">
        <v>1</v>
      </c>
      <c r="C38" s="28">
        <v>-183</v>
      </c>
      <c r="D38" s="28">
        <v>-428</v>
      </c>
      <c r="E38" s="28">
        <f t="shared" si="2"/>
        <v>-245</v>
      </c>
      <c r="F38" s="29">
        <f t="shared" si="0"/>
        <v>133.87978142076503</v>
      </c>
      <c r="G38" s="34">
        <f t="shared" si="1"/>
        <v>-42800</v>
      </c>
      <c r="H38" s="35"/>
    </row>
    <row r="39" spans="1:8" s="36" customFormat="1" ht="22.5" customHeight="1" hidden="1">
      <c r="A39" s="33" t="s">
        <v>64</v>
      </c>
      <c r="B39" s="28">
        <v>1</v>
      </c>
      <c r="C39" s="28">
        <v>133</v>
      </c>
      <c r="D39" s="28">
        <v>117</v>
      </c>
      <c r="E39" s="28">
        <f t="shared" si="2"/>
        <v>-16</v>
      </c>
      <c r="F39" s="29">
        <f t="shared" si="0"/>
        <v>12.030075187969924</v>
      </c>
      <c r="G39" s="38">
        <f t="shared" si="1"/>
        <v>11700</v>
      </c>
      <c r="H39" s="35"/>
    </row>
    <row r="40" spans="1:8" s="36" customFormat="1" ht="22.5" customHeight="1" hidden="1">
      <c r="A40" s="33" t="s">
        <v>65</v>
      </c>
      <c r="B40" s="28">
        <v>3</v>
      </c>
      <c r="C40" s="28">
        <v>60</v>
      </c>
      <c r="D40" s="28">
        <v>33</v>
      </c>
      <c r="E40" s="28">
        <f t="shared" si="2"/>
        <v>-27</v>
      </c>
      <c r="F40" s="29">
        <f t="shared" si="0"/>
        <v>45</v>
      </c>
      <c r="G40" s="34">
        <f t="shared" si="1"/>
        <v>1100</v>
      </c>
      <c r="H40" s="35"/>
    </row>
    <row r="41" spans="1:8" s="36" customFormat="1" ht="22.5" customHeight="1" hidden="1">
      <c r="A41" s="33" t="s">
        <v>66</v>
      </c>
      <c r="B41" s="28">
        <v>4</v>
      </c>
      <c r="C41" s="28">
        <v>42</v>
      </c>
      <c r="D41" s="28">
        <v>35</v>
      </c>
      <c r="E41" s="28">
        <f t="shared" si="2"/>
        <v>-7</v>
      </c>
      <c r="F41" s="29">
        <f t="shared" si="0"/>
        <v>16.666666666666664</v>
      </c>
      <c r="G41" s="34">
        <f t="shared" si="1"/>
        <v>875</v>
      </c>
      <c r="H41" s="35"/>
    </row>
    <row r="42" spans="1:8" s="36" customFormat="1" ht="22.5" customHeight="1" hidden="1">
      <c r="A42" s="33" t="s">
        <v>67</v>
      </c>
      <c r="B42" s="28">
        <v>0</v>
      </c>
      <c r="C42" s="28">
        <v>-77</v>
      </c>
      <c r="D42" s="28">
        <v>-23</v>
      </c>
      <c r="E42" s="28">
        <f t="shared" si="2"/>
        <v>54</v>
      </c>
      <c r="F42" s="29">
        <f t="shared" si="0"/>
        <v>70.12987012987013</v>
      </c>
      <c r="G42" s="34">
        <v>-12295</v>
      </c>
      <c r="H42" s="35"/>
    </row>
    <row r="43" spans="1:8" s="36" customFormat="1" ht="22.5" customHeight="1" hidden="1">
      <c r="A43" s="33" t="s">
        <v>68</v>
      </c>
      <c r="B43" s="28">
        <v>2</v>
      </c>
      <c r="C43" s="28">
        <v>26</v>
      </c>
      <c r="D43" s="28">
        <v>-25</v>
      </c>
      <c r="E43" s="28">
        <f t="shared" si="2"/>
        <v>-51</v>
      </c>
      <c r="F43" s="29" t="str">
        <f t="shared" si="0"/>
        <v>反餘為絀</v>
      </c>
      <c r="G43" s="38">
        <v>300</v>
      </c>
      <c r="H43" s="35"/>
    </row>
    <row r="44" spans="1:8" s="36" customFormat="1" ht="22.5" customHeight="1" hidden="1">
      <c r="A44" s="33" t="s">
        <v>69</v>
      </c>
      <c r="B44" s="28">
        <v>1</v>
      </c>
      <c r="C44" s="28">
        <v>-53</v>
      </c>
      <c r="D44" s="28">
        <v>-61</v>
      </c>
      <c r="E44" s="28">
        <f t="shared" si="2"/>
        <v>-8</v>
      </c>
      <c r="F44" s="29">
        <f t="shared" si="0"/>
        <v>15.09433962264151</v>
      </c>
      <c r="G44" s="34">
        <v>-300</v>
      </c>
      <c r="H44" s="35"/>
    </row>
    <row r="45" spans="1:8" s="36" customFormat="1" ht="22.5" customHeight="1" hidden="1">
      <c r="A45" s="33" t="s">
        <v>70</v>
      </c>
      <c r="B45" s="28">
        <v>0</v>
      </c>
      <c r="C45" s="28">
        <v>25</v>
      </c>
      <c r="D45" s="28">
        <v>-52</v>
      </c>
      <c r="E45" s="28">
        <f t="shared" si="2"/>
        <v>-77</v>
      </c>
      <c r="F45" s="29" t="str">
        <f t="shared" si="0"/>
        <v>反餘為絀</v>
      </c>
      <c r="G45" s="34">
        <v>-12005</v>
      </c>
      <c r="H45" s="35"/>
    </row>
    <row r="46" spans="1:8" s="36" customFormat="1" ht="22.5" customHeight="1" hidden="1">
      <c r="A46" s="33" t="s">
        <v>71</v>
      </c>
      <c r="B46" s="39">
        <v>1</v>
      </c>
      <c r="C46" s="28">
        <v>-17</v>
      </c>
      <c r="D46" s="28">
        <v>-48</v>
      </c>
      <c r="E46" s="28">
        <f t="shared" si="2"/>
        <v>-31</v>
      </c>
      <c r="F46" s="29">
        <f t="shared" si="0"/>
        <v>182.35294117647058</v>
      </c>
      <c r="G46" s="34">
        <f t="shared" si="1"/>
        <v>-4800</v>
      </c>
      <c r="H46" s="35"/>
    </row>
    <row r="47" spans="1:8" s="36" customFormat="1" ht="22.5" customHeight="1" hidden="1">
      <c r="A47" s="33" t="s">
        <v>72</v>
      </c>
      <c r="B47" s="39">
        <v>8</v>
      </c>
      <c r="C47" s="28">
        <v>-55</v>
      </c>
      <c r="D47" s="28">
        <v>-44</v>
      </c>
      <c r="E47" s="28">
        <f t="shared" si="2"/>
        <v>11</v>
      </c>
      <c r="F47" s="29">
        <f t="shared" si="0"/>
        <v>20</v>
      </c>
      <c r="G47" s="34">
        <f t="shared" si="1"/>
        <v>-550</v>
      </c>
      <c r="H47" s="35"/>
    </row>
    <row r="48" spans="1:8" s="36" customFormat="1" ht="22.5" customHeight="1" hidden="1">
      <c r="A48" s="33" t="s">
        <v>73</v>
      </c>
      <c r="B48" s="28">
        <v>1</v>
      </c>
      <c r="C48" s="28">
        <v>-14</v>
      </c>
      <c r="D48" s="28">
        <v>-26</v>
      </c>
      <c r="E48" s="28">
        <f t="shared" si="2"/>
        <v>-12</v>
      </c>
      <c r="F48" s="29">
        <f t="shared" si="0"/>
        <v>85.71428571428571</v>
      </c>
      <c r="G48" s="34">
        <f t="shared" si="1"/>
        <v>-2600</v>
      </c>
      <c r="H48" s="35"/>
    </row>
    <row r="49" spans="1:8" s="36" customFormat="1" ht="22.5" customHeight="1" hidden="1">
      <c r="A49" s="33" t="s">
        <v>74</v>
      </c>
      <c r="B49" s="39">
        <v>4</v>
      </c>
      <c r="C49" s="28">
        <v>88</v>
      </c>
      <c r="D49" s="28">
        <v>125</v>
      </c>
      <c r="E49" s="28">
        <f t="shared" si="2"/>
        <v>37</v>
      </c>
      <c r="F49" s="29">
        <f t="shared" si="0"/>
        <v>42.04545454545455</v>
      </c>
      <c r="G49" s="38">
        <f t="shared" si="1"/>
        <v>3125</v>
      </c>
      <c r="H49" s="35"/>
    </row>
    <row r="50" spans="1:8" s="36" customFormat="1" ht="22.5" customHeight="1" hidden="1">
      <c r="A50" s="33" t="s">
        <v>75</v>
      </c>
      <c r="B50" s="39">
        <v>4</v>
      </c>
      <c r="C50" s="28">
        <v>-79</v>
      </c>
      <c r="D50" s="28">
        <v>-113</v>
      </c>
      <c r="E50" s="28">
        <f t="shared" si="2"/>
        <v>-34</v>
      </c>
      <c r="F50" s="29">
        <f t="shared" si="0"/>
        <v>43.037974683544306</v>
      </c>
      <c r="G50" s="34">
        <f t="shared" si="1"/>
        <v>-2825</v>
      </c>
      <c r="H50" s="35"/>
    </row>
    <row r="51" spans="1:8" s="36" customFormat="1" ht="22.5" customHeight="1" hidden="1">
      <c r="A51" s="33" t="s">
        <v>76</v>
      </c>
      <c r="B51" s="28">
        <v>6</v>
      </c>
      <c r="C51" s="28">
        <v>-102</v>
      </c>
      <c r="D51" s="28">
        <v>-103</v>
      </c>
      <c r="E51" s="28">
        <f t="shared" si="2"/>
        <v>-1</v>
      </c>
      <c r="F51" s="29">
        <f t="shared" si="0"/>
        <v>0.9803921568627451</v>
      </c>
      <c r="G51" s="34">
        <f t="shared" si="1"/>
        <v>-1716.6666666666667</v>
      </c>
      <c r="H51" s="35"/>
    </row>
    <row r="52" spans="1:8" s="36" customFormat="1" ht="22.5" customHeight="1" hidden="1">
      <c r="A52" s="33" t="s">
        <v>77</v>
      </c>
      <c r="B52" s="28">
        <v>4</v>
      </c>
      <c r="C52" s="28">
        <v>-95</v>
      </c>
      <c r="D52" s="28">
        <v>-116</v>
      </c>
      <c r="E52" s="28">
        <f t="shared" si="2"/>
        <v>-21</v>
      </c>
      <c r="F52" s="29">
        <f t="shared" si="0"/>
        <v>22.105263157894736</v>
      </c>
      <c r="G52" s="38">
        <f t="shared" si="1"/>
        <v>-2900</v>
      </c>
      <c r="H52" s="35"/>
    </row>
    <row r="53" spans="1:8" s="36" customFormat="1" ht="22.5" customHeight="1" hidden="1">
      <c r="A53" s="33" t="s">
        <v>78</v>
      </c>
      <c r="B53" s="28">
        <v>3</v>
      </c>
      <c r="C53" s="28">
        <v>134</v>
      </c>
      <c r="D53" s="28">
        <v>50</v>
      </c>
      <c r="E53" s="28">
        <f t="shared" si="2"/>
        <v>-84</v>
      </c>
      <c r="F53" s="29">
        <f t="shared" si="0"/>
        <v>62.68656716417911</v>
      </c>
      <c r="G53" s="34">
        <f t="shared" si="1"/>
        <v>1666.6666666666667</v>
      </c>
      <c r="H53" s="35"/>
    </row>
    <row r="54" spans="1:8" s="36" customFormat="1" ht="22.5" customHeight="1" hidden="1">
      <c r="A54" s="33" t="s">
        <v>79</v>
      </c>
      <c r="B54" s="39">
        <v>4</v>
      </c>
      <c r="C54" s="28">
        <v>5</v>
      </c>
      <c r="D54" s="28">
        <v>-26</v>
      </c>
      <c r="E54" s="28">
        <f t="shared" si="2"/>
        <v>-31</v>
      </c>
      <c r="F54" s="29" t="str">
        <f t="shared" si="0"/>
        <v>反餘為絀</v>
      </c>
      <c r="G54" s="34">
        <f t="shared" si="1"/>
        <v>-650</v>
      </c>
      <c r="H54" s="35"/>
    </row>
    <row r="55" spans="1:8" s="36" customFormat="1" ht="22.5" customHeight="1" hidden="1">
      <c r="A55" s="33" t="s">
        <v>80</v>
      </c>
      <c r="B55" s="28">
        <v>1</v>
      </c>
      <c r="C55" s="28">
        <v>126</v>
      </c>
      <c r="D55" s="28">
        <v>61</v>
      </c>
      <c r="E55" s="28">
        <f t="shared" si="2"/>
        <v>-65</v>
      </c>
      <c r="F55" s="29">
        <f t="shared" si="0"/>
        <v>51.587301587301596</v>
      </c>
      <c r="G55" s="34">
        <f t="shared" si="1"/>
        <v>6100</v>
      </c>
      <c r="H55" s="35"/>
    </row>
    <row r="56" spans="1:8" s="36" customFormat="1" ht="22.5" customHeight="1" hidden="1">
      <c r="A56" s="33" t="s">
        <v>81</v>
      </c>
      <c r="B56" s="28">
        <v>1</v>
      </c>
      <c r="C56" s="28">
        <v>60</v>
      </c>
      <c r="D56" s="28">
        <v>84</v>
      </c>
      <c r="E56" s="28">
        <f t="shared" si="2"/>
        <v>24</v>
      </c>
      <c r="F56" s="29">
        <f t="shared" si="0"/>
        <v>40</v>
      </c>
      <c r="G56" s="38">
        <f t="shared" si="1"/>
        <v>8400</v>
      </c>
      <c r="H56" s="35"/>
    </row>
    <row r="57" spans="1:8" s="45" customFormat="1" ht="22.5" customHeight="1" hidden="1">
      <c r="A57" s="40" t="s">
        <v>82</v>
      </c>
      <c r="B57" s="41">
        <v>2</v>
      </c>
      <c r="C57" s="41">
        <v>-54</v>
      </c>
      <c r="D57" s="41">
        <v>89</v>
      </c>
      <c r="E57" s="41">
        <f t="shared" si="2"/>
        <v>143</v>
      </c>
      <c r="F57" s="42" t="str">
        <f t="shared" si="0"/>
        <v>轉絀為餘</v>
      </c>
      <c r="G57" s="43">
        <f t="shared" si="1"/>
        <v>4450</v>
      </c>
      <c r="H57" s="44"/>
    </row>
    <row r="58" spans="1:8" s="45" customFormat="1" ht="22.5" customHeight="1" hidden="1">
      <c r="A58" s="40" t="s">
        <v>83</v>
      </c>
      <c r="B58" s="41">
        <v>0</v>
      </c>
      <c r="C58" s="41">
        <v>15</v>
      </c>
      <c r="D58" s="41">
        <v>5</v>
      </c>
      <c r="E58" s="41">
        <f t="shared" si="2"/>
        <v>-10</v>
      </c>
      <c r="F58" s="42">
        <f t="shared" si="0"/>
        <v>66.66666666666666</v>
      </c>
      <c r="G58" s="43">
        <v>-23949</v>
      </c>
      <c r="H58" s="44"/>
    </row>
    <row r="59" spans="1:8" s="36" customFormat="1" ht="22.5" customHeight="1" hidden="1">
      <c r="A59" s="33" t="s">
        <v>84</v>
      </c>
      <c r="B59" s="28">
        <v>0</v>
      </c>
      <c r="C59" s="28">
        <v>6</v>
      </c>
      <c r="D59" s="28">
        <v>30</v>
      </c>
      <c r="E59" s="28">
        <f t="shared" si="2"/>
        <v>24</v>
      </c>
      <c r="F59" s="29">
        <f t="shared" si="0"/>
        <v>400</v>
      </c>
      <c r="G59" s="34">
        <v>-1967</v>
      </c>
      <c r="H59" s="35"/>
    </row>
    <row r="60" spans="1:8" s="36" customFormat="1" ht="22.5" customHeight="1" hidden="1">
      <c r="A60" s="33" t="s">
        <v>85</v>
      </c>
      <c r="B60" s="28">
        <v>5</v>
      </c>
      <c r="C60" s="28">
        <v>11</v>
      </c>
      <c r="D60" s="28">
        <v>18</v>
      </c>
      <c r="E60" s="28">
        <f t="shared" si="2"/>
        <v>7</v>
      </c>
      <c r="F60" s="29">
        <f t="shared" si="0"/>
        <v>63.63636363636363</v>
      </c>
      <c r="G60" s="38">
        <f t="shared" si="1"/>
        <v>360</v>
      </c>
      <c r="H60" s="35"/>
    </row>
    <row r="61" spans="1:8" s="36" customFormat="1" ht="22.5" customHeight="1" hidden="1">
      <c r="A61" s="33" t="s">
        <v>86</v>
      </c>
      <c r="B61" s="28">
        <v>2</v>
      </c>
      <c r="C61" s="28">
        <v>-4</v>
      </c>
      <c r="D61" s="28">
        <v>-3</v>
      </c>
      <c r="E61" s="28">
        <f t="shared" si="2"/>
        <v>1</v>
      </c>
      <c r="F61" s="29">
        <f t="shared" si="0"/>
        <v>25</v>
      </c>
      <c r="G61" s="34">
        <f t="shared" si="1"/>
        <v>-150</v>
      </c>
      <c r="H61" s="35"/>
    </row>
    <row r="62" spans="1:8" s="36" customFormat="1" ht="22.5" customHeight="1" hidden="1">
      <c r="A62" s="33" t="s">
        <v>87</v>
      </c>
      <c r="B62" s="28">
        <v>1</v>
      </c>
      <c r="C62" s="28">
        <v>97</v>
      </c>
      <c r="D62" s="28">
        <v>20</v>
      </c>
      <c r="E62" s="28">
        <f t="shared" si="2"/>
        <v>-77</v>
      </c>
      <c r="F62" s="29">
        <f t="shared" si="0"/>
        <v>79.38144329896907</v>
      </c>
      <c r="G62" s="38">
        <f t="shared" si="1"/>
        <v>2000</v>
      </c>
      <c r="H62" s="35"/>
    </row>
    <row r="63" spans="1:8" s="36" customFormat="1" ht="22.5" customHeight="1" hidden="1">
      <c r="A63" s="33" t="s">
        <v>88</v>
      </c>
      <c r="B63" s="28">
        <v>1</v>
      </c>
      <c r="C63" s="28">
        <v>109</v>
      </c>
      <c r="D63" s="28">
        <v>203</v>
      </c>
      <c r="E63" s="28">
        <f t="shared" si="2"/>
        <v>94</v>
      </c>
      <c r="F63" s="29">
        <f t="shared" si="0"/>
        <v>86.23853211009175</v>
      </c>
      <c r="G63" s="38">
        <f t="shared" si="1"/>
        <v>20300</v>
      </c>
      <c r="H63" s="35"/>
    </row>
    <row r="64" spans="1:8" s="36" customFormat="1" ht="22.5" customHeight="1" hidden="1">
      <c r="A64" s="33" t="s">
        <v>89</v>
      </c>
      <c r="B64" s="28">
        <v>1</v>
      </c>
      <c r="C64" s="28">
        <v>-4</v>
      </c>
      <c r="D64" s="28">
        <v>146</v>
      </c>
      <c r="E64" s="28">
        <f t="shared" si="2"/>
        <v>150</v>
      </c>
      <c r="F64" s="29" t="str">
        <f t="shared" si="0"/>
        <v>轉絀為餘</v>
      </c>
      <c r="G64" s="38">
        <f t="shared" si="1"/>
        <v>14600</v>
      </c>
      <c r="H64" s="35"/>
    </row>
    <row r="65" spans="1:8" s="36" customFormat="1" ht="22.5" customHeight="1" hidden="1">
      <c r="A65" s="33" t="s">
        <v>90</v>
      </c>
      <c r="B65" s="28">
        <v>3</v>
      </c>
      <c r="C65" s="28">
        <v>-50</v>
      </c>
      <c r="D65" s="28">
        <v>-2</v>
      </c>
      <c r="E65" s="28">
        <f t="shared" si="2"/>
        <v>48</v>
      </c>
      <c r="F65" s="29">
        <f t="shared" si="0"/>
        <v>96</v>
      </c>
      <c r="G65" s="38">
        <f t="shared" si="1"/>
        <v>-66.66666666666666</v>
      </c>
      <c r="H65" s="35"/>
    </row>
    <row r="66" spans="1:8" s="36" customFormat="1" ht="22.5" customHeight="1" hidden="1">
      <c r="A66" s="33" t="s">
        <v>91</v>
      </c>
      <c r="B66" s="28">
        <v>4</v>
      </c>
      <c r="C66" s="28">
        <v>-56</v>
      </c>
      <c r="D66" s="28">
        <v>-22</v>
      </c>
      <c r="E66" s="28">
        <f t="shared" si="2"/>
        <v>34</v>
      </c>
      <c r="F66" s="29">
        <f t="shared" si="0"/>
        <v>60.71428571428571</v>
      </c>
      <c r="G66" s="38">
        <f t="shared" si="1"/>
        <v>-550</v>
      </c>
      <c r="H66" s="35"/>
    </row>
    <row r="67" spans="1:8" s="36" customFormat="1" ht="22.5" customHeight="1" hidden="1">
      <c r="A67" s="33" t="s">
        <v>92</v>
      </c>
      <c r="B67" s="28">
        <v>1</v>
      </c>
      <c r="C67" s="28">
        <v>16</v>
      </c>
      <c r="D67" s="28">
        <v>7</v>
      </c>
      <c r="E67" s="28">
        <f t="shared" si="2"/>
        <v>-9</v>
      </c>
      <c r="F67" s="29">
        <v>23023</v>
      </c>
      <c r="G67" s="34">
        <f t="shared" si="1"/>
        <v>700</v>
      </c>
      <c r="H67" s="35"/>
    </row>
    <row r="68" spans="1:8" s="36" customFormat="1" ht="22.5" customHeight="1" hidden="1">
      <c r="A68" s="33" t="s">
        <v>93</v>
      </c>
      <c r="B68" s="39">
        <v>0</v>
      </c>
      <c r="C68" s="28">
        <v>5</v>
      </c>
      <c r="D68" s="28">
        <v>-8</v>
      </c>
      <c r="E68" s="28">
        <f t="shared" si="2"/>
        <v>-13</v>
      </c>
      <c r="F68" s="29" t="str">
        <f aca="true" t="shared" si="3" ref="F68:F131">IF(D68*C68&gt;0,ABS((+E68/ABS(C68)*100)),IF(D68&gt;C68,"轉絀為餘","反餘為絀"))</f>
        <v>反餘為絀</v>
      </c>
      <c r="G68" s="34">
        <v>-1346</v>
      </c>
      <c r="H68" s="35"/>
    </row>
    <row r="69" spans="1:8" s="36" customFormat="1" ht="22.5" customHeight="1" hidden="1">
      <c r="A69" s="33" t="s">
        <v>94</v>
      </c>
      <c r="B69" s="28">
        <v>4</v>
      </c>
      <c r="C69" s="28">
        <v>-6</v>
      </c>
      <c r="D69" s="28">
        <v>-5</v>
      </c>
      <c r="E69" s="28">
        <f t="shared" si="2"/>
        <v>1</v>
      </c>
      <c r="F69" s="29">
        <f t="shared" si="3"/>
        <v>16.666666666666664</v>
      </c>
      <c r="G69" s="34">
        <f aca="true" t="shared" si="4" ref="G69:G130">IF(B69=0,"",IF(OR(B69="-",D69="-"),"輸入數字",IF(OR(D69&lt;0,B69&lt;0),IF(D69&gt;B69,"已達成",D69/B69*100),D69/B69*100)))</f>
        <v>-125</v>
      </c>
      <c r="H69" s="35"/>
    </row>
    <row r="70" spans="1:8" s="36" customFormat="1" ht="22.5" customHeight="1" hidden="1">
      <c r="A70" s="33" t="s">
        <v>95</v>
      </c>
      <c r="B70" s="39">
        <v>0</v>
      </c>
      <c r="C70" s="28">
        <v>-10</v>
      </c>
      <c r="D70" s="28">
        <v>-55</v>
      </c>
      <c r="E70" s="28">
        <f aca="true" t="shared" si="5" ref="E70:E133">D70-C70</f>
        <v>-45</v>
      </c>
      <c r="F70" s="29">
        <f t="shared" si="3"/>
        <v>450</v>
      </c>
      <c r="G70" s="34">
        <v>-36707</v>
      </c>
      <c r="H70" s="35"/>
    </row>
    <row r="71" spans="1:8" s="36" customFormat="1" ht="22.5" customHeight="1">
      <c r="A71" s="27" t="s">
        <v>96</v>
      </c>
      <c r="B71" s="28">
        <v>293</v>
      </c>
      <c r="C71" s="28">
        <v>340</v>
      </c>
      <c r="D71" s="28">
        <v>1209</v>
      </c>
      <c r="E71" s="28">
        <f t="shared" si="5"/>
        <v>869</v>
      </c>
      <c r="F71" s="29">
        <f t="shared" si="3"/>
        <v>255.58823529411762</v>
      </c>
      <c r="G71" s="38">
        <f t="shared" si="4"/>
        <v>412.6279863481229</v>
      </c>
      <c r="H71" s="35"/>
    </row>
    <row r="72" spans="1:8" s="36" customFormat="1" ht="22.5" customHeight="1">
      <c r="A72" s="27" t="s">
        <v>97</v>
      </c>
      <c r="B72" s="28">
        <v>31</v>
      </c>
      <c r="C72" s="28">
        <v>23</v>
      </c>
      <c r="D72" s="28">
        <v>294</v>
      </c>
      <c r="E72" s="28">
        <f t="shared" si="5"/>
        <v>271</v>
      </c>
      <c r="F72" s="29">
        <f t="shared" si="3"/>
        <v>1178.2608695652175</v>
      </c>
      <c r="G72" s="38">
        <f t="shared" si="4"/>
        <v>948.3870967741937</v>
      </c>
      <c r="H72" s="35"/>
    </row>
    <row r="73" spans="1:8" s="13" customFormat="1" ht="22.5" customHeight="1">
      <c r="A73" s="14" t="s">
        <v>8</v>
      </c>
      <c r="B73" s="9">
        <f>SUM(B74)</f>
        <v>31</v>
      </c>
      <c r="C73" s="9">
        <f>SUM(C74)</f>
        <v>35</v>
      </c>
      <c r="D73" s="9">
        <f>SUM(D74)</f>
        <v>85</v>
      </c>
      <c r="E73" s="9">
        <f t="shared" si="5"/>
        <v>50</v>
      </c>
      <c r="F73" s="20">
        <f t="shared" si="3"/>
        <v>142.85714285714286</v>
      </c>
      <c r="G73" s="11">
        <f t="shared" si="4"/>
        <v>274.19354838709677</v>
      </c>
      <c r="H73" s="12"/>
    </row>
    <row r="74" spans="1:8" ht="22.5" customHeight="1">
      <c r="A74" s="15" t="s">
        <v>98</v>
      </c>
      <c r="B74" s="16">
        <v>31</v>
      </c>
      <c r="C74" s="16">
        <v>35</v>
      </c>
      <c r="D74" s="16">
        <v>85</v>
      </c>
      <c r="E74" s="16">
        <f t="shared" si="5"/>
        <v>50</v>
      </c>
      <c r="F74" s="17">
        <f t="shared" si="3"/>
        <v>142.85714285714286</v>
      </c>
      <c r="G74" s="18">
        <f t="shared" si="4"/>
        <v>274.19354838709677</v>
      </c>
      <c r="H74" s="19"/>
    </row>
    <row r="75" spans="1:8" s="13" customFormat="1" ht="22.5" customHeight="1">
      <c r="A75" s="14" t="s">
        <v>9</v>
      </c>
      <c r="B75" s="9">
        <f>SUM(B76:B77)</f>
        <v>-828</v>
      </c>
      <c r="C75" s="9">
        <f>SUM(C76:C77)</f>
        <v>-149</v>
      </c>
      <c r="D75" s="9">
        <f>SUM(D76:D77)</f>
        <v>2035</v>
      </c>
      <c r="E75" s="9">
        <f t="shared" si="5"/>
        <v>2184</v>
      </c>
      <c r="F75" s="22" t="str">
        <f t="shared" si="3"/>
        <v>轉絀為餘</v>
      </c>
      <c r="G75" s="46" t="str">
        <f t="shared" si="4"/>
        <v>已達成</v>
      </c>
      <c r="H75" s="12"/>
    </row>
    <row r="76" spans="1:8" ht="22.5" customHeight="1">
      <c r="A76" s="15" t="s">
        <v>99</v>
      </c>
      <c r="B76" s="16">
        <v>-1973</v>
      </c>
      <c r="C76" s="16">
        <v>-701</v>
      </c>
      <c r="D76" s="16">
        <v>-133</v>
      </c>
      <c r="E76" s="16">
        <f t="shared" si="5"/>
        <v>568</v>
      </c>
      <c r="F76" s="17">
        <f t="shared" si="3"/>
        <v>81.02710413694722</v>
      </c>
      <c r="G76" s="47" t="str">
        <f t="shared" si="4"/>
        <v>已達成</v>
      </c>
      <c r="H76" s="19"/>
    </row>
    <row r="77" spans="1:8" ht="22.5" customHeight="1">
      <c r="A77" s="15" t="s">
        <v>100</v>
      </c>
      <c r="B77" s="16">
        <v>1145</v>
      </c>
      <c r="C77" s="16">
        <v>552</v>
      </c>
      <c r="D77" s="16">
        <v>2168</v>
      </c>
      <c r="E77" s="16">
        <f t="shared" si="5"/>
        <v>1616</v>
      </c>
      <c r="F77" s="17">
        <f t="shared" si="3"/>
        <v>292.7536231884058</v>
      </c>
      <c r="G77" s="18">
        <f t="shared" si="4"/>
        <v>189.34497816593887</v>
      </c>
      <c r="H77" s="19"/>
    </row>
    <row r="78" spans="1:8" s="13" customFormat="1" ht="22.5" customHeight="1">
      <c r="A78" s="14" t="s">
        <v>10</v>
      </c>
      <c r="B78" s="9">
        <f>SUM(B79)</f>
        <v>19210</v>
      </c>
      <c r="C78" s="9">
        <f>SUM(C79)</f>
        <v>17337</v>
      </c>
      <c r="D78" s="9">
        <f>SUM(D79)</f>
        <v>18000</v>
      </c>
      <c r="E78" s="9">
        <f t="shared" si="5"/>
        <v>663</v>
      </c>
      <c r="F78" s="20">
        <f t="shared" si="3"/>
        <v>3.8241910365115075</v>
      </c>
      <c r="G78" s="11">
        <f t="shared" si="4"/>
        <v>93.70119729307652</v>
      </c>
      <c r="H78" s="12"/>
    </row>
    <row r="79" spans="1:8" ht="22.5" customHeight="1">
      <c r="A79" s="15" t="s">
        <v>101</v>
      </c>
      <c r="B79" s="16">
        <v>19210</v>
      </c>
      <c r="C79" s="16">
        <v>17337</v>
      </c>
      <c r="D79" s="16">
        <v>18000</v>
      </c>
      <c r="E79" s="16">
        <f t="shared" si="5"/>
        <v>663</v>
      </c>
      <c r="F79" s="17">
        <f t="shared" si="3"/>
        <v>3.8241910365115075</v>
      </c>
      <c r="G79" s="18">
        <f t="shared" si="4"/>
        <v>93.70119729307652</v>
      </c>
      <c r="H79" s="19"/>
    </row>
    <row r="80" spans="1:8" s="13" customFormat="1" ht="22.5" customHeight="1">
      <c r="A80" s="14" t="s">
        <v>11</v>
      </c>
      <c r="B80" s="9">
        <f>SUM(B81:B82)</f>
        <v>506</v>
      </c>
      <c r="C80" s="9">
        <f>SUM(C81:C82)</f>
        <v>213</v>
      </c>
      <c r="D80" s="9">
        <f>SUM(D81:D82)</f>
        <v>81</v>
      </c>
      <c r="E80" s="9">
        <f t="shared" si="5"/>
        <v>-132</v>
      </c>
      <c r="F80" s="20">
        <f t="shared" si="3"/>
        <v>61.97183098591549</v>
      </c>
      <c r="G80" s="11">
        <f t="shared" si="4"/>
        <v>16.007905138339922</v>
      </c>
      <c r="H80" s="12"/>
    </row>
    <row r="81" spans="1:8" ht="22.5" customHeight="1">
      <c r="A81" s="15" t="s">
        <v>102</v>
      </c>
      <c r="B81" s="16">
        <v>159</v>
      </c>
      <c r="C81" s="16">
        <v>-50</v>
      </c>
      <c r="D81" s="16">
        <v>156</v>
      </c>
      <c r="E81" s="16">
        <f t="shared" si="5"/>
        <v>206</v>
      </c>
      <c r="F81" s="48" t="str">
        <f t="shared" si="3"/>
        <v>轉絀為餘</v>
      </c>
      <c r="G81" s="18">
        <f t="shared" si="4"/>
        <v>98.11320754716981</v>
      </c>
      <c r="H81" s="19"/>
    </row>
    <row r="82" spans="1:8" ht="22.5" customHeight="1">
      <c r="A82" s="15" t="s">
        <v>103</v>
      </c>
      <c r="B82" s="16">
        <v>347</v>
      </c>
      <c r="C82" s="16">
        <v>263</v>
      </c>
      <c r="D82" s="16">
        <v>-75</v>
      </c>
      <c r="E82" s="16">
        <f t="shared" si="5"/>
        <v>-338</v>
      </c>
      <c r="F82" s="48" t="str">
        <f t="shared" si="3"/>
        <v>反餘為絀</v>
      </c>
      <c r="G82" s="49" t="s">
        <v>41</v>
      </c>
      <c r="H82" s="19"/>
    </row>
    <row r="83" spans="1:8" s="13" customFormat="1" ht="22.5" customHeight="1">
      <c r="A83" s="14" t="s">
        <v>12</v>
      </c>
      <c r="B83" s="9">
        <f>SUM(B84)</f>
        <v>1377</v>
      </c>
      <c r="C83" s="9">
        <f>SUM(C84)</f>
        <v>1709</v>
      </c>
      <c r="D83" s="9">
        <f>SUM(D84)</f>
        <v>2316</v>
      </c>
      <c r="E83" s="9">
        <f t="shared" si="5"/>
        <v>607</v>
      </c>
      <c r="F83" s="20">
        <f t="shared" si="3"/>
        <v>35.517846693973084</v>
      </c>
      <c r="G83" s="11">
        <f t="shared" si="4"/>
        <v>168.1917211328976</v>
      </c>
      <c r="H83" s="12"/>
    </row>
    <row r="84" spans="1:8" ht="22.5" customHeight="1">
      <c r="A84" s="15" t="s">
        <v>104</v>
      </c>
      <c r="B84" s="16">
        <v>1377</v>
      </c>
      <c r="C84" s="16">
        <v>1709</v>
      </c>
      <c r="D84" s="16">
        <v>2316</v>
      </c>
      <c r="E84" s="16">
        <f t="shared" si="5"/>
        <v>607</v>
      </c>
      <c r="F84" s="17">
        <f t="shared" si="3"/>
        <v>35.517846693973084</v>
      </c>
      <c r="G84" s="18">
        <f t="shared" si="4"/>
        <v>168.1917211328976</v>
      </c>
      <c r="H84" s="19"/>
    </row>
    <row r="85" spans="1:8" s="13" customFormat="1" ht="22.5" customHeight="1">
      <c r="A85" s="14" t="s">
        <v>13</v>
      </c>
      <c r="B85" s="9">
        <f>SUM(B86)</f>
        <v>10</v>
      </c>
      <c r="C85" s="9">
        <f>SUM(C86)</f>
        <v>13</v>
      </c>
      <c r="D85" s="9">
        <f>SUM(D86)</f>
        <v>19</v>
      </c>
      <c r="E85" s="9">
        <f t="shared" si="5"/>
        <v>6</v>
      </c>
      <c r="F85" s="20">
        <f t="shared" si="3"/>
        <v>46.15384615384615</v>
      </c>
      <c r="G85" s="11">
        <f t="shared" si="4"/>
        <v>190</v>
      </c>
      <c r="H85" s="12"/>
    </row>
    <row r="86" spans="1:8" ht="22.5" customHeight="1">
      <c r="A86" s="15" t="s">
        <v>105</v>
      </c>
      <c r="B86" s="16">
        <v>10</v>
      </c>
      <c r="C86" s="16">
        <v>13</v>
      </c>
      <c r="D86" s="16">
        <v>19</v>
      </c>
      <c r="E86" s="16">
        <f t="shared" si="5"/>
        <v>6</v>
      </c>
      <c r="F86" s="17">
        <f t="shared" si="3"/>
        <v>46.15384615384615</v>
      </c>
      <c r="G86" s="18">
        <f t="shared" si="4"/>
        <v>190</v>
      </c>
      <c r="H86" s="19"/>
    </row>
    <row r="87" spans="1:8" s="13" customFormat="1" ht="22.5" customHeight="1">
      <c r="A87" s="14" t="s">
        <v>14</v>
      </c>
      <c r="B87" s="9">
        <f>SUM(B88:B89)</f>
        <v>739</v>
      </c>
      <c r="C87" s="9">
        <f>SUM(C88:C89)</f>
        <v>540</v>
      </c>
      <c r="D87" s="9">
        <f>SUM(D88:D89)</f>
        <v>423</v>
      </c>
      <c r="E87" s="9">
        <f t="shared" si="5"/>
        <v>-117</v>
      </c>
      <c r="F87" s="20">
        <f t="shared" si="3"/>
        <v>21.666666666666668</v>
      </c>
      <c r="G87" s="11">
        <f t="shared" si="4"/>
        <v>57.23951285520974</v>
      </c>
      <c r="H87" s="12"/>
    </row>
    <row r="88" spans="1:8" ht="22.5" customHeight="1">
      <c r="A88" s="15" t="s">
        <v>106</v>
      </c>
      <c r="B88" s="16">
        <v>602</v>
      </c>
      <c r="C88" s="16">
        <v>440</v>
      </c>
      <c r="D88" s="16">
        <v>311</v>
      </c>
      <c r="E88" s="16">
        <f t="shared" si="5"/>
        <v>-129</v>
      </c>
      <c r="F88" s="17">
        <f t="shared" si="3"/>
        <v>29.318181818181817</v>
      </c>
      <c r="G88" s="18">
        <f t="shared" si="4"/>
        <v>51.66112956810631</v>
      </c>
      <c r="H88" s="19"/>
    </row>
    <row r="89" spans="1:8" ht="22.5" customHeight="1">
      <c r="A89" s="15" t="s">
        <v>107</v>
      </c>
      <c r="B89" s="16">
        <v>137</v>
      </c>
      <c r="C89" s="16">
        <v>100</v>
      </c>
      <c r="D89" s="16">
        <v>112</v>
      </c>
      <c r="E89" s="16">
        <f t="shared" si="5"/>
        <v>12</v>
      </c>
      <c r="F89" s="17">
        <f t="shared" si="3"/>
        <v>12</v>
      </c>
      <c r="G89" s="18">
        <f t="shared" si="4"/>
        <v>81.75182481751825</v>
      </c>
      <c r="H89" s="19"/>
    </row>
    <row r="90" spans="1:8" s="13" customFormat="1" ht="22.5" customHeight="1">
      <c r="A90" s="14" t="s">
        <v>15</v>
      </c>
      <c r="B90" s="9">
        <f>SUM(B91)</f>
        <v>-854</v>
      </c>
      <c r="C90" s="9">
        <f>SUM(C91)</f>
        <v>-630</v>
      </c>
      <c r="D90" s="9">
        <f>SUM(D91)</f>
        <v>-314</v>
      </c>
      <c r="E90" s="9">
        <f t="shared" si="5"/>
        <v>316</v>
      </c>
      <c r="F90" s="20">
        <f t="shared" si="3"/>
        <v>50.15873015873016</v>
      </c>
      <c r="G90" s="46" t="str">
        <f t="shared" si="4"/>
        <v>已達成</v>
      </c>
      <c r="H90" s="12"/>
    </row>
    <row r="91" spans="1:8" ht="22.5" customHeight="1">
      <c r="A91" s="15" t="s">
        <v>108</v>
      </c>
      <c r="B91" s="16">
        <v>-854</v>
      </c>
      <c r="C91" s="16">
        <v>-630</v>
      </c>
      <c r="D91" s="16">
        <v>-314</v>
      </c>
      <c r="E91" s="16">
        <f t="shared" si="5"/>
        <v>316</v>
      </c>
      <c r="F91" s="17">
        <f t="shared" si="3"/>
        <v>50.15873015873016</v>
      </c>
      <c r="G91" s="47" t="str">
        <f t="shared" si="4"/>
        <v>已達成</v>
      </c>
      <c r="H91" s="19"/>
    </row>
    <row r="92" spans="1:8" s="13" customFormat="1" ht="22.5" customHeight="1">
      <c r="A92" s="14" t="s">
        <v>16</v>
      </c>
      <c r="B92" s="9">
        <f>SUM(B93)</f>
        <v>28</v>
      </c>
      <c r="C92" s="9">
        <f>SUM(C93)</f>
        <v>20</v>
      </c>
      <c r="D92" s="9">
        <f>SUM(D93)</f>
        <v>31</v>
      </c>
      <c r="E92" s="9">
        <f t="shared" si="5"/>
        <v>11</v>
      </c>
      <c r="F92" s="20">
        <f t="shared" si="3"/>
        <v>55.00000000000001</v>
      </c>
      <c r="G92" s="11">
        <f t="shared" si="4"/>
        <v>110.71428571428572</v>
      </c>
      <c r="H92" s="12"/>
    </row>
    <row r="93" spans="1:8" ht="22.5" customHeight="1">
      <c r="A93" s="15" t="s">
        <v>109</v>
      </c>
      <c r="B93" s="16">
        <v>28</v>
      </c>
      <c r="C93" s="16">
        <v>20</v>
      </c>
      <c r="D93" s="16">
        <v>31</v>
      </c>
      <c r="E93" s="16">
        <f t="shared" si="5"/>
        <v>11</v>
      </c>
      <c r="F93" s="17">
        <f t="shared" si="3"/>
        <v>55.00000000000001</v>
      </c>
      <c r="G93" s="18">
        <f t="shared" si="4"/>
        <v>110.71428571428572</v>
      </c>
      <c r="H93" s="19"/>
    </row>
    <row r="94" spans="1:8" s="13" customFormat="1" ht="22.5" customHeight="1">
      <c r="A94" s="14" t="s">
        <v>17</v>
      </c>
      <c r="B94" s="9">
        <f>SUM(B95)</f>
        <v>3</v>
      </c>
      <c r="C94" s="9">
        <f>SUM(C95)</f>
        <v>24</v>
      </c>
      <c r="D94" s="9">
        <f>SUM(D95)</f>
        <v>204</v>
      </c>
      <c r="E94" s="9">
        <f t="shared" si="5"/>
        <v>180</v>
      </c>
      <c r="F94" s="20">
        <f t="shared" si="3"/>
        <v>750</v>
      </c>
      <c r="G94" s="11">
        <f t="shared" si="4"/>
        <v>6800</v>
      </c>
      <c r="H94" s="12"/>
    </row>
    <row r="95" spans="1:8" s="51" customFormat="1" ht="22.5" customHeight="1">
      <c r="A95" s="15" t="s">
        <v>110</v>
      </c>
      <c r="B95" s="16">
        <v>3</v>
      </c>
      <c r="C95" s="16">
        <v>24</v>
      </c>
      <c r="D95" s="16">
        <v>204</v>
      </c>
      <c r="E95" s="16">
        <f t="shared" si="5"/>
        <v>180</v>
      </c>
      <c r="F95" s="17">
        <f t="shared" si="3"/>
        <v>750</v>
      </c>
      <c r="G95" s="18">
        <f t="shared" si="4"/>
        <v>6800</v>
      </c>
      <c r="H95" s="50"/>
    </row>
    <row r="96" spans="1:8" s="13" customFormat="1" ht="22.5" customHeight="1">
      <c r="A96" s="8" t="s">
        <v>18</v>
      </c>
      <c r="B96" s="9">
        <f>SUM(B98)</f>
        <v>6</v>
      </c>
      <c r="C96" s="52">
        <f>SUM(C98)</f>
        <v>6</v>
      </c>
      <c r="D96" s="53">
        <f>SUM(D98)</f>
        <v>-319</v>
      </c>
      <c r="E96" s="53">
        <f t="shared" si="5"/>
        <v>-325</v>
      </c>
      <c r="F96" s="22" t="str">
        <f t="shared" si="3"/>
        <v>反餘為絀</v>
      </c>
      <c r="G96" s="54" t="s">
        <v>41</v>
      </c>
      <c r="H96" s="12"/>
    </row>
    <row r="97" spans="1:8" s="13" customFormat="1" ht="22.5" customHeight="1">
      <c r="A97" s="14" t="s">
        <v>6</v>
      </c>
      <c r="B97" s="9">
        <f>SUM(B98)</f>
        <v>6</v>
      </c>
      <c r="C97" s="52">
        <f>SUM(C98)</f>
        <v>6</v>
      </c>
      <c r="D97" s="53">
        <f>SUM(D98)</f>
        <v>-319</v>
      </c>
      <c r="E97" s="53">
        <f t="shared" si="5"/>
        <v>-325</v>
      </c>
      <c r="F97" s="22" t="str">
        <f t="shared" si="3"/>
        <v>反餘為絀</v>
      </c>
      <c r="G97" s="54" t="s">
        <v>41</v>
      </c>
      <c r="H97" s="12"/>
    </row>
    <row r="98" spans="1:8" s="51" customFormat="1" ht="22.5" customHeight="1">
      <c r="A98" s="15" t="s">
        <v>19</v>
      </c>
      <c r="B98" s="16">
        <v>6</v>
      </c>
      <c r="C98" s="55">
        <v>6</v>
      </c>
      <c r="D98" s="56">
        <v>-319</v>
      </c>
      <c r="E98" s="56">
        <f t="shared" si="5"/>
        <v>-325</v>
      </c>
      <c r="F98" s="48" t="str">
        <f t="shared" si="3"/>
        <v>反餘為絀</v>
      </c>
      <c r="G98" s="49" t="s">
        <v>41</v>
      </c>
      <c r="H98" s="50"/>
    </row>
    <row r="99" spans="1:8" s="13" customFormat="1" ht="22.5" customHeight="1">
      <c r="A99" s="8" t="s">
        <v>20</v>
      </c>
      <c r="B99" s="9">
        <f>B100+B105+B108+B110+B113+B115+B117+B119+B121+B123+B125+B127+B129</f>
        <v>35337</v>
      </c>
      <c r="C99" s="9">
        <f>C100+C105+C108+C110+C113+C115+C117+C119+C121+C123+C125+C127+C129</f>
        <v>-9623</v>
      </c>
      <c r="D99" s="9">
        <f>D100+D105+D108+D110+D113+D115+D117+D119+D121+D123+D125+D127+D129</f>
        <v>17764</v>
      </c>
      <c r="E99" s="9">
        <f t="shared" si="5"/>
        <v>27387</v>
      </c>
      <c r="F99" s="22" t="str">
        <f t="shared" si="3"/>
        <v>轉絀為餘</v>
      </c>
      <c r="G99" s="57">
        <f t="shared" si="4"/>
        <v>50.27025497354048</v>
      </c>
      <c r="H99" s="12"/>
    </row>
    <row r="100" spans="1:8" s="13" customFormat="1" ht="22.5" customHeight="1">
      <c r="A100" s="14" t="s">
        <v>3</v>
      </c>
      <c r="B100" s="9">
        <f>SUM(B101:B104)</f>
        <v>40528</v>
      </c>
      <c r="C100" s="9">
        <f>SUM(C101:C104)</f>
        <v>-8852</v>
      </c>
      <c r="D100" s="9">
        <f>SUM(D101:D104)</f>
        <v>5692</v>
      </c>
      <c r="E100" s="9">
        <f t="shared" si="5"/>
        <v>14544</v>
      </c>
      <c r="F100" s="22" t="str">
        <f t="shared" si="3"/>
        <v>轉絀為餘</v>
      </c>
      <c r="G100" s="57">
        <f t="shared" si="4"/>
        <v>14.044611133043821</v>
      </c>
      <c r="H100" s="12"/>
    </row>
    <row r="101" spans="1:8" ht="22.5" customHeight="1">
      <c r="A101" s="15" t="s">
        <v>21</v>
      </c>
      <c r="B101" s="16">
        <v>-1380</v>
      </c>
      <c r="C101" s="16">
        <v>-616</v>
      </c>
      <c r="D101" s="16">
        <v>2292</v>
      </c>
      <c r="E101" s="16">
        <f t="shared" si="5"/>
        <v>2908</v>
      </c>
      <c r="F101" s="48" t="str">
        <f t="shared" si="3"/>
        <v>轉絀為餘</v>
      </c>
      <c r="G101" s="47" t="str">
        <f t="shared" si="4"/>
        <v>已達成</v>
      </c>
      <c r="H101" s="19"/>
    </row>
    <row r="102" spans="1:8" ht="22.5" customHeight="1">
      <c r="A102" s="15" t="s">
        <v>111</v>
      </c>
      <c r="B102" s="16">
        <v>1906</v>
      </c>
      <c r="C102" s="16">
        <v>1295</v>
      </c>
      <c r="D102" s="16">
        <v>1009</v>
      </c>
      <c r="E102" s="16">
        <f t="shared" si="5"/>
        <v>-286</v>
      </c>
      <c r="F102" s="17">
        <f t="shared" si="3"/>
        <v>22.084942084942085</v>
      </c>
      <c r="G102" s="18">
        <f t="shared" si="4"/>
        <v>52.938090241343126</v>
      </c>
      <c r="H102" s="19"/>
    </row>
    <row r="103" spans="1:8" ht="22.5" customHeight="1">
      <c r="A103" s="15" t="s">
        <v>112</v>
      </c>
      <c r="B103" s="16">
        <v>-2</v>
      </c>
      <c r="C103" s="18" t="s">
        <v>113</v>
      </c>
      <c r="D103" s="55">
        <v>0</v>
      </c>
      <c r="E103" s="58" t="s">
        <v>113</v>
      </c>
      <c r="F103" s="17">
        <v>46</v>
      </c>
      <c r="G103" s="47" t="str">
        <f t="shared" si="4"/>
        <v>已達成</v>
      </c>
      <c r="H103" s="19"/>
    </row>
    <row r="104" spans="1:8" ht="22.5" customHeight="1">
      <c r="A104" s="15" t="s">
        <v>114</v>
      </c>
      <c r="B104" s="16">
        <v>40004</v>
      </c>
      <c r="C104" s="16">
        <v>-9531</v>
      </c>
      <c r="D104" s="16">
        <v>2391</v>
      </c>
      <c r="E104" s="16">
        <f t="shared" si="5"/>
        <v>11922</v>
      </c>
      <c r="F104" s="48" t="str">
        <f t="shared" si="3"/>
        <v>轉絀為餘</v>
      </c>
      <c r="G104" s="58">
        <f t="shared" si="4"/>
        <v>5.976902309769023</v>
      </c>
      <c r="H104" s="19"/>
    </row>
    <row r="105" spans="1:8" s="13" customFormat="1" ht="22.5" customHeight="1">
      <c r="A105" s="14" t="s">
        <v>4</v>
      </c>
      <c r="B105" s="9">
        <f>SUM(B106:B107)</f>
        <v>-112</v>
      </c>
      <c r="C105" s="9">
        <f>SUM(C106:C107)</f>
        <v>-168</v>
      </c>
      <c r="D105" s="9">
        <f>SUM(D106:D107)</f>
        <v>-83</v>
      </c>
      <c r="E105" s="9">
        <f t="shared" si="5"/>
        <v>85</v>
      </c>
      <c r="F105" s="20">
        <f t="shared" si="3"/>
        <v>50.595238095238095</v>
      </c>
      <c r="G105" s="46" t="str">
        <f t="shared" si="4"/>
        <v>已達成</v>
      </c>
      <c r="H105" s="12"/>
    </row>
    <row r="106" spans="1:8" ht="22.5" customHeight="1">
      <c r="A106" s="15" t="s">
        <v>115</v>
      </c>
      <c r="B106" s="16">
        <v>-123</v>
      </c>
      <c r="C106" s="16">
        <v>-254</v>
      </c>
      <c r="D106" s="16">
        <v>-202</v>
      </c>
      <c r="E106" s="16">
        <f t="shared" si="5"/>
        <v>52</v>
      </c>
      <c r="F106" s="17">
        <f t="shared" si="3"/>
        <v>20.47244094488189</v>
      </c>
      <c r="G106" s="58">
        <f t="shared" si="4"/>
        <v>164.22764227642276</v>
      </c>
      <c r="H106" s="19"/>
    </row>
    <row r="107" spans="1:8" ht="22.5" customHeight="1">
      <c r="A107" s="15" t="s">
        <v>116</v>
      </c>
      <c r="B107" s="16">
        <v>11</v>
      </c>
      <c r="C107" s="16">
        <v>86</v>
      </c>
      <c r="D107" s="16">
        <v>119</v>
      </c>
      <c r="E107" s="16">
        <f t="shared" si="5"/>
        <v>33</v>
      </c>
      <c r="F107" s="17">
        <f t="shared" si="3"/>
        <v>38.372093023255815</v>
      </c>
      <c r="G107" s="18">
        <f t="shared" si="4"/>
        <v>1081.8181818181818</v>
      </c>
      <c r="H107" s="19"/>
    </row>
    <row r="108" spans="1:8" s="13" customFormat="1" ht="22.5" customHeight="1">
      <c r="A108" s="14" t="s">
        <v>7</v>
      </c>
      <c r="B108" s="11">
        <f>B109</f>
        <v>5</v>
      </c>
      <c r="C108" s="9">
        <f>SUM(C109)</f>
        <v>77</v>
      </c>
      <c r="D108" s="9">
        <f>SUM(D109)</f>
        <v>106</v>
      </c>
      <c r="E108" s="9">
        <f t="shared" si="5"/>
        <v>29</v>
      </c>
      <c r="F108" s="20">
        <f t="shared" si="3"/>
        <v>37.66233766233766</v>
      </c>
      <c r="G108" s="11">
        <f t="shared" si="4"/>
        <v>2120</v>
      </c>
      <c r="H108" s="12"/>
    </row>
    <row r="109" spans="1:8" ht="22.5" customHeight="1">
      <c r="A109" s="15" t="s">
        <v>117</v>
      </c>
      <c r="B109" s="18">
        <v>5</v>
      </c>
      <c r="C109" s="16">
        <v>77</v>
      </c>
      <c r="D109" s="16">
        <v>106</v>
      </c>
      <c r="E109" s="16">
        <f t="shared" si="5"/>
        <v>29</v>
      </c>
      <c r="F109" s="17">
        <f t="shared" si="3"/>
        <v>37.66233766233766</v>
      </c>
      <c r="G109" s="18">
        <f t="shared" si="4"/>
        <v>2120</v>
      </c>
      <c r="H109" s="19"/>
    </row>
    <row r="110" spans="1:8" s="13" customFormat="1" ht="22.5" customHeight="1">
      <c r="A110" s="14" t="s">
        <v>9</v>
      </c>
      <c r="B110" s="9">
        <f>SUM(B111:B112)</f>
        <v>9955</v>
      </c>
      <c r="C110" s="9">
        <f>SUM(C111:C112)</f>
        <v>8455</v>
      </c>
      <c r="D110" s="9">
        <f>SUM(D111:D112)</f>
        <v>12352</v>
      </c>
      <c r="E110" s="9">
        <f t="shared" si="5"/>
        <v>3897</v>
      </c>
      <c r="F110" s="20">
        <f t="shared" si="3"/>
        <v>46.091070372560615</v>
      </c>
      <c r="G110" s="11">
        <f t="shared" si="4"/>
        <v>124.07835258663988</v>
      </c>
      <c r="H110" s="12"/>
    </row>
    <row r="111" spans="1:8" s="51" customFormat="1" ht="22.5" customHeight="1">
      <c r="A111" s="15" t="s">
        <v>118</v>
      </c>
      <c r="B111" s="16">
        <v>1328</v>
      </c>
      <c r="C111" s="16">
        <v>2032</v>
      </c>
      <c r="D111" s="16">
        <v>5605</v>
      </c>
      <c r="E111" s="16">
        <f t="shared" si="5"/>
        <v>3573</v>
      </c>
      <c r="F111" s="17">
        <f t="shared" si="3"/>
        <v>175.83661417322836</v>
      </c>
      <c r="G111" s="18">
        <f t="shared" si="4"/>
        <v>422.06325301204816</v>
      </c>
      <c r="H111" s="50"/>
    </row>
    <row r="112" spans="1:8" ht="22.5" customHeight="1">
      <c r="A112" s="15" t="s">
        <v>119</v>
      </c>
      <c r="B112" s="16">
        <v>8627</v>
      </c>
      <c r="C112" s="16">
        <v>6423</v>
      </c>
      <c r="D112" s="16">
        <v>6747</v>
      </c>
      <c r="E112" s="16">
        <f t="shared" si="5"/>
        <v>324</v>
      </c>
      <c r="F112" s="17">
        <f t="shared" si="3"/>
        <v>5.044371788883699</v>
      </c>
      <c r="G112" s="18">
        <f t="shared" si="4"/>
        <v>78.20795177929756</v>
      </c>
      <c r="H112" s="19"/>
    </row>
    <row r="113" spans="1:8" s="13" customFormat="1" ht="22.5" customHeight="1">
      <c r="A113" s="14" t="s">
        <v>10</v>
      </c>
      <c r="B113" s="9">
        <f>SUM(B114)</f>
        <v>-1081</v>
      </c>
      <c r="C113" s="9">
        <f>SUM(C114)</f>
        <v>-946</v>
      </c>
      <c r="D113" s="9">
        <f>SUM(D114)</f>
        <v>-262</v>
      </c>
      <c r="E113" s="9">
        <f t="shared" si="5"/>
        <v>684</v>
      </c>
      <c r="F113" s="20">
        <f t="shared" si="3"/>
        <v>72.3044397463002</v>
      </c>
      <c r="G113" s="23" t="str">
        <f t="shared" si="4"/>
        <v>已達成</v>
      </c>
      <c r="H113" s="12"/>
    </row>
    <row r="114" spans="1:8" ht="22.5" customHeight="1">
      <c r="A114" s="15" t="s">
        <v>120</v>
      </c>
      <c r="B114" s="16">
        <v>-1081</v>
      </c>
      <c r="C114" s="16">
        <v>-946</v>
      </c>
      <c r="D114" s="16">
        <v>-262</v>
      </c>
      <c r="E114" s="16">
        <f t="shared" si="5"/>
        <v>684</v>
      </c>
      <c r="F114" s="17">
        <f t="shared" si="3"/>
        <v>72.3044397463002</v>
      </c>
      <c r="G114" s="25" t="str">
        <f t="shared" si="4"/>
        <v>已達成</v>
      </c>
      <c r="H114" s="19"/>
    </row>
    <row r="115" spans="1:8" ht="22.5" customHeight="1">
      <c r="A115" s="14" t="s">
        <v>121</v>
      </c>
      <c r="B115" s="9">
        <f>B116</f>
        <v>15</v>
      </c>
      <c r="C115" s="9">
        <f>C116</f>
        <v>24</v>
      </c>
      <c r="D115" s="9">
        <f>D116</f>
        <v>62</v>
      </c>
      <c r="E115" s="9">
        <f t="shared" si="5"/>
        <v>38</v>
      </c>
      <c r="F115" s="20">
        <f t="shared" si="3"/>
        <v>158.33333333333331</v>
      </c>
      <c r="G115" s="11">
        <f t="shared" si="4"/>
        <v>413.33333333333337</v>
      </c>
      <c r="H115" s="19"/>
    </row>
    <row r="116" spans="1:8" ht="22.5" customHeight="1">
      <c r="A116" s="15" t="s">
        <v>122</v>
      </c>
      <c r="B116" s="16">
        <v>15</v>
      </c>
      <c r="C116" s="16">
        <v>24</v>
      </c>
      <c r="D116" s="16">
        <v>62</v>
      </c>
      <c r="E116" s="16">
        <f t="shared" si="5"/>
        <v>38</v>
      </c>
      <c r="F116" s="17">
        <f t="shared" si="3"/>
        <v>158.33333333333331</v>
      </c>
      <c r="G116" s="18">
        <f t="shared" si="4"/>
        <v>413.33333333333337</v>
      </c>
      <c r="H116" s="19"/>
    </row>
    <row r="117" spans="1:8" s="13" customFormat="1" ht="22.5" customHeight="1">
      <c r="A117" s="14" t="s">
        <v>13</v>
      </c>
      <c r="B117" s="9">
        <f>SUM(B118)</f>
        <v>-17136</v>
      </c>
      <c r="C117" s="9">
        <f>SUM(C118)</f>
        <v>-9755</v>
      </c>
      <c r="D117" s="9">
        <f>SUM(D118)</f>
        <v>-4029</v>
      </c>
      <c r="E117" s="9">
        <f t="shared" si="5"/>
        <v>5726</v>
      </c>
      <c r="F117" s="20">
        <f t="shared" si="3"/>
        <v>58.69810353664787</v>
      </c>
      <c r="G117" s="54" t="str">
        <f t="shared" si="4"/>
        <v>已達成</v>
      </c>
      <c r="H117" s="12"/>
    </row>
    <row r="118" spans="1:8" s="51" customFormat="1" ht="22.5" customHeight="1">
      <c r="A118" s="15" t="s">
        <v>123</v>
      </c>
      <c r="B118" s="16">
        <v>-17136</v>
      </c>
      <c r="C118" s="16">
        <v>-9755</v>
      </c>
      <c r="D118" s="16">
        <v>-4029</v>
      </c>
      <c r="E118" s="16">
        <f t="shared" si="5"/>
        <v>5726</v>
      </c>
      <c r="F118" s="17">
        <f t="shared" si="3"/>
        <v>58.69810353664787</v>
      </c>
      <c r="G118" s="49" t="str">
        <f t="shared" si="4"/>
        <v>已達成</v>
      </c>
      <c r="H118" s="50"/>
    </row>
    <row r="119" spans="1:8" s="13" customFormat="1" ht="22.5" customHeight="1">
      <c r="A119" s="14" t="s">
        <v>22</v>
      </c>
      <c r="B119" s="9">
        <f>SUM(B120)</f>
        <v>431</v>
      </c>
      <c r="C119" s="9">
        <f>SUM(C120)</f>
        <v>-1123</v>
      </c>
      <c r="D119" s="9">
        <f>SUM(D120)</f>
        <v>1634</v>
      </c>
      <c r="E119" s="9">
        <f t="shared" si="5"/>
        <v>2757</v>
      </c>
      <c r="F119" s="22" t="str">
        <f t="shared" si="3"/>
        <v>轉絀為餘</v>
      </c>
      <c r="G119" s="57">
        <f t="shared" si="4"/>
        <v>379.11832946635735</v>
      </c>
      <c r="H119" s="12"/>
    </row>
    <row r="120" spans="1:8" ht="22.5" customHeight="1">
      <c r="A120" s="15" t="s">
        <v>124</v>
      </c>
      <c r="B120" s="16">
        <v>431</v>
      </c>
      <c r="C120" s="16">
        <v>-1123</v>
      </c>
      <c r="D120" s="16">
        <v>1634</v>
      </c>
      <c r="E120" s="16">
        <f t="shared" si="5"/>
        <v>2757</v>
      </c>
      <c r="F120" s="48" t="str">
        <f t="shared" si="3"/>
        <v>轉絀為餘</v>
      </c>
      <c r="G120" s="21">
        <f t="shared" si="4"/>
        <v>379.11832946635735</v>
      </c>
      <c r="H120" s="19"/>
    </row>
    <row r="121" spans="1:8" s="13" customFormat="1" ht="22.5" customHeight="1">
      <c r="A121" s="14" t="s">
        <v>14</v>
      </c>
      <c r="B121" s="9">
        <f>SUM(B122)</f>
        <v>-536</v>
      </c>
      <c r="C121" s="9">
        <f>SUM(C122)</f>
        <v>-168</v>
      </c>
      <c r="D121" s="9">
        <f>SUM(D122)</f>
        <v>194</v>
      </c>
      <c r="E121" s="9">
        <f t="shared" si="5"/>
        <v>362</v>
      </c>
      <c r="F121" s="22" t="str">
        <f t="shared" si="3"/>
        <v>轉絀為餘</v>
      </c>
      <c r="G121" s="46" t="str">
        <f t="shared" si="4"/>
        <v>已達成</v>
      </c>
      <c r="H121" s="12"/>
    </row>
    <row r="122" spans="1:8" s="62" customFormat="1" ht="22.5" customHeight="1">
      <c r="A122" s="59" t="s">
        <v>125</v>
      </c>
      <c r="B122" s="60">
        <v>-536</v>
      </c>
      <c r="C122" s="60">
        <v>-168</v>
      </c>
      <c r="D122" s="41">
        <v>194</v>
      </c>
      <c r="E122" s="60">
        <f t="shared" si="5"/>
        <v>362</v>
      </c>
      <c r="F122" s="48" t="str">
        <f t="shared" si="3"/>
        <v>轉絀為餘</v>
      </c>
      <c r="G122" s="47" t="str">
        <f t="shared" si="4"/>
        <v>已達成</v>
      </c>
      <c r="H122" s="61"/>
    </row>
    <row r="123" spans="1:8" s="13" customFormat="1" ht="22.5" customHeight="1">
      <c r="A123" s="14" t="s">
        <v>23</v>
      </c>
      <c r="B123" s="9">
        <f>SUM(B124)</f>
        <v>393</v>
      </c>
      <c r="C123" s="9">
        <f>SUM(C124)</f>
        <v>378</v>
      </c>
      <c r="D123" s="9">
        <f>SUM(D124)</f>
        <v>403</v>
      </c>
      <c r="E123" s="9">
        <f t="shared" si="5"/>
        <v>25</v>
      </c>
      <c r="F123" s="20">
        <f t="shared" si="3"/>
        <v>6.613756613756613</v>
      </c>
      <c r="G123" s="63">
        <f t="shared" si="4"/>
        <v>102.5445292620865</v>
      </c>
      <c r="H123" s="12"/>
    </row>
    <row r="124" spans="1:8" ht="22.5" customHeight="1">
      <c r="A124" s="15" t="s">
        <v>126</v>
      </c>
      <c r="B124" s="16">
        <v>393</v>
      </c>
      <c r="C124" s="16">
        <v>378</v>
      </c>
      <c r="D124" s="16">
        <v>403</v>
      </c>
      <c r="E124" s="16">
        <f t="shared" si="5"/>
        <v>25</v>
      </c>
      <c r="F124" s="17">
        <f t="shared" si="3"/>
        <v>6.613756613756613</v>
      </c>
      <c r="G124" s="58">
        <f t="shared" si="4"/>
        <v>102.5445292620865</v>
      </c>
      <c r="H124" s="19"/>
    </row>
    <row r="125" spans="1:8" s="13" customFormat="1" ht="22.5" customHeight="1">
      <c r="A125" s="14" t="s">
        <v>24</v>
      </c>
      <c r="B125" s="9">
        <f>SUM(B126)</f>
        <v>-32</v>
      </c>
      <c r="C125" s="9">
        <f>SUM(C126)</f>
        <v>-11</v>
      </c>
      <c r="D125" s="9">
        <f>SUM(D126)</f>
        <v>-4</v>
      </c>
      <c r="E125" s="53">
        <f t="shared" si="5"/>
        <v>7</v>
      </c>
      <c r="F125" s="20">
        <f t="shared" si="3"/>
        <v>63.63636363636363</v>
      </c>
      <c r="G125" s="46" t="str">
        <f t="shared" si="4"/>
        <v>已達成</v>
      </c>
      <c r="H125" s="12"/>
    </row>
    <row r="126" spans="1:8" ht="22.5" customHeight="1">
      <c r="A126" s="15" t="s">
        <v>127</v>
      </c>
      <c r="B126" s="16">
        <v>-32</v>
      </c>
      <c r="C126" s="16">
        <v>-11</v>
      </c>
      <c r="D126" s="16">
        <v>-4</v>
      </c>
      <c r="E126" s="56">
        <f t="shared" si="5"/>
        <v>7</v>
      </c>
      <c r="F126" s="17">
        <f t="shared" si="3"/>
        <v>63.63636363636363</v>
      </c>
      <c r="G126" s="47" t="str">
        <f t="shared" si="4"/>
        <v>已達成</v>
      </c>
      <c r="H126" s="19"/>
    </row>
    <row r="127" spans="1:8" s="13" customFormat="1" ht="22.5" customHeight="1">
      <c r="A127" s="14" t="s">
        <v>128</v>
      </c>
      <c r="B127" s="9">
        <f>SUM(B128)</f>
        <v>4</v>
      </c>
      <c r="C127" s="9">
        <f>SUM(C128)</f>
        <v>58</v>
      </c>
      <c r="D127" s="9">
        <f>SUM(D128)</f>
        <v>128</v>
      </c>
      <c r="E127" s="9">
        <f t="shared" si="5"/>
        <v>70</v>
      </c>
      <c r="F127" s="20">
        <f t="shared" si="3"/>
        <v>120.6896551724138</v>
      </c>
      <c r="G127" s="11">
        <f t="shared" si="4"/>
        <v>3200</v>
      </c>
      <c r="H127" s="12"/>
    </row>
    <row r="128" spans="1:8" ht="22.5" customHeight="1">
      <c r="A128" s="15" t="s">
        <v>129</v>
      </c>
      <c r="B128" s="16">
        <v>4</v>
      </c>
      <c r="C128" s="16">
        <v>58</v>
      </c>
      <c r="D128" s="16">
        <v>128</v>
      </c>
      <c r="E128" s="16">
        <f t="shared" si="5"/>
        <v>70</v>
      </c>
      <c r="F128" s="17">
        <f t="shared" si="3"/>
        <v>120.6896551724138</v>
      </c>
      <c r="G128" s="18">
        <f t="shared" si="4"/>
        <v>3200</v>
      </c>
      <c r="H128" s="19"/>
    </row>
    <row r="129" spans="1:8" s="13" customFormat="1" ht="22.5" customHeight="1">
      <c r="A129" s="14" t="s">
        <v>130</v>
      </c>
      <c r="B129" s="9">
        <f>B130+B131</f>
        <v>2903</v>
      </c>
      <c r="C129" s="9">
        <f>C130+C131</f>
        <v>2408</v>
      </c>
      <c r="D129" s="9">
        <f>D130+D131</f>
        <v>1571</v>
      </c>
      <c r="E129" s="9">
        <f t="shared" si="5"/>
        <v>-837</v>
      </c>
      <c r="F129" s="20">
        <f t="shared" si="3"/>
        <v>34.75913621262458</v>
      </c>
      <c r="G129" s="54" t="s">
        <v>41</v>
      </c>
      <c r="H129" s="12"/>
    </row>
    <row r="130" spans="1:8" ht="22.5" customHeight="1">
      <c r="A130" s="15" t="s">
        <v>131</v>
      </c>
      <c r="B130" s="16">
        <v>18</v>
      </c>
      <c r="C130" s="16">
        <v>222</v>
      </c>
      <c r="D130" s="16">
        <v>357</v>
      </c>
      <c r="E130" s="16">
        <f t="shared" si="5"/>
        <v>135</v>
      </c>
      <c r="F130" s="17">
        <f t="shared" si="3"/>
        <v>60.810810810810814</v>
      </c>
      <c r="G130" s="18">
        <f t="shared" si="4"/>
        <v>1983.3333333333333</v>
      </c>
      <c r="H130" s="19"/>
    </row>
    <row r="131" spans="1:8" ht="22.5" customHeight="1">
      <c r="A131" s="15" t="s">
        <v>132</v>
      </c>
      <c r="B131" s="16">
        <v>2885</v>
      </c>
      <c r="C131" s="16">
        <v>2186</v>
      </c>
      <c r="D131" s="16">
        <v>1214</v>
      </c>
      <c r="E131" s="16">
        <f t="shared" si="5"/>
        <v>-972</v>
      </c>
      <c r="F131" s="17">
        <f t="shared" si="3"/>
        <v>44.4647758462946</v>
      </c>
      <c r="G131" s="49" t="s">
        <v>41</v>
      </c>
      <c r="H131" s="19"/>
    </row>
    <row r="132" spans="1:8" s="13" customFormat="1" ht="22.5" customHeight="1">
      <c r="A132" s="8" t="s">
        <v>133</v>
      </c>
      <c r="B132" s="9">
        <f>SUM(B134)</f>
        <v>1683</v>
      </c>
      <c r="C132" s="9">
        <f>SUM(C134)</f>
        <v>-560</v>
      </c>
      <c r="D132" s="9">
        <f>SUM(D134)</f>
        <v>4193</v>
      </c>
      <c r="E132" s="9">
        <f t="shared" si="5"/>
        <v>4753</v>
      </c>
      <c r="F132" s="22" t="str">
        <f>IF(D132*C132&gt;0,ABS((+E132/ABS(C132)*100)),IF(D132&gt;C132,"轉絀為餘","反餘為絀"))</f>
        <v>轉絀為餘</v>
      </c>
      <c r="G132" s="11">
        <f>IF(B132=0,"",IF(OR(B132="-",D132="-"),"輸入數字",IF(OR(D132&lt;0,B132&lt;0),IF(D132&gt;B132,"已達成",D132/B132*100),D132/B132*100)))</f>
        <v>249.1384432560903</v>
      </c>
      <c r="H132" s="12"/>
    </row>
    <row r="133" spans="1:8" s="13" customFormat="1" ht="22.5" customHeight="1">
      <c r="A133" s="14" t="s">
        <v>5</v>
      </c>
      <c r="B133" s="9">
        <f>SUM(B134)</f>
        <v>1683</v>
      </c>
      <c r="C133" s="9">
        <f>SUM(C134)</f>
        <v>-560</v>
      </c>
      <c r="D133" s="9">
        <f>SUM(D134)</f>
        <v>4193</v>
      </c>
      <c r="E133" s="9">
        <f t="shared" si="5"/>
        <v>4753</v>
      </c>
      <c r="F133" s="22" t="str">
        <f>IF(D133*C133&gt;0,ABS((+E133/ABS(C133)*100)),IF(D133&gt;C133,"轉絀為餘","反餘為絀"))</f>
        <v>轉絀為餘</v>
      </c>
      <c r="G133" s="11">
        <f>IF(B133=0,"",IF(OR(B133="-",D133="-"),"輸入數字",IF(OR(D133&lt;0,B133&lt;0),IF(D133&gt;B133,"已達成",D133/B133*100),D133/B133*100)))</f>
        <v>249.1384432560903</v>
      </c>
      <c r="H133" s="12"/>
    </row>
    <row r="134" spans="1:8" ht="22.5" customHeight="1">
      <c r="A134" s="15" t="s">
        <v>25</v>
      </c>
      <c r="B134" s="16">
        <v>1683</v>
      </c>
      <c r="C134" s="16">
        <v>-560</v>
      </c>
      <c r="D134" s="16">
        <v>4193</v>
      </c>
      <c r="E134" s="16">
        <f>D134-C134</f>
        <v>4753</v>
      </c>
      <c r="F134" s="48" t="str">
        <f>IF(D134*C134&gt;0,ABS((+E134/ABS(C134)*100)),IF(D134&gt;C134,"轉絀為餘","反餘為絀"))</f>
        <v>轉絀為餘</v>
      </c>
      <c r="G134" s="18">
        <f>IF(B134=0,"",IF(OR(B134="-",D134="-"),"輸入數字",IF(OR(D134&lt;0,B134&lt;0),IF(D134&gt;B134,"已達成",D134/B134*100),D134/B134*100)))</f>
        <v>249.1384432560903</v>
      </c>
      <c r="H134" s="19"/>
    </row>
    <row r="135" spans="1:8" s="13" customFormat="1" ht="22.5" customHeight="1">
      <c r="A135" s="8" t="s">
        <v>26</v>
      </c>
      <c r="B135" s="9">
        <f>B5+B96+B99+B132</f>
        <v>57111</v>
      </c>
      <c r="C135" s="9">
        <f>C5+C96+C99+C132</f>
        <v>9288</v>
      </c>
      <c r="D135" s="9">
        <f>D5+D96+D99+D132</f>
        <v>49607</v>
      </c>
      <c r="E135" s="9">
        <f>D135-C135</f>
        <v>40319</v>
      </c>
      <c r="F135" s="20">
        <f>IF(D135*C135&gt;0,ABS((+E135/ABS(C135)*100)),IF(D135&gt;C135,"轉絀為餘","反餘為絀"))</f>
        <v>434.09776055124894</v>
      </c>
      <c r="G135" s="11">
        <f>IF(B135=0,"",IF(OR(B135="-",D135="-"),"輸入數字",IF(OR(D135&lt;0,B135&lt;0),IF(D135&gt;B135,"已達成",D135/B135*100),D135/B135*100)))</f>
        <v>86.86067482621561</v>
      </c>
      <c r="H135" s="12"/>
    </row>
    <row r="136" spans="1:7" ht="16.5" customHeight="1">
      <c r="A136" s="66" t="s">
        <v>134</v>
      </c>
      <c r="B136" s="67"/>
      <c r="C136" s="67"/>
      <c r="D136" s="67"/>
      <c r="E136" s="67"/>
      <c r="F136" s="67"/>
      <c r="G136" s="68"/>
    </row>
    <row r="137" spans="1:7" ht="16.5" customHeight="1">
      <c r="A137" s="64"/>
      <c r="B137" s="64"/>
      <c r="C137" s="64"/>
      <c r="D137" s="64"/>
      <c r="E137" s="64"/>
      <c r="F137" s="64"/>
      <c r="G137" s="64"/>
    </row>
    <row r="138" spans="1:7" ht="16.5" customHeight="1">
      <c r="A138" s="64"/>
      <c r="B138" s="64"/>
      <c r="C138" s="64"/>
      <c r="D138" s="64"/>
      <c r="E138" s="64"/>
      <c r="F138" s="64"/>
      <c r="G138" s="64"/>
    </row>
    <row r="139" ht="12.75" customHeight="1"/>
    <row r="140" ht="12.75" customHeight="1">
      <c r="E140" s="65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</sheetData>
  <mergeCells count="5">
    <mergeCell ref="A136:G136"/>
    <mergeCell ref="A1:G1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horizontalDpi="600" verticalDpi="600" orientation="landscape" paperSize="9" scale="86" r:id="rId1"/>
  <headerFooter alignWithMargins="0">
    <oddHeader>&amp;L&amp;"標楷體,標準"&amp;20附表&amp;"Times New Roman,標準"6</oddHeader>
    <oddFooter>&amp;C&amp;"Times New Roman,標準"&amp;14&amp;P+15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表六</dc:title>
  <dc:subject>表六</dc:subject>
  <dc:creator>行政院主計處</dc:creator>
  <cp:keywords/>
  <dc:description> </dc:description>
  <cp:lastModifiedBy>Administrator</cp:lastModifiedBy>
  <dcterms:created xsi:type="dcterms:W3CDTF">2007-04-16T06:57:56Z</dcterms:created>
  <dcterms:modified xsi:type="dcterms:W3CDTF">2008-11-13T10:44:40Z</dcterms:modified>
  <cp:category>I14</cp:category>
  <cp:version/>
  <cp:contentType/>
  <cp:contentStatus/>
</cp:coreProperties>
</file>