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歲出差額解釋" sheetId="1" r:id="rId1"/>
    <sheet name="歲出差額解釋 (說明)" sheetId="2" state="hidden" r:id="rId2"/>
    <sheet name="說明" sheetId="3" state="hidden" r:id="rId3"/>
    <sheet name="Sheet3" sheetId="4" state="hidden" r:id="rId4"/>
    <sheet name="歲出差額解釋原稿" sheetId="5" state="hidden" r:id="rId5"/>
  </sheets>
  <definedNames>
    <definedName name="_xlnm.Print_Area" localSheetId="0">'歲出差額解釋'!$A$1:$I$68</definedName>
    <definedName name="_xlnm.Print_Area" localSheetId="1">'歲出差額解釋 (說明)'!$A$1:$I$67</definedName>
    <definedName name="_xlnm.Print_Area" localSheetId="4">'歲出差額解釋原稿'!$A$1:$I$67</definedName>
    <definedName name="_xlnm.Print_Titles" localSheetId="0">'歲出差額解釋'!$1:$5</definedName>
    <definedName name="_xlnm.Print_Titles" localSheetId="1">'歲出差額解釋 (說明)'!$1:$5</definedName>
    <definedName name="_xlnm.Print_Titles" localSheetId="4">'歲出差額解釋原稿'!$1:$5</definedName>
  </definedNames>
  <calcPr fullCalcOnLoad="1"/>
</workbook>
</file>

<file path=xl/sharedStrings.xml><?xml version="1.0" encoding="utf-8"?>
<sst xmlns="http://schemas.openxmlformats.org/spreadsheetml/2006/main" count="296" uniqueCount="267">
  <si>
    <t>加</t>
  </si>
  <si>
    <t>項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</si>
  <si>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</si>
  <si>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</si>
  <si>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</si>
  <si>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</si>
  <si>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</si>
  <si>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</si>
  <si>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</si>
  <si>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</si>
  <si>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</si>
  <si>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</si>
  <si>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</si>
  <si>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</si>
  <si>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</si>
  <si>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</si>
  <si>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</si>
  <si>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</si>
  <si>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</si>
  <si>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國軍退除役官兵輔導員會主管</t>
  </si>
  <si>
    <t>農業委員會主管</t>
  </si>
  <si>
    <t>勞工委員會主管</t>
  </si>
  <si>
    <t>衛生署主管</t>
  </si>
  <si>
    <t>環境保護署主管</t>
  </si>
  <si>
    <t>興建重大交通建設計畫第三期工程特別決算</t>
  </si>
  <si>
    <t>興建重大交通建設計畫第二期工程特別決算</t>
  </si>
  <si>
    <t>減　　　　　　　　　　項</t>
  </si>
  <si>
    <t>國    庫    實    支     數</t>
  </si>
  <si>
    <t>退  還  預  收  款</t>
  </si>
  <si>
    <t>科                                  　　　　　　　目</t>
  </si>
  <si>
    <t>以前年度支出</t>
  </si>
  <si>
    <t>原子能委員會主管</t>
  </si>
  <si>
    <t>國家科學委員會主管</t>
  </si>
  <si>
    <t>退還以前年度歲入</t>
  </si>
  <si>
    <t>戰士授田憑據處理補償金及其發放作業費特別決算</t>
  </si>
  <si>
    <t>中 央 政 府</t>
  </si>
  <si>
    <t>總  決  算</t>
  </si>
  <si>
    <t>國庫實支數差額解釋表</t>
  </si>
  <si>
    <t>年十二月三十一日</t>
  </si>
  <si>
    <t>省市地方政府</t>
  </si>
  <si>
    <t>臺北都會區大眾捷運系統第三期建設工程特別決算</t>
  </si>
  <si>
    <t>口蹄疫危機處理特別決算</t>
  </si>
  <si>
    <t>　　　　</t>
  </si>
  <si>
    <t>　　　　　　</t>
  </si>
  <si>
    <t>債務還本支出</t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</si>
  <si>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</si>
  <si>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t>收支短絀</t>
  </si>
  <si>
    <t>決算歲出實現數與</t>
  </si>
  <si>
    <t>說明一</t>
  </si>
  <si>
    <t>歲出決算實現數</t>
  </si>
  <si>
    <t>差額</t>
  </si>
  <si>
    <t>中央</t>
  </si>
  <si>
    <t>省府</t>
  </si>
  <si>
    <t>減：國庫實支數</t>
  </si>
  <si>
    <t>本年度經費賸餘增加</t>
  </si>
  <si>
    <t>本年度保留已撥</t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</si>
  <si>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總決算</t>
    </r>
    <r>
      <rPr>
        <sz val="12"/>
        <rFont val="Times New Roman"/>
        <family val="1"/>
      </rPr>
      <t>A)</t>
    </r>
  </si>
  <si>
    <r>
      <t>差額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總決算</t>
    </r>
    <r>
      <rPr>
        <sz val="12"/>
        <rFont val="Times New Roman"/>
        <family val="1"/>
      </rPr>
      <t>B)</t>
    </r>
  </si>
  <si>
    <t>A+B</t>
  </si>
  <si>
    <t>以前年度保留已撥分析</t>
  </si>
  <si>
    <t>以前年度已撥原為</t>
  </si>
  <si>
    <t>加：審修增列保留</t>
  </si>
  <si>
    <t>減：審修減列保留</t>
  </si>
  <si>
    <t>減：以前年度保留已撥</t>
  </si>
  <si>
    <t>以前年度保留已撥數</t>
  </si>
  <si>
    <t>合計</t>
  </si>
  <si>
    <r>
      <t>省府以前年度已撥數原為：歲出應付款</t>
    </r>
    <r>
      <rPr>
        <sz val="12"/>
        <rFont val="Times New Roman"/>
        <family val="1"/>
      </rPr>
      <t>52,888,315,738</t>
    </r>
    <r>
      <rPr>
        <sz val="12"/>
        <rFont val="新細明體"/>
        <family val="1"/>
      </rPr>
      <t>－保留庫款</t>
    </r>
    <r>
      <rPr>
        <sz val="12"/>
        <rFont val="Times New Roman"/>
        <family val="1"/>
      </rPr>
      <t>42,895,619,268</t>
    </r>
    <r>
      <rPr>
        <sz val="12"/>
        <rFont val="新細明體"/>
        <family val="1"/>
      </rPr>
      <t>＝</t>
    </r>
    <r>
      <rPr>
        <sz val="12"/>
        <rFont val="Times New Roman"/>
        <family val="1"/>
      </rPr>
      <t>9,992,696,470</t>
    </r>
  </si>
  <si>
    <t>本年度經費賸餘增加數</t>
  </si>
  <si>
    <t>加：上年度經費賸餘</t>
  </si>
  <si>
    <t>減：本年度繳庫數</t>
  </si>
  <si>
    <t>減：經費賸餘註銷數</t>
  </si>
  <si>
    <t>未解庫經費賸餘</t>
  </si>
  <si>
    <t>表列未解庫數</t>
  </si>
  <si>
    <t>說明五</t>
  </si>
  <si>
    <t>加：補列押金增列數</t>
  </si>
  <si>
    <t>加：審計部修正增列數</t>
  </si>
  <si>
    <t>海岸巡防署主管</t>
  </si>
  <si>
    <t>小　　　　　計</t>
  </si>
  <si>
    <t>外交部</t>
  </si>
  <si>
    <t>勞委會中辦</t>
  </si>
  <si>
    <t>雲林特教</t>
  </si>
  <si>
    <t>新竹女中</t>
  </si>
  <si>
    <t>婦幼衛生研究所</t>
  </si>
  <si>
    <t>補列押金</t>
  </si>
  <si>
    <r>
      <t>中華民國九十</t>
    </r>
    <r>
      <rPr>
        <sz val="14"/>
        <rFont val="Times New Roman"/>
        <family val="1"/>
      </rPr>
      <t xml:space="preserve"> </t>
    </r>
  </si>
  <si>
    <t>調整軍公教人員待遇準備</t>
  </si>
  <si>
    <t>各機關經費賸餘數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</si>
  <si>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</si>
  <si>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t>興建重大交通建設計畫第一期工程特別決算</t>
  </si>
  <si>
    <t>臺灣省加速取得都市計畫公共設施保留地償債計畫第一期特別決算</t>
  </si>
  <si>
    <r>
      <t>採購高性能戰機特別決算</t>
    </r>
    <r>
      <rPr>
        <sz val="12"/>
        <rFont val="Times New Roman"/>
        <family val="1"/>
      </rPr>
      <t>(81.07.01~90.12.31)</t>
    </r>
  </si>
  <si>
    <t xml:space="preserve">                          公平交易委員會、兒童局及財稅資料中心等補列押金增列經費賸餘14,300元，</t>
  </si>
  <si>
    <t xml:space="preserve">                           截至九十年度止各機關尚未解繳國庫之經費賸餘5,296,538,772.51元。</t>
  </si>
  <si>
    <t xml:space="preserve">            本表所列經費賸餘5,370,278,248元，</t>
  </si>
  <si>
    <t>九二一震災災後重建特別決算</t>
  </si>
  <si>
    <t xml:space="preserve">                           外交部、漁業署等註銷數79,949元，</t>
  </si>
  <si>
    <t>上年度國庫結存數</t>
  </si>
  <si>
    <t>各機關存放款</t>
  </si>
  <si>
    <t>臺灣省加速取得公共設施保留地第一期特別決算</t>
  </si>
  <si>
    <t>特種基金淨增加存放款餘額</t>
  </si>
  <si>
    <t>本年度發行國庫券及短期借款淨增加舉借餘額</t>
  </si>
  <si>
    <t>興建臺灣北部區域第二高速公路第二期工程特別
決算</t>
  </si>
  <si>
    <t>實　　　現　　　數</t>
  </si>
  <si>
    <t>小計</t>
  </si>
  <si>
    <t>合計</t>
  </si>
  <si>
    <t>支出合計</t>
  </si>
  <si>
    <t>本年度國庫結存數</t>
  </si>
  <si>
    <t>說明：以前年度保留款國庫已撥發數原為71,121,684,686元，加審計部修正實現數增加應付數、保留數45,056,875,208元，減審計部修正減列　應付數、保留數164,546,083元(不含減列應付數、保留數國庫未撥數1,925,000元)，合計116,014,013,811元。</t>
  </si>
  <si>
    <t>　　　本年度應付數、保留數轉入下年度數共為384,565,941,277元，除本表所列國庫已撥發數119,114,831,119元外，其餘265,451,110,158元，　應由國庫在下年度繼續支撥。</t>
  </si>
  <si>
    <t xml:space="preserve">                   減：各機關於本年度解繳以前年度經費賸餘7,770,838,858.30元，　　　</t>
  </si>
  <si>
    <t xml:space="preserve">                          審計部修正上年度總決算淨增列經費賸餘688,044,063元(增列778,495,809元，減列90,451,746元)，</t>
  </si>
  <si>
    <t xml:space="preserve">                  加：上年度總決算所列各機關經費賸餘7,009,120,968.81元，</t>
  </si>
  <si>
    <t>總決算</t>
  </si>
  <si>
    <t>　歲出</t>
  </si>
  <si>
    <t>中 央 政 府</t>
  </si>
  <si>
    <t>總  決  算</t>
  </si>
  <si>
    <t>國庫實支數差額解釋表</t>
  </si>
  <si>
    <t>實　　　現　　　數</t>
  </si>
  <si>
    <t>加</t>
  </si>
  <si>
    <t>項</t>
  </si>
  <si>
    <t>減　　　　　　　　　　項</t>
  </si>
  <si>
    <t>國    庫    實    支     數</t>
  </si>
  <si>
    <t>各機關經費賸餘數</t>
  </si>
  <si>
    <t>退  還  預  收  款</t>
  </si>
  <si>
    <t>小　　　　　計</t>
  </si>
  <si>
    <t>　歲　出</t>
  </si>
  <si>
    <t>國 家 科 學 委 員 會 主 管</t>
  </si>
  <si>
    <t>原 子 能 委 員 會 主 管</t>
  </si>
  <si>
    <t>農 業 委 員 會 主 管</t>
  </si>
  <si>
    <t>勞 工 委 員 會 主 管</t>
  </si>
  <si>
    <t>衛 生 署 主 管</t>
  </si>
  <si>
    <t>環 境 保 護 署 主 管</t>
  </si>
  <si>
    <t>海 岸 巡 防 署 主 管</t>
  </si>
  <si>
    <t>以前年度支出</t>
  </si>
  <si>
    <t>退還以前年度歲入</t>
  </si>
  <si>
    <t>上年度國庫結存數</t>
  </si>
  <si>
    <t>本年度發行國庫券及短期借款淨增加舉借餘額</t>
  </si>
  <si>
    <t>特種基金淨增加存放款餘額</t>
  </si>
  <si>
    <t>本年度國庫結存數</t>
  </si>
  <si>
    <t>　　　　　　</t>
  </si>
  <si>
    <t>　　　　</t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</si>
  <si>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</si>
  <si>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</si>
  <si>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</si>
  <si>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</si>
  <si>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</si>
  <si>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</si>
  <si>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</si>
  <si>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</si>
  <si>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</si>
  <si>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</si>
  <si>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</si>
  <si>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</si>
  <si>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</si>
  <si>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</si>
  <si>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</si>
  <si>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</si>
  <si>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</si>
  <si>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</si>
  <si>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</si>
  <si>
    <t>災害準備金</t>
  </si>
  <si>
    <t>決算支出實現數與</t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</si>
  <si>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</si>
  <si>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t>支            出            項            目</t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</si>
  <si>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</si>
  <si>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t>單位：新臺幣元</t>
  </si>
  <si>
    <t xml:space="preserve">                          </t>
  </si>
  <si>
    <t>`</t>
  </si>
  <si>
    <t>擴大公共建設投資計畫特別決算</t>
  </si>
  <si>
    <t>擴大公共建設投資計畫特別決算自償性借款淨額</t>
  </si>
  <si>
    <t xml:space="preserve">                           外交部註銷數19,286,411元，</t>
  </si>
  <si>
    <t xml:space="preserve">                          審計部修正上年度總決算淨增列經費賸餘580,772,839元，</t>
  </si>
  <si>
    <t>　　　本年度應付數、保留數轉入下年度數共為135,092,112,804元，除本表所列國庫已撥發數26,796,285,475元外，其餘108,295,827,329元，    應由國庫在下年度繼續支撥。</t>
  </si>
  <si>
    <t>決算支出實現數與</t>
  </si>
  <si>
    <t>單位：新臺幣元</t>
  </si>
  <si>
    <t>支            出            項            目</t>
  </si>
  <si>
    <t>災害準備金</t>
  </si>
  <si>
    <t>小                            計</t>
  </si>
  <si>
    <t>興建重大交通建設計畫第三期工程特別決算
(以前年度支出)</t>
  </si>
  <si>
    <t>嚴重急性呼吸道症候群防治及紓困特別決算</t>
  </si>
  <si>
    <t>支出合計</t>
  </si>
  <si>
    <t>收支餘絀</t>
  </si>
  <si>
    <t>各機關淨增加存放款餘額</t>
  </si>
  <si>
    <t xml:space="preserve">            本表所列經費賸餘3,548,073,379元，</t>
  </si>
  <si>
    <t xml:space="preserve">                          </t>
  </si>
  <si>
    <t xml:space="preserve">                          海洋巡防總局補列材料經費賸餘178,363,483元，</t>
  </si>
  <si>
    <t xml:space="preserve">                   減：各機關於本年度解繳以前年度經費賸餘4,718,316,221.27元，　　　</t>
  </si>
  <si>
    <t xml:space="preserve">                           財政部金融局、財稅資料中心、內政部及原子能委員會押金註銷數21,800元，</t>
  </si>
  <si>
    <t xml:space="preserve">                           截至93年度止各機關尚未解繳國庫之經費賸餘4,748,711,315.72元。</t>
  </si>
  <si>
    <t>`</t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</si>
  <si>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93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</si>
  <si>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 xml:space="preserve">   12  </t>
    </r>
    <r>
      <rPr>
        <sz val="13"/>
        <rFont val="新細明體"/>
        <family val="1"/>
      </rPr>
      <t>月</t>
    </r>
    <r>
      <rPr>
        <sz val="13"/>
        <rFont val="Times New Roman"/>
        <family val="1"/>
      </rPr>
      <t xml:space="preserve">  31  </t>
    </r>
    <r>
      <rPr>
        <sz val="13"/>
        <rFont val="新細明體"/>
        <family val="1"/>
      </rPr>
      <t>日</t>
    </r>
  </si>
  <si>
    <r>
      <t>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國庫已撥發數</t>
    </r>
  </si>
  <si>
    <r>
      <t>以前年度保留款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國庫已撥發數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</si>
  <si>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</si>
  <si>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</si>
  <si>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</si>
  <si>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</si>
  <si>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</si>
  <si>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</si>
  <si>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</si>
  <si>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院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</si>
  <si>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</si>
  <si>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</si>
  <si>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</si>
  <si>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</si>
  <si>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</si>
  <si>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</si>
  <si>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</si>
  <si>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</si>
  <si>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藏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</si>
  <si>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</si>
  <si>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導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</si>
  <si>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r>
      <t>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</si>
  <si>
    <r>
      <t>採購高性能戰機特別決算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以前年度支出</t>
    </r>
    <r>
      <rPr>
        <sz val="12"/>
        <rFont val="Times New Roman"/>
        <family val="1"/>
      </rPr>
      <t>)</t>
    </r>
  </si>
  <si>
    <r>
      <t>臺灣省加速取得都市計畫公共設施保留地償債計畫第二期特別決算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</si>
  <si>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九二一震災災後重建特別決算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以前年度支出</t>
    </r>
    <r>
      <rPr>
        <sz val="12"/>
        <rFont val="Times New Roman"/>
        <family val="1"/>
      </rPr>
      <t>)</t>
    </r>
  </si>
  <si>
    <r>
      <t xml:space="preserve">九二一震災災後重建第二期特別決算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以前年度支出</t>
    </r>
    <r>
      <rPr>
        <sz val="12"/>
        <rFont val="Times New Roman"/>
        <family val="1"/>
      </rPr>
      <t>)</t>
    </r>
  </si>
  <si>
    <r>
      <t xml:space="preserve">                           </t>
    </r>
    <r>
      <rPr>
        <sz val="10"/>
        <rFont val="新細明體"/>
        <family val="1"/>
      </rPr>
      <t>洋巡防總局增列材料經費賸餘131,871,034元，</t>
    </r>
  </si>
  <si>
    <r>
      <t xml:space="preserve">                            </t>
    </r>
    <r>
      <rPr>
        <sz val="10"/>
        <rFont val="新細明體"/>
        <family val="1"/>
      </rPr>
      <t>交通部及民用航空局材料註銷數3,907,801元，</t>
    </r>
  </si>
  <si>
    <r>
      <t>954816849=</t>
    </r>
    <r>
      <rPr>
        <sz val="12"/>
        <rFont val="新細明體"/>
        <family val="1"/>
      </rPr>
      <t>審計部增列數</t>
    </r>
    <r>
      <rPr>
        <sz val="12"/>
        <rFont val="Times New Roman"/>
        <family val="1"/>
      </rPr>
      <t>1075591508-</t>
    </r>
    <r>
      <rPr>
        <sz val="12"/>
        <rFont val="新細明體"/>
        <family val="1"/>
      </rPr>
      <t>減列數</t>
    </r>
    <r>
      <rPr>
        <sz val="12"/>
        <rFont val="Times New Roman"/>
        <family val="1"/>
      </rPr>
      <t>391833132-</t>
    </r>
    <r>
      <rPr>
        <sz val="12"/>
        <rFont val="新細明體"/>
        <family val="1"/>
      </rPr>
      <t>未撥數</t>
    </r>
    <r>
      <rPr>
        <sz val="12"/>
        <rFont val="Times New Roman"/>
        <family val="1"/>
      </rPr>
      <t>271058473</t>
    </r>
  </si>
  <si>
    <r>
      <t>135092112804=</t>
    </r>
    <r>
      <rPr>
        <sz val="12"/>
        <rFont val="新細明體"/>
        <family val="1"/>
      </rPr>
      <t>平衡表應付數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保留數</t>
    </r>
  </si>
  <si>
    <r>
      <t>580772839=</t>
    </r>
    <r>
      <rPr>
        <sz val="12"/>
        <rFont val="新細明體"/>
        <family val="1"/>
      </rPr>
      <t>上年度審計部減列數</t>
    </r>
    <r>
      <rPr>
        <sz val="12"/>
        <rFont val="Times New Roman"/>
        <family val="1"/>
      </rPr>
      <t>527,990,225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剔除數</t>
    </r>
    <r>
      <rPr>
        <sz val="12"/>
        <rFont val="Times New Roman"/>
        <family val="1"/>
      </rPr>
      <t>3,306,748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消防署押金</t>
    </r>
    <r>
      <rPr>
        <sz val="12"/>
        <rFont val="Times New Roman"/>
        <family val="1"/>
      </rPr>
      <t>2,990,026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+</t>
    </r>
    <r>
      <rPr>
        <sz val="12"/>
        <rFont val="新細明體"/>
        <family val="1"/>
      </rPr>
      <t>海巡署</t>
    </r>
    <r>
      <rPr>
        <sz val="12"/>
        <rFont val="Times New Roman"/>
        <family val="1"/>
      </rPr>
      <t>46,485,840</t>
    </r>
    <r>
      <rPr>
        <sz val="12"/>
        <rFont val="新細明體"/>
        <family val="1"/>
      </rPr>
      <t>元</t>
    </r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</si>
  <si>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</si>
  <si>
    <t xml:space="preserve">                  加：上年度總決算所列各機關經費賸餘未解繳國庫數5,229,526,296.99元，</t>
  </si>
  <si>
    <r>
      <t>債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</si>
  <si>
    <t>興建重大交通建設計畫第三期工程特別決算
以前年度支出</t>
  </si>
  <si>
    <t>特種基金淨增加保管款存放餘額</t>
  </si>
  <si>
    <t>各機關淨減少保管款存放餘額</t>
  </si>
  <si>
    <t>擴大公共建設投資計畫特別決算舉借自償性借款</t>
  </si>
  <si>
    <t>調整軍公教人員待遇準備</t>
  </si>
  <si>
    <r>
      <t>嚴重急性呼吸道症候群防治及紓困特別決算
以前年度支出</t>
    </r>
    <r>
      <rPr>
        <sz val="11"/>
        <rFont val="Times New Roman"/>
        <family val="1"/>
      </rPr>
      <t xml:space="preserve"> </t>
    </r>
  </si>
  <si>
    <r>
      <t>說明：以前年度保留款國庫已撥發數原為</t>
    </r>
    <r>
      <rPr>
        <sz val="10"/>
        <rFont val="Times New Roman"/>
        <family val="1"/>
      </rPr>
      <t>25,157,734,502</t>
    </r>
    <r>
      <rPr>
        <sz val="10"/>
        <rFont val="新細明體"/>
        <family val="1"/>
      </rPr>
      <t>元，加審計部修正淨增加應付數、保留數954,816,849元(不含減列應付數、保留數國   庫未撥數271,058,473元)，加原住民族委員會調整淨增加應付數、保留數 10,711,347元，合計35,948,224,470元。</t>
    </r>
  </si>
  <si>
    <t>34982696274=11073757360+23908938914</t>
  </si>
  <si>
    <r>
      <t>保留庫款以撥發數</t>
    </r>
    <r>
      <rPr>
        <sz val="12"/>
        <rFont val="Times New Roman"/>
        <family val="1"/>
      </rPr>
      <t>=</t>
    </r>
    <r>
      <rPr>
        <sz val="12"/>
        <rFont val="細明體"/>
        <family val="3"/>
      </rPr>
      <t>應（平）以</t>
    </r>
    <r>
      <rPr>
        <sz val="12"/>
        <rFont val="Times New Roman"/>
        <family val="1"/>
      </rPr>
      <t>+</t>
    </r>
    <r>
      <rPr>
        <sz val="12"/>
        <rFont val="細明體"/>
        <family val="3"/>
      </rPr>
      <t>保（平）以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保留庫（平）以</t>
    </r>
    <r>
      <rPr>
        <sz val="12"/>
        <rFont val="Times New Roman"/>
        <family val="1"/>
      </rPr>
      <t>=10504084067</t>
    </r>
  </si>
  <si>
    <r>
      <t>註</t>
    </r>
    <r>
      <rPr>
        <sz val="10"/>
        <rFont val="Modern"/>
        <family val="3"/>
      </rPr>
      <t>2</t>
    </r>
    <r>
      <rPr>
        <sz val="10"/>
        <rFont val="新細明體"/>
        <family val="1"/>
      </rPr>
      <t>以前年度支出</t>
    </r>
    <r>
      <rPr>
        <sz val="10"/>
        <rFont val="Modern"/>
        <family val="3"/>
      </rPr>
      <t>=</t>
    </r>
    <r>
      <rPr>
        <sz val="10"/>
        <rFont val="新細明體"/>
        <family val="1"/>
      </rPr>
      <t>總決算應付收支付數</t>
    </r>
    <r>
      <rPr>
        <sz val="10"/>
        <rFont val="Modern"/>
        <family val="3"/>
      </rPr>
      <t>+</t>
    </r>
    <r>
      <rPr>
        <sz val="10"/>
        <rFont val="新細明體"/>
        <family val="1"/>
      </rPr>
      <t>保留數支付數</t>
    </r>
    <r>
      <rPr>
        <sz val="10"/>
        <rFont val="Modern"/>
        <family val="3"/>
      </rPr>
      <t xml:space="preserve">=40638217805 </t>
    </r>
  </si>
  <si>
    <r>
      <t>註</t>
    </r>
    <r>
      <rPr>
        <sz val="10"/>
        <rFont val="Modern"/>
        <family val="3"/>
      </rPr>
      <t>1.3696490+1328275016+406113700(</t>
    </r>
    <r>
      <rPr>
        <sz val="10"/>
        <rFont val="新細明體"/>
        <family val="1"/>
      </rPr>
      <t>增列數</t>
    </r>
    <r>
      <rPr>
        <sz val="10"/>
        <rFont val="Modern"/>
        <family val="3"/>
      </rPr>
      <t>)-(2910761+954942-24828649)(</t>
    </r>
    <r>
      <rPr>
        <sz val="10"/>
        <rFont val="新細明體"/>
        <family val="1"/>
      </rPr>
      <t>減列數</t>
    </r>
    <r>
      <rPr>
        <sz val="10"/>
        <rFont val="Modern"/>
        <family val="3"/>
      </rPr>
      <t>)</t>
    </r>
    <r>
      <rPr>
        <sz val="10"/>
        <rFont val="新細明體"/>
        <family val="1"/>
      </rPr>
      <t>為</t>
    </r>
    <r>
      <rPr>
        <sz val="10"/>
        <rFont val="Modern"/>
        <family val="3"/>
      </rPr>
      <t>1709390854</t>
    </r>
  </si>
  <si>
    <t xml:space="preserve">                          海洋巡防總局補列材料經費賸餘178,363,483元，</t>
  </si>
  <si>
    <r>
      <t>是否加計審修數</t>
    </r>
    <r>
      <rPr>
        <sz val="12"/>
        <rFont val="Times New Roman"/>
        <family val="1"/>
      </rPr>
      <t>305000</t>
    </r>
  </si>
  <si>
    <t>九二一震災災後重建第二期特別決算
以前年度支出</t>
  </si>
  <si>
    <t>注意有更新台中縣待處理</t>
  </si>
  <si>
    <t>九二一震災災後重建特別決算
以前年度支出</t>
  </si>
  <si>
    <r>
      <t>77643378281+7708940152=85352318433</t>
    </r>
    <r>
      <rPr>
        <sz val="12"/>
        <rFont val="細明體"/>
        <family val="3"/>
      </rPr>
      <t>為國軍老舊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實支數</t>
    </r>
  </si>
  <si>
    <r>
      <t xml:space="preserve">   </t>
    </r>
    <r>
      <rPr>
        <sz val="13"/>
        <rFont val="新細明體"/>
        <family val="1"/>
      </rPr>
      <t>中華民國</t>
    </r>
    <r>
      <rPr>
        <sz val="13"/>
        <rFont val="Times New Roman"/>
        <family val="1"/>
      </rPr>
      <t xml:space="preserve">   94   </t>
    </r>
    <r>
      <rPr>
        <sz val="13"/>
        <rFont val="新細明體"/>
        <family val="1"/>
      </rPr>
      <t>年</t>
    </r>
    <r>
      <rPr>
        <sz val="13"/>
        <rFont val="Times New Roman"/>
        <family val="1"/>
      </rPr>
      <t xml:space="preserve">  </t>
    </r>
  </si>
  <si>
    <r>
      <t>擴大公共建設投資計畫特別決算
（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年度）以前年度支出</t>
    </r>
  </si>
  <si>
    <r>
      <t xml:space="preserve">                           截至</t>
    </r>
    <r>
      <rPr>
        <sz val="10"/>
        <color indexed="8"/>
        <rFont val="Times New Roman"/>
        <family val="1"/>
      </rPr>
      <t>94</t>
    </r>
    <r>
      <rPr>
        <sz val="10"/>
        <color indexed="8"/>
        <rFont val="新細明體"/>
        <family val="1"/>
      </rPr>
      <t>年度止各機關尚未解繳國庫之經費賸餘</t>
    </r>
    <r>
      <rPr>
        <sz val="10"/>
        <color indexed="8"/>
        <rFont val="Times New Roman"/>
        <family val="1"/>
      </rPr>
      <t>3,075,906,891.12</t>
    </r>
    <r>
      <rPr>
        <sz val="10"/>
        <color indexed="8"/>
        <rFont val="新細明體"/>
        <family val="1"/>
      </rPr>
      <t>元。</t>
    </r>
  </si>
  <si>
    <t>本年度發行國庫券及短期借款淨減少舉借數</t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</si>
  <si>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1"/>
      </rPr>
      <t>年度）
支出</t>
    </r>
  </si>
  <si>
    <t>本年度支出小計</t>
  </si>
  <si>
    <t>以前年度支出小計</t>
  </si>
  <si>
    <t>特別決算支出小計</t>
  </si>
  <si>
    <t>支出合計</t>
  </si>
  <si>
    <t>基隆河整體治理計畫（前期計畫）特別決算
支出</t>
  </si>
  <si>
    <r>
      <t>說明：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以前年度保留款國庫已撥發數原為</t>
    </r>
    <r>
      <rPr>
        <sz val="10"/>
        <rFont val="Times New Roman"/>
        <family val="1"/>
      </rPr>
      <t>25,157,734,502</t>
    </r>
    <r>
      <rPr>
        <sz val="10"/>
        <rFont val="新細明體"/>
        <family val="1"/>
      </rPr>
      <t>元，加審計部修正淨增加應付數、保留數</t>
    </r>
    <r>
      <rPr>
        <sz val="10"/>
        <rFont val="Times New Roman"/>
        <family val="1"/>
      </rPr>
      <t>1,709,390,854</t>
    </r>
    <r>
      <rPr>
        <sz val="10"/>
        <rFont val="新細明體"/>
        <family val="1"/>
      </rPr>
      <t>元，合計</t>
    </r>
    <r>
      <rPr>
        <sz val="10"/>
        <rFont val="Times New Roman"/>
        <family val="1"/>
      </rPr>
      <t xml:space="preserve">26,867,125,356       </t>
    </r>
    <r>
      <rPr>
        <sz val="10"/>
        <rFont val="新細明體"/>
        <family val="1"/>
      </rPr>
      <t>元。</t>
    </r>
  </si>
  <si>
    <r>
      <t>　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本年度應付數、保留數轉入下年度數共為</t>
    </r>
    <r>
      <rPr>
        <sz val="10"/>
        <rFont val="Times New Roman"/>
        <family val="1"/>
      </rPr>
      <t>566,709,517,017</t>
    </r>
    <r>
      <rPr>
        <sz val="10"/>
        <rFont val="新細明體"/>
        <family val="1"/>
      </rPr>
      <t>元，除本表所列國庫已撥發數</t>
    </r>
    <r>
      <rPr>
        <sz val="10"/>
        <rFont val="Times New Roman"/>
        <family val="1"/>
      </rPr>
      <t>48,851,564,594</t>
    </r>
    <r>
      <rPr>
        <sz val="10"/>
        <rFont val="新細明體"/>
        <family val="1"/>
      </rPr>
      <t>元外，其餘</t>
    </r>
    <r>
      <rPr>
        <sz val="10"/>
        <rFont val="Times New Roman"/>
        <family val="1"/>
      </rPr>
      <t xml:space="preserve">517,857,952,423     </t>
    </r>
    <r>
      <rPr>
        <sz val="10"/>
        <rFont val="新細明體"/>
        <family val="1"/>
      </rPr>
      <t>元，應由國庫在下年度繼續支撥。</t>
    </r>
  </si>
  <si>
    <r>
      <t xml:space="preserve">            </t>
    </r>
    <r>
      <rPr>
        <sz val="10"/>
        <rFont val="Times New Roman"/>
        <family val="1"/>
      </rPr>
      <t>3.</t>
    </r>
    <r>
      <rPr>
        <sz val="10"/>
        <rFont val="新細明體"/>
        <family val="1"/>
      </rPr>
      <t>本表所列經費賸餘</t>
    </r>
    <r>
      <rPr>
        <sz val="10"/>
        <rFont val="Times New Roman"/>
        <family val="1"/>
      </rPr>
      <t>1,501,482,272</t>
    </r>
    <r>
      <rPr>
        <sz val="10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</si>
  <si>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海洋巡防總局及內政部補列材料經費賸餘</t>
    </r>
    <r>
      <rPr>
        <sz val="10"/>
        <color indexed="8"/>
        <rFont val="Times New Roman"/>
        <family val="1"/>
      </rPr>
      <t>89,690,533</t>
    </r>
    <r>
      <rPr>
        <sz val="10"/>
        <color indexed="8"/>
        <rFont val="新細明體"/>
        <family val="1"/>
      </rPr>
      <t>元，</t>
    </r>
  </si>
  <si>
    <r>
      <t xml:space="preserve">                           </t>
    </r>
    <r>
      <rPr>
        <sz val="10"/>
        <color indexed="8"/>
        <rFont val="新細明體"/>
        <family val="1"/>
      </rPr>
      <t>外交部補列押金</t>
    </r>
    <r>
      <rPr>
        <sz val="10"/>
        <color indexed="8"/>
        <rFont val="Times New Roman"/>
        <family val="1"/>
      </rPr>
      <t>14,917</t>
    </r>
    <r>
      <rPr>
        <sz val="10"/>
        <color indexed="8"/>
        <rFont val="新細明體"/>
        <family val="1"/>
      </rPr>
      <t>元，</t>
    </r>
  </si>
  <si>
    <r>
      <t xml:space="preserve">                   加：上年度總決算所列各機關未解繳國庫之經費賸餘</t>
    </r>
    <r>
      <rPr>
        <sz val="10"/>
        <rFont val="Times New Roman"/>
        <family val="1"/>
      </rPr>
      <t>4,748,711,315.72</t>
    </r>
    <r>
      <rPr>
        <sz val="10"/>
        <rFont val="新細明體"/>
        <family val="1"/>
      </rPr>
      <t>元，</t>
    </r>
  </si>
  <si>
    <r>
      <t xml:space="preserve">                           審計部修正上年度總決算淨增列經費賸餘</t>
    </r>
    <r>
      <rPr>
        <sz val="10"/>
        <color indexed="8"/>
        <rFont val="Times New Roman"/>
        <family val="1"/>
      </rPr>
      <t>486,473,486</t>
    </r>
    <r>
      <rPr>
        <sz val="10"/>
        <color indexed="8"/>
        <rFont val="新細明體"/>
        <family val="1"/>
      </rPr>
      <t>元，</t>
    </r>
  </si>
  <si>
    <r>
      <t xml:space="preserve">                   減：各機關於本年度解繳以前年度經費賸餘</t>
    </r>
    <r>
      <rPr>
        <sz val="10"/>
        <color indexed="8"/>
        <rFont val="Times New Roman"/>
        <family val="1"/>
      </rPr>
      <t>3,721,880,899.60</t>
    </r>
    <r>
      <rPr>
        <sz val="10"/>
        <color indexed="8"/>
        <rFont val="新細明體"/>
        <family val="1"/>
      </rPr>
      <t>元，　　　</t>
    </r>
  </si>
  <si>
    <r>
      <t xml:space="preserve">                           臺灣花蓮地方法院及內政部押金註銷數</t>
    </r>
    <r>
      <rPr>
        <sz val="10"/>
        <color indexed="8"/>
        <rFont val="Times New Roman"/>
        <family val="1"/>
      </rPr>
      <t>4,300</t>
    </r>
    <r>
      <rPr>
        <sz val="10"/>
        <color indexed="8"/>
        <rFont val="新細明體"/>
        <family val="1"/>
      </rPr>
      <t>元，</t>
    </r>
  </si>
  <si>
    <r>
      <t xml:space="preserve">                           原住民族委員會及外交部註銷經費賸餘</t>
    </r>
    <r>
      <rPr>
        <sz val="10"/>
        <color indexed="8"/>
        <rFont val="Times New Roman"/>
        <family val="1"/>
      </rPr>
      <t>28,580,433</t>
    </r>
    <r>
      <rPr>
        <sz val="10"/>
        <color indexed="8"/>
        <rFont val="新細明體"/>
        <family val="1"/>
      </rPr>
      <t>元，</t>
    </r>
  </si>
  <si>
    <t>決算實現數</t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</si>
  <si>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大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管</t>
    </r>
  </si>
  <si>
    <t>收支賸餘</t>
  </si>
  <si>
    <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軍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老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舊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眷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建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別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決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算
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出</t>
    </r>
    <r>
      <rPr>
        <sz val="11"/>
        <color indexed="8"/>
        <rFont val="新細明體"/>
        <family val="1"/>
      </rPr>
      <t>（</t>
    </r>
    <r>
      <rPr>
        <sz val="11"/>
        <color indexed="8"/>
        <rFont val="Times New Roman"/>
        <family val="1"/>
      </rPr>
      <t>86.06.18-94.12.31</t>
    </r>
    <r>
      <rPr>
        <sz val="11"/>
        <color indexed="8"/>
        <rFont val="新細明體"/>
        <family val="1"/>
      </rPr>
      <t>）</t>
    </r>
    <r>
      <rPr>
        <sz val="11"/>
        <color indexed="8"/>
        <rFont val="Times New Roman"/>
        <family val="1"/>
      </rPr>
      <t xml:space="preserve">                                  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</si>
</sst>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#,##0_);[Red]\(#,##0\)"/>
    <numFmt numFmtId="181" formatCode="#,##0.00;\-#,##0.00;&quot;…&quot;"/>
    <numFmt numFmtId="182" formatCode="#,##0.00_);[Red]\(#,##0.00\)"/>
    <numFmt numFmtId="183" formatCode="#,##0.0_);[Red]\(#,##0.0\)"/>
  </numFmts>
  <fonts count="2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u val="single"/>
      <sz val="24"/>
      <name val="細明體"/>
      <family val="3"/>
    </font>
    <font>
      <b/>
      <u val="single"/>
      <sz val="30"/>
      <name val="細明體"/>
      <family val="3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sz val="13"/>
      <name val="Times New Roman"/>
      <family val="1"/>
    </font>
    <font>
      <sz val="13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Modern"/>
      <family val="3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b/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 quotePrefix="1">
      <alignment horizontal="distributed" vertical="center" wrapText="1"/>
    </xf>
    <xf numFmtId="0" fontId="0" fillId="0" borderId="2" xfId="0" applyBorder="1" applyAlignment="1" quotePrefix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 quotePrefix="1">
      <alignment horizontal="right"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left" vertical="center" shrinkToFit="1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13" fillId="0" borderId="0" xfId="0" applyNumberFormat="1" applyFont="1" applyAlignment="1">
      <alignment/>
    </xf>
    <xf numFmtId="176" fontId="0" fillId="0" borderId="0" xfId="0" applyNumberFormat="1" applyAlignment="1">
      <alignment shrinkToFit="1"/>
    </xf>
    <xf numFmtId="176" fontId="3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shrinkToFit="1"/>
    </xf>
    <xf numFmtId="0" fontId="7" fillId="0" borderId="0" xfId="0" applyFont="1" applyAlignment="1">
      <alignment/>
    </xf>
    <xf numFmtId="178" fontId="3" fillId="0" borderId="3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 quotePrefix="1">
      <alignment horizontal="distributed" vertical="center" wrapText="1"/>
    </xf>
    <xf numFmtId="176" fontId="0" fillId="2" borderId="0" xfId="0" applyNumberFormat="1" applyFill="1" applyAlignment="1">
      <alignment horizontal="right"/>
    </xf>
    <xf numFmtId="176" fontId="0" fillId="2" borderId="0" xfId="0" applyNumberFormat="1" applyFill="1" applyAlignment="1">
      <alignment/>
    </xf>
    <xf numFmtId="176" fontId="0" fillId="2" borderId="7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 quotePrefix="1">
      <alignment horizontal="distributed" vertical="center" wrapText="1"/>
    </xf>
    <xf numFmtId="0" fontId="14" fillId="0" borderId="2" xfId="0" applyFont="1" applyBorder="1" applyAlignment="1">
      <alignment horizontal="distributed" vertical="center" wrapText="1"/>
    </xf>
    <xf numFmtId="0" fontId="14" fillId="0" borderId="2" xfId="0" applyFont="1" applyBorder="1" applyAlignment="1" quotePrefix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 quotePrefix="1">
      <alignment horizontal="distributed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 quotePrefix="1">
      <alignment horizontal="distributed" vertical="center" wrapText="1"/>
    </xf>
    <xf numFmtId="0" fontId="0" fillId="0" borderId="3" xfId="0" applyBorder="1" applyAlignment="1" quotePrefix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2"/>
    </xf>
    <xf numFmtId="0" fontId="0" fillId="0" borderId="2" xfId="0" applyBorder="1" applyAlignment="1" quotePrefix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9" xfId="0" applyFont="1" applyBorder="1" applyAlignment="1" quotePrefix="1">
      <alignment horizontal="center" vertical="center" wrapText="1"/>
    </xf>
    <xf numFmtId="0" fontId="14" fillId="0" borderId="2" xfId="0" applyFont="1" applyBorder="1" applyAlignment="1" quotePrefix="1">
      <alignment horizontal="center" vertical="center" wrapText="1"/>
    </xf>
    <xf numFmtId="181" fontId="3" fillId="0" borderId="4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2" fontId="0" fillId="0" borderId="0" xfId="0" applyNumberForma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7" fillId="0" borderId="0" xfId="0" applyFont="1" applyAlignment="1">
      <alignment vertical="center"/>
    </xf>
    <xf numFmtId="176" fontId="0" fillId="0" borderId="0" xfId="0" applyNumberFormat="1" applyFont="1" applyAlignment="1">
      <alignment/>
    </xf>
    <xf numFmtId="0" fontId="2" fillId="0" borderId="2" xfId="0" applyFont="1" applyBorder="1" applyAlignment="1">
      <alignment horizontal="distributed" vertical="center" wrapText="1"/>
    </xf>
    <xf numFmtId="179" fontId="0" fillId="0" borderId="12" xfId="0" applyNumberFormat="1" applyBorder="1" applyAlignment="1">
      <alignment/>
    </xf>
    <xf numFmtId="0" fontId="13" fillId="0" borderId="0" xfId="0" applyFont="1" applyAlignment="1">
      <alignment vertical="center"/>
    </xf>
    <xf numFmtId="0" fontId="20" fillId="0" borderId="2" xfId="0" applyFont="1" applyBorder="1" applyAlignment="1">
      <alignment horizontal="distributed" vertical="center" wrapText="1"/>
    </xf>
    <xf numFmtId="0" fontId="0" fillId="0" borderId="2" xfId="0" applyFont="1" applyBorder="1" applyAlignment="1" quotePrefix="1">
      <alignment horizontal="distributed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180" fontId="0" fillId="0" borderId="12" xfId="0" applyNumberFormat="1" applyBorder="1" applyAlignment="1">
      <alignment/>
    </xf>
    <xf numFmtId="0" fontId="5" fillId="0" borderId="12" xfId="0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0" fontId="26" fillId="0" borderId="2" xfId="0" applyFont="1" applyBorder="1" applyAlignment="1" quotePrefix="1">
      <alignment horizontal="distributed" vertical="center" wrapText="1"/>
    </xf>
    <xf numFmtId="0" fontId="26" fillId="0" borderId="9" xfId="0" applyFont="1" applyBorder="1" applyAlignment="1">
      <alignment horizontal="distributed" vertical="center" wrapText="1"/>
    </xf>
    <xf numFmtId="0" fontId="26" fillId="0" borderId="9" xfId="0" applyFont="1" applyBorder="1" applyAlignment="1" quotePrefix="1">
      <alignment horizontal="distributed" vertical="center" wrapText="1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 quotePrefix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quotePrefix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76200</xdr:rowOff>
    </xdr:from>
    <xdr:to>
      <xdr:col>6</xdr:col>
      <xdr:colOff>485775</xdr:colOff>
      <xdr:row>35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138237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47</xdr:row>
      <xdr:rowOff>95250</xdr:rowOff>
    </xdr:from>
    <xdr:to>
      <xdr:col>2</xdr:col>
      <xdr:colOff>609600</xdr:colOff>
      <xdr:row>47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6316325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3</xdr:col>
      <xdr:colOff>9525</xdr:colOff>
      <xdr:row>47</xdr:row>
      <xdr:rowOff>85725</xdr:rowOff>
    </xdr:from>
    <xdr:to>
      <xdr:col>3</xdr:col>
      <xdr:colOff>600075</xdr:colOff>
      <xdr:row>47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24650" y="163068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742950</xdr:colOff>
      <xdr:row>38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267777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657225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9927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42</xdr:row>
      <xdr:rowOff>0</xdr:rowOff>
    </xdr:from>
    <xdr:to>
      <xdr:col>6</xdr:col>
      <xdr:colOff>561975</xdr:colOff>
      <xdr:row>42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42684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76200</xdr:rowOff>
    </xdr:from>
    <xdr:to>
      <xdr:col>6</xdr:col>
      <xdr:colOff>485775</xdr:colOff>
      <xdr:row>37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68075" y="113061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(說明1)</a:t>
          </a:r>
        </a:p>
      </xdr:txBody>
    </xdr:sp>
    <xdr:clientData/>
  </xdr:twoCellAnchor>
  <xdr:twoCellAnchor>
    <xdr:from>
      <xdr:col>2</xdr:col>
      <xdr:colOff>28575</xdr:colOff>
      <xdr:row>45</xdr:row>
      <xdr:rowOff>371475</xdr:rowOff>
    </xdr:from>
    <xdr:to>
      <xdr:col>2</xdr:col>
      <xdr:colOff>609600</xdr:colOff>
      <xdr:row>46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76825" y="154400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(說明2)</a:t>
          </a:r>
        </a:p>
      </xdr:txBody>
    </xdr:sp>
    <xdr:clientData/>
  </xdr:twoCellAnchor>
  <xdr:twoCellAnchor>
    <xdr:from>
      <xdr:col>3</xdr:col>
      <xdr:colOff>28575</xdr:colOff>
      <xdr:row>45</xdr:row>
      <xdr:rowOff>361950</xdr:rowOff>
    </xdr:from>
    <xdr:to>
      <xdr:col>3</xdr:col>
      <xdr:colOff>619125</xdr:colOff>
      <xdr:row>46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43700" y="154305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(說明3)</a:t>
          </a:r>
        </a:p>
      </xdr:txBody>
    </xdr:sp>
    <xdr:clientData/>
  </xdr:twoCellAnchor>
  <xdr:twoCellAnchor>
    <xdr:from>
      <xdr:col>6</xdr:col>
      <xdr:colOff>9525</xdr:colOff>
      <xdr:row>41</xdr:row>
      <xdr:rowOff>85725</xdr:rowOff>
    </xdr:from>
    <xdr:to>
      <xdr:col>6</xdr:col>
      <xdr:colOff>742950</xdr:colOff>
      <xdr:row>41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277600" y="132588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657225</xdr:colOff>
      <xdr:row>53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52800" y="178498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45</xdr:row>
      <xdr:rowOff>0</xdr:rowOff>
    </xdr:from>
    <xdr:to>
      <xdr:col>6</xdr:col>
      <xdr:colOff>561975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296650" y="150685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76200</xdr:rowOff>
    </xdr:from>
    <xdr:to>
      <xdr:col>6</xdr:col>
      <xdr:colOff>485775</xdr:colOff>
      <xdr:row>39</xdr:row>
      <xdr:rowOff>57150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11639550" y="1306830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(說明一)</a:t>
          </a:r>
        </a:p>
      </xdr:txBody>
    </xdr:sp>
    <xdr:clientData/>
  </xdr:twoCellAnchor>
  <xdr:twoCellAnchor>
    <xdr:from>
      <xdr:col>2</xdr:col>
      <xdr:colOff>0</xdr:colOff>
      <xdr:row>48</xdr:row>
      <xdr:rowOff>409575</xdr:rowOff>
    </xdr:from>
    <xdr:to>
      <xdr:col>2</xdr:col>
      <xdr:colOff>581025</xdr:colOff>
      <xdr:row>49</xdr:row>
      <xdr:rowOff>161925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5143500" y="16783050"/>
          <a:ext cx="58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(說明二)</a:t>
          </a:r>
        </a:p>
      </xdr:txBody>
    </xdr:sp>
    <xdr:clientData/>
  </xdr:twoCellAnchor>
  <xdr:twoCellAnchor>
    <xdr:from>
      <xdr:col>3</xdr:col>
      <xdr:colOff>28575</xdr:colOff>
      <xdr:row>48</xdr:row>
      <xdr:rowOff>409575</xdr:rowOff>
    </xdr:from>
    <xdr:to>
      <xdr:col>3</xdr:col>
      <xdr:colOff>619125</xdr:colOff>
      <xdr:row>49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6838950" y="16783050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(說明三)</a:t>
          </a:r>
        </a:p>
      </xdr:txBody>
    </xdr:sp>
    <xdr:clientData/>
  </xdr:twoCellAnchor>
  <xdr:twoCellAnchor>
    <xdr:from>
      <xdr:col>6</xdr:col>
      <xdr:colOff>9525</xdr:colOff>
      <xdr:row>45</xdr:row>
      <xdr:rowOff>85725</xdr:rowOff>
    </xdr:from>
    <xdr:to>
      <xdr:col>6</xdr:col>
      <xdr:colOff>742950</xdr:colOff>
      <xdr:row>45</xdr:row>
      <xdr:rowOff>323850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1649075" y="15487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657225</xdr:colOff>
      <xdr:row>57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448050" y="194595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37</xdr:row>
      <xdr:rowOff>9525</xdr:rowOff>
    </xdr:from>
    <xdr:to>
      <xdr:col>6</xdr:col>
      <xdr:colOff>561975</xdr:colOff>
      <xdr:row>37</xdr:row>
      <xdr:rowOff>238125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1668125" y="12649200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Normal="90" zoomScaleSheetLayoutView="100" workbookViewId="0" topLeftCell="A1">
      <selection activeCell="B48" sqref="B48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7.75390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161</v>
      </c>
      <c r="E2" s="16" t="s">
        <v>116</v>
      </c>
    </row>
    <row r="3" spans="4:9" ht="20.25" customHeight="1" thickBot="1">
      <c r="D3" s="88" t="s">
        <v>243</v>
      </c>
      <c r="E3" s="89" t="s">
        <v>164</v>
      </c>
      <c r="I3" s="90" t="s">
        <v>165</v>
      </c>
    </row>
    <row r="4" spans="1:10" ht="23.25" customHeight="1">
      <c r="A4" s="116" t="s">
        <v>163</v>
      </c>
      <c r="B4" s="114" t="s">
        <v>263</v>
      </c>
      <c r="C4" s="121" t="s">
        <v>118</v>
      </c>
      <c r="D4" s="121"/>
      <c r="E4" s="121" t="s">
        <v>119</v>
      </c>
      <c r="F4" s="121"/>
      <c r="G4" s="120" t="s">
        <v>120</v>
      </c>
      <c r="H4" s="121"/>
      <c r="I4" s="118" t="s">
        <v>121</v>
      </c>
      <c r="J4" s="66"/>
    </row>
    <row r="5" spans="1:10" ht="35.25" customHeight="1">
      <c r="A5" s="117"/>
      <c r="B5" s="115"/>
      <c r="C5" s="41" t="s">
        <v>141</v>
      </c>
      <c r="D5" s="1" t="s">
        <v>122</v>
      </c>
      <c r="E5" s="42" t="s">
        <v>123</v>
      </c>
      <c r="F5" s="3" t="s">
        <v>124</v>
      </c>
      <c r="G5" s="42" t="s">
        <v>142</v>
      </c>
      <c r="H5" s="3" t="s">
        <v>124</v>
      </c>
      <c r="I5" s="119"/>
      <c r="J5" s="66"/>
    </row>
    <row r="6" spans="1:11" s="2" customFormat="1" ht="25.5" customHeight="1">
      <c r="A6" s="113" t="s">
        <v>264</v>
      </c>
      <c r="B6" s="28">
        <v>73276815</v>
      </c>
      <c r="C6" s="28">
        <v>0</v>
      </c>
      <c r="D6" s="28">
        <v>0</v>
      </c>
      <c r="E6" s="28">
        <v>0</v>
      </c>
      <c r="F6" s="28">
        <f aca="true" t="shared" si="0" ref="F6:F33">C6+D6+E6</f>
        <v>0</v>
      </c>
      <c r="G6" s="28">
        <v>0</v>
      </c>
      <c r="H6" s="28">
        <f aca="true" t="shared" si="1" ref="H6:H33">G6</f>
        <v>0</v>
      </c>
      <c r="I6" s="108">
        <v>73276815</v>
      </c>
      <c r="J6" s="66">
        <f aca="true" t="shared" si="2" ref="J6:J35">B6+C6+D6+E6-G6</f>
        <v>73276815</v>
      </c>
      <c r="K6" s="82">
        <f aca="true" t="shared" si="3" ref="K6:K55">I6-J6</f>
        <v>0</v>
      </c>
    </row>
    <row r="7" spans="1:11" s="2" customFormat="1" ht="25.5" customHeight="1">
      <c r="A7" s="113" t="s">
        <v>143</v>
      </c>
      <c r="B7" s="28">
        <v>9195243387</v>
      </c>
      <c r="C7" s="28">
        <v>332441130</v>
      </c>
      <c r="D7" s="28">
        <v>105480</v>
      </c>
      <c r="E7" s="28">
        <v>0</v>
      </c>
      <c r="F7" s="28">
        <f t="shared" si="0"/>
        <v>332546610</v>
      </c>
      <c r="G7" s="28">
        <v>0</v>
      </c>
      <c r="H7" s="28">
        <f t="shared" si="1"/>
        <v>0</v>
      </c>
      <c r="I7" s="29">
        <v>9527789997</v>
      </c>
      <c r="J7" s="66">
        <f t="shared" si="2"/>
        <v>9527789997</v>
      </c>
      <c r="K7" s="82">
        <f t="shared" si="3"/>
        <v>0</v>
      </c>
    </row>
    <row r="8" spans="1:11" s="2" customFormat="1" ht="25.5" customHeight="1">
      <c r="A8" s="113" t="s">
        <v>144</v>
      </c>
      <c r="B8" s="28">
        <v>33160378689</v>
      </c>
      <c r="C8" s="28">
        <v>279012297</v>
      </c>
      <c r="D8" s="28">
        <v>23777925</v>
      </c>
      <c r="E8" s="28">
        <v>0</v>
      </c>
      <c r="F8" s="28">
        <f t="shared" si="0"/>
        <v>302790222</v>
      </c>
      <c r="G8" s="28">
        <v>0</v>
      </c>
      <c r="H8" s="28">
        <f t="shared" si="1"/>
        <v>0</v>
      </c>
      <c r="I8" s="29">
        <v>33463168911</v>
      </c>
      <c r="J8" s="66">
        <f t="shared" si="2"/>
        <v>33463168911</v>
      </c>
      <c r="K8" s="82">
        <f t="shared" si="3"/>
        <v>0</v>
      </c>
    </row>
    <row r="9" spans="1:11" s="2" customFormat="1" ht="25.5" customHeight="1">
      <c r="A9" s="113" t="s">
        <v>145</v>
      </c>
      <c r="B9" s="28">
        <v>4116746995</v>
      </c>
      <c r="C9" s="28">
        <v>0</v>
      </c>
      <c r="D9" s="28">
        <v>16170</v>
      </c>
      <c r="E9" s="28">
        <v>0</v>
      </c>
      <c r="F9" s="28">
        <f t="shared" si="0"/>
        <v>16170</v>
      </c>
      <c r="G9" s="28">
        <v>0</v>
      </c>
      <c r="H9" s="28">
        <f t="shared" si="1"/>
        <v>0</v>
      </c>
      <c r="I9" s="29">
        <v>4116763165</v>
      </c>
      <c r="J9" s="66">
        <f t="shared" si="2"/>
        <v>4116763165</v>
      </c>
      <c r="K9" s="82">
        <f t="shared" si="3"/>
        <v>0</v>
      </c>
    </row>
    <row r="10" spans="1:11" s="2" customFormat="1" ht="25.5" customHeight="1">
      <c r="A10" s="113" t="s">
        <v>146</v>
      </c>
      <c r="B10" s="28">
        <v>14440575374</v>
      </c>
      <c r="C10" s="28">
        <v>115500872</v>
      </c>
      <c r="D10" s="28">
        <v>19310</v>
      </c>
      <c r="E10" s="28">
        <v>0</v>
      </c>
      <c r="F10" s="28">
        <f t="shared" si="0"/>
        <v>115520182</v>
      </c>
      <c r="G10" s="28">
        <v>0</v>
      </c>
      <c r="H10" s="28">
        <f t="shared" si="1"/>
        <v>0</v>
      </c>
      <c r="I10" s="29">
        <v>14556095556</v>
      </c>
      <c r="J10" s="66">
        <f t="shared" si="2"/>
        <v>14556095556</v>
      </c>
      <c r="K10" s="82">
        <f t="shared" si="3"/>
        <v>0</v>
      </c>
    </row>
    <row r="11" spans="1:11" s="2" customFormat="1" ht="25.5" customHeight="1">
      <c r="A11" s="113" t="s">
        <v>147</v>
      </c>
      <c r="B11" s="28">
        <v>16772625914</v>
      </c>
      <c r="C11" s="28">
        <v>0</v>
      </c>
      <c r="D11" s="28">
        <v>36000</v>
      </c>
      <c r="E11" s="28">
        <v>0</v>
      </c>
      <c r="F11" s="28">
        <f t="shared" si="0"/>
        <v>36000</v>
      </c>
      <c r="G11" s="28">
        <v>0</v>
      </c>
      <c r="H11" s="28">
        <f t="shared" si="1"/>
        <v>0</v>
      </c>
      <c r="I11" s="29">
        <v>16772661914</v>
      </c>
      <c r="J11" s="66">
        <f t="shared" si="2"/>
        <v>16772661914</v>
      </c>
      <c r="K11" s="82">
        <f t="shared" si="3"/>
        <v>0</v>
      </c>
    </row>
    <row r="12" spans="1:11" s="2" customFormat="1" ht="25.5" customHeight="1">
      <c r="A12" s="113" t="s">
        <v>148</v>
      </c>
      <c r="B12" s="28">
        <v>1850752744</v>
      </c>
      <c r="C12" s="28">
        <v>0</v>
      </c>
      <c r="D12" s="28">
        <v>400</v>
      </c>
      <c r="E12" s="28">
        <v>0</v>
      </c>
      <c r="F12" s="28">
        <f t="shared" si="0"/>
        <v>400</v>
      </c>
      <c r="G12" s="28">
        <v>0</v>
      </c>
      <c r="H12" s="28">
        <f t="shared" si="1"/>
        <v>0</v>
      </c>
      <c r="I12" s="29">
        <v>1850753144</v>
      </c>
      <c r="J12" s="66">
        <f t="shared" si="2"/>
        <v>1850753144</v>
      </c>
      <c r="K12" s="82">
        <f t="shared" si="3"/>
        <v>0</v>
      </c>
    </row>
    <row r="13" spans="1:11" s="2" customFormat="1" ht="25.5" customHeight="1">
      <c r="A13" s="113" t="s">
        <v>149</v>
      </c>
      <c r="B13" s="28">
        <v>125764850290</v>
      </c>
      <c r="C13" s="28">
        <v>1171781597</v>
      </c>
      <c r="D13" s="28">
        <v>173031831</v>
      </c>
      <c r="E13" s="28">
        <v>0</v>
      </c>
      <c r="F13" s="28">
        <f t="shared" si="0"/>
        <v>1344813428</v>
      </c>
      <c r="G13" s="28">
        <v>0</v>
      </c>
      <c r="H13" s="28">
        <f t="shared" si="1"/>
        <v>0</v>
      </c>
      <c r="I13" s="29">
        <v>127109663718</v>
      </c>
      <c r="J13" s="66">
        <f t="shared" si="2"/>
        <v>127109663718</v>
      </c>
      <c r="K13" s="82">
        <f t="shared" si="3"/>
        <v>0</v>
      </c>
    </row>
    <row r="14" spans="1:11" s="2" customFormat="1" ht="25.5" customHeight="1">
      <c r="A14" s="113" t="s">
        <v>150</v>
      </c>
      <c r="B14" s="28">
        <v>22636056377</v>
      </c>
      <c r="C14" s="28">
        <v>4640040348</v>
      </c>
      <c r="D14" s="28">
        <v>207786914</v>
      </c>
      <c r="E14" s="28">
        <v>0</v>
      </c>
      <c r="F14" s="28">
        <f t="shared" si="0"/>
        <v>4847827262</v>
      </c>
      <c r="G14" s="28">
        <v>0</v>
      </c>
      <c r="H14" s="28">
        <f t="shared" si="1"/>
        <v>0</v>
      </c>
      <c r="I14" s="29">
        <v>27483883639</v>
      </c>
      <c r="J14" s="66">
        <f t="shared" si="2"/>
        <v>27483883639</v>
      </c>
      <c r="K14" s="82">
        <f t="shared" si="3"/>
        <v>0</v>
      </c>
    </row>
    <row r="15" spans="1:11" s="2" customFormat="1" ht="25.5" customHeight="1">
      <c r="A15" s="113" t="s">
        <v>151</v>
      </c>
      <c r="B15" s="28">
        <v>251491473230</v>
      </c>
      <c r="C15" s="28">
        <v>1637996746</v>
      </c>
      <c r="D15" s="28">
        <v>135754185</v>
      </c>
      <c r="E15" s="28">
        <v>0</v>
      </c>
      <c r="F15" s="28">
        <f t="shared" si="0"/>
        <v>1773750931</v>
      </c>
      <c r="G15" s="28">
        <v>0</v>
      </c>
      <c r="H15" s="28">
        <f t="shared" si="1"/>
        <v>0</v>
      </c>
      <c r="I15" s="29">
        <v>253265224161</v>
      </c>
      <c r="J15" s="66">
        <f t="shared" si="2"/>
        <v>253265224161</v>
      </c>
      <c r="K15" s="82">
        <f t="shared" si="3"/>
        <v>0</v>
      </c>
    </row>
    <row r="16" spans="1:11" s="2" customFormat="1" ht="25.5" customHeight="1">
      <c r="A16" s="113" t="s">
        <v>152</v>
      </c>
      <c r="B16" s="28">
        <v>181878575271</v>
      </c>
      <c r="C16" s="28">
        <v>1327777417</v>
      </c>
      <c r="D16" s="28">
        <v>4820500</v>
      </c>
      <c r="E16" s="28">
        <v>0</v>
      </c>
      <c r="F16" s="28">
        <f t="shared" si="0"/>
        <v>1332597917</v>
      </c>
      <c r="G16" s="28">
        <v>0</v>
      </c>
      <c r="H16" s="28">
        <f t="shared" si="1"/>
        <v>0</v>
      </c>
      <c r="I16" s="29">
        <v>183211173188</v>
      </c>
      <c r="J16" s="66">
        <f t="shared" si="2"/>
        <v>183211173188</v>
      </c>
      <c r="K16" s="82">
        <f t="shared" si="3"/>
        <v>0</v>
      </c>
    </row>
    <row r="17" spans="1:11" s="2" customFormat="1" ht="25.5" customHeight="1">
      <c r="A17" s="113" t="s">
        <v>153</v>
      </c>
      <c r="B17" s="28">
        <v>139522911094</v>
      </c>
      <c r="C17" s="28">
        <v>584316773</v>
      </c>
      <c r="D17" s="28">
        <v>4884854</v>
      </c>
      <c r="E17" s="28">
        <v>0</v>
      </c>
      <c r="F17" s="28">
        <f t="shared" si="0"/>
        <v>589201627</v>
      </c>
      <c r="G17" s="28">
        <v>0</v>
      </c>
      <c r="H17" s="28">
        <f t="shared" si="1"/>
        <v>0</v>
      </c>
      <c r="I17" s="29">
        <v>140112112721</v>
      </c>
      <c r="J17" s="66">
        <f t="shared" si="2"/>
        <v>140112112721</v>
      </c>
      <c r="K17" s="82">
        <f t="shared" si="3"/>
        <v>0</v>
      </c>
    </row>
    <row r="18" spans="1:11" s="2" customFormat="1" ht="25.5" customHeight="1">
      <c r="A18" s="113" t="s">
        <v>154</v>
      </c>
      <c r="B18" s="28">
        <v>22701114559</v>
      </c>
      <c r="C18" s="28">
        <v>113605619</v>
      </c>
      <c r="D18" s="28">
        <v>256642</v>
      </c>
      <c r="E18" s="28">
        <v>0</v>
      </c>
      <c r="F18" s="28">
        <f t="shared" si="0"/>
        <v>113862261</v>
      </c>
      <c r="G18" s="28">
        <v>0</v>
      </c>
      <c r="H18" s="28">
        <f t="shared" si="1"/>
        <v>0</v>
      </c>
      <c r="I18" s="29">
        <v>22814976820</v>
      </c>
      <c r="J18" s="66">
        <f t="shared" si="2"/>
        <v>22814976820</v>
      </c>
      <c r="K18" s="82">
        <f t="shared" si="3"/>
        <v>0</v>
      </c>
    </row>
    <row r="19" spans="1:11" s="2" customFormat="1" ht="25.5" customHeight="1">
      <c r="A19" s="113" t="s">
        <v>155</v>
      </c>
      <c r="B19" s="28">
        <v>55092994872</v>
      </c>
      <c r="C19" s="28">
        <v>2117253887</v>
      </c>
      <c r="D19" s="28">
        <v>4897684</v>
      </c>
      <c r="E19" s="28">
        <v>0</v>
      </c>
      <c r="F19" s="28">
        <f t="shared" si="0"/>
        <v>2122151571</v>
      </c>
      <c r="G19" s="28">
        <v>0</v>
      </c>
      <c r="H19" s="28">
        <f t="shared" si="1"/>
        <v>0</v>
      </c>
      <c r="I19" s="29">
        <v>57215146443</v>
      </c>
      <c r="J19" s="66">
        <f t="shared" si="2"/>
        <v>57215146443</v>
      </c>
      <c r="K19" s="82">
        <f t="shared" si="3"/>
        <v>0</v>
      </c>
    </row>
    <row r="20" spans="1:11" s="2" customFormat="1" ht="25.5" customHeight="1">
      <c r="A20" s="113" t="s">
        <v>156</v>
      </c>
      <c r="B20" s="28">
        <v>72207293122</v>
      </c>
      <c r="C20" s="28">
        <v>906213096</v>
      </c>
      <c r="D20" s="28">
        <v>1941720</v>
      </c>
      <c r="E20" s="28">
        <v>0</v>
      </c>
      <c r="F20" s="28">
        <f t="shared" si="0"/>
        <v>908154816</v>
      </c>
      <c r="G20" s="28">
        <v>0</v>
      </c>
      <c r="H20" s="28">
        <f t="shared" si="1"/>
        <v>0</v>
      </c>
      <c r="I20" s="29">
        <v>73115447938</v>
      </c>
      <c r="J20" s="66">
        <f t="shared" si="2"/>
        <v>73115447938</v>
      </c>
      <c r="K20" s="82">
        <f t="shared" si="3"/>
        <v>0</v>
      </c>
    </row>
    <row r="21" spans="1:11" s="2" customFormat="1" ht="25.5" customHeight="1">
      <c r="A21" s="113" t="s">
        <v>157</v>
      </c>
      <c r="B21" s="28">
        <v>153875321</v>
      </c>
      <c r="C21" s="28">
        <v>0</v>
      </c>
      <c r="D21" s="28">
        <v>0</v>
      </c>
      <c r="E21" s="28">
        <v>0</v>
      </c>
      <c r="F21" s="28">
        <f t="shared" si="0"/>
        <v>0</v>
      </c>
      <c r="G21" s="28">
        <v>0</v>
      </c>
      <c r="H21" s="28">
        <f t="shared" si="1"/>
        <v>0</v>
      </c>
      <c r="I21" s="29">
        <v>153875321</v>
      </c>
      <c r="J21" s="66">
        <f t="shared" si="2"/>
        <v>153875321</v>
      </c>
      <c r="K21" s="82">
        <f t="shared" si="3"/>
        <v>0</v>
      </c>
    </row>
    <row r="22" spans="1:11" s="2" customFormat="1" ht="25.5" customHeight="1">
      <c r="A22" s="113" t="s">
        <v>158</v>
      </c>
      <c r="B22" s="28">
        <v>1366946834</v>
      </c>
      <c r="C22" s="28">
        <v>3500000</v>
      </c>
      <c r="D22" s="28">
        <v>388159</v>
      </c>
      <c r="E22" s="28">
        <v>0</v>
      </c>
      <c r="F22" s="28">
        <f t="shared" si="0"/>
        <v>3888159</v>
      </c>
      <c r="G22" s="28">
        <v>0</v>
      </c>
      <c r="H22" s="28">
        <f t="shared" si="1"/>
        <v>0</v>
      </c>
      <c r="I22" s="29">
        <v>1370834993</v>
      </c>
      <c r="J22" s="66">
        <f t="shared" si="2"/>
        <v>1370834993</v>
      </c>
      <c r="K22" s="82">
        <f t="shared" si="3"/>
        <v>0</v>
      </c>
    </row>
    <row r="23" spans="1:11" s="2" customFormat="1" ht="25.5" customHeight="1">
      <c r="A23" s="113" t="s">
        <v>162</v>
      </c>
      <c r="B23" s="28">
        <v>142198197178</v>
      </c>
      <c r="C23" s="28">
        <v>6736166</v>
      </c>
      <c r="D23" s="28">
        <v>102139953</v>
      </c>
      <c r="E23" s="28">
        <v>0</v>
      </c>
      <c r="F23" s="28">
        <f t="shared" si="0"/>
        <v>108876119</v>
      </c>
      <c r="G23" s="28">
        <v>0</v>
      </c>
      <c r="H23" s="28">
        <f t="shared" si="1"/>
        <v>0</v>
      </c>
      <c r="I23" s="29">
        <v>142307073297</v>
      </c>
      <c r="J23" s="66">
        <f t="shared" si="2"/>
        <v>142307073297</v>
      </c>
      <c r="K23" s="82">
        <f t="shared" si="3"/>
        <v>0</v>
      </c>
    </row>
    <row r="24" spans="1:11" s="2" customFormat="1" ht="25.5" customHeight="1">
      <c r="A24" s="113" t="s">
        <v>126</v>
      </c>
      <c r="B24" s="28">
        <v>41192665979</v>
      </c>
      <c r="C24" s="28">
        <v>848748808</v>
      </c>
      <c r="D24" s="28">
        <v>0</v>
      </c>
      <c r="E24" s="28">
        <v>0</v>
      </c>
      <c r="F24" s="28">
        <f t="shared" si="0"/>
        <v>848748808</v>
      </c>
      <c r="G24" s="28">
        <v>0</v>
      </c>
      <c r="H24" s="28">
        <f t="shared" si="1"/>
        <v>0</v>
      </c>
      <c r="I24" s="29">
        <v>42041414787</v>
      </c>
      <c r="J24" s="66">
        <f t="shared" si="2"/>
        <v>42041414787</v>
      </c>
      <c r="K24" s="82">
        <f t="shared" si="3"/>
        <v>0</v>
      </c>
    </row>
    <row r="25" spans="1:11" s="2" customFormat="1" ht="25.5" customHeight="1">
      <c r="A25" s="113" t="s">
        <v>127</v>
      </c>
      <c r="B25" s="28">
        <v>2798691727</v>
      </c>
      <c r="C25" s="28">
        <v>1196300</v>
      </c>
      <c r="D25" s="28">
        <v>0</v>
      </c>
      <c r="E25" s="28">
        <v>0</v>
      </c>
      <c r="F25" s="28">
        <f t="shared" si="0"/>
        <v>1196300</v>
      </c>
      <c r="G25" s="28">
        <v>0</v>
      </c>
      <c r="H25" s="28">
        <f t="shared" si="1"/>
        <v>0</v>
      </c>
      <c r="I25" s="29">
        <v>2799888027</v>
      </c>
      <c r="J25" s="66">
        <f t="shared" si="2"/>
        <v>2799888027</v>
      </c>
      <c r="K25" s="82">
        <f t="shared" si="3"/>
        <v>0</v>
      </c>
    </row>
    <row r="26" spans="1:11" s="2" customFormat="1" ht="25.5" customHeight="1">
      <c r="A26" s="113" t="s">
        <v>128</v>
      </c>
      <c r="B26" s="28">
        <v>120149002054</v>
      </c>
      <c r="C26" s="28">
        <v>871192471</v>
      </c>
      <c r="D26" s="28">
        <v>90542404</v>
      </c>
      <c r="E26" s="28">
        <v>0</v>
      </c>
      <c r="F26" s="28">
        <f t="shared" si="0"/>
        <v>961734875</v>
      </c>
      <c r="G26" s="28">
        <v>0</v>
      </c>
      <c r="H26" s="28">
        <f t="shared" si="1"/>
        <v>0</v>
      </c>
      <c r="I26" s="29">
        <v>121110736929</v>
      </c>
      <c r="J26" s="66">
        <f t="shared" si="2"/>
        <v>121110736929</v>
      </c>
      <c r="K26" s="82">
        <f t="shared" si="3"/>
        <v>0</v>
      </c>
    </row>
    <row r="27" spans="1:11" s="2" customFormat="1" ht="25.5" customHeight="1">
      <c r="A27" s="113" t="s">
        <v>129</v>
      </c>
      <c r="B27" s="28">
        <v>61762564749</v>
      </c>
      <c r="C27" s="28">
        <v>4916252</v>
      </c>
      <c r="D27" s="28">
        <v>400</v>
      </c>
      <c r="E27" s="28">
        <v>0</v>
      </c>
      <c r="F27" s="28">
        <f t="shared" si="0"/>
        <v>4916652</v>
      </c>
      <c r="G27" s="28">
        <v>0</v>
      </c>
      <c r="H27" s="28">
        <f t="shared" si="1"/>
        <v>0</v>
      </c>
      <c r="I27" s="29">
        <v>61767481401</v>
      </c>
      <c r="J27" s="66">
        <f t="shared" si="2"/>
        <v>61767481401</v>
      </c>
      <c r="K27" s="82">
        <f t="shared" si="3"/>
        <v>0</v>
      </c>
    </row>
    <row r="28" spans="1:11" s="2" customFormat="1" ht="25.5" customHeight="1">
      <c r="A28" s="113" t="s">
        <v>130</v>
      </c>
      <c r="B28" s="28">
        <v>40250177028</v>
      </c>
      <c r="C28" s="28">
        <v>379064045</v>
      </c>
      <c r="D28" s="28">
        <v>2449937</v>
      </c>
      <c r="E28" s="28">
        <v>0</v>
      </c>
      <c r="F28" s="28">
        <f t="shared" si="0"/>
        <v>381513982</v>
      </c>
      <c r="G28" s="28">
        <v>0</v>
      </c>
      <c r="H28" s="28">
        <f t="shared" si="1"/>
        <v>0</v>
      </c>
      <c r="I28" s="29">
        <v>40631691010</v>
      </c>
      <c r="J28" s="66">
        <f t="shared" si="2"/>
        <v>40631691010</v>
      </c>
      <c r="K28" s="82">
        <f t="shared" si="3"/>
        <v>0</v>
      </c>
    </row>
    <row r="29" spans="1:11" s="2" customFormat="1" ht="25.5" customHeight="1">
      <c r="A29" s="113" t="s">
        <v>131</v>
      </c>
      <c r="B29" s="28">
        <v>8859719551</v>
      </c>
      <c r="C29" s="28">
        <v>179570728</v>
      </c>
      <c r="D29" s="28">
        <v>9691194</v>
      </c>
      <c r="E29" s="28">
        <v>0</v>
      </c>
      <c r="F29" s="28">
        <f t="shared" si="0"/>
        <v>189261922</v>
      </c>
      <c r="G29" s="28">
        <v>0</v>
      </c>
      <c r="H29" s="28">
        <f t="shared" si="1"/>
        <v>0</v>
      </c>
      <c r="I29" s="29">
        <v>9048981473</v>
      </c>
      <c r="J29" s="66">
        <f t="shared" si="2"/>
        <v>9048981473</v>
      </c>
      <c r="K29" s="82">
        <f t="shared" si="3"/>
        <v>0</v>
      </c>
    </row>
    <row r="30" spans="1:11" s="2" customFormat="1" ht="25.5" customHeight="1">
      <c r="A30" s="113" t="s">
        <v>132</v>
      </c>
      <c r="B30" s="28">
        <v>11962985315</v>
      </c>
      <c r="C30" s="28">
        <v>13906976</v>
      </c>
      <c r="D30" s="28">
        <v>10849264</v>
      </c>
      <c r="E30" s="28">
        <v>0</v>
      </c>
      <c r="F30" s="28">
        <f t="shared" si="0"/>
        <v>24756240</v>
      </c>
      <c r="G30" s="28">
        <v>0</v>
      </c>
      <c r="H30" s="28">
        <f t="shared" si="1"/>
        <v>0</v>
      </c>
      <c r="I30" s="29">
        <v>11987741555</v>
      </c>
      <c r="J30" s="66">
        <f t="shared" si="2"/>
        <v>11987741555</v>
      </c>
      <c r="K30" s="82">
        <f t="shared" si="3"/>
        <v>0</v>
      </c>
    </row>
    <row r="31" spans="1:11" s="2" customFormat="1" ht="25.5" customHeight="1">
      <c r="A31" s="113" t="s">
        <v>159</v>
      </c>
      <c r="B31" s="28">
        <v>135067172132</v>
      </c>
      <c r="C31" s="28">
        <v>0</v>
      </c>
      <c r="D31" s="28">
        <v>0</v>
      </c>
      <c r="E31" s="28">
        <v>0</v>
      </c>
      <c r="F31" s="28">
        <f t="shared" si="0"/>
        <v>0</v>
      </c>
      <c r="G31" s="28">
        <v>0</v>
      </c>
      <c r="H31" s="28">
        <f t="shared" si="1"/>
        <v>0</v>
      </c>
      <c r="I31" s="29">
        <v>135067172132</v>
      </c>
      <c r="J31" s="66">
        <f t="shared" si="2"/>
        <v>135067172132</v>
      </c>
      <c r="K31" s="82">
        <f t="shared" si="3"/>
        <v>0</v>
      </c>
    </row>
    <row r="32" spans="1:11" s="2" customFormat="1" ht="25.5" customHeight="1">
      <c r="A32" s="113" t="s">
        <v>230</v>
      </c>
      <c r="B32" s="28">
        <v>9438944531</v>
      </c>
      <c r="C32" s="28">
        <v>0</v>
      </c>
      <c r="D32" s="28">
        <v>0</v>
      </c>
      <c r="E32" s="28"/>
      <c r="F32" s="28"/>
      <c r="G32" s="28"/>
      <c r="H32" s="28"/>
      <c r="I32" s="29">
        <v>9438944531</v>
      </c>
      <c r="J32" s="66">
        <f t="shared" si="2"/>
        <v>9438944531</v>
      </c>
      <c r="K32" s="82">
        <f t="shared" si="3"/>
        <v>0</v>
      </c>
    </row>
    <row r="33" spans="1:11" s="55" customFormat="1" ht="25.5" customHeight="1">
      <c r="A33" s="113" t="s">
        <v>160</v>
      </c>
      <c r="B33" s="28">
        <v>1828850000</v>
      </c>
      <c r="C33" s="28">
        <v>0</v>
      </c>
      <c r="D33" s="28">
        <v>0</v>
      </c>
      <c r="E33" s="28">
        <v>0</v>
      </c>
      <c r="F33" s="28">
        <f t="shared" si="0"/>
        <v>0</v>
      </c>
      <c r="G33" s="28">
        <v>0</v>
      </c>
      <c r="H33" s="28">
        <f t="shared" si="1"/>
        <v>0</v>
      </c>
      <c r="I33" s="29">
        <v>1828850000</v>
      </c>
      <c r="J33" s="66">
        <f t="shared" si="2"/>
        <v>1828850000</v>
      </c>
      <c r="K33" s="82">
        <f t="shared" si="3"/>
        <v>0</v>
      </c>
    </row>
    <row r="34" spans="1:11" s="107" customFormat="1" ht="24" customHeight="1" thickBot="1">
      <c r="A34" s="112" t="s">
        <v>248</v>
      </c>
      <c r="B34" s="34">
        <f aca="true" t="shared" si="4" ref="B34:I34">SUM(B6:B33)</f>
        <v>1527934661132</v>
      </c>
      <c r="C34" s="34">
        <f t="shared" si="4"/>
        <v>15534771528</v>
      </c>
      <c r="D34" s="34">
        <f t="shared" si="4"/>
        <v>773390926</v>
      </c>
      <c r="E34" s="34">
        <f t="shared" si="4"/>
        <v>0</v>
      </c>
      <c r="F34" s="34">
        <f t="shared" si="4"/>
        <v>16308162454</v>
      </c>
      <c r="G34" s="34">
        <f t="shared" si="4"/>
        <v>0</v>
      </c>
      <c r="H34" s="34">
        <f t="shared" si="4"/>
        <v>0</v>
      </c>
      <c r="I34" s="35">
        <f t="shared" si="4"/>
        <v>1544242823586</v>
      </c>
      <c r="J34" s="106">
        <f t="shared" si="2"/>
        <v>1544242823586</v>
      </c>
      <c r="K34" s="95">
        <f t="shared" si="3"/>
        <v>0</v>
      </c>
    </row>
    <row r="35" spans="1:11" s="55" customFormat="1" ht="21.75" customHeight="1">
      <c r="A35" s="5" t="s">
        <v>133</v>
      </c>
      <c r="B35" s="28">
        <v>40638217805</v>
      </c>
      <c r="C35" s="28">
        <v>10504084067</v>
      </c>
      <c r="D35" s="28">
        <v>684249930</v>
      </c>
      <c r="E35" s="28">
        <v>0</v>
      </c>
      <c r="F35" s="28">
        <f aca="true" t="shared" si="5" ref="F35:F47">C35+D35+E35</f>
        <v>11188333997</v>
      </c>
      <c r="G35" s="28">
        <v>26867125356</v>
      </c>
      <c r="H35" s="28">
        <f aca="true" t="shared" si="6" ref="H35:H47">G35</f>
        <v>26867125356</v>
      </c>
      <c r="I35" s="29">
        <v>24959426446</v>
      </c>
      <c r="J35" s="66">
        <f t="shared" si="2"/>
        <v>24959426446</v>
      </c>
      <c r="K35" s="82">
        <f t="shared" si="3"/>
        <v>0</v>
      </c>
    </row>
    <row r="36" spans="1:11" s="2" customFormat="1" ht="21" customHeight="1">
      <c r="A36" s="98" t="s">
        <v>134</v>
      </c>
      <c r="B36" s="28">
        <v>416695563</v>
      </c>
      <c r="C36" s="28">
        <v>0</v>
      </c>
      <c r="D36" s="28">
        <v>0</v>
      </c>
      <c r="E36" s="28">
        <v>6493829691</v>
      </c>
      <c r="F36" s="28">
        <f t="shared" si="5"/>
        <v>6493829691</v>
      </c>
      <c r="G36" s="28">
        <v>0</v>
      </c>
      <c r="H36" s="28">
        <f t="shared" si="6"/>
        <v>0</v>
      </c>
      <c r="I36" s="29">
        <v>6910525254</v>
      </c>
      <c r="J36" s="87">
        <f>B36+C36+D36+E36-G36</f>
        <v>6910525254</v>
      </c>
      <c r="K36" s="82">
        <f t="shared" si="3"/>
        <v>0</v>
      </c>
    </row>
    <row r="37" spans="1:11" s="2" customFormat="1" ht="24" customHeight="1">
      <c r="A37" s="110" t="s">
        <v>249</v>
      </c>
      <c r="B37" s="30">
        <f aca="true" t="shared" si="7" ref="B37:I37">SUM(B35:B36)</f>
        <v>41054913368</v>
      </c>
      <c r="C37" s="30">
        <f t="shared" si="7"/>
        <v>10504084067</v>
      </c>
      <c r="D37" s="30">
        <f t="shared" si="7"/>
        <v>684249930</v>
      </c>
      <c r="E37" s="30">
        <f t="shared" si="7"/>
        <v>6493829691</v>
      </c>
      <c r="F37" s="30">
        <f t="shared" si="7"/>
        <v>17682163688</v>
      </c>
      <c r="G37" s="30">
        <f t="shared" si="7"/>
        <v>26867125356</v>
      </c>
      <c r="H37" s="30">
        <f t="shared" si="7"/>
        <v>26867125356</v>
      </c>
      <c r="I37" s="31">
        <f t="shared" si="7"/>
        <v>31869951700</v>
      </c>
      <c r="J37" s="87">
        <f>B37+C37+D37+E37-G37</f>
        <v>31869951700</v>
      </c>
      <c r="K37" s="82">
        <f t="shared" si="3"/>
        <v>0</v>
      </c>
    </row>
    <row r="38" spans="1:11" s="2" customFormat="1" ht="34.5" customHeight="1">
      <c r="A38" s="5" t="s">
        <v>226</v>
      </c>
      <c r="B38" s="28">
        <v>628102331</v>
      </c>
      <c r="C38" s="28">
        <v>0</v>
      </c>
      <c r="D38" s="28">
        <v>0</v>
      </c>
      <c r="E38" s="28">
        <v>0</v>
      </c>
      <c r="F38" s="28">
        <f t="shared" si="5"/>
        <v>0</v>
      </c>
      <c r="G38" s="28">
        <v>306162770</v>
      </c>
      <c r="H38" s="28">
        <f t="shared" si="6"/>
        <v>306162770</v>
      </c>
      <c r="I38" s="29">
        <v>321939561</v>
      </c>
      <c r="J38" s="66">
        <f aca="true" t="shared" si="8" ref="J38:J88">B38+C38+D38+E38-G38</f>
        <v>321939561</v>
      </c>
      <c r="K38" s="82">
        <f t="shared" si="3"/>
        <v>0</v>
      </c>
    </row>
    <row r="39" spans="1:12" s="2" customFormat="1" ht="33" customHeight="1">
      <c r="A39" s="103" t="s">
        <v>241</v>
      </c>
      <c r="B39" s="28">
        <v>6158783471</v>
      </c>
      <c r="C39" s="28">
        <v>294955355</v>
      </c>
      <c r="D39" s="28">
        <v>16895200</v>
      </c>
      <c r="E39" s="28">
        <v>0</v>
      </c>
      <c r="F39" s="28">
        <f t="shared" si="5"/>
        <v>311850555</v>
      </c>
      <c r="G39" s="28">
        <v>622634243</v>
      </c>
      <c r="H39" s="28">
        <f t="shared" si="6"/>
        <v>622634243</v>
      </c>
      <c r="I39" s="29">
        <v>5847999783</v>
      </c>
      <c r="J39" s="66">
        <f t="shared" si="8"/>
        <v>5847999783</v>
      </c>
      <c r="K39" s="82">
        <f t="shared" si="3"/>
        <v>0</v>
      </c>
      <c r="L39" s="2" t="s">
        <v>240</v>
      </c>
    </row>
    <row r="40" spans="1:11" s="2" customFormat="1" ht="33.75" customHeight="1">
      <c r="A40" s="97" t="s">
        <v>239</v>
      </c>
      <c r="B40" s="28">
        <v>1776538343</v>
      </c>
      <c r="C40" s="28">
        <v>429488636</v>
      </c>
      <c r="D40" s="28">
        <v>26946216</v>
      </c>
      <c r="E40" s="28">
        <v>0</v>
      </c>
      <c r="F40" s="28">
        <f t="shared" si="5"/>
        <v>456434852</v>
      </c>
      <c r="G40" s="28">
        <v>699490367</v>
      </c>
      <c r="H40" s="28">
        <f t="shared" si="6"/>
        <v>699490367</v>
      </c>
      <c r="I40" s="29">
        <v>1533482828</v>
      </c>
      <c r="J40" s="66">
        <f t="shared" si="8"/>
        <v>1533482828</v>
      </c>
      <c r="K40" s="82">
        <f t="shared" si="3"/>
        <v>0</v>
      </c>
    </row>
    <row r="41" spans="1:12" s="2" customFormat="1" ht="31.5" customHeight="1">
      <c r="A41" s="94" t="s">
        <v>231</v>
      </c>
      <c r="B41" s="28">
        <v>7743090</v>
      </c>
      <c r="C41" s="28">
        <v>2520503</v>
      </c>
      <c r="D41" s="28">
        <v>0</v>
      </c>
      <c r="E41" s="28">
        <v>0</v>
      </c>
      <c r="F41" s="28">
        <f t="shared" si="5"/>
        <v>2520503</v>
      </c>
      <c r="G41" s="28">
        <v>10263593</v>
      </c>
      <c r="H41" s="28">
        <f t="shared" si="6"/>
        <v>10263593</v>
      </c>
      <c r="I41" s="29">
        <v>0</v>
      </c>
      <c r="J41" s="66">
        <f t="shared" si="8"/>
        <v>0</v>
      </c>
      <c r="K41" s="82">
        <f t="shared" si="3"/>
        <v>0</v>
      </c>
      <c r="L41" s="2" t="s">
        <v>238</v>
      </c>
    </row>
    <row r="42" spans="1:11" s="2" customFormat="1" ht="33.75" customHeight="1">
      <c r="A42" s="4" t="s">
        <v>244</v>
      </c>
      <c r="B42" s="28">
        <v>2055211365</v>
      </c>
      <c r="C42" s="28">
        <v>0</v>
      </c>
      <c r="D42" s="28">
        <v>0</v>
      </c>
      <c r="E42" s="28">
        <v>0</v>
      </c>
      <c r="F42" s="28">
        <f t="shared" si="5"/>
        <v>0</v>
      </c>
      <c r="G42" s="28">
        <v>0</v>
      </c>
      <c r="H42" s="28">
        <f t="shared" si="6"/>
        <v>0</v>
      </c>
      <c r="I42" s="29">
        <v>2055211365</v>
      </c>
      <c r="J42" s="66">
        <f t="shared" si="8"/>
        <v>2055211365</v>
      </c>
      <c r="K42" s="82">
        <f t="shared" si="3"/>
        <v>0</v>
      </c>
    </row>
    <row r="43" spans="1:11" s="2" customFormat="1" ht="37.5" customHeight="1">
      <c r="A43" s="109" t="s">
        <v>266</v>
      </c>
      <c r="B43" s="28">
        <f>85351520793+797640</f>
        <v>85352318433</v>
      </c>
      <c r="C43" s="28">
        <v>20051167647</v>
      </c>
      <c r="D43" s="28">
        <v>0</v>
      </c>
      <c r="E43" s="28">
        <v>0</v>
      </c>
      <c r="F43" s="28">
        <f t="shared" si="5"/>
        <v>20051167647</v>
      </c>
      <c r="G43" s="28">
        <v>0</v>
      </c>
      <c r="H43" s="28">
        <v>0</v>
      </c>
      <c r="I43" s="29">
        <v>105403486080</v>
      </c>
      <c r="J43" s="66">
        <f t="shared" si="8"/>
        <v>105403486080</v>
      </c>
      <c r="K43" s="82">
        <f t="shared" si="3"/>
        <v>0</v>
      </c>
    </row>
    <row r="44" spans="1:11" s="2" customFormat="1" ht="33.75" customHeight="1">
      <c r="A44" s="4" t="s">
        <v>252</v>
      </c>
      <c r="B44" s="28">
        <v>26161735429</v>
      </c>
      <c r="C44" s="28">
        <v>392098664</v>
      </c>
      <c r="D44" s="28">
        <v>0</v>
      </c>
      <c r="E44" s="28">
        <v>0</v>
      </c>
      <c r="F44" s="28">
        <f t="shared" si="5"/>
        <v>392098664</v>
      </c>
      <c r="G44" s="28">
        <v>0</v>
      </c>
      <c r="H44" s="28">
        <f t="shared" si="6"/>
        <v>0</v>
      </c>
      <c r="I44" s="29">
        <v>26553834093</v>
      </c>
      <c r="J44" s="66">
        <f t="shared" si="8"/>
        <v>26553834093</v>
      </c>
      <c r="K44" s="82">
        <f t="shared" si="3"/>
        <v>0</v>
      </c>
    </row>
    <row r="45" spans="1:11" s="2" customFormat="1" ht="33.75" customHeight="1">
      <c r="A45" s="4" t="s">
        <v>247</v>
      </c>
      <c r="B45" s="28">
        <v>50488530048</v>
      </c>
      <c r="C45" s="28">
        <v>1642478194</v>
      </c>
      <c r="D45" s="28">
        <v>0</v>
      </c>
      <c r="E45" s="28">
        <v>0</v>
      </c>
      <c r="F45" s="28">
        <f t="shared" si="5"/>
        <v>1642478194</v>
      </c>
      <c r="G45" s="28">
        <v>0</v>
      </c>
      <c r="H45" s="28">
        <f t="shared" si="6"/>
        <v>0</v>
      </c>
      <c r="I45" s="29">
        <v>52131008242</v>
      </c>
      <c r="J45" s="66">
        <f t="shared" si="8"/>
        <v>52131008242</v>
      </c>
      <c r="K45" s="82">
        <f t="shared" si="3"/>
        <v>0</v>
      </c>
    </row>
    <row r="46" spans="1:11" s="2" customFormat="1" ht="24.75" customHeight="1">
      <c r="A46" s="110" t="s">
        <v>250</v>
      </c>
      <c r="B46" s="30">
        <f aca="true" t="shared" si="9" ref="B46:I46">SUM(B38:B45)</f>
        <v>172628962510</v>
      </c>
      <c r="C46" s="30">
        <f t="shared" si="9"/>
        <v>22812708999</v>
      </c>
      <c r="D46" s="30">
        <f t="shared" si="9"/>
        <v>43841416</v>
      </c>
      <c r="E46" s="28">
        <f t="shared" si="9"/>
        <v>0</v>
      </c>
      <c r="F46" s="30">
        <f t="shared" si="9"/>
        <v>22856550415</v>
      </c>
      <c r="G46" s="30">
        <f t="shared" si="9"/>
        <v>1638550973</v>
      </c>
      <c r="H46" s="30">
        <f t="shared" si="9"/>
        <v>1638550973</v>
      </c>
      <c r="I46" s="31">
        <f t="shared" si="9"/>
        <v>193846961952</v>
      </c>
      <c r="J46" s="66"/>
      <c r="K46" s="82"/>
    </row>
    <row r="47" spans="1:11" s="2" customFormat="1" ht="24" customHeight="1">
      <c r="A47" s="4" t="s">
        <v>225</v>
      </c>
      <c r="B47" s="28">
        <v>64073194200</v>
      </c>
      <c r="C47" s="28">
        <v>0</v>
      </c>
      <c r="D47" s="28">
        <v>0</v>
      </c>
      <c r="E47" s="28">
        <v>0</v>
      </c>
      <c r="F47" s="28">
        <f t="shared" si="5"/>
        <v>0</v>
      </c>
      <c r="G47" s="28">
        <v>0</v>
      </c>
      <c r="H47" s="28">
        <f t="shared" si="6"/>
        <v>0</v>
      </c>
      <c r="I47" s="29">
        <v>64073194200</v>
      </c>
      <c r="J47" s="66">
        <f t="shared" si="8"/>
        <v>64073194200</v>
      </c>
      <c r="K47" s="82">
        <f t="shared" si="3"/>
        <v>0</v>
      </c>
    </row>
    <row r="48" spans="1:11" s="32" customFormat="1" ht="24" customHeight="1">
      <c r="A48" s="110" t="s">
        <v>251</v>
      </c>
      <c r="B48" s="30">
        <f aca="true" t="shared" si="10" ref="B48:I48">B34+B37+B46+B47</f>
        <v>1805691731210</v>
      </c>
      <c r="C48" s="30">
        <f t="shared" si="10"/>
        <v>48851564594</v>
      </c>
      <c r="D48" s="30">
        <f t="shared" si="10"/>
        <v>1501482272</v>
      </c>
      <c r="E48" s="30">
        <f t="shared" si="10"/>
        <v>6493829691</v>
      </c>
      <c r="F48" s="30">
        <f t="shared" si="10"/>
        <v>56846876557</v>
      </c>
      <c r="G48" s="30">
        <f t="shared" si="10"/>
        <v>28505676329</v>
      </c>
      <c r="H48" s="30">
        <f t="shared" si="10"/>
        <v>28505676329</v>
      </c>
      <c r="I48" s="31">
        <f t="shared" si="10"/>
        <v>1834032931438</v>
      </c>
      <c r="J48" s="66">
        <f t="shared" si="8"/>
        <v>1834032931438</v>
      </c>
      <c r="K48" s="82">
        <f t="shared" si="3"/>
        <v>0</v>
      </c>
    </row>
    <row r="49" spans="1:11" s="77" customFormat="1" ht="21.75" customHeight="1">
      <c r="A49" s="4" t="s">
        <v>265</v>
      </c>
      <c r="B49" s="28"/>
      <c r="C49" s="28"/>
      <c r="D49" s="28"/>
      <c r="E49" s="28"/>
      <c r="F49" s="28"/>
      <c r="G49" s="28"/>
      <c r="H49" s="28"/>
      <c r="I49" s="81">
        <v>149370101336.42</v>
      </c>
      <c r="J49" s="66">
        <f t="shared" si="8"/>
        <v>0</v>
      </c>
      <c r="K49" s="82">
        <f t="shared" si="3"/>
        <v>149370101336.42</v>
      </c>
    </row>
    <row r="50" spans="1:11" s="77" customFormat="1" ht="21.75" customHeight="1">
      <c r="A50" s="4" t="s">
        <v>135</v>
      </c>
      <c r="B50" s="28"/>
      <c r="C50" s="28"/>
      <c r="D50" s="28"/>
      <c r="E50" s="28"/>
      <c r="F50" s="28"/>
      <c r="G50" s="28"/>
      <c r="H50" s="28"/>
      <c r="I50" s="29">
        <v>31855568598.83</v>
      </c>
      <c r="J50" s="66">
        <f t="shared" si="8"/>
        <v>0</v>
      </c>
      <c r="K50" s="82">
        <f t="shared" si="3"/>
        <v>31855568598.83</v>
      </c>
    </row>
    <row r="51" spans="1:11" s="77" customFormat="1" ht="24" customHeight="1">
      <c r="A51" s="40" t="s">
        <v>227</v>
      </c>
      <c r="B51" s="28"/>
      <c r="C51" s="28"/>
      <c r="D51" s="28"/>
      <c r="E51" s="28"/>
      <c r="F51" s="28"/>
      <c r="G51" s="28"/>
      <c r="H51" s="28"/>
      <c r="I51" s="29">
        <v>16729228138</v>
      </c>
      <c r="J51" s="66">
        <f t="shared" si="8"/>
        <v>0</v>
      </c>
      <c r="K51" s="82">
        <f t="shared" si="3"/>
        <v>16729228138</v>
      </c>
    </row>
    <row r="52" spans="1:11" s="77" customFormat="1" ht="24" customHeight="1">
      <c r="A52" s="4" t="s">
        <v>246</v>
      </c>
      <c r="B52" s="28"/>
      <c r="C52" s="28"/>
      <c r="D52" s="28"/>
      <c r="E52" s="28"/>
      <c r="F52" s="28"/>
      <c r="G52" s="28"/>
      <c r="H52" s="28"/>
      <c r="I52" s="29">
        <v>-82322474400</v>
      </c>
      <c r="J52" s="66">
        <f t="shared" si="8"/>
        <v>0</v>
      </c>
      <c r="K52" s="82">
        <f t="shared" si="3"/>
        <v>-82322474400</v>
      </c>
    </row>
    <row r="53" spans="1:11" s="77" customFormat="1" ht="24" customHeight="1">
      <c r="A53" s="40" t="s">
        <v>228</v>
      </c>
      <c r="B53" s="28"/>
      <c r="C53" s="28"/>
      <c r="D53" s="28"/>
      <c r="E53" s="28"/>
      <c r="F53" s="28"/>
      <c r="G53" s="28"/>
      <c r="H53" s="28"/>
      <c r="I53" s="29">
        <v>-8383018659.25</v>
      </c>
      <c r="J53" s="66">
        <f t="shared" si="8"/>
        <v>0</v>
      </c>
      <c r="K53" s="82">
        <f t="shared" si="3"/>
        <v>-8383018659.25</v>
      </c>
    </row>
    <row r="54" spans="1:11" s="77" customFormat="1" ht="24" customHeight="1" hidden="1">
      <c r="A54" s="94" t="s">
        <v>229</v>
      </c>
      <c r="B54" s="28"/>
      <c r="C54" s="28"/>
      <c r="D54" s="28"/>
      <c r="E54" s="28"/>
      <c r="F54" s="28"/>
      <c r="G54" s="28"/>
      <c r="H54" s="28"/>
      <c r="I54" s="29">
        <v>0</v>
      </c>
      <c r="J54" s="66">
        <f t="shared" si="8"/>
        <v>0</v>
      </c>
      <c r="K54" s="82">
        <f t="shared" si="3"/>
        <v>0</v>
      </c>
    </row>
    <row r="55" spans="1:11" s="32" customFormat="1" ht="20.25" customHeight="1" thickBot="1">
      <c r="A55" s="111" t="s">
        <v>138</v>
      </c>
      <c r="B55" s="34"/>
      <c r="C55" s="34"/>
      <c r="D55" s="34"/>
      <c r="E55" s="34"/>
      <c r="F55" s="34"/>
      <c r="G55" s="34"/>
      <c r="H55" s="34"/>
      <c r="I55" s="35">
        <f>SUM(I49:I54)</f>
        <v>107249405014</v>
      </c>
      <c r="J55" s="66">
        <f t="shared" si="8"/>
        <v>0</v>
      </c>
      <c r="K55" s="82">
        <f t="shared" si="3"/>
        <v>107249405014</v>
      </c>
    </row>
    <row r="56" spans="1:10" s="78" customFormat="1" ht="18.75" customHeight="1">
      <c r="A56" s="27" t="s">
        <v>253</v>
      </c>
      <c r="I56" s="83"/>
      <c r="J56" s="66">
        <f t="shared" si="8"/>
        <v>0</v>
      </c>
    </row>
    <row r="57" spans="1:10" s="8" customFormat="1" ht="18.75" customHeight="1">
      <c r="A57" s="39" t="s">
        <v>254</v>
      </c>
      <c r="I57" s="84"/>
      <c r="J57" s="66">
        <f t="shared" si="8"/>
        <v>0</v>
      </c>
    </row>
    <row r="58" spans="1:10" s="8" customFormat="1" ht="14.25" customHeight="1">
      <c r="A58" s="9" t="s">
        <v>255</v>
      </c>
      <c r="I58" s="84"/>
      <c r="J58" s="66">
        <f t="shared" si="8"/>
        <v>0</v>
      </c>
    </row>
    <row r="59" spans="1:10" s="8" customFormat="1" ht="18.75" customHeight="1">
      <c r="A59" s="9" t="s">
        <v>258</v>
      </c>
      <c r="I59" s="84"/>
      <c r="J59" s="66">
        <f t="shared" si="8"/>
        <v>0</v>
      </c>
    </row>
    <row r="60" spans="1:10" s="8" customFormat="1" ht="18.75" customHeight="1">
      <c r="A60" s="99" t="s">
        <v>259</v>
      </c>
      <c r="B60" s="100"/>
      <c r="E60" s="105"/>
      <c r="F60" s="84"/>
      <c r="I60" s="84"/>
      <c r="J60" s="66">
        <f t="shared" si="8"/>
        <v>0</v>
      </c>
    </row>
    <row r="61" spans="1:10" s="8" customFormat="1" ht="18.75" customHeight="1" hidden="1">
      <c r="A61" s="99" t="s">
        <v>166</v>
      </c>
      <c r="B61" s="100"/>
      <c r="I61" s="84"/>
      <c r="J61" s="66">
        <f t="shared" si="8"/>
        <v>0</v>
      </c>
    </row>
    <row r="62" spans="1:10" s="8" customFormat="1" ht="18.75" customHeight="1" hidden="1">
      <c r="A62" s="99" t="s">
        <v>237</v>
      </c>
      <c r="B62" s="100"/>
      <c r="I62" s="84"/>
      <c r="J62" s="66"/>
    </row>
    <row r="63" spans="1:10" s="8" customFormat="1" ht="18.75" customHeight="1">
      <c r="A63" s="101" t="s">
        <v>256</v>
      </c>
      <c r="B63" s="100"/>
      <c r="I63" s="84"/>
      <c r="J63" s="66"/>
    </row>
    <row r="64" spans="1:10" s="8" customFormat="1" ht="16.5" customHeight="1">
      <c r="A64" s="101" t="s">
        <v>257</v>
      </c>
      <c r="B64" s="100"/>
      <c r="I64" s="84"/>
      <c r="J64" s="66"/>
    </row>
    <row r="65" spans="1:10" s="8" customFormat="1" ht="18.75" customHeight="1">
      <c r="A65" s="102" t="s">
        <v>260</v>
      </c>
      <c r="B65" s="100"/>
      <c r="I65" s="84"/>
      <c r="J65" s="66">
        <f t="shared" si="8"/>
        <v>0</v>
      </c>
    </row>
    <row r="66" spans="1:10" s="8" customFormat="1" ht="18.75" customHeight="1">
      <c r="A66" s="99" t="s">
        <v>261</v>
      </c>
      <c r="B66" s="100"/>
      <c r="I66" s="84"/>
      <c r="J66" s="66">
        <f>B66+C66+D66+E66-G66</f>
        <v>0</v>
      </c>
    </row>
    <row r="67" spans="1:10" s="8" customFormat="1" ht="18.75" customHeight="1">
      <c r="A67" s="99" t="s">
        <v>262</v>
      </c>
      <c r="B67" s="100"/>
      <c r="I67" s="84"/>
      <c r="J67" s="66"/>
    </row>
    <row r="68" spans="1:10" s="8" customFormat="1" ht="18.75" customHeight="1">
      <c r="A68" s="99" t="s">
        <v>245</v>
      </c>
      <c r="B68" s="100"/>
      <c r="I68" s="84"/>
      <c r="J68" s="66">
        <f t="shared" si="8"/>
        <v>0</v>
      </c>
    </row>
    <row r="69" spans="1:10" s="8" customFormat="1" ht="24.75" customHeight="1">
      <c r="A69" s="9" t="s">
        <v>236</v>
      </c>
      <c r="C69" s="91">
        <f>1738085206-28694352</f>
        <v>1709390854</v>
      </c>
      <c r="F69" s="91" t="s">
        <v>167</v>
      </c>
      <c r="I69" s="84"/>
      <c r="J69" s="66" t="e">
        <f>B69+#REF!+D69+E69-#REF!</f>
        <v>#REF!</v>
      </c>
    </row>
    <row r="70" spans="1:10" s="8" customFormat="1" ht="24.75" customHeight="1">
      <c r="A70" s="9" t="s">
        <v>235</v>
      </c>
      <c r="B70" s="93"/>
      <c r="I70" s="84"/>
      <c r="J70" s="66"/>
    </row>
    <row r="71" spans="1:10" ht="24.75" customHeight="1">
      <c r="A71" s="96" t="s">
        <v>234</v>
      </c>
      <c r="D71" s="91"/>
      <c r="I71" s="67"/>
      <c r="J71" s="66">
        <f t="shared" si="8"/>
        <v>0</v>
      </c>
    </row>
    <row r="72" spans="1:10" ht="24.75" customHeight="1">
      <c r="A72" s="104" t="s">
        <v>242</v>
      </c>
      <c r="B72" s="91"/>
      <c r="I72" s="67"/>
      <c r="J72" s="66">
        <f t="shared" si="8"/>
        <v>0</v>
      </c>
    </row>
    <row r="73" spans="9:10" ht="24.75" customHeight="1">
      <c r="I73" s="67"/>
      <c r="J73" s="66">
        <f t="shared" si="8"/>
        <v>0</v>
      </c>
    </row>
    <row r="74" ht="24.75" customHeight="1">
      <c r="J74" s="66">
        <f t="shared" si="8"/>
        <v>0</v>
      </c>
    </row>
    <row r="75" ht="24.75" customHeight="1">
      <c r="J75" s="66">
        <f t="shared" si="8"/>
        <v>0</v>
      </c>
    </row>
    <row r="76" ht="24.75" customHeight="1">
      <c r="J76" s="66">
        <f t="shared" si="8"/>
        <v>0</v>
      </c>
    </row>
    <row r="77" ht="24.75" customHeight="1">
      <c r="J77" s="66">
        <f t="shared" si="8"/>
        <v>0</v>
      </c>
    </row>
    <row r="78" ht="24.75" customHeight="1">
      <c r="J78" s="66">
        <f t="shared" si="8"/>
        <v>0</v>
      </c>
    </row>
    <row r="79" ht="24.75" customHeight="1">
      <c r="J79" s="66">
        <f t="shared" si="8"/>
        <v>0</v>
      </c>
    </row>
    <row r="80" ht="24.75" customHeight="1">
      <c r="J80" s="66">
        <f t="shared" si="8"/>
        <v>0</v>
      </c>
    </row>
    <row r="81" ht="24.75" customHeight="1">
      <c r="J81" s="66">
        <f t="shared" si="8"/>
        <v>0</v>
      </c>
    </row>
    <row r="82" ht="24.75" customHeight="1">
      <c r="J82" s="66">
        <f t="shared" si="8"/>
        <v>0</v>
      </c>
    </row>
    <row r="83" ht="24.75" customHeight="1">
      <c r="J83" s="66">
        <f t="shared" si="8"/>
        <v>0</v>
      </c>
    </row>
    <row r="84" ht="24.75" customHeight="1">
      <c r="J84" s="66">
        <f t="shared" si="8"/>
        <v>0</v>
      </c>
    </row>
    <row r="85" ht="24.75" customHeight="1">
      <c r="J85" s="66">
        <f t="shared" si="8"/>
        <v>0</v>
      </c>
    </row>
    <row r="86" ht="24.75" customHeight="1">
      <c r="J86" s="66">
        <f t="shared" si="8"/>
        <v>0</v>
      </c>
    </row>
    <row r="87" ht="24.75" customHeight="1">
      <c r="J87" s="66">
        <f t="shared" si="8"/>
        <v>0</v>
      </c>
    </row>
    <row r="88" ht="24.75" customHeight="1">
      <c r="J88" s="66">
        <f t="shared" si="8"/>
        <v>0</v>
      </c>
    </row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4" r:id="rId2"/>
  <rowBreaks count="2" manualBreakCount="2">
    <brk id="34" max="8" man="1"/>
    <brk id="6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Normal="90" zoomScaleSheetLayoutView="100" workbookViewId="0" topLeftCell="A50">
      <selection activeCell="D62" sqref="D62"/>
    </sheetView>
  </sheetViews>
  <sheetFormatPr defaultColWidth="9.00390625" defaultRowHeight="16.5"/>
  <cols>
    <col min="1" max="1" width="44.00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19.00390625" style="0" customWidth="1"/>
    <col min="6" max="6" width="20.50390625" style="0" customWidth="1"/>
    <col min="7" max="7" width="23.00390625" style="0" customWidth="1"/>
    <col min="8" max="8" width="21.875" style="0" customWidth="1"/>
    <col min="9" max="9" width="22.125" style="0" customWidth="1"/>
    <col min="10" max="10" width="20.50390625" style="47" bestFit="1" customWidth="1"/>
    <col min="11" max="11" width="15.625" style="0" customWidth="1"/>
  </cols>
  <sheetData>
    <row r="1" spans="4:5" ht="32.25">
      <c r="D1" s="13" t="s">
        <v>114</v>
      </c>
      <c r="E1" s="14" t="s">
        <v>115</v>
      </c>
    </row>
    <row r="2" spans="4:5" ht="41.25">
      <c r="D2" s="15" t="s">
        <v>173</v>
      </c>
      <c r="E2" s="16" t="s">
        <v>116</v>
      </c>
    </row>
    <row r="3" spans="4:9" ht="20.25" customHeight="1" thickBot="1">
      <c r="D3" s="88" t="s">
        <v>190</v>
      </c>
      <c r="E3" s="89" t="s">
        <v>191</v>
      </c>
      <c r="I3" s="90" t="s">
        <v>174</v>
      </c>
    </row>
    <row r="4" spans="1:9" ht="23.25" customHeight="1">
      <c r="A4" s="116" t="s">
        <v>175</v>
      </c>
      <c r="B4" s="120" t="s">
        <v>117</v>
      </c>
      <c r="C4" s="121" t="s">
        <v>118</v>
      </c>
      <c r="D4" s="121"/>
      <c r="E4" s="121" t="s">
        <v>119</v>
      </c>
      <c r="F4" s="121"/>
      <c r="G4" s="120" t="s">
        <v>120</v>
      </c>
      <c r="H4" s="121"/>
      <c r="I4" s="118" t="s">
        <v>121</v>
      </c>
    </row>
    <row r="5" spans="1:9" ht="35.25" customHeight="1">
      <c r="A5" s="117"/>
      <c r="B5" s="122"/>
      <c r="C5" s="41" t="s">
        <v>192</v>
      </c>
      <c r="D5" s="1" t="s">
        <v>122</v>
      </c>
      <c r="E5" s="42" t="s">
        <v>123</v>
      </c>
      <c r="F5" s="3" t="s">
        <v>124</v>
      </c>
      <c r="G5" s="42" t="s">
        <v>193</v>
      </c>
      <c r="H5" s="3" t="s">
        <v>124</v>
      </c>
      <c r="I5" s="119"/>
    </row>
    <row r="6" spans="1:10" s="67" customFormat="1" ht="23.25" customHeight="1">
      <c r="A6" s="72" t="s">
        <v>194</v>
      </c>
      <c r="B6" s="61"/>
      <c r="C6" s="62"/>
      <c r="D6" s="61"/>
      <c r="E6" s="63"/>
      <c r="F6" s="64"/>
      <c r="G6" s="63"/>
      <c r="H6" s="64"/>
      <c r="I6" s="65"/>
      <c r="J6" s="66"/>
    </row>
    <row r="7" spans="1:11" s="67" customFormat="1" ht="23.25" customHeight="1">
      <c r="A7" s="73" t="s">
        <v>125</v>
      </c>
      <c r="B7" s="85">
        <f aca="true" t="shared" si="0" ref="B7:I7">SUM(B8:B34)</f>
        <v>1522769361466</v>
      </c>
      <c r="C7" s="85">
        <f t="shared" si="0"/>
        <v>15517241290</v>
      </c>
      <c r="D7" s="85">
        <f t="shared" si="0"/>
        <v>2151519799</v>
      </c>
      <c r="E7" s="85">
        <f t="shared" si="0"/>
        <v>0</v>
      </c>
      <c r="F7" s="85">
        <f t="shared" si="0"/>
        <v>17668761089</v>
      </c>
      <c r="G7" s="85">
        <f t="shared" si="0"/>
        <v>0</v>
      </c>
      <c r="H7" s="85">
        <f t="shared" si="0"/>
        <v>0</v>
      </c>
      <c r="I7" s="86">
        <f t="shared" si="0"/>
        <v>1540438122555</v>
      </c>
      <c r="J7" s="66">
        <f aca="true" t="shared" si="1" ref="J7:J38">B7+C7+D7+E7-G7</f>
        <v>1540438122555</v>
      </c>
      <c r="K7" s="82">
        <f aca="true" t="shared" si="2" ref="K7:K54">I7-J7</f>
        <v>0</v>
      </c>
    </row>
    <row r="8" spans="1:11" s="2" customFormat="1" ht="23.25" customHeight="1">
      <c r="A8" s="75" t="s">
        <v>195</v>
      </c>
      <c r="B8" s="28">
        <v>21740258</v>
      </c>
      <c r="C8" s="28">
        <v>0</v>
      </c>
      <c r="D8" s="28">
        <v>0</v>
      </c>
      <c r="E8" s="28">
        <v>0</v>
      </c>
      <c r="F8" s="28">
        <f aca="true" t="shared" si="3" ref="F8:F35">C8+D8+E8</f>
        <v>0</v>
      </c>
      <c r="G8" s="28">
        <v>0</v>
      </c>
      <c r="H8" s="28">
        <f aca="true" t="shared" si="4" ref="H8:H35">G8</f>
        <v>0</v>
      </c>
      <c r="I8" s="29">
        <v>21740258</v>
      </c>
      <c r="J8" s="66">
        <f t="shared" si="1"/>
        <v>21740258</v>
      </c>
      <c r="K8" s="82">
        <f t="shared" si="2"/>
        <v>0</v>
      </c>
    </row>
    <row r="9" spans="1:11" s="2" customFormat="1" ht="23.25" customHeight="1">
      <c r="A9" s="75" t="s">
        <v>196</v>
      </c>
      <c r="B9" s="28">
        <v>8613101612</v>
      </c>
      <c r="C9" s="28">
        <v>356238031</v>
      </c>
      <c r="D9" s="28">
        <v>108612</v>
      </c>
      <c r="E9" s="28">
        <v>0</v>
      </c>
      <c r="F9" s="28">
        <f t="shared" si="3"/>
        <v>356346643</v>
      </c>
      <c r="G9" s="28">
        <v>0</v>
      </c>
      <c r="H9" s="28">
        <f t="shared" si="4"/>
        <v>0</v>
      </c>
      <c r="I9" s="29">
        <v>8969448255</v>
      </c>
      <c r="J9" s="66">
        <f t="shared" si="1"/>
        <v>8969448255</v>
      </c>
      <c r="K9" s="82">
        <f t="shared" si="2"/>
        <v>0</v>
      </c>
    </row>
    <row r="10" spans="1:11" s="2" customFormat="1" ht="23.25" customHeight="1">
      <c r="A10" s="75" t="s">
        <v>197</v>
      </c>
      <c r="B10" s="28">
        <v>33564382884</v>
      </c>
      <c r="C10" s="28">
        <f>246926115</f>
        <v>246926115</v>
      </c>
      <c r="D10" s="28">
        <v>9125246</v>
      </c>
      <c r="E10" s="28">
        <v>0</v>
      </c>
      <c r="F10" s="28">
        <f t="shared" si="3"/>
        <v>256051361</v>
      </c>
      <c r="G10" s="28">
        <v>0</v>
      </c>
      <c r="H10" s="28">
        <f t="shared" si="4"/>
        <v>0</v>
      </c>
      <c r="I10" s="29">
        <v>33820434245</v>
      </c>
      <c r="J10" s="66">
        <f t="shared" si="1"/>
        <v>33820434245</v>
      </c>
      <c r="K10" s="82">
        <f t="shared" si="2"/>
        <v>0</v>
      </c>
    </row>
    <row r="11" spans="1:11" s="2" customFormat="1" ht="23.25" customHeight="1">
      <c r="A11" s="75" t="s">
        <v>198</v>
      </c>
      <c r="B11" s="28">
        <v>3990490739</v>
      </c>
      <c r="C11" s="28">
        <v>0</v>
      </c>
      <c r="D11" s="28">
        <v>0</v>
      </c>
      <c r="E11" s="28">
        <v>0</v>
      </c>
      <c r="F11" s="28">
        <f t="shared" si="3"/>
        <v>0</v>
      </c>
      <c r="G11" s="28">
        <v>0</v>
      </c>
      <c r="H11" s="28">
        <f t="shared" si="4"/>
        <v>0</v>
      </c>
      <c r="I11" s="29">
        <v>3990490739</v>
      </c>
      <c r="J11" s="66">
        <f t="shared" si="1"/>
        <v>3990490739</v>
      </c>
      <c r="K11" s="82">
        <f t="shared" si="2"/>
        <v>0</v>
      </c>
    </row>
    <row r="12" spans="1:11" s="2" customFormat="1" ht="23.25" customHeight="1">
      <c r="A12" s="75" t="s">
        <v>199</v>
      </c>
      <c r="B12" s="28">
        <v>14320158238</v>
      </c>
      <c r="C12" s="28">
        <v>136425125</v>
      </c>
      <c r="D12" s="28">
        <v>58360</v>
      </c>
      <c r="E12" s="28">
        <v>0</v>
      </c>
      <c r="F12" s="28">
        <f t="shared" si="3"/>
        <v>136483485</v>
      </c>
      <c r="G12" s="28">
        <v>0</v>
      </c>
      <c r="H12" s="28">
        <f t="shared" si="4"/>
        <v>0</v>
      </c>
      <c r="I12" s="29">
        <v>14456641723</v>
      </c>
      <c r="J12" s="66">
        <f t="shared" si="1"/>
        <v>14456641723</v>
      </c>
      <c r="K12" s="82">
        <f t="shared" si="2"/>
        <v>0</v>
      </c>
    </row>
    <row r="13" spans="1:11" s="2" customFormat="1" ht="23.25" customHeight="1">
      <c r="A13" s="75" t="s">
        <v>200</v>
      </c>
      <c r="B13" s="28">
        <v>16289685770</v>
      </c>
      <c r="C13" s="28">
        <v>0</v>
      </c>
      <c r="D13" s="28">
        <v>0</v>
      </c>
      <c r="E13" s="28">
        <v>0</v>
      </c>
      <c r="F13" s="28">
        <f t="shared" si="3"/>
        <v>0</v>
      </c>
      <c r="G13" s="28">
        <v>0</v>
      </c>
      <c r="H13" s="28">
        <f t="shared" si="4"/>
        <v>0</v>
      </c>
      <c r="I13" s="29">
        <v>16289685770</v>
      </c>
      <c r="J13" s="66">
        <f t="shared" si="1"/>
        <v>16289685770</v>
      </c>
      <c r="K13" s="82">
        <f t="shared" si="2"/>
        <v>0</v>
      </c>
    </row>
    <row r="14" spans="1:11" s="2" customFormat="1" ht="23.25" customHeight="1">
      <c r="A14" s="75" t="s">
        <v>201</v>
      </c>
      <c r="B14" s="28">
        <v>1949293863</v>
      </c>
      <c r="C14" s="28">
        <v>0</v>
      </c>
      <c r="D14" s="28">
        <v>1800</v>
      </c>
      <c r="E14" s="28">
        <v>0</v>
      </c>
      <c r="F14" s="28">
        <f t="shared" si="3"/>
        <v>1800</v>
      </c>
      <c r="G14" s="28">
        <v>0</v>
      </c>
      <c r="H14" s="28">
        <f t="shared" si="4"/>
        <v>0</v>
      </c>
      <c r="I14" s="29">
        <v>1949295663</v>
      </c>
      <c r="J14" s="66">
        <f t="shared" si="1"/>
        <v>1949295663</v>
      </c>
      <c r="K14" s="82">
        <f t="shared" si="2"/>
        <v>0</v>
      </c>
    </row>
    <row r="15" spans="1:11" s="2" customFormat="1" ht="23.25" customHeight="1">
      <c r="A15" s="75" t="s">
        <v>202</v>
      </c>
      <c r="B15" s="28">
        <v>119882619512</v>
      </c>
      <c r="C15" s="28">
        <v>941062562</v>
      </c>
      <c r="D15" s="28">
        <v>113586181</v>
      </c>
      <c r="E15" s="28">
        <v>0</v>
      </c>
      <c r="F15" s="28">
        <f t="shared" si="3"/>
        <v>1054648743</v>
      </c>
      <c r="G15" s="28">
        <v>0</v>
      </c>
      <c r="H15" s="28">
        <f t="shared" si="4"/>
        <v>0</v>
      </c>
      <c r="I15" s="29">
        <v>120937268255</v>
      </c>
      <c r="J15" s="66">
        <f t="shared" si="1"/>
        <v>120937268255</v>
      </c>
      <c r="K15" s="82">
        <f t="shared" si="2"/>
        <v>0</v>
      </c>
    </row>
    <row r="16" spans="1:11" s="2" customFormat="1" ht="23.25" customHeight="1">
      <c r="A16" s="75" t="s">
        <v>203</v>
      </c>
      <c r="B16" s="28">
        <v>24040790063</v>
      </c>
      <c r="C16" s="28">
        <v>2964223163</v>
      </c>
      <c r="D16" s="28">
        <v>104311517</v>
      </c>
      <c r="E16" s="28">
        <v>0</v>
      </c>
      <c r="F16" s="28">
        <f t="shared" si="3"/>
        <v>3068534680</v>
      </c>
      <c r="G16" s="28">
        <v>0</v>
      </c>
      <c r="H16" s="28">
        <f t="shared" si="4"/>
        <v>0</v>
      </c>
      <c r="I16" s="29">
        <v>27109324743</v>
      </c>
      <c r="J16" s="66">
        <f t="shared" si="1"/>
        <v>27109324743</v>
      </c>
      <c r="K16" s="82">
        <f t="shared" si="2"/>
        <v>0</v>
      </c>
    </row>
    <row r="17" spans="1:11" s="2" customFormat="1" ht="23.25" customHeight="1">
      <c r="A17" s="75" t="s">
        <v>204</v>
      </c>
      <c r="B17" s="28">
        <v>256266172064</v>
      </c>
      <c r="C17" s="28">
        <v>5286960185</v>
      </c>
      <c r="D17" s="28">
        <v>1538271941</v>
      </c>
      <c r="E17" s="28">
        <v>0</v>
      </c>
      <c r="F17" s="28">
        <f t="shared" si="3"/>
        <v>6825232126</v>
      </c>
      <c r="G17" s="28">
        <v>0</v>
      </c>
      <c r="H17" s="28">
        <f t="shared" si="4"/>
        <v>0</v>
      </c>
      <c r="I17" s="29">
        <v>263091404190</v>
      </c>
      <c r="J17" s="66">
        <f t="shared" si="1"/>
        <v>263091404190</v>
      </c>
      <c r="K17" s="82">
        <f t="shared" si="2"/>
        <v>0</v>
      </c>
    </row>
    <row r="18" spans="1:11" s="2" customFormat="1" ht="23.25" customHeight="1">
      <c r="A18" s="75" t="s">
        <v>205</v>
      </c>
      <c r="B18" s="28">
        <v>197064306827</v>
      </c>
      <c r="C18" s="28">
        <v>1294661276</v>
      </c>
      <c r="D18" s="28">
        <v>11744800</v>
      </c>
      <c r="E18" s="28">
        <v>0</v>
      </c>
      <c r="F18" s="28">
        <f t="shared" si="3"/>
        <v>1306406076</v>
      </c>
      <c r="G18" s="28">
        <v>0</v>
      </c>
      <c r="H18" s="28">
        <f t="shared" si="4"/>
        <v>0</v>
      </c>
      <c r="I18" s="29">
        <v>198370712903</v>
      </c>
      <c r="J18" s="66">
        <f t="shared" si="1"/>
        <v>198370712903</v>
      </c>
      <c r="K18" s="82">
        <f t="shared" si="2"/>
        <v>0</v>
      </c>
    </row>
    <row r="19" spans="1:11" s="2" customFormat="1" ht="23.25" customHeight="1">
      <c r="A19" s="75" t="s">
        <v>206</v>
      </c>
      <c r="B19" s="28">
        <v>138150654832</v>
      </c>
      <c r="C19" s="28">
        <v>294209648</v>
      </c>
      <c r="D19" s="28">
        <v>812249</v>
      </c>
      <c r="E19" s="28">
        <v>0</v>
      </c>
      <c r="F19" s="28">
        <f t="shared" si="3"/>
        <v>295021897</v>
      </c>
      <c r="G19" s="28">
        <v>0</v>
      </c>
      <c r="H19" s="28">
        <f t="shared" si="4"/>
        <v>0</v>
      </c>
      <c r="I19" s="29">
        <v>138445676729</v>
      </c>
      <c r="J19" s="66">
        <f t="shared" si="1"/>
        <v>138445676729</v>
      </c>
      <c r="K19" s="82">
        <f t="shared" si="2"/>
        <v>0</v>
      </c>
    </row>
    <row r="20" spans="1:11" s="2" customFormat="1" ht="23.25" customHeight="1">
      <c r="A20" s="75" t="s">
        <v>207</v>
      </c>
      <c r="B20" s="28">
        <v>21984386015</v>
      </c>
      <c r="C20" s="28">
        <v>31929337</v>
      </c>
      <c r="D20" s="28">
        <v>671130</v>
      </c>
      <c r="E20" s="28">
        <v>0</v>
      </c>
      <c r="F20" s="28">
        <f t="shared" si="3"/>
        <v>32600467</v>
      </c>
      <c r="G20" s="28">
        <v>0</v>
      </c>
      <c r="H20" s="28">
        <f t="shared" si="4"/>
        <v>0</v>
      </c>
      <c r="I20" s="29">
        <v>22016986482</v>
      </c>
      <c r="J20" s="66">
        <f t="shared" si="1"/>
        <v>22016986482</v>
      </c>
      <c r="K20" s="82">
        <f t="shared" si="2"/>
        <v>0</v>
      </c>
    </row>
    <row r="21" spans="1:11" s="2" customFormat="1" ht="23.25" customHeight="1">
      <c r="A21" s="75" t="s">
        <v>208</v>
      </c>
      <c r="B21" s="28">
        <v>55939950221</v>
      </c>
      <c r="C21" s="28">
        <v>1446164821</v>
      </c>
      <c r="D21" s="28">
        <v>12505090</v>
      </c>
      <c r="E21" s="28">
        <v>0</v>
      </c>
      <c r="F21" s="28">
        <f t="shared" si="3"/>
        <v>1458669911</v>
      </c>
      <c r="G21" s="28">
        <v>0</v>
      </c>
      <c r="H21" s="28">
        <f t="shared" si="4"/>
        <v>0</v>
      </c>
      <c r="I21" s="29">
        <v>57398620132</v>
      </c>
      <c r="J21" s="66">
        <f t="shared" si="1"/>
        <v>57398620132</v>
      </c>
      <c r="K21" s="82">
        <f t="shared" si="2"/>
        <v>0</v>
      </c>
    </row>
    <row r="22" spans="1:11" s="2" customFormat="1" ht="23.25" customHeight="1">
      <c r="A22" s="75" t="s">
        <v>209</v>
      </c>
      <c r="B22" s="28">
        <v>67461784000</v>
      </c>
      <c r="C22" s="28">
        <v>1463437927</v>
      </c>
      <c r="D22" s="28">
        <v>1141768</v>
      </c>
      <c r="E22" s="28">
        <v>0</v>
      </c>
      <c r="F22" s="28">
        <f t="shared" si="3"/>
        <v>1464579695</v>
      </c>
      <c r="G22" s="28">
        <v>0</v>
      </c>
      <c r="H22" s="28">
        <f t="shared" si="4"/>
        <v>0</v>
      </c>
      <c r="I22" s="29">
        <v>68926363695</v>
      </c>
      <c r="J22" s="66">
        <f t="shared" si="1"/>
        <v>68926363695</v>
      </c>
      <c r="K22" s="82">
        <f t="shared" si="2"/>
        <v>0</v>
      </c>
    </row>
    <row r="23" spans="1:11" s="2" customFormat="1" ht="23.25" customHeight="1">
      <c r="A23" s="75" t="s">
        <v>210</v>
      </c>
      <c r="B23" s="28">
        <v>151002332</v>
      </c>
      <c r="C23" s="28">
        <v>0</v>
      </c>
      <c r="D23" s="28">
        <v>0</v>
      </c>
      <c r="E23" s="28">
        <v>0</v>
      </c>
      <c r="F23" s="28">
        <f t="shared" si="3"/>
        <v>0</v>
      </c>
      <c r="G23" s="28">
        <v>0</v>
      </c>
      <c r="H23" s="28">
        <f t="shared" si="4"/>
        <v>0</v>
      </c>
      <c r="I23" s="29">
        <v>151002332</v>
      </c>
      <c r="J23" s="66">
        <f t="shared" si="1"/>
        <v>151002332</v>
      </c>
      <c r="K23" s="82">
        <f t="shared" si="2"/>
        <v>0</v>
      </c>
    </row>
    <row r="24" spans="1:11" s="2" customFormat="1" ht="23.25" customHeight="1">
      <c r="A24" s="75" t="s">
        <v>211</v>
      </c>
      <c r="B24" s="28">
        <v>1435764486</v>
      </c>
      <c r="C24" s="28">
        <v>7058561</v>
      </c>
      <c r="D24" s="28">
        <v>53972</v>
      </c>
      <c r="E24" s="28">
        <v>0</v>
      </c>
      <c r="F24" s="28">
        <f t="shared" si="3"/>
        <v>7112533</v>
      </c>
      <c r="G24" s="28">
        <v>0</v>
      </c>
      <c r="H24" s="28">
        <f t="shared" si="4"/>
        <v>0</v>
      </c>
      <c r="I24" s="29">
        <v>1442877019</v>
      </c>
      <c r="J24" s="66">
        <f t="shared" si="1"/>
        <v>1442877019</v>
      </c>
      <c r="K24" s="82">
        <f t="shared" si="2"/>
        <v>0</v>
      </c>
    </row>
    <row r="25" spans="1:11" s="2" customFormat="1" ht="23.25" customHeight="1">
      <c r="A25" s="75" t="s">
        <v>212</v>
      </c>
      <c r="B25" s="28">
        <v>137799732011</v>
      </c>
      <c r="C25" s="28">
        <v>0</v>
      </c>
      <c r="D25" s="28">
        <v>191988033</v>
      </c>
      <c r="E25" s="28">
        <v>0</v>
      </c>
      <c r="F25" s="28">
        <f t="shared" si="3"/>
        <v>191988033</v>
      </c>
      <c r="G25" s="28">
        <v>0</v>
      </c>
      <c r="H25" s="28">
        <f t="shared" si="4"/>
        <v>0</v>
      </c>
      <c r="I25" s="29">
        <v>137991720044</v>
      </c>
      <c r="J25" s="66">
        <f t="shared" si="1"/>
        <v>137991720044</v>
      </c>
      <c r="K25" s="82">
        <f t="shared" si="2"/>
        <v>0</v>
      </c>
    </row>
    <row r="26" spans="1:11" s="2" customFormat="1" ht="23.25" customHeight="1">
      <c r="A26" s="76" t="s">
        <v>126</v>
      </c>
      <c r="B26" s="28">
        <v>37680900348</v>
      </c>
      <c r="C26" s="28">
        <v>225642811</v>
      </c>
      <c r="D26" s="28">
        <v>0</v>
      </c>
      <c r="E26" s="28">
        <v>0</v>
      </c>
      <c r="F26" s="28">
        <f t="shared" si="3"/>
        <v>225642811</v>
      </c>
      <c r="G26" s="28">
        <v>0</v>
      </c>
      <c r="H26" s="28">
        <f t="shared" si="4"/>
        <v>0</v>
      </c>
      <c r="I26" s="29">
        <v>37906543159</v>
      </c>
      <c r="J26" s="66">
        <f t="shared" si="1"/>
        <v>37906543159</v>
      </c>
      <c r="K26" s="82">
        <f t="shared" si="2"/>
        <v>0</v>
      </c>
    </row>
    <row r="27" spans="1:11" s="2" customFormat="1" ht="23.25" customHeight="1">
      <c r="A27" s="76" t="s">
        <v>127</v>
      </c>
      <c r="B27" s="28">
        <v>2736175969</v>
      </c>
      <c r="C27" s="28">
        <v>21049634</v>
      </c>
      <c r="D27" s="28">
        <v>12000</v>
      </c>
      <c r="E27" s="28">
        <v>0</v>
      </c>
      <c r="F27" s="28">
        <f t="shared" si="3"/>
        <v>21061634</v>
      </c>
      <c r="G27" s="28">
        <v>0</v>
      </c>
      <c r="H27" s="28">
        <f t="shared" si="4"/>
        <v>0</v>
      </c>
      <c r="I27" s="29">
        <v>2757237603</v>
      </c>
      <c r="J27" s="66">
        <f t="shared" si="1"/>
        <v>2757237603</v>
      </c>
      <c r="K27" s="82">
        <f t="shared" si="2"/>
        <v>0</v>
      </c>
    </row>
    <row r="28" spans="1:11" s="2" customFormat="1" ht="23.25" customHeight="1">
      <c r="A28" s="76" t="s">
        <v>128</v>
      </c>
      <c r="B28" s="28">
        <v>113007355817</v>
      </c>
      <c r="C28" s="28">
        <v>399661702</v>
      </c>
      <c r="D28" s="28">
        <v>123988630</v>
      </c>
      <c r="E28" s="28">
        <v>0</v>
      </c>
      <c r="F28" s="28">
        <f t="shared" si="3"/>
        <v>523650332</v>
      </c>
      <c r="G28" s="28">
        <v>0</v>
      </c>
      <c r="H28" s="28">
        <f t="shared" si="4"/>
        <v>0</v>
      </c>
      <c r="I28" s="29">
        <v>113531006149</v>
      </c>
      <c r="J28" s="66">
        <f t="shared" si="1"/>
        <v>113531006149</v>
      </c>
      <c r="K28" s="82">
        <f t="shared" si="2"/>
        <v>0</v>
      </c>
    </row>
    <row r="29" spans="1:11" s="2" customFormat="1" ht="23.25" customHeight="1">
      <c r="A29" s="76" t="s">
        <v>129</v>
      </c>
      <c r="B29" s="28">
        <v>60247220376</v>
      </c>
      <c r="C29" s="28">
        <v>0</v>
      </c>
      <c r="D29" s="28">
        <v>400</v>
      </c>
      <c r="E29" s="28">
        <v>0</v>
      </c>
      <c r="F29" s="28">
        <f t="shared" si="3"/>
        <v>400</v>
      </c>
      <c r="G29" s="28">
        <v>0</v>
      </c>
      <c r="H29" s="28">
        <f t="shared" si="4"/>
        <v>0</v>
      </c>
      <c r="I29" s="29">
        <v>60247220776</v>
      </c>
      <c r="J29" s="66">
        <f t="shared" si="1"/>
        <v>60247220776</v>
      </c>
      <c r="K29" s="82">
        <f t="shared" si="2"/>
        <v>0</v>
      </c>
    </row>
    <row r="30" spans="1:11" s="2" customFormat="1" ht="23.25" customHeight="1">
      <c r="A30" s="76" t="s">
        <v>130</v>
      </c>
      <c r="B30" s="28">
        <v>43029110903</v>
      </c>
      <c r="C30" s="28">
        <v>171937228</v>
      </c>
      <c r="D30" s="28">
        <v>4383942</v>
      </c>
      <c r="E30" s="28">
        <v>0</v>
      </c>
      <c r="F30" s="28">
        <f t="shared" si="3"/>
        <v>176321170</v>
      </c>
      <c r="G30" s="28">
        <v>0</v>
      </c>
      <c r="H30" s="28">
        <f t="shared" si="4"/>
        <v>0</v>
      </c>
      <c r="I30" s="29">
        <v>43205432073</v>
      </c>
      <c r="J30" s="66">
        <f t="shared" si="1"/>
        <v>43205432073</v>
      </c>
      <c r="K30" s="82">
        <f t="shared" si="2"/>
        <v>0</v>
      </c>
    </row>
    <row r="31" spans="1:11" s="2" customFormat="1" ht="23.25" customHeight="1">
      <c r="A31" s="76" t="s">
        <v>131</v>
      </c>
      <c r="B31" s="28">
        <v>8327643291</v>
      </c>
      <c r="C31" s="28">
        <v>14078402</v>
      </c>
      <c r="D31" s="28">
        <v>11323001</v>
      </c>
      <c r="E31" s="28">
        <v>0</v>
      </c>
      <c r="F31" s="28">
        <f t="shared" si="3"/>
        <v>25401403</v>
      </c>
      <c r="G31" s="28">
        <v>0</v>
      </c>
      <c r="H31" s="28">
        <f t="shared" si="4"/>
        <v>0</v>
      </c>
      <c r="I31" s="29">
        <v>8353044694</v>
      </c>
      <c r="J31" s="66">
        <f t="shared" si="1"/>
        <v>8353044694</v>
      </c>
      <c r="K31" s="82">
        <f t="shared" si="2"/>
        <v>0</v>
      </c>
    </row>
    <row r="32" spans="1:11" s="2" customFormat="1" ht="23.25" customHeight="1">
      <c r="A32" s="76" t="s">
        <v>132</v>
      </c>
      <c r="B32" s="28">
        <v>11937845866</v>
      </c>
      <c r="C32" s="28">
        <v>92388644</v>
      </c>
      <c r="D32" s="28">
        <v>26532027</v>
      </c>
      <c r="E32" s="28">
        <v>0</v>
      </c>
      <c r="F32" s="28">
        <f t="shared" si="3"/>
        <v>118920671</v>
      </c>
      <c r="G32" s="28">
        <v>0</v>
      </c>
      <c r="H32" s="28">
        <f t="shared" si="4"/>
        <v>0</v>
      </c>
      <c r="I32" s="29">
        <v>12056766537</v>
      </c>
      <c r="J32" s="66">
        <f t="shared" si="1"/>
        <v>12056766537</v>
      </c>
      <c r="K32" s="82">
        <f t="shared" si="2"/>
        <v>0</v>
      </c>
    </row>
    <row r="33" spans="1:11" s="2" customFormat="1" ht="23.25" customHeight="1">
      <c r="A33" s="75" t="s">
        <v>213</v>
      </c>
      <c r="B33" s="28">
        <v>146828030851</v>
      </c>
      <c r="C33" s="28">
        <v>300000</v>
      </c>
      <c r="D33" s="28">
        <v>899100</v>
      </c>
      <c r="E33" s="28">
        <v>0</v>
      </c>
      <c r="F33" s="28">
        <f t="shared" si="3"/>
        <v>1199100</v>
      </c>
      <c r="G33" s="28">
        <v>0</v>
      </c>
      <c r="H33" s="28">
        <f t="shared" si="4"/>
        <v>0</v>
      </c>
      <c r="I33" s="29">
        <v>146829229951</v>
      </c>
      <c r="J33" s="66">
        <f t="shared" si="1"/>
        <v>146829229951</v>
      </c>
      <c r="K33" s="82">
        <f t="shared" si="2"/>
        <v>0</v>
      </c>
    </row>
    <row r="34" spans="1:11" s="2" customFormat="1" ht="23.25" customHeight="1">
      <c r="A34" s="75" t="s">
        <v>176</v>
      </c>
      <c r="B34" s="28">
        <v>49062318</v>
      </c>
      <c r="C34" s="28">
        <v>122886118</v>
      </c>
      <c r="D34" s="28">
        <v>0</v>
      </c>
      <c r="E34" s="28">
        <v>0</v>
      </c>
      <c r="F34" s="28">
        <f t="shared" si="3"/>
        <v>122886118</v>
      </c>
      <c r="G34" s="28">
        <v>0</v>
      </c>
      <c r="H34" s="28">
        <f t="shared" si="4"/>
        <v>0</v>
      </c>
      <c r="I34" s="29">
        <v>171948436</v>
      </c>
      <c r="J34" s="66">
        <f t="shared" si="1"/>
        <v>171948436</v>
      </c>
      <c r="K34" s="82">
        <f t="shared" si="2"/>
        <v>0</v>
      </c>
    </row>
    <row r="35" spans="1:11" s="2" customFormat="1" ht="29.25" customHeight="1">
      <c r="A35" s="74" t="s">
        <v>223</v>
      </c>
      <c r="B35" s="28">
        <v>56100000000</v>
      </c>
      <c r="C35" s="28">
        <v>0</v>
      </c>
      <c r="D35" s="28">
        <v>0</v>
      </c>
      <c r="E35" s="28">
        <v>0</v>
      </c>
      <c r="F35" s="28">
        <f t="shared" si="3"/>
        <v>0</v>
      </c>
      <c r="G35" s="28">
        <v>0</v>
      </c>
      <c r="H35" s="28">
        <f t="shared" si="4"/>
        <v>0</v>
      </c>
      <c r="I35" s="29">
        <v>56100000000</v>
      </c>
      <c r="J35" s="66">
        <f t="shared" si="1"/>
        <v>56100000000</v>
      </c>
      <c r="K35" s="82">
        <f t="shared" si="2"/>
        <v>0</v>
      </c>
    </row>
    <row r="36" spans="1:11" s="32" customFormat="1" ht="28.5" customHeight="1" thickBot="1">
      <c r="A36" s="79" t="s">
        <v>177</v>
      </c>
      <c r="B36" s="34">
        <f aca="true" t="shared" si="5" ref="B36:I36">B35+B7</f>
        <v>1578869361466</v>
      </c>
      <c r="C36" s="34">
        <f t="shared" si="5"/>
        <v>15517241290</v>
      </c>
      <c r="D36" s="34">
        <f t="shared" si="5"/>
        <v>2151519799</v>
      </c>
      <c r="E36" s="34">
        <f t="shared" si="5"/>
        <v>0</v>
      </c>
      <c r="F36" s="34">
        <f t="shared" si="5"/>
        <v>17668761089</v>
      </c>
      <c r="G36" s="34">
        <f t="shared" si="5"/>
        <v>0</v>
      </c>
      <c r="H36" s="34">
        <f t="shared" si="5"/>
        <v>0</v>
      </c>
      <c r="I36" s="35">
        <f t="shared" si="5"/>
        <v>1596538122555</v>
      </c>
      <c r="J36" s="66">
        <f t="shared" si="1"/>
        <v>1596538122555</v>
      </c>
      <c r="K36" s="82">
        <f t="shared" si="2"/>
        <v>0</v>
      </c>
    </row>
    <row r="37" spans="1:11" s="55" customFormat="1" ht="23.25" customHeight="1">
      <c r="A37" s="5" t="s">
        <v>133</v>
      </c>
      <c r="B37" s="28">
        <v>66063869149</v>
      </c>
      <c r="C37" s="28">
        <v>9640493212</v>
      </c>
      <c r="D37" s="28">
        <v>1280196375</v>
      </c>
      <c r="E37" s="28">
        <v>0</v>
      </c>
      <c r="F37" s="28">
        <f>C37+D37+E37</f>
        <v>10920689587</v>
      </c>
      <c r="G37" s="28">
        <v>3594824470</v>
      </c>
      <c r="H37" s="28">
        <f aca="true" t="shared" si="6" ref="H37:H45">G37</f>
        <v>3594824470</v>
      </c>
      <c r="I37" s="29">
        <v>41036334266</v>
      </c>
      <c r="J37" s="66">
        <f t="shared" si="1"/>
        <v>73389734266</v>
      </c>
      <c r="K37" s="82">
        <f t="shared" si="2"/>
        <v>-32353400000</v>
      </c>
    </row>
    <row r="38" spans="1:11" s="2" customFormat="1" ht="22.5" customHeight="1">
      <c r="A38" s="5" t="s">
        <v>134</v>
      </c>
      <c r="B38" s="28">
        <v>680120943.5</v>
      </c>
      <c r="C38" s="28">
        <v>0</v>
      </c>
      <c r="D38" s="28">
        <v>0</v>
      </c>
      <c r="E38" s="28">
        <v>0</v>
      </c>
      <c r="F38" s="28">
        <f>C38+D38+E38</f>
        <v>0</v>
      </c>
      <c r="G38" s="28">
        <v>0</v>
      </c>
      <c r="H38" s="28">
        <f t="shared" si="6"/>
        <v>0</v>
      </c>
      <c r="I38" s="29">
        <v>680120943.5</v>
      </c>
      <c r="J38" s="87">
        <f t="shared" si="1"/>
        <v>680120943.5</v>
      </c>
      <c r="K38" s="82">
        <f t="shared" si="2"/>
        <v>0</v>
      </c>
    </row>
    <row r="39" spans="1:11" s="2" customFormat="1" ht="34.5" customHeight="1">
      <c r="A39" s="5" t="s">
        <v>178</v>
      </c>
      <c r="B39" s="28">
        <v>2222457849</v>
      </c>
      <c r="C39" s="28">
        <v>306162770</v>
      </c>
      <c r="D39" s="28">
        <v>0</v>
      </c>
      <c r="E39" s="28">
        <v>0</v>
      </c>
      <c r="F39" s="28">
        <f>C39+D39+E39</f>
        <v>306162770</v>
      </c>
      <c r="G39" s="28">
        <v>1158629618</v>
      </c>
      <c r="H39" s="28">
        <f t="shared" si="6"/>
        <v>1158629618</v>
      </c>
      <c r="I39" s="29">
        <v>1369991001</v>
      </c>
      <c r="J39" s="66">
        <f aca="true" t="shared" si="7" ref="J39:J60">B39+C39+D39+E39-G39</f>
        <v>1369991001</v>
      </c>
      <c r="K39" s="82">
        <f t="shared" si="2"/>
        <v>0</v>
      </c>
    </row>
    <row r="40" spans="1:11" s="2" customFormat="1" ht="34.5" customHeight="1">
      <c r="A40" s="4" t="s">
        <v>214</v>
      </c>
      <c r="B40" s="28">
        <v>22210961824</v>
      </c>
      <c r="C40" s="28">
        <v>0</v>
      </c>
      <c r="D40" s="28">
        <v>0</v>
      </c>
      <c r="E40" s="28">
        <v>0</v>
      </c>
      <c r="F40" s="28">
        <v>0</v>
      </c>
      <c r="G40" s="28">
        <v>22210961824</v>
      </c>
      <c r="H40" s="28">
        <f t="shared" si="6"/>
        <v>22210961824</v>
      </c>
      <c r="I40" s="29">
        <v>0</v>
      </c>
      <c r="J40" s="66">
        <f t="shared" si="7"/>
        <v>0</v>
      </c>
      <c r="K40" s="82">
        <f t="shared" si="2"/>
        <v>0</v>
      </c>
    </row>
    <row r="41" spans="1:11" s="2" customFormat="1" ht="38.25" customHeight="1">
      <c r="A41" s="17" t="s">
        <v>215</v>
      </c>
      <c r="B41" s="28">
        <v>3345134</v>
      </c>
      <c r="C41" s="28">
        <v>0</v>
      </c>
      <c r="D41" s="28">
        <v>0</v>
      </c>
      <c r="E41" s="28">
        <v>0</v>
      </c>
      <c r="F41" s="28">
        <f>C41+D41+E41</f>
        <v>0</v>
      </c>
      <c r="G41" s="28">
        <v>0</v>
      </c>
      <c r="H41" s="28">
        <f t="shared" si="6"/>
        <v>0</v>
      </c>
      <c r="I41" s="29">
        <v>3345134</v>
      </c>
      <c r="J41" s="66">
        <f t="shared" si="7"/>
        <v>3345134</v>
      </c>
      <c r="K41" s="82">
        <f t="shared" si="2"/>
        <v>0</v>
      </c>
    </row>
    <row r="42" spans="1:11" s="2" customFormat="1" ht="35.25" customHeight="1">
      <c r="A42" s="4" t="s">
        <v>216</v>
      </c>
      <c r="B42" s="28">
        <v>7937717696</v>
      </c>
      <c r="C42" s="28">
        <v>622634243</v>
      </c>
      <c r="D42" s="28">
        <v>55961122</v>
      </c>
      <c r="E42" s="28">
        <v>0</v>
      </c>
      <c r="F42" s="28">
        <f>C42+D42+E42</f>
        <v>678595365</v>
      </c>
      <c r="G42" s="28">
        <v>1493020800</v>
      </c>
      <c r="H42" s="28">
        <f t="shared" si="6"/>
        <v>1493020800</v>
      </c>
      <c r="I42" s="29">
        <v>7123292261</v>
      </c>
      <c r="J42" s="66">
        <f t="shared" si="7"/>
        <v>7123292261</v>
      </c>
      <c r="K42" s="82">
        <f t="shared" si="2"/>
        <v>0</v>
      </c>
    </row>
    <row r="43" spans="1:11" s="2" customFormat="1" ht="38.25" customHeight="1">
      <c r="A43" s="4" t="s">
        <v>217</v>
      </c>
      <c r="B43" s="28">
        <v>3098413669</v>
      </c>
      <c r="C43" s="28">
        <v>699490367</v>
      </c>
      <c r="D43" s="28">
        <v>29194974</v>
      </c>
      <c r="E43" s="28">
        <v>0</v>
      </c>
      <c r="F43" s="28">
        <f>C43+D43+E43</f>
        <v>728685341</v>
      </c>
      <c r="G43" s="28">
        <v>1698936685</v>
      </c>
      <c r="H43" s="28">
        <f t="shared" si="6"/>
        <v>1698936685</v>
      </c>
      <c r="I43" s="29">
        <v>2128162325</v>
      </c>
      <c r="J43" s="66">
        <f t="shared" si="7"/>
        <v>2128162325</v>
      </c>
      <c r="K43" s="82">
        <f t="shared" si="2"/>
        <v>0</v>
      </c>
    </row>
    <row r="44" spans="1:11" s="2" customFormat="1" ht="39" customHeight="1">
      <c r="A44" s="17" t="s">
        <v>179</v>
      </c>
      <c r="B44" s="28">
        <v>22737771079</v>
      </c>
      <c r="C44" s="28">
        <v>10263593</v>
      </c>
      <c r="D44" s="28">
        <v>31201109</v>
      </c>
      <c r="E44" s="28">
        <v>0</v>
      </c>
      <c r="F44" s="28">
        <f>C44+D44+E44</f>
        <v>41464702</v>
      </c>
      <c r="G44" s="28">
        <v>0</v>
      </c>
      <c r="H44" s="28">
        <f t="shared" si="6"/>
        <v>0</v>
      </c>
      <c r="I44" s="29">
        <v>22779235781</v>
      </c>
      <c r="J44" s="66">
        <f t="shared" si="7"/>
        <v>22779235781</v>
      </c>
      <c r="K44" s="82">
        <f t="shared" si="2"/>
        <v>0</v>
      </c>
    </row>
    <row r="45" spans="1:11" s="2" customFormat="1" ht="36.75" customHeight="1">
      <c r="A45" s="4" t="s">
        <v>168</v>
      </c>
      <c r="B45" s="28">
        <v>34468088635</v>
      </c>
      <c r="C45" s="28">
        <v>0</v>
      </c>
      <c r="D45" s="28">
        <v>0</v>
      </c>
      <c r="E45" s="28">
        <v>0</v>
      </c>
      <c r="F45" s="28">
        <f>C45+D45+E45</f>
        <v>0</v>
      </c>
      <c r="G45" s="28">
        <v>0</v>
      </c>
      <c r="H45" s="28">
        <f t="shared" si="6"/>
        <v>0</v>
      </c>
      <c r="I45" s="29">
        <v>34468088635</v>
      </c>
      <c r="J45" s="66">
        <f t="shared" si="7"/>
        <v>34468088635</v>
      </c>
      <c r="K45" s="82">
        <f t="shared" si="2"/>
        <v>0</v>
      </c>
    </row>
    <row r="46" spans="1:11" s="32" customFormat="1" ht="30" customHeight="1">
      <c r="A46" s="80" t="s">
        <v>177</v>
      </c>
      <c r="B46" s="30">
        <f aca="true" t="shared" si="8" ref="B46:I46">SUM(B37:B45)</f>
        <v>159422745978.5</v>
      </c>
      <c r="C46" s="30">
        <f t="shared" si="8"/>
        <v>11279044185</v>
      </c>
      <c r="D46" s="30">
        <f t="shared" si="8"/>
        <v>1396553580</v>
      </c>
      <c r="E46" s="30">
        <f t="shared" si="8"/>
        <v>0</v>
      </c>
      <c r="F46" s="30">
        <f t="shared" si="8"/>
        <v>12675597765</v>
      </c>
      <c r="G46" s="30">
        <f t="shared" si="8"/>
        <v>30156373397</v>
      </c>
      <c r="H46" s="30">
        <f t="shared" si="8"/>
        <v>30156373397</v>
      </c>
      <c r="I46" s="31">
        <f t="shared" si="8"/>
        <v>109588570346.5</v>
      </c>
      <c r="J46" s="66">
        <f t="shared" si="7"/>
        <v>141941970346.5</v>
      </c>
      <c r="K46" s="82">
        <f t="shared" si="2"/>
        <v>-32353400000</v>
      </c>
    </row>
    <row r="47" spans="1:11" s="32" customFormat="1" ht="27" customHeight="1">
      <c r="A47" s="59" t="s">
        <v>180</v>
      </c>
      <c r="B47" s="30">
        <f aca="true" t="shared" si="9" ref="B47:I47">B46+B36</f>
        <v>1738292107444.5</v>
      </c>
      <c r="C47" s="30">
        <f t="shared" si="9"/>
        <v>26796285475</v>
      </c>
      <c r="D47" s="30">
        <f t="shared" si="9"/>
        <v>3548073379</v>
      </c>
      <c r="E47" s="30">
        <f t="shared" si="9"/>
        <v>0</v>
      </c>
      <c r="F47" s="30">
        <f t="shared" si="9"/>
        <v>30344358854</v>
      </c>
      <c r="G47" s="30">
        <f t="shared" si="9"/>
        <v>30156373397</v>
      </c>
      <c r="H47" s="30">
        <f t="shared" si="9"/>
        <v>30156373397</v>
      </c>
      <c r="I47" s="31">
        <f t="shared" si="9"/>
        <v>1706126692901.5</v>
      </c>
      <c r="J47" s="66">
        <f t="shared" si="7"/>
        <v>1738480092901.5</v>
      </c>
      <c r="K47" s="82">
        <f t="shared" si="2"/>
        <v>-32353400000</v>
      </c>
    </row>
    <row r="48" spans="1:11" s="77" customFormat="1" ht="27" customHeight="1">
      <c r="A48" s="4" t="s">
        <v>181</v>
      </c>
      <c r="B48" s="28"/>
      <c r="C48" s="28"/>
      <c r="D48" s="28"/>
      <c r="E48" s="28"/>
      <c r="F48" s="28"/>
      <c r="G48" s="28"/>
      <c r="H48" s="28"/>
      <c r="I48" s="81">
        <v>-10901368460.74</v>
      </c>
      <c r="J48" s="66">
        <f t="shared" si="7"/>
        <v>0</v>
      </c>
      <c r="K48" s="82">
        <f t="shared" si="2"/>
        <v>-10901368460.74</v>
      </c>
    </row>
    <row r="49" spans="1:11" s="77" customFormat="1" ht="27" customHeight="1">
      <c r="A49" s="4" t="s">
        <v>135</v>
      </c>
      <c r="B49" s="28"/>
      <c r="C49" s="28"/>
      <c r="D49" s="28"/>
      <c r="E49" s="28"/>
      <c r="F49" s="28"/>
      <c r="G49" s="28"/>
      <c r="H49" s="28"/>
      <c r="I49" s="29">
        <v>7901492756.57</v>
      </c>
      <c r="J49" s="66">
        <f t="shared" si="7"/>
        <v>0</v>
      </c>
      <c r="K49" s="82">
        <f t="shared" si="2"/>
        <v>7901492756.57</v>
      </c>
    </row>
    <row r="50" spans="1:11" s="77" customFormat="1" ht="27" customHeight="1">
      <c r="A50" s="4" t="s">
        <v>136</v>
      </c>
      <c r="B50" s="28"/>
      <c r="C50" s="28"/>
      <c r="D50" s="28"/>
      <c r="E50" s="28"/>
      <c r="F50" s="28"/>
      <c r="G50" s="28"/>
      <c r="H50" s="28"/>
      <c r="I50" s="29">
        <v>9339404400</v>
      </c>
      <c r="J50" s="66">
        <f t="shared" si="7"/>
        <v>0</v>
      </c>
      <c r="K50" s="82">
        <f t="shared" si="2"/>
        <v>9339404400</v>
      </c>
    </row>
    <row r="51" spans="1:11" s="77" customFormat="1" ht="27" customHeight="1">
      <c r="A51" s="40" t="s">
        <v>137</v>
      </c>
      <c r="B51" s="28"/>
      <c r="C51" s="28"/>
      <c r="D51" s="28"/>
      <c r="E51" s="28"/>
      <c r="F51" s="28"/>
      <c r="G51" s="28"/>
      <c r="H51" s="28"/>
      <c r="I51" s="29">
        <v>25512334343</v>
      </c>
      <c r="J51" s="66">
        <f t="shared" si="7"/>
        <v>0</v>
      </c>
      <c r="K51" s="82">
        <f t="shared" si="2"/>
        <v>25512334343</v>
      </c>
    </row>
    <row r="52" spans="1:11" s="77" customFormat="1" ht="27" customHeight="1">
      <c r="A52" s="40" t="s">
        <v>182</v>
      </c>
      <c r="B52" s="28"/>
      <c r="C52" s="28"/>
      <c r="D52" s="28"/>
      <c r="E52" s="28"/>
      <c r="F52" s="28"/>
      <c r="G52" s="28"/>
      <c r="H52" s="28"/>
      <c r="I52" s="29">
        <v>-14996294440</v>
      </c>
      <c r="J52" s="66">
        <f t="shared" si="7"/>
        <v>0</v>
      </c>
      <c r="K52" s="82">
        <f t="shared" si="2"/>
        <v>-14996294440</v>
      </c>
    </row>
    <row r="53" spans="1:11" s="77" customFormat="1" ht="27" customHeight="1">
      <c r="A53" s="94" t="s">
        <v>169</v>
      </c>
      <c r="B53" s="28"/>
      <c r="C53" s="28"/>
      <c r="D53" s="28"/>
      <c r="E53" s="28"/>
      <c r="F53" s="28"/>
      <c r="G53" s="28"/>
      <c r="H53" s="28"/>
      <c r="I53" s="29">
        <v>15000000000</v>
      </c>
      <c r="J53" s="66">
        <f t="shared" si="7"/>
        <v>0</v>
      </c>
      <c r="K53" s="82">
        <f t="shared" si="2"/>
        <v>15000000000</v>
      </c>
    </row>
    <row r="54" spans="1:11" s="32" customFormat="1" ht="27" customHeight="1" thickBot="1">
      <c r="A54" s="60" t="s">
        <v>138</v>
      </c>
      <c r="B54" s="34"/>
      <c r="C54" s="34"/>
      <c r="D54" s="34"/>
      <c r="E54" s="34"/>
      <c r="F54" s="34"/>
      <c r="G54" s="34"/>
      <c r="H54" s="34"/>
      <c r="I54" s="35">
        <f>SUM(I48:I53)</f>
        <v>31855568598.83</v>
      </c>
      <c r="J54" s="66">
        <f t="shared" si="7"/>
        <v>0</v>
      </c>
      <c r="K54" s="82">
        <f t="shared" si="2"/>
        <v>31855568598.83</v>
      </c>
    </row>
    <row r="55" spans="1:10" s="78" customFormat="1" ht="18.75" customHeight="1">
      <c r="A55" s="27" t="s">
        <v>232</v>
      </c>
      <c r="I55" s="83"/>
      <c r="J55" s="66">
        <f t="shared" si="7"/>
        <v>0</v>
      </c>
    </row>
    <row r="56" spans="1:10" s="8" customFormat="1" ht="18.75" customHeight="1">
      <c r="A56" s="39" t="s">
        <v>172</v>
      </c>
      <c r="I56" s="84"/>
      <c r="J56" s="66">
        <f t="shared" si="7"/>
        <v>0</v>
      </c>
    </row>
    <row r="57" spans="1:10" s="8" customFormat="1" ht="18.75" customHeight="1">
      <c r="A57" s="9" t="s">
        <v>183</v>
      </c>
      <c r="C57" s="91" t="s">
        <v>233</v>
      </c>
      <c r="I57" s="84"/>
      <c r="J57" s="66" t="e">
        <f t="shared" si="7"/>
        <v>#VALUE!</v>
      </c>
    </row>
    <row r="58" spans="1:10" s="8" customFormat="1" ht="18.75" customHeight="1">
      <c r="A58" s="9" t="s">
        <v>224</v>
      </c>
      <c r="C58" s="91" t="s">
        <v>220</v>
      </c>
      <c r="I58" s="84"/>
      <c r="J58" s="66" t="e">
        <f t="shared" si="7"/>
        <v>#VALUE!</v>
      </c>
    </row>
    <row r="59" spans="1:10" s="8" customFormat="1" ht="18.75" customHeight="1">
      <c r="A59" s="9" t="s">
        <v>171</v>
      </c>
      <c r="C59" s="91" t="s">
        <v>221</v>
      </c>
      <c r="I59" s="84"/>
      <c r="J59" s="66" t="e">
        <f t="shared" si="7"/>
        <v>#VALUE!</v>
      </c>
    </row>
    <row r="60" spans="1:10" s="8" customFormat="1" ht="18.75" customHeight="1" hidden="1">
      <c r="A60" s="9" t="s">
        <v>184</v>
      </c>
      <c r="I60" s="84"/>
      <c r="J60" s="66">
        <f t="shared" si="7"/>
        <v>0</v>
      </c>
    </row>
    <row r="61" spans="1:10" s="8" customFormat="1" ht="18.75" customHeight="1" hidden="1">
      <c r="A61" s="9" t="s">
        <v>185</v>
      </c>
      <c r="I61" s="84"/>
      <c r="J61" s="66"/>
    </row>
    <row r="62" spans="1:10" s="8" customFormat="1" ht="18.75" customHeight="1">
      <c r="A62" s="92" t="s">
        <v>218</v>
      </c>
      <c r="C62" s="91" t="s">
        <v>222</v>
      </c>
      <c r="I62" s="84"/>
      <c r="J62" s="66"/>
    </row>
    <row r="63" spans="1:10" s="8" customFormat="1" ht="18.75" customHeight="1">
      <c r="A63" s="39" t="s">
        <v>186</v>
      </c>
      <c r="I63" s="84"/>
      <c r="J63" s="66">
        <f>B63+C63+D63+E63-G63</f>
        <v>0</v>
      </c>
    </row>
    <row r="64" spans="1:10" s="8" customFormat="1" ht="18.75" customHeight="1">
      <c r="A64" s="9" t="s">
        <v>187</v>
      </c>
      <c r="I64" s="84"/>
      <c r="J64" s="66">
        <f>B64+C64+D64+E64-G64</f>
        <v>0</v>
      </c>
    </row>
    <row r="65" spans="1:10" s="8" customFormat="1" ht="18.75" customHeight="1">
      <c r="A65" s="9" t="s">
        <v>170</v>
      </c>
      <c r="I65" s="84"/>
      <c r="J65" s="66"/>
    </row>
    <row r="66" spans="1:10" s="8" customFormat="1" ht="18.75" customHeight="1">
      <c r="A66" s="92" t="s">
        <v>219</v>
      </c>
      <c r="I66" s="84"/>
      <c r="J66" s="66"/>
    </row>
    <row r="67" spans="1:10" s="8" customFormat="1" ht="18.75" customHeight="1">
      <c r="A67" s="9" t="s">
        <v>188</v>
      </c>
      <c r="I67" s="84"/>
      <c r="J67" s="66">
        <f>B67+C67+D67+E67-G67</f>
        <v>0</v>
      </c>
    </row>
    <row r="68" spans="1:10" s="8" customFormat="1" ht="24.75" customHeight="1">
      <c r="A68" s="9" t="s">
        <v>139</v>
      </c>
      <c r="F68" s="91" t="s">
        <v>189</v>
      </c>
      <c r="I68" s="84"/>
      <c r="J68" s="66">
        <f>B68+C68+D68+E68-G68</f>
        <v>0</v>
      </c>
    </row>
    <row r="69" spans="1:10" s="8" customFormat="1" ht="24.75" customHeight="1">
      <c r="A69" s="9" t="s">
        <v>140</v>
      </c>
      <c r="B69" s="93"/>
      <c r="I69" s="84"/>
      <c r="J69" s="66"/>
    </row>
    <row r="70" spans="9:10" ht="24.75" customHeight="1">
      <c r="I70" s="67"/>
      <c r="J70" s="66">
        <f aca="true" t="shared" si="10" ref="J70:J87">B70+C70+D70+E70-G70</f>
        <v>0</v>
      </c>
    </row>
    <row r="71" spans="9:10" ht="24.75" customHeight="1">
      <c r="I71" s="67"/>
      <c r="J71" s="66">
        <f t="shared" si="10"/>
        <v>0</v>
      </c>
    </row>
    <row r="72" spans="9:10" ht="24.75" customHeight="1">
      <c r="I72" s="67"/>
      <c r="J72" s="66">
        <f t="shared" si="10"/>
        <v>0</v>
      </c>
    </row>
    <row r="73" ht="24.75" customHeight="1">
      <c r="J73" s="66">
        <f t="shared" si="10"/>
        <v>0</v>
      </c>
    </row>
    <row r="74" ht="24.75" customHeight="1">
      <c r="J74" s="66">
        <f t="shared" si="10"/>
        <v>0</v>
      </c>
    </row>
    <row r="75" ht="24.75" customHeight="1">
      <c r="J75" s="66">
        <f t="shared" si="10"/>
        <v>0</v>
      </c>
    </row>
    <row r="76" ht="24.75" customHeight="1">
      <c r="J76" s="66">
        <f t="shared" si="10"/>
        <v>0</v>
      </c>
    </row>
    <row r="77" ht="24.75" customHeight="1">
      <c r="J77" s="66">
        <f t="shared" si="10"/>
        <v>0</v>
      </c>
    </row>
    <row r="78" ht="24.75" customHeight="1">
      <c r="J78" s="66">
        <f t="shared" si="10"/>
        <v>0</v>
      </c>
    </row>
    <row r="79" ht="24.75" customHeight="1">
      <c r="J79" s="66">
        <f t="shared" si="10"/>
        <v>0</v>
      </c>
    </row>
    <row r="80" ht="24.75" customHeight="1">
      <c r="J80" s="66">
        <f t="shared" si="10"/>
        <v>0</v>
      </c>
    </row>
    <row r="81" ht="24.75" customHeight="1">
      <c r="J81" s="66">
        <f t="shared" si="10"/>
        <v>0</v>
      </c>
    </row>
    <row r="82" ht="24.75" customHeight="1">
      <c r="J82" s="66">
        <f t="shared" si="10"/>
        <v>0</v>
      </c>
    </row>
    <row r="83" ht="24.75" customHeight="1">
      <c r="J83" s="66">
        <f t="shared" si="10"/>
        <v>0</v>
      </c>
    </row>
    <row r="84" ht="24.75" customHeight="1">
      <c r="J84" s="66">
        <f t="shared" si="10"/>
        <v>0</v>
      </c>
    </row>
    <row r="85" ht="24.75" customHeight="1">
      <c r="J85" s="66">
        <f t="shared" si="10"/>
        <v>0</v>
      </c>
    </row>
    <row r="86" ht="24.75" customHeight="1">
      <c r="J86" s="66">
        <f t="shared" si="10"/>
        <v>0</v>
      </c>
    </row>
    <row r="87" ht="24.75" customHeight="1">
      <c r="J87" s="66">
        <f t="shared" si="10"/>
        <v>0</v>
      </c>
    </row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3" r:id="rId2"/>
  <rowBreaks count="2" manualBreakCount="2">
    <brk id="36" max="8" man="1"/>
    <brk id="67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62" sqref="D62"/>
    </sheetView>
  </sheetViews>
  <sheetFormatPr defaultColWidth="9.00390625" defaultRowHeight="16.5"/>
  <cols>
    <col min="1" max="1" width="9.00390625" style="19" customWidth="1"/>
    <col min="2" max="2" width="19.125" style="19" bestFit="1" customWidth="1"/>
    <col min="3" max="3" width="21.375" style="19" customWidth="1"/>
    <col min="4" max="5" width="22.75390625" style="19" customWidth="1"/>
    <col min="6" max="6" width="18.75390625" style="19" customWidth="1"/>
    <col min="7" max="7" width="19.375" style="19" customWidth="1"/>
    <col min="8" max="8" width="17.75390625" style="19" customWidth="1"/>
    <col min="9" max="16384" width="9.00390625" style="19" customWidth="1"/>
  </cols>
  <sheetData>
    <row r="1" ht="16.5">
      <c r="B1" s="19" t="s">
        <v>48</v>
      </c>
    </row>
    <row r="2" spans="2:5" ht="16.5">
      <c r="B2" s="19" t="s">
        <v>49</v>
      </c>
      <c r="C2" s="19" t="s">
        <v>53</v>
      </c>
      <c r="D2" s="21" t="s">
        <v>56</v>
      </c>
      <c r="E2" s="21"/>
    </row>
    <row r="3" spans="2:6" ht="16.5">
      <c r="B3" s="19">
        <f>'歲出差額解釋原稿'!B36+'歲出差額解釋原稿'!B39</f>
        <v>1572931616136</v>
      </c>
      <c r="C3" s="19">
        <f>'歲出差額解釋原稿'!I36+'歲出差額解釋原稿'!I39</f>
        <v>1535763396309</v>
      </c>
      <c r="D3" s="19">
        <f>B3-C3</f>
        <v>37168219827</v>
      </c>
      <c r="F3" s="20"/>
    </row>
    <row r="4" spans="2:6" ht="16.5">
      <c r="B4" s="19" t="s">
        <v>55</v>
      </c>
      <c r="C4" s="19" t="s">
        <v>54</v>
      </c>
      <c r="D4" s="19" t="s">
        <v>63</v>
      </c>
      <c r="E4" s="21" t="s">
        <v>57</v>
      </c>
      <c r="F4" s="24" t="s">
        <v>58</v>
      </c>
    </row>
    <row r="5" spans="2:6" ht="16.5">
      <c r="B5" s="19">
        <f>'歲出差額解釋原稿'!C36+'歲出差額解釋原稿'!C39</f>
        <v>73540657429</v>
      </c>
      <c r="C5" s="19">
        <f>'歲出差額解釋原稿'!D36+'歲出差額解釋原稿'!D39</f>
        <v>5305136555</v>
      </c>
      <c r="D5" s="19">
        <f>'歲出差額解釋原稿'!G39</f>
        <v>116014013811</v>
      </c>
      <c r="E5" s="20">
        <f>B5+C5-D5</f>
        <v>-37168219827</v>
      </c>
      <c r="F5" s="25">
        <f>D3+E5</f>
        <v>0</v>
      </c>
    </row>
    <row r="6" ht="16.5">
      <c r="E6" s="20"/>
    </row>
    <row r="7" spans="1:5" ht="16.5">
      <c r="A7" s="19" t="s">
        <v>59</v>
      </c>
      <c r="E7" s="20"/>
    </row>
    <row r="8" spans="2:5" ht="16.5">
      <c r="B8" s="19" t="s">
        <v>60</v>
      </c>
      <c r="C8" s="19" t="s">
        <v>61</v>
      </c>
      <c r="D8" s="19" t="s">
        <v>62</v>
      </c>
      <c r="E8" s="22" t="s">
        <v>64</v>
      </c>
    </row>
    <row r="9" spans="1:5" ht="16.5">
      <c r="A9" s="19" t="s">
        <v>51</v>
      </c>
      <c r="B9" s="19">
        <f>73267241217+32307536693</f>
        <v>105574777910</v>
      </c>
      <c r="C9" s="19">
        <f>1308071094+12802382417</f>
        <v>14110453511</v>
      </c>
      <c r="D9" s="19">
        <v>0</v>
      </c>
      <c r="E9" s="19">
        <f>B9+C9-D9</f>
        <v>119685231421</v>
      </c>
    </row>
    <row r="10" spans="1:5" ht="16.5">
      <c r="A10" s="19" t="s">
        <v>52</v>
      </c>
      <c r="B10" s="19">
        <f>52888315738-42895619268</f>
        <v>9992696470</v>
      </c>
      <c r="C10" s="19">
        <f>68339750+120365534</f>
        <v>188705284</v>
      </c>
      <c r="D10" s="19">
        <v>0</v>
      </c>
      <c r="E10" s="19">
        <f>B10+C10-D10</f>
        <v>10181401754</v>
      </c>
    </row>
    <row r="11" spans="1:5" ht="16.5">
      <c r="A11" s="19" t="s">
        <v>65</v>
      </c>
      <c r="B11" s="19">
        <f>B9+B10</f>
        <v>115567474380</v>
      </c>
      <c r="C11" s="19">
        <f>C9+C10</f>
        <v>14299158795</v>
      </c>
      <c r="D11" s="19">
        <f>D9+D10</f>
        <v>0</v>
      </c>
      <c r="E11" s="19">
        <f>E9+E10</f>
        <v>129866633175</v>
      </c>
    </row>
    <row r="12" ht="16.5">
      <c r="E12" s="19">
        <f>E11-D5</f>
        <v>13852619364</v>
      </c>
    </row>
    <row r="13" spans="1:5" ht="16.5">
      <c r="A13" s="44" t="s">
        <v>66</v>
      </c>
      <c r="B13" s="44"/>
      <c r="C13" s="44"/>
      <c r="D13" s="44"/>
      <c r="E13" s="44"/>
    </row>
    <row r="15" ht="16.5">
      <c r="B15" s="19" t="s">
        <v>73</v>
      </c>
    </row>
    <row r="16" spans="2:8" s="23" customFormat="1" ht="16.5">
      <c r="B16" s="23" t="s">
        <v>67</v>
      </c>
      <c r="C16" s="23" t="s">
        <v>68</v>
      </c>
      <c r="D16" s="23" t="s">
        <v>75</v>
      </c>
      <c r="E16" s="36" t="s">
        <v>74</v>
      </c>
      <c r="F16" s="23" t="s">
        <v>69</v>
      </c>
      <c r="G16" s="23" t="s">
        <v>70</v>
      </c>
      <c r="H16" s="26" t="s">
        <v>71</v>
      </c>
    </row>
    <row r="17" spans="1:8" ht="16.5">
      <c r="A17" s="19" t="s">
        <v>51</v>
      </c>
      <c r="B17" s="19">
        <f>B19-B18</f>
        <v>4654588147</v>
      </c>
      <c r="C17" s="19">
        <v>4206897587.49</v>
      </c>
      <c r="D17" s="19">
        <f>6642853+180497112</f>
        <v>187139965</v>
      </c>
      <c r="E17" s="19">
        <v>82813</v>
      </c>
      <c r="F17" s="19">
        <f>F19-F18</f>
        <v>3952561663</v>
      </c>
      <c r="G17" s="19">
        <v>6201954</v>
      </c>
      <c r="H17" s="19">
        <f>B17+C17+D17+E17-F17-G17</f>
        <v>5089944895.49</v>
      </c>
    </row>
    <row r="18" spans="1:8" ht="16.5">
      <c r="A18" s="19" t="s">
        <v>52</v>
      </c>
      <c r="B18" s="19">
        <f>700818492+1786900+13084709</f>
        <v>715690101</v>
      </c>
      <c r="C18" s="19">
        <v>1128823782.32</v>
      </c>
      <c r="D18" s="19">
        <f>192779+2865759+100000</f>
        <v>3158538</v>
      </c>
      <c r="E18" s="19">
        <v>32800</v>
      </c>
      <c r="F18" s="19">
        <v>941184796</v>
      </c>
      <c r="G18" s="19">
        <v>0</v>
      </c>
      <c r="H18" s="19">
        <f>B18+C18+D18+E18-F18-G18</f>
        <v>906520425.3199999</v>
      </c>
    </row>
    <row r="19" spans="1:8" ht="16.5">
      <c r="A19" s="19" t="s">
        <v>65</v>
      </c>
      <c r="B19" s="19">
        <f>'歲出差額解釋原稿'!D50</f>
        <v>5370278248</v>
      </c>
      <c r="C19" s="19">
        <f>C17+C18</f>
        <v>5335721369.809999</v>
      </c>
      <c r="D19" s="19">
        <f>D17+D18</f>
        <v>190298503</v>
      </c>
      <c r="E19" s="19">
        <f>E17+E18</f>
        <v>115613</v>
      </c>
      <c r="F19" s="19">
        <v>4893746459</v>
      </c>
      <c r="G19" s="19">
        <f>G17+G18</f>
        <v>6201954</v>
      </c>
      <c r="H19" s="19">
        <f>H17+H18</f>
        <v>5996465320.809999</v>
      </c>
    </row>
    <row r="20" spans="7:8" ht="16.5">
      <c r="G20" s="25" t="s">
        <v>72</v>
      </c>
      <c r="H20" s="19">
        <v>7009120968.81</v>
      </c>
    </row>
    <row r="21" spans="4:8" ht="16.5">
      <c r="D21" s="43" t="s">
        <v>78</v>
      </c>
      <c r="E21" s="44">
        <v>82813</v>
      </c>
      <c r="G21" s="25" t="s">
        <v>50</v>
      </c>
      <c r="H21" s="19">
        <f>H20-H19</f>
        <v>1012655648.000001</v>
      </c>
    </row>
    <row r="22" spans="4:5" ht="16.5">
      <c r="D22" s="43" t="s">
        <v>79</v>
      </c>
      <c r="E22" s="44">
        <v>7900</v>
      </c>
    </row>
    <row r="23" spans="4:5" ht="16.5">
      <c r="D23" s="43" t="s">
        <v>80</v>
      </c>
      <c r="E23" s="44">
        <v>2900</v>
      </c>
    </row>
    <row r="24" spans="4:5" ht="16.5">
      <c r="D24" s="43" t="s">
        <v>81</v>
      </c>
      <c r="E24" s="44">
        <v>19100</v>
      </c>
    </row>
    <row r="25" spans="4:5" ht="16.5">
      <c r="D25" s="43" t="s">
        <v>82</v>
      </c>
      <c r="E25" s="45">
        <v>2900</v>
      </c>
    </row>
    <row r="26" spans="4:5" ht="17.25" thickBot="1">
      <c r="D26" s="43" t="s">
        <v>83</v>
      </c>
      <c r="E26" s="46">
        <f>SUM(E21:E25)</f>
        <v>115613</v>
      </c>
    </row>
    <row r="27" ht="17.25" thickTop="1"/>
  </sheetData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D62" sqref="D6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workbookViewId="0" topLeftCell="A43">
      <selection activeCell="D62" sqref="D62"/>
    </sheetView>
  </sheetViews>
  <sheetFormatPr defaultColWidth="9.00390625" defaultRowHeight="16.5"/>
  <cols>
    <col min="1" max="1" width="45.25390625" style="2" customWidth="1"/>
    <col min="2" max="2" width="22.25390625" style="0" customWidth="1"/>
    <col min="3" max="3" width="21.875" style="0" customWidth="1"/>
    <col min="4" max="4" width="20.25390625" style="0" customWidth="1"/>
    <col min="5" max="5" width="21.25390625" style="0" customWidth="1"/>
    <col min="6" max="6" width="21.875" style="0" customWidth="1"/>
    <col min="7" max="7" width="23.00390625" style="0" customWidth="1"/>
    <col min="8" max="8" width="21.875" style="0" customWidth="1"/>
    <col min="9" max="9" width="22.00390625" style="0" customWidth="1"/>
    <col min="10" max="10" width="18.25390625" style="47" bestFit="1" customWidth="1"/>
  </cols>
  <sheetData>
    <row r="1" spans="4:5" ht="32.25">
      <c r="D1" s="13" t="s">
        <v>35</v>
      </c>
      <c r="E1" s="14" t="s">
        <v>36</v>
      </c>
    </row>
    <row r="2" spans="4:5" ht="41.25">
      <c r="D2" s="15" t="s">
        <v>47</v>
      </c>
      <c r="E2" s="16" t="s">
        <v>37</v>
      </c>
    </row>
    <row r="3" spans="4:5" ht="20.25" customHeight="1" thickBot="1">
      <c r="D3" s="11" t="s">
        <v>84</v>
      </c>
      <c r="E3" s="12" t="s">
        <v>38</v>
      </c>
    </row>
    <row r="4" spans="1:9" ht="23.25" customHeight="1">
      <c r="A4" s="116" t="s">
        <v>29</v>
      </c>
      <c r="B4" s="120" t="s">
        <v>102</v>
      </c>
      <c r="C4" s="121" t="s">
        <v>0</v>
      </c>
      <c r="D4" s="121"/>
      <c r="E4" s="121" t="s">
        <v>1</v>
      </c>
      <c r="F4" s="121"/>
      <c r="G4" s="120" t="s">
        <v>26</v>
      </c>
      <c r="H4" s="121"/>
      <c r="I4" s="118" t="s">
        <v>27</v>
      </c>
    </row>
    <row r="5" spans="1:9" ht="35.25" customHeight="1">
      <c r="A5" s="117"/>
      <c r="B5" s="122"/>
      <c r="C5" s="41" t="s">
        <v>87</v>
      </c>
      <c r="D5" s="1" t="s">
        <v>86</v>
      </c>
      <c r="E5" s="42" t="s">
        <v>28</v>
      </c>
      <c r="F5" s="3" t="s">
        <v>77</v>
      </c>
      <c r="G5" s="42" t="s">
        <v>45</v>
      </c>
      <c r="H5" s="3" t="s">
        <v>77</v>
      </c>
      <c r="I5" s="119"/>
    </row>
    <row r="6" spans="1:10" s="67" customFormat="1" ht="35.25" customHeight="1">
      <c r="A6" s="72" t="s">
        <v>112</v>
      </c>
      <c r="B6" s="61"/>
      <c r="C6" s="62"/>
      <c r="D6" s="61"/>
      <c r="E6" s="63"/>
      <c r="F6" s="64"/>
      <c r="G6" s="63"/>
      <c r="H6" s="64"/>
      <c r="I6" s="65"/>
      <c r="J6" s="66"/>
    </row>
    <row r="7" spans="1:10" s="67" customFormat="1" ht="35.25" customHeight="1">
      <c r="A7" s="73" t="s">
        <v>113</v>
      </c>
      <c r="B7" s="68"/>
      <c r="C7" s="69"/>
      <c r="D7" s="68"/>
      <c r="E7" s="70"/>
      <c r="F7" s="71"/>
      <c r="G7" s="70"/>
      <c r="H7" s="71"/>
      <c r="I7" s="65"/>
      <c r="J7" s="66"/>
    </row>
    <row r="8" spans="1:10" s="2" customFormat="1" ht="25.5" customHeight="1">
      <c r="A8" s="75" t="s">
        <v>2</v>
      </c>
      <c r="B8" s="28">
        <v>128947770</v>
      </c>
      <c r="C8" s="28">
        <v>0</v>
      </c>
      <c r="D8" s="28">
        <v>0</v>
      </c>
      <c r="E8" s="28">
        <v>0</v>
      </c>
      <c r="F8" s="28">
        <f>C8+D8+E8</f>
        <v>0</v>
      </c>
      <c r="G8" s="28">
        <v>0</v>
      </c>
      <c r="H8" s="28">
        <f>G8</f>
        <v>0</v>
      </c>
      <c r="I8" s="29">
        <f>B8+F8-H8</f>
        <v>128947770</v>
      </c>
      <c r="J8" s="48"/>
    </row>
    <row r="9" spans="1:10" s="2" customFormat="1" ht="25.5" customHeight="1">
      <c r="A9" s="75" t="s">
        <v>3</v>
      </c>
      <c r="B9" s="28">
        <v>5794478721</v>
      </c>
      <c r="C9" s="28">
        <v>293641863</v>
      </c>
      <c r="D9" s="28">
        <v>96052</v>
      </c>
      <c r="E9" s="28">
        <v>0</v>
      </c>
      <c r="F9" s="28">
        <f aca="true" t="shared" si="0" ref="F9:F49">C9+D9+E9</f>
        <v>293737915</v>
      </c>
      <c r="G9" s="28">
        <v>0</v>
      </c>
      <c r="H9" s="28">
        <f aca="true" t="shared" si="1" ref="H9:H34">G9</f>
        <v>0</v>
      </c>
      <c r="I9" s="29">
        <v>6088216636</v>
      </c>
      <c r="J9" s="48"/>
    </row>
    <row r="10" spans="1:10" s="2" customFormat="1" ht="25.5" customHeight="1">
      <c r="A10" s="75" t="s">
        <v>4</v>
      </c>
      <c r="B10" s="28">
        <v>34271796047</v>
      </c>
      <c r="C10" s="28">
        <v>681931992</v>
      </c>
      <c r="D10" s="28">
        <v>19153606</v>
      </c>
      <c r="E10" s="28">
        <v>0</v>
      </c>
      <c r="F10" s="28">
        <f t="shared" si="0"/>
        <v>701085598</v>
      </c>
      <c r="G10" s="28">
        <v>0</v>
      </c>
      <c r="H10" s="28">
        <f t="shared" si="1"/>
        <v>0</v>
      </c>
      <c r="I10" s="29">
        <v>34972881645</v>
      </c>
      <c r="J10" s="48"/>
    </row>
    <row r="11" spans="1:10" s="2" customFormat="1" ht="25.5" customHeight="1">
      <c r="A11" s="75" t="s">
        <v>5</v>
      </c>
      <c r="B11" s="28">
        <v>3691525156</v>
      </c>
      <c r="C11" s="28">
        <v>900000</v>
      </c>
      <c r="D11" s="28">
        <v>43400</v>
      </c>
      <c r="E11" s="28">
        <v>0</v>
      </c>
      <c r="F11" s="28">
        <f t="shared" si="0"/>
        <v>943400</v>
      </c>
      <c r="G11" s="28">
        <v>0</v>
      </c>
      <c r="H11" s="28">
        <f t="shared" si="1"/>
        <v>0</v>
      </c>
      <c r="I11" s="29">
        <v>3692468556</v>
      </c>
      <c r="J11" s="48"/>
    </row>
    <row r="12" spans="1:10" s="2" customFormat="1" ht="25.5" customHeight="1">
      <c r="A12" s="75" t="s">
        <v>6</v>
      </c>
      <c r="B12" s="28">
        <v>12758716456</v>
      </c>
      <c r="C12" s="28">
        <v>4080000</v>
      </c>
      <c r="D12" s="28">
        <v>83600</v>
      </c>
      <c r="E12" s="28">
        <v>0</v>
      </c>
      <c r="F12" s="28">
        <f t="shared" si="0"/>
        <v>4163600</v>
      </c>
      <c r="G12" s="28">
        <v>0</v>
      </c>
      <c r="H12" s="28">
        <f t="shared" si="1"/>
        <v>0</v>
      </c>
      <c r="I12" s="29">
        <v>12762880056</v>
      </c>
      <c r="J12" s="48"/>
    </row>
    <row r="13" spans="1:10" s="2" customFormat="1" ht="25.5" customHeight="1">
      <c r="A13" s="75" t="s">
        <v>7</v>
      </c>
      <c r="B13" s="28">
        <v>17285603675</v>
      </c>
      <c r="C13" s="28">
        <v>1579940</v>
      </c>
      <c r="D13" s="28">
        <v>232100</v>
      </c>
      <c r="E13" s="28">
        <v>0</v>
      </c>
      <c r="F13" s="28">
        <f t="shared" si="0"/>
        <v>1812040</v>
      </c>
      <c r="G13" s="28">
        <v>0</v>
      </c>
      <c r="H13" s="28">
        <f t="shared" si="1"/>
        <v>0</v>
      </c>
      <c r="I13" s="29">
        <v>17287415715</v>
      </c>
      <c r="J13" s="48"/>
    </row>
    <row r="14" spans="1:10" s="2" customFormat="1" ht="25.5" customHeight="1">
      <c r="A14" s="75" t="s">
        <v>8</v>
      </c>
      <c r="B14" s="28">
        <v>1787217836</v>
      </c>
      <c r="C14" s="28">
        <v>0</v>
      </c>
      <c r="D14" s="28">
        <v>124960</v>
      </c>
      <c r="E14" s="28">
        <v>0</v>
      </c>
      <c r="F14" s="28">
        <f t="shared" si="0"/>
        <v>124960</v>
      </c>
      <c r="G14" s="28">
        <v>0</v>
      </c>
      <c r="H14" s="28">
        <f t="shared" si="1"/>
        <v>0</v>
      </c>
      <c r="I14" s="29">
        <v>1787342796</v>
      </c>
      <c r="J14" s="48"/>
    </row>
    <row r="15" spans="1:10" s="2" customFormat="1" ht="25.5" customHeight="1">
      <c r="A15" s="75" t="s">
        <v>9</v>
      </c>
      <c r="B15" s="28">
        <v>102871601262</v>
      </c>
      <c r="C15" s="28">
        <v>3367971952</v>
      </c>
      <c r="D15" s="28">
        <v>73545958</v>
      </c>
      <c r="E15" s="28">
        <v>0</v>
      </c>
      <c r="F15" s="28">
        <f t="shared" si="0"/>
        <v>3441517910</v>
      </c>
      <c r="G15" s="28">
        <v>0</v>
      </c>
      <c r="H15" s="28">
        <f t="shared" si="1"/>
        <v>0</v>
      </c>
      <c r="I15" s="29">
        <v>106313119172</v>
      </c>
      <c r="J15" s="48"/>
    </row>
    <row r="16" spans="1:10" s="2" customFormat="1" ht="25.5" customHeight="1">
      <c r="A16" s="75" t="s">
        <v>10</v>
      </c>
      <c r="B16" s="28">
        <v>23302692333</v>
      </c>
      <c r="C16" s="28">
        <v>2363863714</v>
      </c>
      <c r="D16" s="28">
        <v>181612954</v>
      </c>
      <c r="E16" s="28">
        <v>0</v>
      </c>
      <c r="F16" s="28">
        <f t="shared" si="0"/>
        <v>2545476668</v>
      </c>
      <c r="G16" s="28">
        <v>0</v>
      </c>
      <c r="H16" s="28">
        <f t="shared" si="1"/>
        <v>0</v>
      </c>
      <c r="I16" s="29">
        <v>25848169001</v>
      </c>
      <c r="J16" s="48"/>
    </row>
    <row r="17" spans="1:10" s="2" customFormat="1" ht="25.5" customHeight="1">
      <c r="A17" s="75" t="s">
        <v>11</v>
      </c>
      <c r="B17" s="28">
        <v>230895078916</v>
      </c>
      <c r="C17" s="28">
        <v>26976893476</v>
      </c>
      <c r="D17" s="28">
        <v>752228023</v>
      </c>
      <c r="E17" s="28">
        <v>0</v>
      </c>
      <c r="F17" s="28">
        <f t="shared" si="0"/>
        <v>27729121499</v>
      </c>
      <c r="G17" s="28">
        <v>0</v>
      </c>
      <c r="H17" s="28">
        <f t="shared" si="1"/>
        <v>0</v>
      </c>
      <c r="I17" s="29">
        <v>258624200415</v>
      </c>
      <c r="J17" s="48"/>
    </row>
    <row r="18" spans="1:10" s="2" customFormat="1" ht="25.5" customHeight="1">
      <c r="A18" s="75" t="s">
        <v>12</v>
      </c>
      <c r="B18" s="28">
        <v>219807171574</v>
      </c>
      <c r="C18" s="28">
        <v>1638797979</v>
      </c>
      <c r="D18" s="28">
        <v>427140</v>
      </c>
      <c r="E18" s="28">
        <v>0</v>
      </c>
      <c r="F18" s="28">
        <f t="shared" si="0"/>
        <v>1639225119</v>
      </c>
      <c r="G18" s="28">
        <v>0</v>
      </c>
      <c r="H18" s="28">
        <f t="shared" si="1"/>
        <v>0</v>
      </c>
      <c r="I18" s="29">
        <v>221446396693</v>
      </c>
      <c r="J18" s="48"/>
    </row>
    <row r="19" spans="1:10" s="2" customFormat="1" ht="25.5" customHeight="1">
      <c r="A19" s="75" t="s">
        <v>13</v>
      </c>
      <c r="B19" s="28">
        <v>137220638111</v>
      </c>
      <c r="C19" s="28">
        <v>1348095993</v>
      </c>
      <c r="D19" s="28">
        <v>102770500</v>
      </c>
      <c r="E19" s="28">
        <v>0</v>
      </c>
      <c r="F19" s="28">
        <f t="shared" si="0"/>
        <v>1450866493</v>
      </c>
      <c r="G19" s="28">
        <v>0</v>
      </c>
      <c r="H19" s="28">
        <f t="shared" si="1"/>
        <v>0</v>
      </c>
      <c r="I19" s="29">
        <v>138671504604</v>
      </c>
      <c r="J19" s="48"/>
    </row>
    <row r="20" spans="1:10" s="2" customFormat="1" ht="25.5" customHeight="1">
      <c r="A20" s="75" t="s">
        <v>14</v>
      </c>
      <c r="B20" s="28">
        <v>20895913466</v>
      </c>
      <c r="C20" s="28">
        <v>4935403</v>
      </c>
      <c r="D20" s="28">
        <v>1733900</v>
      </c>
      <c r="E20" s="28">
        <v>0</v>
      </c>
      <c r="F20" s="28">
        <f t="shared" si="0"/>
        <v>6669303</v>
      </c>
      <c r="G20" s="28">
        <v>0</v>
      </c>
      <c r="H20" s="28">
        <f t="shared" si="1"/>
        <v>0</v>
      </c>
      <c r="I20" s="29">
        <v>20902582769</v>
      </c>
      <c r="J20" s="48"/>
    </row>
    <row r="21" spans="1:10" s="2" customFormat="1" ht="25.5" customHeight="1">
      <c r="A21" s="75" t="s">
        <v>15</v>
      </c>
      <c r="B21" s="28">
        <v>49098895597</v>
      </c>
      <c r="C21" s="28">
        <v>3939125851</v>
      </c>
      <c r="D21" s="28">
        <v>34198986</v>
      </c>
      <c r="E21" s="28">
        <v>0</v>
      </c>
      <c r="F21" s="28">
        <f t="shared" si="0"/>
        <v>3973324837</v>
      </c>
      <c r="G21" s="28">
        <v>0</v>
      </c>
      <c r="H21" s="28">
        <f t="shared" si="1"/>
        <v>0</v>
      </c>
      <c r="I21" s="29">
        <v>53072220434</v>
      </c>
      <c r="J21" s="48"/>
    </row>
    <row r="22" spans="1:10" s="2" customFormat="1" ht="25.5" customHeight="1">
      <c r="A22" s="75" t="s">
        <v>16</v>
      </c>
      <c r="B22" s="28">
        <v>91988551486</v>
      </c>
      <c r="C22" s="28">
        <v>8025289905</v>
      </c>
      <c r="D22" s="28">
        <v>139227046</v>
      </c>
      <c r="E22" s="28">
        <v>0</v>
      </c>
      <c r="F22" s="28">
        <f t="shared" si="0"/>
        <v>8164516951</v>
      </c>
      <c r="G22" s="28">
        <v>0</v>
      </c>
      <c r="H22" s="28">
        <f t="shared" si="1"/>
        <v>0</v>
      </c>
      <c r="I22" s="29">
        <v>100153068437</v>
      </c>
      <c r="J22" s="48"/>
    </row>
    <row r="23" spans="1:10" s="2" customFormat="1" ht="25.5" customHeight="1">
      <c r="A23" s="75" t="s">
        <v>17</v>
      </c>
      <c r="B23" s="28">
        <v>160278425</v>
      </c>
      <c r="C23" s="28">
        <v>0</v>
      </c>
      <c r="D23" s="28">
        <v>0</v>
      </c>
      <c r="E23" s="28">
        <v>0</v>
      </c>
      <c r="F23" s="28">
        <f t="shared" si="0"/>
        <v>0</v>
      </c>
      <c r="G23" s="28">
        <v>0</v>
      </c>
      <c r="H23" s="28">
        <f t="shared" si="1"/>
        <v>0</v>
      </c>
      <c r="I23" s="29">
        <v>160278425</v>
      </c>
      <c r="J23" s="48"/>
    </row>
    <row r="24" spans="1:10" s="2" customFormat="1" ht="25.5" customHeight="1">
      <c r="A24" s="75" t="s">
        <v>18</v>
      </c>
      <c r="B24" s="28">
        <v>1410497702</v>
      </c>
      <c r="C24" s="28">
        <v>23175366</v>
      </c>
      <c r="D24" s="28">
        <v>0</v>
      </c>
      <c r="E24" s="28">
        <v>0</v>
      </c>
      <c r="F24" s="28">
        <f t="shared" si="0"/>
        <v>23175366</v>
      </c>
      <c r="G24" s="28">
        <v>0</v>
      </c>
      <c r="H24" s="28">
        <f t="shared" si="1"/>
        <v>0</v>
      </c>
      <c r="I24" s="29">
        <v>1433673068</v>
      </c>
      <c r="J24" s="48"/>
    </row>
    <row r="25" spans="1:10" s="2" customFormat="1" ht="25.5" customHeight="1">
      <c r="A25" s="75" t="s">
        <v>19</v>
      </c>
      <c r="B25" s="28">
        <v>138138574673</v>
      </c>
      <c r="C25" s="28">
        <v>0</v>
      </c>
      <c r="D25" s="28">
        <v>494911949</v>
      </c>
      <c r="E25" s="28">
        <v>0</v>
      </c>
      <c r="F25" s="28">
        <f t="shared" si="0"/>
        <v>494911949</v>
      </c>
      <c r="G25" s="28">
        <v>0</v>
      </c>
      <c r="H25" s="28">
        <f t="shared" si="1"/>
        <v>0</v>
      </c>
      <c r="I25" s="29">
        <v>138633486622</v>
      </c>
      <c r="J25" s="48"/>
    </row>
    <row r="26" spans="1:10" s="2" customFormat="1" ht="25.5" customHeight="1">
      <c r="A26" s="76" t="s">
        <v>32</v>
      </c>
      <c r="B26" s="28">
        <v>20915484861</v>
      </c>
      <c r="C26" s="28">
        <v>26015269</v>
      </c>
      <c r="D26" s="28">
        <v>54000</v>
      </c>
      <c r="E26" s="28">
        <v>0</v>
      </c>
      <c r="F26" s="28">
        <f t="shared" si="0"/>
        <v>26069269</v>
      </c>
      <c r="G26" s="28">
        <v>0</v>
      </c>
      <c r="H26" s="28">
        <f t="shared" si="1"/>
        <v>0</v>
      </c>
      <c r="I26" s="29">
        <v>20941554130</v>
      </c>
      <c r="J26" s="48"/>
    </row>
    <row r="27" spans="1:10" s="2" customFormat="1" ht="25.5" customHeight="1">
      <c r="A27" s="76" t="s">
        <v>31</v>
      </c>
      <c r="B27" s="28">
        <v>2612384459</v>
      </c>
      <c r="C27" s="28">
        <v>65796968</v>
      </c>
      <c r="D27" s="28">
        <v>0</v>
      </c>
      <c r="E27" s="28">
        <v>0</v>
      </c>
      <c r="F27" s="28">
        <f t="shared" si="0"/>
        <v>65796968</v>
      </c>
      <c r="G27" s="28">
        <v>0</v>
      </c>
      <c r="H27" s="28">
        <f t="shared" si="1"/>
        <v>0</v>
      </c>
      <c r="I27" s="29">
        <v>2678181427</v>
      </c>
      <c r="J27" s="48"/>
    </row>
    <row r="28" spans="1:10" s="2" customFormat="1" ht="25.5" customHeight="1">
      <c r="A28" s="76" t="s">
        <v>20</v>
      </c>
      <c r="B28" s="28">
        <v>82772550117</v>
      </c>
      <c r="C28" s="28">
        <v>1948626172</v>
      </c>
      <c r="D28" s="28">
        <v>218569785</v>
      </c>
      <c r="E28" s="28">
        <v>0</v>
      </c>
      <c r="F28" s="28">
        <f t="shared" si="0"/>
        <v>2167195957</v>
      </c>
      <c r="G28" s="28">
        <v>0</v>
      </c>
      <c r="H28" s="28">
        <f t="shared" si="1"/>
        <v>0</v>
      </c>
      <c r="I28" s="29">
        <v>84939746074</v>
      </c>
      <c r="J28" s="48"/>
    </row>
    <row r="29" spans="1:10" s="2" customFormat="1" ht="25.5" customHeight="1">
      <c r="A29" s="76" t="s">
        <v>21</v>
      </c>
      <c r="B29" s="28">
        <v>68390471462</v>
      </c>
      <c r="C29" s="28">
        <v>1347000</v>
      </c>
      <c r="D29" s="28">
        <v>1400</v>
      </c>
      <c r="E29" s="28">
        <v>0</v>
      </c>
      <c r="F29" s="28">
        <f t="shared" si="0"/>
        <v>1348400</v>
      </c>
      <c r="G29" s="28">
        <v>0</v>
      </c>
      <c r="H29" s="28">
        <f t="shared" si="1"/>
        <v>0</v>
      </c>
      <c r="I29" s="29">
        <v>68391819862</v>
      </c>
      <c r="J29" s="48"/>
    </row>
    <row r="30" spans="1:10" s="2" customFormat="1" ht="25.5" customHeight="1">
      <c r="A30" s="76" t="s">
        <v>22</v>
      </c>
      <c r="B30" s="28">
        <v>46844300373</v>
      </c>
      <c r="C30" s="28">
        <v>594898439</v>
      </c>
      <c r="D30" s="28">
        <v>7601371</v>
      </c>
      <c r="E30" s="28">
        <v>0</v>
      </c>
      <c r="F30" s="28">
        <f t="shared" si="0"/>
        <v>602499810</v>
      </c>
      <c r="G30" s="28">
        <v>0</v>
      </c>
      <c r="H30" s="28">
        <f t="shared" si="1"/>
        <v>0</v>
      </c>
      <c r="I30" s="29">
        <v>47446800183</v>
      </c>
      <c r="J30" s="48"/>
    </row>
    <row r="31" spans="1:10" s="2" customFormat="1" ht="25.5" customHeight="1">
      <c r="A31" s="76" t="s">
        <v>23</v>
      </c>
      <c r="B31" s="28">
        <v>8558579732</v>
      </c>
      <c r="C31" s="28">
        <v>14661464</v>
      </c>
      <c r="D31" s="28">
        <v>4830517</v>
      </c>
      <c r="E31" s="28">
        <v>0</v>
      </c>
      <c r="F31" s="28">
        <f t="shared" si="0"/>
        <v>19491981</v>
      </c>
      <c r="G31" s="28">
        <v>0</v>
      </c>
      <c r="H31" s="28">
        <f t="shared" si="1"/>
        <v>0</v>
      </c>
      <c r="I31" s="29">
        <v>8578071713</v>
      </c>
      <c r="J31" s="48"/>
    </row>
    <row r="32" spans="1:10" s="2" customFormat="1" ht="25.5" customHeight="1">
      <c r="A32" s="76" t="s">
        <v>76</v>
      </c>
      <c r="B32" s="28">
        <v>12666240536</v>
      </c>
      <c r="C32" s="28">
        <v>9185750</v>
      </c>
      <c r="D32" s="28">
        <v>74503325</v>
      </c>
      <c r="E32" s="28">
        <v>0</v>
      </c>
      <c r="F32" s="28">
        <f t="shared" si="0"/>
        <v>83689075</v>
      </c>
      <c r="G32" s="28">
        <v>0</v>
      </c>
      <c r="H32" s="28">
        <f t="shared" si="1"/>
        <v>0</v>
      </c>
      <c r="I32" s="29">
        <v>12749929611</v>
      </c>
      <c r="J32" s="48"/>
    </row>
    <row r="33" spans="1:10" s="2" customFormat="1" ht="25.5" customHeight="1">
      <c r="A33" s="75" t="s">
        <v>39</v>
      </c>
      <c r="B33" s="28">
        <v>76764202667</v>
      </c>
      <c r="C33" s="28">
        <v>900000</v>
      </c>
      <c r="D33" s="28">
        <v>103000</v>
      </c>
      <c r="E33" s="28">
        <v>0</v>
      </c>
      <c r="F33" s="28">
        <f t="shared" si="0"/>
        <v>1003000</v>
      </c>
      <c r="G33" s="28">
        <v>0</v>
      </c>
      <c r="H33" s="28">
        <f t="shared" si="1"/>
        <v>0</v>
      </c>
      <c r="I33" s="29">
        <v>76765205667</v>
      </c>
      <c r="J33" s="48"/>
    </row>
    <row r="34" spans="1:10" s="2" customFormat="1" ht="25.5" customHeight="1">
      <c r="A34" s="75" t="s">
        <v>85</v>
      </c>
      <c r="B34" s="28">
        <v>7794885474</v>
      </c>
      <c r="C34" s="28">
        <v>0</v>
      </c>
      <c r="D34" s="28">
        <v>22518911</v>
      </c>
      <c r="E34" s="28">
        <v>0</v>
      </c>
      <c r="F34" s="28">
        <f t="shared" si="0"/>
        <v>22518911</v>
      </c>
      <c r="G34" s="28">
        <v>0</v>
      </c>
      <c r="H34" s="28">
        <f t="shared" si="1"/>
        <v>0</v>
      </c>
      <c r="I34" s="29">
        <v>7817404385</v>
      </c>
      <c r="J34" s="48"/>
    </row>
    <row r="35" spans="1:10" s="2" customFormat="1" ht="25.5" customHeight="1">
      <c r="A35" s="74" t="s">
        <v>44</v>
      </c>
      <c r="B35" s="28"/>
      <c r="C35" s="28"/>
      <c r="D35" s="28"/>
      <c r="E35" s="28"/>
      <c r="F35" s="28"/>
      <c r="G35" s="28"/>
      <c r="H35" s="28"/>
      <c r="I35" s="29">
        <v>122236920615</v>
      </c>
      <c r="J35" s="48"/>
    </row>
    <row r="36" spans="1:10" s="32" customFormat="1" ht="33" customHeight="1" thickBot="1">
      <c r="A36" s="57" t="s">
        <v>103</v>
      </c>
      <c r="B36" s="34">
        <f>SUM(B8:B34)</f>
        <v>1418827278887</v>
      </c>
      <c r="C36" s="34">
        <f aca="true" t="shared" si="2" ref="C36:I36">SUM(C8:C34)</f>
        <v>51331714496</v>
      </c>
      <c r="D36" s="34">
        <f t="shared" si="2"/>
        <v>2128572483</v>
      </c>
      <c r="E36" s="34">
        <f t="shared" si="2"/>
        <v>0</v>
      </c>
      <c r="F36" s="34">
        <f t="shared" si="2"/>
        <v>53460286979</v>
      </c>
      <c r="G36" s="34">
        <f t="shared" si="2"/>
        <v>0</v>
      </c>
      <c r="H36" s="34">
        <f t="shared" si="2"/>
        <v>0</v>
      </c>
      <c r="I36" s="35">
        <f t="shared" si="2"/>
        <v>1472287565866</v>
      </c>
      <c r="J36" s="49"/>
    </row>
    <row r="37" spans="1:10" s="2" customFormat="1" ht="25.5" customHeight="1">
      <c r="A37" s="17" t="s">
        <v>94</v>
      </c>
      <c r="B37" s="28">
        <v>15419039348</v>
      </c>
      <c r="C37" s="28">
        <v>3902385457</v>
      </c>
      <c r="D37" s="28">
        <v>36558204</v>
      </c>
      <c r="E37" s="28">
        <v>0</v>
      </c>
      <c r="F37" s="28">
        <f>C37+D37+E37</f>
        <v>3938943661</v>
      </c>
      <c r="G37" s="28">
        <v>0</v>
      </c>
      <c r="H37" s="28">
        <f>G37</f>
        <v>0</v>
      </c>
      <c r="I37" s="29">
        <v>19357983009</v>
      </c>
      <c r="J37" s="48"/>
    </row>
    <row r="38" spans="1:10" s="2" customFormat="1" ht="27.75" customHeight="1">
      <c r="A38" s="17" t="s">
        <v>90</v>
      </c>
      <c r="B38" s="28">
        <v>270224815628</v>
      </c>
      <c r="C38" s="28">
        <v>28600445308</v>
      </c>
      <c r="D38" s="28">
        <v>516413</v>
      </c>
      <c r="E38" s="28">
        <v>0</v>
      </c>
      <c r="F38" s="28">
        <f>C38+D38+E38</f>
        <v>28600961721</v>
      </c>
      <c r="G38" s="28">
        <v>0</v>
      </c>
      <c r="H38" s="28">
        <f>G38</f>
        <v>0</v>
      </c>
      <c r="I38" s="29">
        <v>298825777349</v>
      </c>
      <c r="J38" s="48"/>
    </row>
    <row r="39" spans="1:10" s="55" customFormat="1" ht="25.5" customHeight="1">
      <c r="A39" s="5" t="s">
        <v>30</v>
      </c>
      <c r="B39" s="28">
        <v>154104337249</v>
      </c>
      <c r="C39" s="28">
        <v>22208942933</v>
      </c>
      <c r="D39" s="28">
        <v>3176564072</v>
      </c>
      <c r="E39" s="28">
        <v>0</v>
      </c>
      <c r="F39" s="28">
        <f t="shared" si="0"/>
        <v>25385507005</v>
      </c>
      <c r="G39" s="28">
        <v>116014013811</v>
      </c>
      <c r="H39" s="28">
        <f>G39</f>
        <v>116014013811</v>
      </c>
      <c r="I39" s="29">
        <v>63475830443</v>
      </c>
      <c r="J39" s="54"/>
    </row>
    <row r="40" spans="1:10" s="2" customFormat="1" ht="25.5" customHeight="1">
      <c r="A40" s="5" t="s">
        <v>33</v>
      </c>
      <c r="B40" s="28">
        <v>1197065624</v>
      </c>
      <c r="C40" s="28">
        <v>0</v>
      </c>
      <c r="D40" s="28">
        <v>0</v>
      </c>
      <c r="E40" s="28">
        <v>12538311074.58</v>
      </c>
      <c r="F40" s="28">
        <f t="shared" si="0"/>
        <v>12538311074.58</v>
      </c>
      <c r="G40" s="28">
        <v>0</v>
      </c>
      <c r="H40" s="28">
        <f aca="true" t="shared" si="3" ref="H40:H49">G40</f>
        <v>0</v>
      </c>
      <c r="I40" s="29">
        <v>13735376698.58</v>
      </c>
      <c r="J40" s="48"/>
    </row>
    <row r="41" spans="1:10" s="2" customFormat="1" ht="36.75" customHeight="1">
      <c r="A41" s="56" t="s">
        <v>101</v>
      </c>
      <c r="B41" s="28">
        <v>3432000237</v>
      </c>
      <c r="C41" s="28">
        <v>1049148163</v>
      </c>
      <c r="D41" s="28">
        <v>0</v>
      </c>
      <c r="E41" s="28">
        <v>0</v>
      </c>
      <c r="F41" s="28">
        <f t="shared" si="0"/>
        <v>1049148163</v>
      </c>
      <c r="G41" s="28">
        <v>278909914</v>
      </c>
      <c r="H41" s="28">
        <f t="shared" si="3"/>
        <v>278909914</v>
      </c>
      <c r="I41" s="29">
        <v>4202238486</v>
      </c>
      <c r="J41" s="48"/>
    </row>
    <row r="42" spans="1:10" s="2" customFormat="1" ht="25.5" customHeight="1">
      <c r="A42" s="6" t="s">
        <v>88</v>
      </c>
      <c r="B42" s="28">
        <v>2657638</v>
      </c>
      <c r="C42" s="28">
        <v>0</v>
      </c>
      <c r="D42" s="28">
        <v>28067076</v>
      </c>
      <c r="E42" s="28">
        <v>0</v>
      </c>
      <c r="F42" s="28">
        <f t="shared" si="0"/>
        <v>28067076</v>
      </c>
      <c r="G42" s="28">
        <v>30724714</v>
      </c>
      <c r="H42" s="28">
        <f t="shared" si="3"/>
        <v>30724714</v>
      </c>
      <c r="I42" s="29">
        <v>0</v>
      </c>
      <c r="J42" s="48"/>
    </row>
    <row r="43" spans="1:10" s="2" customFormat="1" ht="25.5" customHeight="1">
      <c r="A43" s="6" t="s">
        <v>25</v>
      </c>
      <c r="B43" s="28">
        <v>513528950</v>
      </c>
      <c r="C43" s="28">
        <v>2264652984</v>
      </c>
      <c r="D43" s="28">
        <v>0</v>
      </c>
      <c r="E43" s="28">
        <v>0</v>
      </c>
      <c r="F43" s="28">
        <f t="shared" si="0"/>
        <v>2264652984</v>
      </c>
      <c r="G43" s="28">
        <v>4348095119</v>
      </c>
      <c r="H43" s="28">
        <f t="shared" si="3"/>
        <v>4348095119</v>
      </c>
      <c r="I43" s="29">
        <v>-1569913185</v>
      </c>
      <c r="J43" s="48"/>
    </row>
    <row r="44" spans="1:10" s="2" customFormat="1" ht="25.5" customHeight="1">
      <c r="A44" s="6" t="s">
        <v>24</v>
      </c>
      <c r="B44" s="28">
        <v>16218419792</v>
      </c>
      <c r="C44" s="28">
        <v>9715023610</v>
      </c>
      <c r="D44" s="28">
        <v>0</v>
      </c>
      <c r="E44" s="28">
        <v>0</v>
      </c>
      <c r="F44" s="28">
        <f t="shared" si="0"/>
        <v>9715023610</v>
      </c>
      <c r="G44" s="28">
        <v>12340182696</v>
      </c>
      <c r="H44" s="28">
        <f t="shared" si="3"/>
        <v>12340182696</v>
      </c>
      <c r="I44" s="29">
        <v>13593260706</v>
      </c>
      <c r="J44" s="48"/>
    </row>
    <row r="45" spans="1:10" s="2" customFormat="1" ht="25.5" customHeight="1">
      <c r="A45" s="7" t="s">
        <v>34</v>
      </c>
      <c r="B45" s="28">
        <v>24058000</v>
      </c>
      <c r="C45" s="28">
        <v>22782640</v>
      </c>
      <c r="D45" s="28">
        <v>0</v>
      </c>
      <c r="E45" s="28">
        <v>0</v>
      </c>
      <c r="F45" s="28">
        <f>C45+D45+E45</f>
        <v>22782640</v>
      </c>
      <c r="G45" s="28">
        <v>26840640</v>
      </c>
      <c r="H45" s="28">
        <f>G45</f>
        <v>26840640</v>
      </c>
      <c r="I45" s="29">
        <v>20000000</v>
      </c>
      <c r="J45" s="48"/>
    </row>
    <row r="46" spans="1:10" s="2" customFormat="1" ht="25.5" customHeight="1">
      <c r="A46" s="17" t="s">
        <v>41</v>
      </c>
      <c r="B46" s="28">
        <v>2075202314</v>
      </c>
      <c r="C46" s="28">
        <v>0</v>
      </c>
      <c r="D46" s="28">
        <v>0</v>
      </c>
      <c r="E46" s="28">
        <v>0</v>
      </c>
      <c r="F46" s="28">
        <f t="shared" si="0"/>
        <v>0</v>
      </c>
      <c r="G46" s="28">
        <v>0</v>
      </c>
      <c r="H46" s="28">
        <f t="shared" si="3"/>
        <v>0</v>
      </c>
      <c r="I46" s="29">
        <v>2075202314</v>
      </c>
      <c r="J46" s="48"/>
    </row>
    <row r="47" spans="1:10" s="2" customFormat="1" ht="25.5" customHeight="1">
      <c r="A47" s="18" t="s">
        <v>40</v>
      </c>
      <c r="B47" s="28">
        <v>830311626</v>
      </c>
      <c r="C47" s="28">
        <v>0</v>
      </c>
      <c r="D47" s="28">
        <v>0</v>
      </c>
      <c r="E47" s="28">
        <v>0</v>
      </c>
      <c r="F47" s="28">
        <f t="shared" si="0"/>
        <v>0</v>
      </c>
      <c r="G47" s="28">
        <v>0</v>
      </c>
      <c r="H47" s="28">
        <f t="shared" si="3"/>
        <v>0</v>
      </c>
      <c r="I47" s="29">
        <v>830311626</v>
      </c>
      <c r="J47" s="48"/>
    </row>
    <row r="48" spans="1:10" s="2" customFormat="1" ht="25.5" customHeight="1">
      <c r="A48" s="17" t="s">
        <v>98</v>
      </c>
      <c r="B48" s="28">
        <v>25437554</v>
      </c>
      <c r="C48" s="28">
        <v>19735528</v>
      </c>
      <c r="D48" s="28">
        <v>0</v>
      </c>
      <c r="E48" s="28">
        <v>0</v>
      </c>
      <c r="F48" s="28">
        <f t="shared" si="0"/>
        <v>19735528</v>
      </c>
      <c r="G48" s="28">
        <v>45173082</v>
      </c>
      <c r="H48" s="28">
        <f t="shared" si="3"/>
        <v>45173082</v>
      </c>
      <c r="I48" s="29">
        <v>0</v>
      </c>
      <c r="J48" s="48"/>
    </row>
    <row r="49" spans="1:10" s="2" customFormat="1" ht="33.75" customHeight="1">
      <c r="A49" s="17" t="s">
        <v>89</v>
      </c>
      <c r="B49" s="28">
        <v>27336713</v>
      </c>
      <c r="C49" s="28">
        <v>0</v>
      </c>
      <c r="D49" s="28">
        <v>0</v>
      </c>
      <c r="E49" s="28">
        <v>0</v>
      </c>
      <c r="F49" s="28">
        <f t="shared" si="0"/>
        <v>0</v>
      </c>
      <c r="G49" s="28">
        <v>0</v>
      </c>
      <c r="H49" s="28">
        <f t="shared" si="3"/>
        <v>0</v>
      </c>
      <c r="I49" s="29">
        <v>27336713</v>
      </c>
      <c r="J49" s="48"/>
    </row>
    <row r="50" spans="1:10" s="32" customFormat="1" ht="30.75" customHeight="1">
      <c r="A50" s="58" t="s">
        <v>104</v>
      </c>
      <c r="B50" s="30">
        <f aca="true" t="shared" si="4" ref="B50:I50">SUM(B36:B49)</f>
        <v>1882921489560</v>
      </c>
      <c r="C50" s="30">
        <f t="shared" si="4"/>
        <v>119114831119</v>
      </c>
      <c r="D50" s="30">
        <f t="shared" si="4"/>
        <v>5370278248</v>
      </c>
      <c r="E50" s="30">
        <f t="shared" si="4"/>
        <v>12538311074.58</v>
      </c>
      <c r="F50" s="30">
        <f t="shared" si="4"/>
        <v>137023420441.58</v>
      </c>
      <c r="G50" s="30">
        <f t="shared" si="4"/>
        <v>133083939976</v>
      </c>
      <c r="H50" s="30">
        <f t="shared" si="4"/>
        <v>133083939976</v>
      </c>
      <c r="I50" s="31">
        <f t="shared" si="4"/>
        <v>1886860970025.58</v>
      </c>
      <c r="J50" s="48"/>
    </row>
    <row r="51" spans="1:10" s="2" customFormat="1" ht="25.5" customHeight="1">
      <c r="A51" s="4" t="s">
        <v>44</v>
      </c>
      <c r="B51" s="28"/>
      <c r="C51" s="28"/>
      <c r="D51" s="28"/>
      <c r="E51" s="28"/>
      <c r="F51" s="28"/>
      <c r="G51" s="28"/>
      <c r="H51" s="28"/>
      <c r="I51" s="29">
        <v>122236920615</v>
      </c>
      <c r="J51" s="48"/>
    </row>
    <row r="52" spans="1:10" s="32" customFormat="1" ht="25.5" customHeight="1">
      <c r="A52" s="59" t="s">
        <v>105</v>
      </c>
      <c r="B52" s="30"/>
      <c r="C52" s="30"/>
      <c r="D52" s="30"/>
      <c r="E52" s="30"/>
      <c r="F52" s="30"/>
      <c r="G52" s="30"/>
      <c r="H52" s="30"/>
      <c r="I52" s="31">
        <f>SUM(I50:I51)</f>
        <v>2009097890640.58</v>
      </c>
      <c r="J52" s="49"/>
    </row>
    <row r="53" spans="1:10" s="33" customFormat="1" ht="25.5" customHeight="1">
      <c r="A53" s="4" t="s">
        <v>46</v>
      </c>
      <c r="B53" s="28"/>
      <c r="C53" s="28"/>
      <c r="D53" s="28"/>
      <c r="E53" s="28"/>
      <c r="F53" s="28"/>
      <c r="G53" s="28"/>
      <c r="H53" s="28"/>
      <c r="I53" s="29">
        <v>-87032312398.63</v>
      </c>
      <c r="J53" s="50"/>
    </row>
    <row r="54" spans="1:10" s="33" customFormat="1" ht="25.5" customHeight="1">
      <c r="A54" s="4" t="s">
        <v>96</v>
      </c>
      <c r="B54" s="28"/>
      <c r="C54" s="28"/>
      <c r="D54" s="28"/>
      <c r="E54" s="28"/>
      <c r="F54" s="28"/>
      <c r="G54" s="28"/>
      <c r="H54" s="28"/>
      <c r="I54" s="29">
        <v>19117158583.06</v>
      </c>
      <c r="J54" s="50"/>
    </row>
    <row r="55" spans="1:10" s="33" customFormat="1" ht="25.5" customHeight="1">
      <c r="A55" s="4" t="s">
        <v>100</v>
      </c>
      <c r="B55" s="28"/>
      <c r="C55" s="28"/>
      <c r="D55" s="28"/>
      <c r="E55" s="28"/>
      <c r="F55" s="28"/>
      <c r="G55" s="28"/>
      <c r="H55" s="28"/>
      <c r="I55" s="29">
        <v>98347000</v>
      </c>
      <c r="J55" s="50"/>
    </row>
    <row r="56" spans="1:10" s="33" customFormat="1" ht="25.5" customHeight="1">
      <c r="A56" s="40" t="s">
        <v>99</v>
      </c>
      <c r="B56" s="28"/>
      <c r="C56" s="28"/>
      <c r="D56" s="28"/>
      <c r="E56" s="28"/>
      <c r="F56" s="28"/>
      <c r="G56" s="28"/>
      <c r="H56" s="28"/>
      <c r="I56" s="29">
        <v>7933190660</v>
      </c>
      <c r="J56" s="50"/>
    </row>
    <row r="57" spans="1:10" s="33" customFormat="1" ht="25.5" customHeight="1">
      <c r="A57" s="40" t="s">
        <v>97</v>
      </c>
      <c r="B57" s="28"/>
      <c r="C57" s="28"/>
      <c r="D57" s="28"/>
      <c r="E57" s="28"/>
      <c r="F57" s="28"/>
      <c r="G57" s="28"/>
      <c r="H57" s="28"/>
      <c r="I57" s="29">
        <v>97617831370.9</v>
      </c>
      <c r="J57" s="50"/>
    </row>
    <row r="58" spans="1:10" s="32" customFormat="1" ht="31.5" customHeight="1" thickBot="1">
      <c r="A58" s="60" t="s">
        <v>106</v>
      </c>
      <c r="B58" s="34"/>
      <c r="C58" s="34"/>
      <c r="D58" s="34"/>
      <c r="E58" s="34"/>
      <c r="F58" s="34"/>
      <c r="G58" s="34"/>
      <c r="H58" s="34"/>
      <c r="I58" s="35">
        <f>SUM(I53:I57)</f>
        <v>37734215215.32999</v>
      </c>
      <c r="J58" s="49"/>
    </row>
    <row r="59" spans="1:10" s="37" customFormat="1" ht="15.75" customHeight="1">
      <c r="A59" s="27" t="s">
        <v>107</v>
      </c>
      <c r="J59" s="51"/>
    </row>
    <row r="60" spans="1:10" s="38" customFormat="1" ht="15.75" customHeight="1">
      <c r="A60" s="10" t="s">
        <v>108</v>
      </c>
      <c r="J60" s="52"/>
    </row>
    <row r="61" spans="1:10" s="38" customFormat="1" ht="15.75" customHeight="1">
      <c r="A61" s="9" t="s">
        <v>93</v>
      </c>
      <c r="J61" s="52"/>
    </row>
    <row r="62" spans="1:10" s="38" customFormat="1" ht="15.75" customHeight="1">
      <c r="A62" s="9" t="s">
        <v>111</v>
      </c>
      <c r="J62" s="52"/>
    </row>
    <row r="63" spans="1:10" s="38" customFormat="1" ht="15.75" customHeight="1">
      <c r="A63" s="9" t="s">
        <v>110</v>
      </c>
      <c r="J63" s="52"/>
    </row>
    <row r="64" spans="1:10" s="38" customFormat="1" ht="15.75" customHeight="1">
      <c r="A64" s="9" t="s">
        <v>91</v>
      </c>
      <c r="J64" s="52"/>
    </row>
    <row r="65" spans="1:10" s="38" customFormat="1" ht="15.75" customHeight="1">
      <c r="A65" s="39" t="s">
        <v>109</v>
      </c>
      <c r="J65" s="52"/>
    </row>
    <row r="66" spans="1:10" s="38" customFormat="1" ht="15.75" customHeight="1">
      <c r="A66" s="39" t="s">
        <v>95</v>
      </c>
      <c r="J66" s="52"/>
    </row>
    <row r="67" spans="1:10" s="38" customFormat="1" ht="15.75" customHeight="1">
      <c r="A67" s="9" t="s">
        <v>92</v>
      </c>
      <c r="J67" s="52"/>
    </row>
    <row r="68" spans="1:10" s="38" customFormat="1" ht="27" customHeight="1">
      <c r="A68" s="9" t="s">
        <v>43</v>
      </c>
      <c r="J68" s="52"/>
    </row>
    <row r="69" spans="1:10" s="8" customFormat="1" ht="27" customHeight="1">
      <c r="A69" s="9" t="s">
        <v>42</v>
      </c>
      <c r="J69" s="53"/>
    </row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937007874015748" top="0.7874015748031497" bottom="0.9055118110236221" header="0.3937007874015748" footer="0.5118110236220472"/>
  <pageSetup horizontalDpi="600" verticalDpi="600" orientation="portrait" pageOrder="overThenDown" paperSize="9" scale="8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acrx660</dc:title>
  <dc:subject>acrx660</dc:subject>
  <dc:creator>行政院主計處</dc:creator>
  <cp:keywords/>
  <dc:description> </dc:description>
  <cp:lastModifiedBy>Administrator</cp:lastModifiedBy>
  <cp:lastPrinted>2006-04-14T08:20:18Z</cp:lastPrinted>
  <dcterms:created xsi:type="dcterms:W3CDTF">1998-07-20T07:36:59Z</dcterms:created>
  <dcterms:modified xsi:type="dcterms:W3CDTF">2008-11-13T10:49:46Z</dcterms:modified>
  <cp:category>I14</cp:category>
  <cp:version/>
  <cp:contentType/>
  <cp:contentStatus/>
</cp:coreProperties>
</file>