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515" tabRatio="667" activeTab="0"/>
  </bookViews>
  <sheets>
    <sheet name="用途別" sheetId="1" r:id="rId1"/>
    <sheet name="temp歲出機關 (展開-編製用途別)" sheetId="2" state="hidden" r:id="rId2"/>
  </sheets>
  <definedNames>
    <definedName name="_xlnm.Print_Area" localSheetId="0">'用途別'!$A$1:$M$51</definedName>
    <definedName name="_xlnm.Print_Titles" localSheetId="1">'temp歲出機關 (展開-編製用途別)'!$1:$7</definedName>
    <definedName name="_xlnm.Print_Titles" localSheetId="0">'用途別'!$1:$7</definedName>
  </definedNames>
  <calcPr fullCalcOnLoad="1"/>
</workbook>
</file>

<file path=xl/sharedStrings.xml><?xml version="1.0" encoding="utf-8"?>
<sst xmlns="http://schemas.openxmlformats.org/spreadsheetml/2006/main" count="498" uniqueCount="110">
  <si>
    <t>經資門併計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</si>
  <si>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</si>
  <si>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</si>
  <si>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</si>
  <si>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</si>
  <si>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</si>
  <si>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</si>
  <si>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</si>
  <si>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名稱</t>
  </si>
  <si>
    <t>原預算數</t>
  </si>
  <si>
    <t>預算增減數</t>
  </si>
  <si>
    <t>合計</t>
  </si>
  <si>
    <t>實現數</t>
  </si>
  <si>
    <t>應付數</t>
  </si>
  <si>
    <t>保留數</t>
  </si>
  <si>
    <t/>
  </si>
  <si>
    <t>1</t>
  </si>
  <si>
    <t>2</t>
  </si>
  <si>
    <t>3</t>
  </si>
  <si>
    <t>別決算表</t>
  </si>
  <si>
    <t>項</t>
  </si>
  <si>
    <t>目</t>
  </si>
  <si>
    <t>節</t>
  </si>
  <si>
    <t>ˉ0008000000
內政部主管</t>
  </si>
  <si>
    <t>ˉ0008110000
營建署及所屬</t>
  </si>
  <si>
    <t>ˉ7208110000
環境保護支出</t>
  </si>
  <si>
    <t>ˉ7208111000
下水道管理業務</t>
  </si>
  <si>
    <t>ˉ7208111010
雨水下水道</t>
  </si>
  <si>
    <t>ˉ0026000000
經濟部主管</t>
  </si>
  <si>
    <t>ˉ0026550000
水利署及所屬</t>
  </si>
  <si>
    <t>ˉ5826550000
農業支出</t>
  </si>
  <si>
    <t>ˉ5826551000
河川及區域排水改善</t>
  </si>
  <si>
    <t>ˉ5826551010
河川區域排水管理及治理</t>
  </si>
  <si>
    <t>ˉ0051000000
農業委員會主管</t>
  </si>
  <si>
    <t>ˉ0051010000
農業委員會</t>
  </si>
  <si>
    <t>ˉ5851010000
農業支出</t>
  </si>
  <si>
    <t>ˉ5851011100
農業發展</t>
  </si>
  <si>
    <t>ˉ5851011101
農田排水</t>
  </si>
  <si>
    <t>ˉ5851011102
設施區域及農田排水瓶頸改善</t>
  </si>
  <si>
    <t>ˉ0051020000
林務局</t>
  </si>
  <si>
    <t>ˉ5851020000
農業支出</t>
  </si>
  <si>
    <t>ˉ5851021100
林業發展</t>
  </si>
  <si>
    <t>ˉ5851021101
國有林治理</t>
  </si>
  <si>
    <t>ˉ0051030000
水土保持局</t>
  </si>
  <si>
    <t>ˉ5851030000
農業支出</t>
  </si>
  <si>
    <t>ˉ5851031000
水土保持發展</t>
  </si>
  <si>
    <t>ˉ5851031001
上游坡地水土保持及治山防洪</t>
  </si>
  <si>
    <t>4</t>
  </si>
  <si>
    <t>ˉ0051200000
漁業署及所屬</t>
  </si>
  <si>
    <t>ˉ5851200000
農業支出</t>
  </si>
  <si>
    <t>ˉ5851203000
漁業發展</t>
  </si>
  <si>
    <t>ˉ5851203001
水產養殖排水</t>
  </si>
  <si>
    <t>5</t>
  </si>
  <si>
    <t>ˉ0051700000
農糧署及所屬</t>
  </si>
  <si>
    <t>ˉ5851700000
農業支出</t>
  </si>
  <si>
    <t>ˉ5851701100
農業防災作為</t>
  </si>
  <si>
    <t>歲出機關</t>
  </si>
  <si>
    <t>中央</t>
  </si>
  <si>
    <t>政府</t>
  </si>
  <si>
    <t>第2期特別決算</t>
  </si>
  <si>
    <t>流域綜合治理計畫</t>
  </si>
  <si>
    <t>中華民國105年度</t>
  </si>
  <si>
    <t>至106年度</t>
  </si>
  <si>
    <t xml:space="preserve">
　　　　合       計</t>
  </si>
  <si>
    <t>ˉ5851701101
輔導設置農業產銷設施及分散產
區</t>
  </si>
  <si>
    <t>經常門</t>
  </si>
  <si>
    <t>資本門</t>
  </si>
  <si>
    <t>合計</t>
  </si>
  <si>
    <t>業務費</t>
  </si>
  <si>
    <t>獎補助費</t>
  </si>
  <si>
    <t>設備及投資</t>
  </si>
  <si>
    <t>合計</t>
  </si>
  <si>
    <t>經        常        支        出</t>
  </si>
  <si>
    <t>資        本        支        出</t>
  </si>
  <si>
    <t>業務費</t>
  </si>
  <si>
    <t>獎補助費</t>
  </si>
  <si>
    <t>小計</t>
  </si>
  <si>
    <t>設備及投資</t>
  </si>
  <si>
    <t>內政部主管</t>
  </si>
  <si>
    <t>營建署及所屬</t>
  </si>
  <si>
    <t>下水道管理業務</t>
  </si>
  <si>
    <t>雨水下水道</t>
  </si>
  <si>
    <t>農業防災作為</t>
  </si>
  <si>
    <t>農業支出</t>
  </si>
  <si>
    <t>農糧署及所屬</t>
  </si>
  <si>
    <t>漁業發展</t>
  </si>
  <si>
    <t>漁業署及所屬</t>
  </si>
  <si>
    <t>上游坡地水土保持及治山防洪</t>
  </si>
  <si>
    <t>水土保持發展</t>
  </si>
  <si>
    <t>水土保持局</t>
  </si>
  <si>
    <t>國有林治理</t>
  </si>
  <si>
    <t>林業發展</t>
  </si>
  <si>
    <t>林務局</t>
  </si>
  <si>
    <t>設施區域及農田排水瓶頸改善</t>
  </si>
  <si>
    <t>農田排水</t>
  </si>
  <si>
    <t>經濟部主管</t>
  </si>
  <si>
    <t>水利署及所屬</t>
  </si>
  <si>
    <t>河川及區域排水改善</t>
  </si>
  <si>
    <t>農業委員會主管</t>
  </si>
  <si>
    <t>農業委員會</t>
  </si>
  <si>
    <t>農業發展</t>
  </si>
  <si>
    <t>環境保護支出</t>
  </si>
  <si>
    <t>河川區域排水管理及治理</t>
  </si>
  <si>
    <t>各機關歲出用途</t>
  </si>
  <si>
    <t>別決算分析表</t>
  </si>
  <si>
    <t>水產養殖排水</t>
  </si>
  <si>
    <t>輔導設置農業產銷設施及分散產區</t>
  </si>
  <si>
    <t>小計</t>
  </si>
  <si>
    <t>保留數</t>
  </si>
  <si>
    <t>　    　合            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</si>
</sst>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Black]\-#,##0.00\ ;&quot;- &quot;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9"/>
      <name val="Arial"/>
      <family val="2"/>
    </font>
    <font>
      <sz val="11"/>
      <color indexed="8"/>
      <name val="新細明體"/>
      <family val="1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9"/>
      <color indexed="23"/>
      <name val="新細明體"/>
      <family val="1"/>
    </font>
    <font>
      <sz val="9"/>
      <color indexed="23"/>
      <name val="Arial"/>
      <family val="2"/>
    </font>
    <font>
      <sz val="8"/>
      <color indexed="23"/>
      <name val="新細明體"/>
      <family val="1"/>
    </font>
    <font>
      <sz val="9"/>
      <color indexed="10"/>
      <name val="Arial"/>
      <family val="2"/>
    </font>
    <font>
      <sz val="12"/>
      <name val="新細明體"/>
      <family val="1"/>
    </font>
    <font>
      <sz val="16"/>
      <color indexed="10"/>
      <name val="標楷體"/>
      <family val="4"/>
    </font>
    <font>
      <sz val="12"/>
      <color indexed="10"/>
      <name val="標楷體"/>
      <family val="4"/>
    </font>
    <font>
      <sz val="9"/>
      <color indexed="10"/>
      <name val="新細明體"/>
      <family val="1"/>
    </font>
    <font>
      <sz val="11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indexed="8"/>
      <name val="Calibri"/>
      <family val="1"/>
    </font>
    <font>
      <sz val="9"/>
      <color theme="1" tint="0.49998000264167786"/>
      <name val="新細明體"/>
      <family val="1"/>
    </font>
    <font>
      <sz val="9"/>
      <color theme="1" tint="0.49998000264167786"/>
      <name val="Arial"/>
      <family val="2"/>
    </font>
    <font>
      <sz val="8"/>
      <color theme="1" tint="0.49998000264167786"/>
      <name val="Calibri"/>
      <family val="1"/>
    </font>
    <font>
      <sz val="9"/>
      <color rgb="FFFF0000"/>
      <name val="Arial"/>
      <family val="2"/>
    </font>
    <font>
      <sz val="12"/>
      <name val="Calibri"/>
      <family val="1"/>
    </font>
    <font>
      <sz val="16"/>
      <color rgb="FFFF0000"/>
      <name val="標楷體"/>
      <family val="4"/>
    </font>
    <font>
      <sz val="12"/>
      <color rgb="FFFF0000"/>
      <name val="標楷體"/>
      <family val="4"/>
    </font>
    <font>
      <sz val="9"/>
      <color rgb="FFFF0000"/>
      <name val="新細明體"/>
      <family val="1"/>
    </font>
    <font>
      <sz val="11"/>
      <color indexed="8"/>
      <name val="Calibri"/>
      <family val="1"/>
    </font>
    <font>
      <sz val="11"/>
      <color theme="1"/>
      <name val="Calibri"/>
      <family val="1"/>
    </font>
    <font>
      <sz val="11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1" fillId="0" borderId="0" applyFont="0" applyFill="0" applyBorder="0" applyAlignment="0" applyProtection="0"/>
    <xf numFmtId="0" fontId="4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1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wrapText="1"/>
    </xf>
    <xf numFmtId="0" fontId="56" fillId="0" borderId="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wrapText="1"/>
    </xf>
    <xf numFmtId="0" fontId="56" fillId="0" borderId="14" xfId="0" applyFont="1" applyBorder="1" applyAlignment="1">
      <alignment horizontal="left" wrapText="1"/>
    </xf>
    <xf numFmtId="176" fontId="11" fillId="0" borderId="11" xfId="0" applyNumberFormat="1" applyFont="1" applyFill="1" applyBorder="1" applyAlignment="1">
      <alignment horizontal="right"/>
    </xf>
    <xf numFmtId="176" fontId="11" fillId="23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12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7" fillId="23" borderId="10" xfId="0" applyFont="1" applyFill="1" applyBorder="1" applyAlignment="1">
      <alignment horizontal="center" wrapText="1"/>
    </xf>
    <xf numFmtId="0" fontId="57" fillId="23" borderId="11" xfId="0" applyFont="1" applyFill="1" applyBorder="1" applyAlignment="1">
      <alignment horizontal="center" wrapText="1"/>
    </xf>
    <xf numFmtId="176" fontId="58" fillId="23" borderId="11" xfId="0" applyNumberFormat="1" applyFont="1" applyFill="1" applyBorder="1" applyAlignment="1">
      <alignment horizontal="right"/>
    </xf>
    <xf numFmtId="0" fontId="57" fillId="23" borderId="12" xfId="0" applyNumberFormat="1" applyFont="1" applyFill="1" applyBorder="1" applyAlignment="1">
      <alignment horizontal="right"/>
    </xf>
    <xf numFmtId="0" fontId="57" fillId="23" borderId="0" xfId="0" applyFont="1" applyFill="1" applyAlignment="1">
      <alignment vertic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left" wrapText="1"/>
    </xf>
    <xf numFmtId="176" fontId="58" fillId="33" borderId="11" xfId="0" applyNumberFormat="1" applyFont="1" applyFill="1" applyBorder="1" applyAlignment="1">
      <alignment horizontal="right"/>
    </xf>
    <xf numFmtId="0" fontId="57" fillId="33" borderId="12" xfId="0" applyNumberFormat="1" applyFont="1" applyFill="1" applyBorder="1" applyAlignment="1">
      <alignment horizontal="right"/>
    </xf>
    <xf numFmtId="0" fontId="57" fillId="33" borderId="0" xfId="0" applyFont="1" applyFill="1" applyAlignment="1">
      <alignment vertical="center" wrapText="1"/>
    </xf>
    <xf numFmtId="176" fontId="11" fillId="33" borderId="11" xfId="0" applyNumberFormat="1" applyFont="1" applyFill="1" applyBorder="1" applyAlignment="1">
      <alignment horizontal="right"/>
    </xf>
    <xf numFmtId="0" fontId="59" fillId="33" borderId="11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right"/>
    </xf>
    <xf numFmtId="0" fontId="59" fillId="23" borderId="11" xfId="0" applyFont="1" applyFill="1" applyBorder="1" applyAlignment="1">
      <alignment horizontal="left" wrapText="1" indent="1"/>
    </xf>
    <xf numFmtId="176" fontId="60" fillId="34" borderId="1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left"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3" fontId="62" fillId="0" borderId="0" xfId="0" applyNumberFormat="1" applyFont="1" applyBorder="1" applyAlignment="1">
      <alignment horizontal="right" vertical="center"/>
    </xf>
    <xf numFmtId="3" fontId="63" fillId="0" borderId="0" xfId="0" applyNumberFormat="1" applyFont="1" applyFill="1" applyBorder="1" applyAlignment="1">
      <alignment horizontal="right" vertical="center"/>
    </xf>
    <xf numFmtId="176" fontId="60" fillId="0" borderId="11" xfId="0" applyNumberFormat="1" applyFont="1" applyFill="1" applyBorder="1" applyAlignment="1">
      <alignment horizontal="right"/>
    </xf>
    <xf numFmtId="176" fontId="60" fillId="33" borderId="11" xfId="0" applyNumberFormat="1" applyFont="1" applyFill="1" applyBorder="1" applyAlignment="1">
      <alignment horizontal="right"/>
    </xf>
    <xf numFmtId="176" fontId="60" fillId="23" borderId="11" xfId="0" applyNumberFormat="1" applyFont="1" applyFill="1" applyBorder="1" applyAlignment="1">
      <alignment horizontal="right"/>
    </xf>
    <xf numFmtId="4" fontId="64" fillId="0" borderId="11" xfId="0" applyNumberFormat="1" applyFont="1" applyBorder="1" applyAlignment="1">
      <alignment horizontal="right"/>
    </xf>
    <xf numFmtId="4" fontId="64" fillId="0" borderId="14" xfId="0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left" vertical="center" wrapText="1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distributed" vertical="center" wrapText="1"/>
    </xf>
    <xf numFmtId="0" fontId="13" fillId="0" borderId="14" xfId="0" applyFont="1" applyFill="1" applyBorder="1" applyAlignment="1">
      <alignment horizontal="distributed" vertical="center" wrapText="1"/>
    </xf>
    <xf numFmtId="0" fontId="13" fillId="0" borderId="18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" fontId="13" fillId="0" borderId="17" xfId="0" applyNumberFormat="1" applyFont="1" applyFill="1" applyBorder="1" applyAlignment="1">
      <alignment horizontal="distributed" vertical="center" wrapText="1"/>
    </xf>
    <xf numFmtId="3" fontId="13" fillId="0" borderId="11" xfId="0" applyNumberFormat="1" applyFont="1" applyFill="1" applyBorder="1" applyAlignment="1">
      <alignment horizontal="distributed" vertical="center" wrapText="1"/>
    </xf>
    <xf numFmtId="0" fontId="66" fillId="0" borderId="14" xfId="0" applyFont="1" applyBorder="1" applyAlignment="1">
      <alignment horizontal="distributed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67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G13" sqref="G13"/>
    </sheetView>
  </sheetViews>
  <sheetFormatPr defaultColWidth="9.00390625" defaultRowHeight="26.25" customHeight="1"/>
  <cols>
    <col min="1" max="1" width="2.875" style="50" customWidth="1"/>
    <col min="2" max="4" width="2.875" style="51" customWidth="1"/>
    <col min="5" max="5" width="23.375" style="52" customWidth="1"/>
    <col min="6" max="6" width="17.75390625" style="52" customWidth="1"/>
    <col min="7" max="9" width="16.75390625" style="87" customWidth="1"/>
    <col min="10" max="12" width="17.375" style="87" customWidth="1"/>
    <col min="13" max="13" width="17.375" style="93" customWidth="1"/>
    <col min="14" max="16384" width="9.00390625" style="54" customWidth="1"/>
  </cols>
  <sheetData>
    <row r="1" spans="1:13" s="76" customFormat="1" ht="22.5" customHeight="1">
      <c r="A1" s="73"/>
      <c r="B1" s="73"/>
      <c r="C1" s="73"/>
      <c r="D1" s="73"/>
      <c r="E1" s="74"/>
      <c r="F1" s="74"/>
      <c r="G1" s="75"/>
      <c r="H1" s="62" t="s">
        <v>57</v>
      </c>
      <c r="I1" s="63" t="s">
        <v>58</v>
      </c>
      <c r="K1" s="63"/>
      <c r="L1" s="63"/>
      <c r="M1" s="75"/>
    </row>
    <row r="2" spans="1:13" s="78" customFormat="1" ht="22.5" customHeight="1">
      <c r="A2" s="77"/>
      <c r="B2" s="77"/>
      <c r="C2" s="77"/>
      <c r="D2" s="77"/>
      <c r="F2" s="61"/>
      <c r="G2" s="64"/>
      <c r="H2" s="61" t="s">
        <v>60</v>
      </c>
      <c r="I2" s="65" t="s">
        <v>59</v>
      </c>
      <c r="K2" s="64"/>
      <c r="L2" s="64"/>
      <c r="M2" s="88"/>
    </row>
    <row r="3" spans="1:13" s="78" customFormat="1" ht="22.5" customHeight="1">
      <c r="A3" s="77"/>
      <c r="B3" s="77"/>
      <c r="C3" s="77"/>
      <c r="D3" s="77"/>
      <c r="E3" s="74"/>
      <c r="F3" s="74"/>
      <c r="G3" s="79"/>
      <c r="H3" s="79" t="s">
        <v>103</v>
      </c>
      <c r="I3" s="80" t="s">
        <v>104</v>
      </c>
      <c r="K3" s="80"/>
      <c r="L3" s="80"/>
      <c r="M3" s="79"/>
    </row>
    <row r="4" spans="1:13" s="83" customFormat="1" ht="22.5" customHeight="1">
      <c r="A4" s="109"/>
      <c r="B4" s="109"/>
      <c r="C4" s="109"/>
      <c r="D4" s="109"/>
      <c r="E4" s="81"/>
      <c r="F4" s="81"/>
      <c r="G4" s="82"/>
      <c r="H4" s="23" t="s">
        <v>61</v>
      </c>
      <c r="I4" s="24" t="s">
        <v>62</v>
      </c>
      <c r="K4" s="84"/>
      <c r="L4" s="122" t="s">
        <v>1</v>
      </c>
      <c r="M4" s="123"/>
    </row>
    <row r="5" spans="1:13" s="35" customFormat="1" ht="26.25" customHeight="1">
      <c r="A5" s="110" t="s">
        <v>2</v>
      </c>
      <c r="B5" s="110"/>
      <c r="C5" s="110"/>
      <c r="D5" s="110"/>
      <c r="E5" s="111"/>
      <c r="F5" s="119" t="s">
        <v>71</v>
      </c>
      <c r="G5" s="112" t="s">
        <v>72</v>
      </c>
      <c r="H5" s="112"/>
      <c r="I5" s="112"/>
      <c r="J5" s="112" t="s">
        <v>73</v>
      </c>
      <c r="K5" s="112"/>
      <c r="L5" s="112"/>
      <c r="M5" s="113"/>
    </row>
    <row r="6" spans="1:13" s="35" customFormat="1" ht="15" customHeight="1">
      <c r="A6" s="111" t="s">
        <v>7</v>
      </c>
      <c r="B6" s="114" t="s">
        <v>20</v>
      </c>
      <c r="C6" s="114" t="s">
        <v>21</v>
      </c>
      <c r="D6" s="114" t="s">
        <v>22</v>
      </c>
      <c r="E6" s="115" t="s">
        <v>8</v>
      </c>
      <c r="F6" s="120"/>
      <c r="G6" s="115" t="s">
        <v>74</v>
      </c>
      <c r="H6" s="115" t="s">
        <v>75</v>
      </c>
      <c r="I6" s="115" t="s">
        <v>76</v>
      </c>
      <c r="J6" s="115" t="s">
        <v>74</v>
      </c>
      <c r="K6" s="115" t="s">
        <v>77</v>
      </c>
      <c r="L6" s="115" t="s">
        <v>75</v>
      </c>
      <c r="M6" s="117" t="s">
        <v>76</v>
      </c>
    </row>
    <row r="7" spans="1:13" s="35" customFormat="1" ht="15" customHeight="1">
      <c r="A7" s="111"/>
      <c r="B7" s="114"/>
      <c r="C7" s="114"/>
      <c r="D7" s="114"/>
      <c r="E7" s="116"/>
      <c r="F7" s="121"/>
      <c r="G7" s="124"/>
      <c r="H7" s="124"/>
      <c r="I7" s="124"/>
      <c r="J7" s="124"/>
      <c r="K7" s="124"/>
      <c r="L7" s="124"/>
      <c r="M7" s="118"/>
    </row>
    <row r="8" spans="1:13" s="35" customFormat="1" ht="27" customHeight="1">
      <c r="A8" s="31"/>
      <c r="B8" s="32"/>
      <c r="C8" s="32"/>
      <c r="D8" s="32"/>
      <c r="E8" s="101" t="s">
        <v>109</v>
      </c>
      <c r="F8" s="66">
        <f aca="true" t="shared" si="0" ref="F8:F40">I8+M8</f>
        <v>28704745760</v>
      </c>
      <c r="G8" s="66">
        <f>G9+G14+G19+G42</f>
        <v>504236264</v>
      </c>
      <c r="H8" s="66">
        <f>H9+H14+H19+H42</f>
        <v>36569629</v>
      </c>
      <c r="I8" s="66">
        <f aca="true" t="shared" si="1" ref="I8:I40">G8+H8</f>
        <v>540805893</v>
      </c>
      <c r="J8" s="66">
        <f>J9+J14+J19+J42</f>
        <v>615367170</v>
      </c>
      <c r="K8" s="66">
        <f>K9+K14+K19+K42</f>
        <v>14699180016</v>
      </c>
      <c r="L8" s="66">
        <f>L9+L14+L19+L42</f>
        <v>12849392681</v>
      </c>
      <c r="M8" s="89">
        <f aca="true" t="shared" si="2" ref="M8:M40">J8+K8+L8</f>
        <v>28163939867</v>
      </c>
    </row>
    <row r="9" spans="1:13" ht="27" customHeight="1">
      <c r="A9" s="67" t="s">
        <v>16</v>
      </c>
      <c r="B9" s="68" t="s">
        <v>15</v>
      </c>
      <c r="C9" s="68" t="s">
        <v>15</v>
      </c>
      <c r="D9" s="68" t="s">
        <v>15</v>
      </c>
      <c r="E9" s="102" t="s">
        <v>78</v>
      </c>
      <c r="F9" s="66">
        <f t="shared" si="0"/>
        <v>2811739885</v>
      </c>
      <c r="G9" s="66">
        <f aca="true" t="shared" si="3" ref="G9:H12">G10</f>
        <v>234602243</v>
      </c>
      <c r="H9" s="66">
        <f t="shared" si="3"/>
        <v>0</v>
      </c>
      <c r="I9" s="66">
        <f t="shared" si="1"/>
        <v>234602243</v>
      </c>
      <c r="J9" s="66">
        <f aca="true" t="shared" si="4" ref="J9:L12">J10</f>
        <v>4532093</v>
      </c>
      <c r="K9" s="66">
        <f t="shared" si="4"/>
        <v>408105456</v>
      </c>
      <c r="L9" s="66">
        <f t="shared" si="4"/>
        <v>2164500093</v>
      </c>
      <c r="M9" s="89">
        <f t="shared" si="2"/>
        <v>2577137642</v>
      </c>
    </row>
    <row r="10" spans="1:13" ht="27" customHeight="1">
      <c r="A10" s="67" t="s">
        <v>15</v>
      </c>
      <c r="B10" s="68" t="s">
        <v>16</v>
      </c>
      <c r="C10" s="68" t="s">
        <v>15</v>
      </c>
      <c r="D10" s="68" t="s">
        <v>15</v>
      </c>
      <c r="E10" s="102" t="s">
        <v>79</v>
      </c>
      <c r="F10" s="66">
        <f t="shared" si="0"/>
        <v>2811739885</v>
      </c>
      <c r="G10" s="66">
        <f t="shared" si="3"/>
        <v>234602243</v>
      </c>
      <c r="H10" s="66">
        <f t="shared" si="3"/>
        <v>0</v>
      </c>
      <c r="I10" s="66">
        <f t="shared" si="1"/>
        <v>234602243</v>
      </c>
      <c r="J10" s="66">
        <f t="shared" si="4"/>
        <v>4532093</v>
      </c>
      <c r="K10" s="66">
        <f t="shared" si="4"/>
        <v>408105456</v>
      </c>
      <c r="L10" s="66">
        <f t="shared" si="4"/>
        <v>2164500093</v>
      </c>
      <c r="M10" s="89">
        <f t="shared" si="2"/>
        <v>2577137642</v>
      </c>
    </row>
    <row r="11" spans="1:13" ht="27" customHeight="1">
      <c r="A11" s="67" t="s">
        <v>15</v>
      </c>
      <c r="B11" s="68" t="s">
        <v>15</v>
      </c>
      <c r="C11" s="68" t="s">
        <v>15</v>
      </c>
      <c r="D11" s="68" t="s">
        <v>15</v>
      </c>
      <c r="E11" s="102" t="s">
        <v>101</v>
      </c>
      <c r="F11" s="66">
        <f t="shared" si="0"/>
        <v>2811739885</v>
      </c>
      <c r="G11" s="66">
        <f t="shared" si="3"/>
        <v>234602243</v>
      </c>
      <c r="H11" s="66">
        <f t="shared" si="3"/>
        <v>0</v>
      </c>
      <c r="I11" s="66">
        <f t="shared" si="1"/>
        <v>234602243</v>
      </c>
      <c r="J11" s="66">
        <f t="shared" si="4"/>
        <v>4532093</v>
      </c>
      <c r="K11" s="66">
        <f t="shared" si="4"/>
        <v>408105456</v>
      </c>
      <c r="L11" s="66">
        <f t="shared" si="4"/>
        <v>2164500093</v>
      </c>
      <c r="M11" s="89">
        <f t="shared" si="2"/>
        <v>2577137642</v>
      </c>
    </row>
    <row r="12" spans="1:13" ht="27" customHeight="1">
      <c r="A12" s="67" t="s">
        <v>15</v>
      </c>
      <c r="B12" s="68" t="s">
        <v>15</v>
      </c>
      <c r="C12" s="68" t="s">
        <v>16</v>
      </c>
      <c r="D12" s="68" t="s">
        <v>15</v>
      </c>
      <c r="E12" s="102" t="s">
        <v>80</v>
      </c>
      <c r="F12" s="66">
        <f t="shared" si="0"/>
        <v>2811739885</v>
      </c>
      <c r="G12" s="66">
        <f t="shared" si="3"/>
        <v>234602243</v>
      </c>
      <c r="H12" s="66">
        <f t="shared" si="3"/>
        <v>0</v>
      </c>
      <c r="I12" s="66">
        <f t="shared" si="1"/>
        <v>234602243</v>
      </c>
      <c r="J12" s="66">
        <f t="shared" si="4"/>
        <v>4532093</v>
      </c>
      <c r="K12" s="66">
        <f t="shared" si="4"/>
        <v>408105456</v>
      </c>
      <c r="L12" s="66">
        <f t="shared" si="4"/>
        <v>2164500093</v>
      </c>
      <c r="M12" s="89">
        <f t="shared" si="2"/>
        <v>2577137642</v>
      </c>
    </row>
    <row r="13" spans="1:13" ht="27" customHeight="1">
      <c r="A13" s="67" t="s">
        <v>15</v>
      </c>
      <c r="B13" s="68" t="s">
        <v>15</v>
      </c>
      <c r="C13" s="68" t="s">
        <v>15</v>
      </c>
      <c r="D13" s="68" t="s">
        <v>16</v>
      </c>
      <c r="E13" s="102" t="s">
        <v>81</v>
      </c>
      <c r="F13" s="66">
        <f t="shared" si="0"/>
        <v>2811739885</v>
      </c>
      <c r="G13" s="66">
        <v>234602243</v>
      </c>
      <c r="H13" s="66">
        <v>0</v>
      </c>
      <c r="I13" s="66">
        <f t="shared" si="1"/>
        <v>234602243</v>
      </c>
      <c r="J13" s="66">
        <v>4532093</v>
      </c>
      <c r="K13" s="66">
        <v>408105456</v>
      </c>
      <c r="L13" s="66">
        <v>2164500093</v>
      </c>
      <c r="M13" s="89">
        <f t="shared" si="2"/>
        <v>2577137642</v>
      </c>
    </row>
    <row r="14" spans="1:13" ht="27" customHeight="1">
      <c r="A14" s="67" t="s">
        <v>17</v>
      </c>
      <c r="B14" s="68" t="s">
        <v>15</v>
      </c>
      <c r="C14" s="68" t="s">
        <v>15</v>
      </c>
      <c r="D14" s="68" t="s">
        <v>15</v>
      </c>
      <c r="E14" s="102" t="s">
        <v>95</v>
      </c>
      <c r="F14" s="66">
        <f t="shared" si="0"/>
        <v>19366054332</v>
      </c>
      <c r="G14" s="66">
        <f aca="true" t="shared" si="5" ref="G14:H17">G15</f>
        <v>105961907</v>
      </c>
      <c r="H14" s="66">
        <f t="shared" si="5"/>
        <v>35192421</v>
      </c>
      <c r="I14" s="66">
        <f t="shared" si="1"/>
        <v>141154328</v>
      </c>
      <c r="J14" s="66">
        <f aca="true" t="shared" si="6" ref="J14:L17">J15</f>
        <v>0</v>
      </c>
      <c r="K14" s="66">
        <f t="shared" si="6"/>
        <v>10198348335</v>
      </c>
      <c r="L14" s="66">
        <f t="shared" si="6"/>
        <v>9026551669</v>
      </c>
      <c r="M14" s="89">
        <f t="shared" si="2"/>
        <v>19224900004</v>
      </c>
    </row>
    <row r="15" spans="1:13" ht="27" customHeight="1">
      <c r="A15" s="67" t="s">
        <v>15</v>
      </c>
      <c r="B15" s="68" t="s">
        <v>16</v>
      </c>
      <c r="C15" s="68" t="s">
        <v>15</v>
      </c>
      <c r="D15" s="68" t="s">
        <v>15</v>
      </c>
      <c r="E15" s="102" t="s">
        <v>96</v>
      </c>
      <c r="F15" s="66">
        <f t="shared" si="0"/>
        <v>19366054332</v>
      </c>
      <c r="G15" s="66">
        <f t="shared" si="5"/>
        <v>105961907</v>
      </c>
      <c r="H15" s="66">
        <f t="shared" si="5"/>
        <v>35192421</v>
      </c>
      <c r="I15" s="66">
        <f t="shared" si="1"/>
        <v>141154328</v>
      </c>
      <c r="J15" s="66">
        <f t="shared" si="6"/>
        <v>0</v>
      </c>
      <c r="K15" s="66">
        <f t="shared" si="6"/>
        <v>10198348335</v>
      </c>
      <c r="L15" s="66">
        <f t="shared" si="6"/>
        <v>9026551669</v>
      </c>
      <c r="M15" s="89">
        <f t="shared" si="2"/>
        <v>19224900004</v>
      </c>
    </row>
    <row r="16" spans="1:13" ht="27" customHeight="1">
      <c r="A16" s="67" t="s">
        <v>15</v>
      </c>
      <c r="B16" s="68" t="s">
        <v>15</v>
      </c>
      <c r="C16" s="68" t="s">
        <v>15</v>
      </c>
      <c r="D16" s="68" t="s">
        <v>15</v>
      </c>
      <c r="E16" s="102" t="s">
        <v>83</v>
      </c>
      <c r="F16" s="66">
        <f t="shared" si="0"/>
        <v>19366054332</v>
      </c>
      <c r="G16" s="66">
        <f t="shared" si="5"/>
        <v>105961907</v>
      </c>
      <c r="H16" s="66">
        <f t="shared" si="5"/>
        <v>35192421</v>
      </c>
      <c r="I16" s="66">
        <f t="shared" si="1"/>
        <v>141154328</v>
      </c>
      <c r="J16" s="66">
        <f t="shared" si="6"/>
        <v>0</v>
      </c>
      <c r="K16" s="66">
        <f t="shared" si="6"/>
        <v>10198348335</v>
      </c>
      <c r="L16" s="66">
        <f t="shared" si="6"/>
        <v>9026551669</v>
      </c>
      <c r="M16" s="89">
        <f t="shared" si="2"/>
        <v>19224900004</v>
      </c>
    </row>
    <row r="17" spans="1:13" ht="27" customHeight="1">
      <c r="A17" s="67" t="s">
        <v>15</v>
      </c>
      <c r="B17" s="68" t="s">
        <v>15</v>
      </c>
      <c r="C17" s="68" t="s">
        <v>16</v>
      </c>
      <c r="D17" s="68" t="s">
        <v>15</v>
      </c>
      <c r="E17" s="102" t="s">
        <v>97</v>
      </c>
      <c r="F17" s="66">
        <f t="shared" si="0"/>
        <v>19366054332</v>
      </c>
      <c r="G17" s="66">
        <f t="shared" si="5"/>
        <v>105961907</v>
      </c>
      <c r="H17" s="66">
        <f t="shared" si="5"/>
        <v>35192421</v>
      </c>
      <c r="I17" s="66">
        <f t="shared" si="1"/>
        <v>141154328</v>
      </c>
      <c r="J17" s="66">
        <f t="shared" si="6"/>
        <v>0</v>
      </c>
      <c r="K17" s="66">
        <f t="shared" si="6"/>
        <v>10198348335</v>
      </c>
      <c r="L17" s="66">
        <f t="shared" si="6"/>
        <v>9026551669</v>
      </c>
      <c r="M17" s="89">
        <f t="shared" si="2"/>
        <v>19224900004</v>
      </c>
    </row>
    <row r="18" spans="1:13" ht="27" customHeight="1">
      <c r="A18" s="67" t="s">
        <v>15</v>
      </c>
      <c r="B18" s="68" t="s">
        <v>15</v>
      </c>
      <c r="C18" s="68" t="s">
        <v>15</v>
      </c>
      <c r="D18" s="68" t="s">
        <v>16</v>
      </c>
      <c r="E18" s="102" t="s">
        <v>102</v>
      </c>
      <c r="F18" s="66">
        <f t="shared" si="0"/>
        <v>19366054332</v>
      </c>
      <c r="G18" s="66">
        <v>105961907</v>
      </c>
      <c r="H18" s="66">
        <v>35192421</v>
      </c>
      <c r="I18" s="66">
        <f t="shared" si="1"/>
        <v>141154328</v>
      </c>
      <c r="J18" s="66">
        <v>0</v>
      </c>
      <c r="K18" s="66">
        <v>10198348335</v>
      </c>
      <c r="L18" s="66">
        <v>9026551669</v>
      </c>
      <c r="M18" s="89">
        <f t="shared" si="2"/>
        <v>19224900004</v>
      </c>
    </row>
    <row r="19" spans="1:13" ht="27" customHeight="1">
      <c r="A19" s="67" t="s">
        <v>18</v>
      </c>
      <c r="B19" s="68" t="s">
        <v>15</v>
      </c>
      <c r="C19" s="68" t="s">
        <v>15</v>
      </c>
      <c r="D19" s="68" t="s">
        <v>15</v>
      </c>
      <c r="E19" s="102" t="s">
        <v>98</v>
      </c>
      <c r="F19" s="66">
        <f t="shared" si="0"/>
        <v>4189060888</v>
      </c>
      <c r="G19" s="66">
        <f>G20+G25+G29+G33+G37</f>
        <v>144944244</v>
      </c>
      <c r="H19" s="66">
        <f>H20+H25+H29+H33+H37</f>
        <v>1377208</v>
      </c>
      <c r="I19" s="66">
        <f t="shared" si="1"/>
        <v>146321452</v>
      </c>
      <c r="J19" s="66">
        <f>J20+J25+J29+J33+J37</f>
        <v>264006907</v>
      </c>
      <c r="K19" s="66">
        <f>K20+K25+K29+K33+K37</f>
        <v>3235684757</v>
      </c>
      <c r="L19" s="66">
        <f>L20+L25+L29+L33+L37</f>
        <v>543047772</v>
      </c>
      <c r="M19" s="89">
        <f t="shared" si="2"/>
        <v>4042739436</v>
      </c>
    </row>
    <row r="20" spans="1:13" ht="27" customHeight="1">
      <c r="A20" s="67" t="s">
        <v>15</v>
      </c>
      <c r="B20" s="68" t="s">
        <v>16</v>
      </c>
      <c r="C20" s="68" t="s">
        <v>15</v>
      </c>
      <c r="D20" s="68" t="s">
        <v>15</v>
      </c>
      <c r="E20" s="102" t="s">
        <v>99</v>
      </c>
      <c r="F20" s="66">
        <f t="shared" si="0"/>
        <v>343353770</v>
      </c>
      <c r="G20" s="66">
        <f>G21</f>
        <v>14625217</v>
      </c>
      <c r="H20" s="66">
        <f>H21</f>
        <v>0</v>
      </c>
      <c r="I20" s="66">
        <f t="shared" si="1"/>
        <v>14625217</v>
      </c>
      <c r="J20" s="66">
        <f aca="true" t="shared" si="7" ref="J20:L21">J21</f>
        <v>0</v>
      </c>
      <c r="K20" s="66">
        <f t="shared" si="7"/>
        <v>0</v>
      </c>
      <c r="L20" s="66">
        <f t="shared" si="7"/>
        <v>328728553</v>
      </c>
      <c r="M20" s="89">
        <f t="shared" si="2"/>
        <v>328728553</v>
      </c>
    </row>
    <row r="21" spans="1:13" ht="27" customHeight="1">
      <c r="A21" s="67" t="s">
        <v>15</v>
      </c>
      <c r="B21" s="68" t="s">
        <v>15</v>
      </c>
      <c r="C21" s="68" t="s">
        <v>15</v>
      </c>
      <c r="D21" s="68" t="s">
        <v>15</v>
      </c>
      <c r="E21" s="102" t="s">
        <v>83</v>
      </c>
      <c r="F21" s="66">
        <f t="shared" si="0"/>
        <v>343353770</v>
      </c>
      <c r="G21" s="66">
        <f>G22</f>
        <v>14625217</v>
      </c>
      <c r="H21" s="66">
        <f>H22</f>
        <v>0</v>
      </c>
      <c r="I21" s="66">
        <f t="shared" si="1"/>
        <v>14625217</v>
      </c>
      <c r="J21" s="66">
        <f t="shared" si="7"/>
        <v>0</v>
      </c>
      <c r="K21" s="66">
        <f t="shared" si="7"/>
        <v>0</v>
      </c>
      <c r="L21" s="66">
        <f t="shared" si="7"/>
        <v>328728553</v>
      </c>
      <c r="M21" s="89">
        <f t="shared" si="2"/>
        <v>328728553</v>
      </c>
    </row>
    <row r="22" spans="1:13" ht="27" customHeight="1">
      <c r="A22" s="67" t="s">
        <v>15</v>
      </c>
      <c r="B22" s="68" t="s">
        <v>15</v>
      </c>
      <c r="C22" s="68" t="s">
        <v>16</v>
      </c>
      <c r="D22" s="68" t="s">
        <v>15</v>
      </c>
      <c r="E22" s="102" t="s">
        <v>100</v>
      </c>
      <c r="F22" s="66">
        <f t="shared" si="0"/>
        <v>343353770</v>
      </c>
      <c r="G22" s="66">
        <f>G23+G24</f>
        <v>14625217</v>
      </c>
      <c r="H22" s="66">
        <f>H23+H24</f>
        <v>0</v>
      </c>
      <c r="I22" s="66">
        <f t="shared" si="1"/>
        <v>14625217</v>
      </c>
      <c r="J22" s="66">
        <f>J23+J24</f>
        <v>0</v>
      </c>
      <c r="K22" s="66">
        <f>K23+K24</f>
        <v>0</v>
      </c>
      <c r="L22" s="66">
        <f>L23+L24</f>
        <v>328728553</v>
      </c>
      <c r="M22" s="89">
        <f t="shared" si="2"/>
        <v>328728553</v>
      </c>
    </row>
    <row r="23" spans="1:13" ht="27" customHeight="1">
      <c r="A23" s="67" t="s">
        <v>15</v>
      </c>
      <c r="B23" s="68" t="s">
        <v>15</v>
      </c>
      <c r="C23" s="68" t="s">
        <v>15</v>
      </c>
      <c r="D23" s="68" t="s">
        <v>16</v>
      </c>
      <c r="E23" s="102" t="s">
        <v>94</v>
      </c>
      <c r="F23" s="66">
        <f t="shared" si="0"/>
        <v>293936031</v>
      </c>
      <c r="G23" s="66">
        <v>11989227</v>
      </c>
      <c r="H23" s="66">
        <v>0</v>
      </c>
      <c r="I23" s="66">
        <f t="shared" si="1"/>
        <v>11989227</v>
      </c>
      <c r="J23" s="66">
        <v>0</v>
      </c>
      <c r="K23" s="66">
        <v>0</v>
      </c>
      <c r="L23" s="66">
        <v>281946804</v>
      </c>
      <c r="M23" s="89">
        <f t="shared" si="2"/>
        <v>281946804</v>
      </c>
    </row>
    <row r="24" spans="1:13" ht="27" customHeight="1">
      <c r="A24" s="67" t="s">
        <v>15</v>
      </c>
      <c r="B24" s="68" t="s">
        <v>15</v>
      </c>
      <c r="C24" s="68" t="s">
        <v>15</v>
      </c>
      <c r="D24" s="68" t="s">
        <v>17</v>
      </c>
      <c r="E24" s="102" t="s">
        <v>93</v>
      </c>
      <c r="F24" s="66">
        <f t="shared" si="0"/>
        <v>49417739</v>
      </c>
      <c r="G24" s="66">
        <v>2635990</v>
      </c>
      <c r="H24" s="66">
        <v>0</v>
      </c>
      <c r="I24" s="66">
        <f t="shared" si="1"/>
        <v>2635990</v>
      </c>
      <c r="J24" s="66">
        <v>0</v>
      </c>
      <c r="K24" s="66">
        <v>0</v>
      </c>
      <c r="L24" s="66">
        <v>46781749</v>
      </c>
      <c r="M24" s="89">
        <f t="shared" si="2"/>
        <v>46781749</v>
      </c>
    </row>
    <row r="25" spans="1:13" ht="27" customHeight="1">
      <c r="A25" s="67" t="s">
        <v>15</v>
      </c>
      <c r="B25" s="68" t="s">
        <v>17</v>
      </c>
      <c r="C25" s="68" t="s">
        <v>15</v>
      </c>
      <c r="D25" s="68" t="s">
        <v>15</v>
      </c>
      <c r="E25" s="102" t="s">
        <v>92</v>
      </c>
      <c r="F25" s="66">
        <f t="shared" si="0"/>
        <v>641993728</v>
      </c>
      <c r="G25" s="66">
        <f aca="true" t="shared" si="8" ref="G25:H27">G26</f>
        <v>6477343</v>
      </c>
      <c r="H25" s="66">
        <f t="shared" si="8"/>
        <v>0</v>
      </c>
      <c r="I25" s="66">
        <f t="shared" si="1"/>
        <v>6477343</v>
      </c>
      <c r="J25" s="66">
        <f aca="true" t="shared" si="9" ref="J25:L27">J26</f>
        <v>0</v>
      </c>
      <c r="K25" s="66">
        <f t="shared" si="9"/>
        <v>635516385</v>
      </c>
      <c r="L25" s="66">
        <f t="shared" si="9"/>
        <v>0</v>
      </c>
      <c r="M25" s="89">
        <f t="shared" si="2"/>
        <v>635516385</v>
      </c>
    </row>
    <row r="26" spans="1:13" ht="27" customHeight="1">
      <c r="A26" s="67" t="s">
        <v>15</v>
      </c>
      <c r="B26" s="68" t="s">
        <v>15</v>
      </c>
      <c r="C26" s="68" t="s">
        <v>15</v>
      </c>
      <c r="D26" s="68" t="s">
        <v>15</v>
      </c>
      <c r="E26" s="102" t="s">
        <v>83</v>
      </c>
      <c r="F26" s="66">
        <f t="shared" si="0"/>
        <v>641993728</v>
      </c>
      <c r="G26" s="66">
        <f t="shared" si="8"/>
        <v>6477343</v>
      </c>
      <c r="H26" s="66">
        <f t="shared" si="8"/>
        <v>0</v>
      </c>
      <c r="I26" s="66">
        <f t="shared" si="1"/>
        <v>6477343</v>
      </c>
      <c r="J26" s="66">
        <f t="shared" si="9"/>
        <v>0</v>
      </c>
      <c r="K26" s="66">
        <f t="shared" si="9"/>
        <v>635516385</v>
      </c>
      <c r="L26" s="66">
        <f t="shared" si="9"/>
        <v>0</v>
      </c>
      <c r="M26" s="89">
        <f t="shared" si="2"/>
        <v>635516385</v>
      </c>
    </row>
    <row r="27" spans="1:13" ht="27" customHeight="1">
      <c r="A27" s="67" t="s">
        <v>15</v>
      </c>
      <c r="B27" s="68" t="s">
        <v>15</v>
      </c>
      <c r="C27" s="68" t="s">
        <v>16</v>
      </c>
      <c r="D27" s="68" t="s">
        <v>15</v>
      </c>
      <c r="E27" s="102" t="s">
        <v>91</v>
      </c>
      <c r="F27" s="66">
        <f t="shared" si="0"/>
        <v>641993728</v>
      </c>
      <c r="G27" s="66">
        <f t="shared" si="8"/>
        <v>6477343</v>
      </c>
      <c r="H27" s="66">
        <f t="shared" si="8"/>
        <v>0</v>
      </c>
      <c r="I27" s="66">
        <f t="shared" si="1"/>
        <v>6477343</v>
      </c>
      <c r="J27" s="66">
        <f t="shared" si="9"/>
        <v>0</v>
      </c>
      <c r="K27" s="66">
        <f t="shared" si="9"/>
        <v>635516385</v>
      </c>
      <c r="L27" s="66">
        <f t="shared" si="9"/>
        <v>0</v>
      </c>
      <c r="M27" s="89">
        <f t="shared" si="2"/>
        <v>635516385</v>
      </c>
    </row>
    <row r="28" spans="1:13" ht="27" customHeight="1">
      <c r="A28" s="67" t="s">
        <v>15</v>
      </c>
      <c r="B28" s="68" t="s">
        <v>15</v>
      </c>
      <c r="C28" s="68" t="s">
        <v>15</v>
      </c>
      <c r="D28" s="68" t="s">
        <v>16</v>
      </c>
      <c r="E28" s="102" t="s">
        <v>90</v>
      </c>
      <c r="F28" s="66">
        <f t="shared" si="0"/>
        <v>641993728</v>
      </c>
      <c r="G28" s="66">
        <v>6477343</v>
      </c>
      <c r="H28" s="66">
        <v>0</v>
      </c>
      <c r="I28" s="66">
        <f t="shared" si="1"/>
        <v>6477343</v>
      </c>
      <c r="J28" s="66">
        <v>0</v>
      </c>
      <c r="K28" s="66">
        <v>635516385</v>
      </c>
      <c r="L28" s="66">
        <v>0</v>
      </c>
      <c r="M28" s="89">
        <f t="shared" si="2"/>
        <v>635516385</v>
      </c>
    </row>
    <row r="29" spans="1:13" ht="27" customHeight="1">
      <c r="A29" s="70" t="s">
        <v>15</v>
      </c>
      <c r="B29" s="71" t="s">
        <v>18</v>
      </c>
      <c r="C29" s="71" t="s">
        <v>15</v>
      </c>
      <c r="D29" s="71" t="s">
        <v>15</v>
      </c>
      <c r="E29" s="103" t="s">
        <v>89</v>
      </c>
      <c r="F29" s="72">
        <f t="shared" si="0"/>
        <v>2502282964</v>
      </c>
      <c r="G29" s="72">
        <f aca="true" t="shared" si="10" ref="G29:H31">G30</f>
        <v>86700439</v>
      </c>
      <c r="H29" s="72">
        <f t="shared" si="10"/>
        <v>0</v>
      </c>
      <c r="I29" s="72">
        <f t="shared" si="1"/>
        <v>86700439</v>
      </c>
      <c r="J29" s="72">
        <f aca="true" t="shared" si="11" ref="J29:L31">J30</f>
        <v>0</v>
      </c>
      <c r="K29" s="72">
        <f t="shared" si="11"/>
        <v>2415582525</v>
      </c>
      <c r="L29" s="72">
        <f t="shared" si="11"/>
        <v>0</v>
      </c>
      <c r="M29" s="90">
        <f t="shared" si="2"/>
        <v>2415582525</v>
      </c>
    </row>
    <row r="30" spans="1:13" ht="27" customHeight="1">
      <c r="A30" s="104" t="s">
        <v>15</v>
      </c>
      <c r="B30" s="105" t="s">
        <v>15</v>
      </c>
      <c r="C30" s="105" t="s">
        <v>15</v>
      </c>
      <c r="D30" s="105" t="s">
        <v>15</v>
      </c>
      <c r="E30" s="106" t="s">
        <v>83</v>
      </c>
      <c r="F30" s="107">
        <f t="shared" si="0"/>
        <v>2502282964</v>
      </c>
      <c r="G30" s="107">
        <f t="shared" si="10"/>
        <v>86700439</v>
      </c>
      <c r="H30" s="107">
        <f t="shared" si="10"/>
        <v>0</v>
      </c>
      <c r="I30" s="107">
        <f t="shared" si="1"/>
        <v>86700439</v>
      </c>
      <c r="J30" s="107">
        <f t="shared" si="11"/>
        <v>0</v>
      </c>
      <c r="K30" s="107">
        <f t="shared" si="11"/>
        <v>2415582525</v>
      </c>
      <c r="L30" s="107">
        <f t="shared" si="11"/>
        <v>0</v>
      </c>
      <c r="M30" s="108">
        <f t="shared" si="2"/>
        <v>2415582525</v>
      </c>
    </row>
    <row r="31" spans="1:13" ht="27" customHeight="1">
      <c r="A31" s="67" t="s">
        <v>15</v>
      </c>
      <c r="B31" s="68" t="s">
        <v>15</v>
      </c>
      <c r="C31" s="68" t="s">
        <v>16</v>
      </c>
      <c r="D31" s="68" t="s">
        <v>15</v>
      </c>
      <c r="E31" s="102" t="s">
        <v>88</v>
      </c>
      <c r="F31" s="66">
        <f t="shared" si="0"/>
        <v>2502282964</v>
      </c>
      <c r="G31" s="66">
        <f t="shared" si="10"/>
        <v>86700439</v>
      </c>
      <c r="H31" s="66">
        <f t="shared" si="10"/>
        <v>0</v>
      </c>
      <c r="I31" s="66">
        <f t="shared" si="1"/>
        <v>86700439</v>
      </c>
      <c r="J31" s="66">
        <f t="shared" si="11"/>
        <v>0</v>
      </c>
      <c r="K31" s="66">
        <f t="shared" si="11"/>
        <v>2415582525</v>
      </c>
      <c r="L31" s="66">
        <f t="shared" si="11"/>
        <v>0</v>
      </c>
      <c r="M31" s="89">
        <f t="shared" si="2"/>
        <v>2415582525</v>
      </c>
    </row>
    <row r="32" spans="1:13" ht="27" customHeight="1">
      <c r="A32" s="67" t="s">
        <v>15</v>
      </c>
      <c r="B32" s="68" t="s">
        <v>15</v>
      </c>
      <c r="C32" s="68" t="s">
        <v>15</v>
      </c>
      <c r="D32" s="68" t="s">
        <v>16</v>
      </c>
      <c r="E32" s="102" t="s">
        <v>87</v>
      </c>
      <c r="F32" s="66">
        <f t="shared" si="0"/>
        <v>2502282964</v>
      </c>
      <c r="G32" s="66">
        <v>86700439</v>
      </c>
      <c r="H32" s="66">
        <v>0</v>
      </c>
      <c r="I32" s="66">
        <f t="shared" si="1"/>
        <v>86700439</v>
      </c>
      <c r="J32" s="66">
        <v>0</v>
      </c>
      <c r="K32" s="66">
        <v>2415582525</v>
      </c>
      <c r="L32" s="66">
        <v>0</v>
      </c>
      <c r="M32" s="89">
        <f t="shared" si="2"/>
        <v>2415582525</v>
      </c>
    </row>
    <row r="33" spans="1:13" ht="27" customHeight="1">
      <c r="A33" s="67" t="s">
        <v>15</v>
      </c>
      <c r="B33" s="68" t="s">
        <v>47</v>
      </c>
      <c r="C33" s="68" t="s">
        <v>15</v>
      </c>
      <c r="D33" s="68" t="s">
        <v>15</v>
      </c>
      <c r="E33" s="102" t="s">
        <v>86</v>
      </c>
      <c r="F33" s="66">
        <f t="shared" si="0"/>
        <v>579180750</v>
      </c>
      <c r="G33" s="66">
        <f aca="true" t="shared" si="12" ref="G33:H35">G34</f>
        <v>22806270</v>
      </c>
      <c r="H33" s="66">
        <f t="shared" si="12"/>
        <v>0</v>
      </c>
      <c r="I33" s="66">
        <f t="shared" si="1"/>
        <v>22806270</v>
      </c>
      <c r="J33" s="66">
        <f aca="true" t="shared" si="13" ref="J33:L35">J34</f>
        <v>264006907</v>
      </c>
      <c r="K33" s="66">
        <f t="shared" si="13"/>
        <v>179950344</v>
      </c>
      <c r="L33" s="66">
        <f t="shared" si="13"/>
        <v>112417229</v>
      </c>
      <c r="M33" s="89">
        <f t="shared" si="2"/>
        <v>556374480</v>
      </c>
    </row>
    <row r="34" spans="1:13" ht="27" customHeight="1">
      <c r="A34" s="67" t="s">
        <v>15</v>
      </c>
      <c r="B34" s="68" t="s">
        <v>15</v>
      </c>
      <c r="C34" s="68" t="s">
        <v>15</v>
      </c>
      <c r="D34" s="68" t="s">
        <v>15</v>
      </c>
      <c r="E34" s="102" t="s">
        <v>83</v>
      </c>
      <c r="F34" s="66">
        <f t="shared" si="0"/>
        <v>579180750</v>
      </c>
      <c r="G34" s="66">
        <f t="shared" si="12"/>
        <v>22806270</v>
      </c>
      <c r="H34" s="66">
        <f t="shared" si="12"/>
        <v>0</v>
      </c>
      <c r="I34" s="66">
        <f t="shared" si="1"/>
        <v>22806270</v>
      </c>
      <c r="J34" s="66">
        <f t="shared" si="13"/>
        <v>264006907</v>
      </c>
      <c r="K34" s="66">
        <f t="shared" si="13"/>
        <v>179950344</v>
      </c>
      <c r="L34" s="66">
        <f t="shared" si="13"/>
        <v>112417229</v>
      </c>
      <c r="M34" s="89">
        <f t="shared" si="2"/>
        <v>556374480</v>
      </c>
    </row>
    <row r="35" spans="1:13" ht="27" customHeight="1">
      <c r="A35" s="67" t="s">
        <v>15</v>
      </c>
      <c r="B35" s="68" t="s">
        <v>15</v>
      </c>
      <c r="C35" s="68" t="s">
        <v>16</v>
      </c>
      <c r="D35" s="68" t="s">
        <v>15</v>
      </c>
      <c r="E35" s="102" t="s">
        <v>85</v>
      </c>
      <c r="F35" s="66">
        <f t="shared" si="0"/>
        <v>579180750</v>
      </c>
      <c r="G35" s="66">
        <f t="shared" si="12"/>
        <v>22806270</v>
      </c>
      <c r="H35" s="66">
        <f t="shared" si="12"/>
        <v>0</v>
      </c>
      <c r="I35" s="66">
        <f t="shared" si="1"/>
        <v>22806270</v>
      </c>
      <c r="J35" s="66">
        <f t="shared" si="13"/>
        <v>264006907</v>
      </c>
      <c r="K35" s="66">
        <f t="shared" si="13"/>
        <v>179950344</v>
      </c>
      <c r="L35" s="66">
        <f t="shared" si="13"/>
        <v>112417229</v>
      </c>
      <c r="M35" s="89">
        <f t="shared" si="2"/>
        <v>556374480</v>
      </c>
    </row>
    <row r="36" spans="1:13" ht="27" customHeight="1">
      <c r="A36" s="67" t="s">
        <v>15</v>
      </c>
      <c r="B36" s="68" t="s">
        <v>15</v>
      </c>
      <c r="C36" s="68" t="s">
        <v>15</v>
      </c>
      <c r="D36" s="68" t="s">
        <v>16</v>
      </c>
      <c r="E36" s="102" t="s">
        <v>105</v>
      </c>
      <c r="F36" s="66">
        <f t="shared" si="0"/>
        <v>579180750</v>
      </c>
      <c r="G36" s="66">
        <v>22806270</v>
      </c>
      <c r="H36" s="66">
        <v>0</v>
      </c>
      <c r="I36" s="66">
        <f t="shared" si="1"/>
        <v>22806270</v>
      </c>
      <c r="J36" s="66">
        <v>264006907</v>
      </c>
      <c r="K36" s="66">
        <v>179950344</v>
      </c>
      <c r="L36" s="66">
        <v>112417229</v>
      </c>
      <c r="M36" s="89">
        <f t="shared" si="2"/>
        <v>556374480</v>
      </c>
    </row>
    <row r="37" spans="1:13" ht="27" customHeight="1">
      <c r="A37" s="67" t="s">
        <v>15</v>
      </c>
      <c r="B37" s="68" t="s">
        <v>52</v>
      </c>
      <c r="C37" s="68" t="s">
        <v>15</v>
      </c>
      <c r="D37" s="68" t="s">
        <v>15</v>
      </c>
      <c r="E37" s="102" t="s">
        <v>84</v>
      </c>
      <c r="F37" s="66">
        <f t="shared" si="0"/>
        <v>122249676</v>
      </c>
      <c r="G37" s="66">
        <f aca="true" t="shared" si="14" ref="G37:H39">G38</f>
        <v>14334975</v>
      </c>
      <c r="H37" s="66">
        <f t="shared" si="14"/>
        <v>1377208</v>
      </c>
      <c r="I37" s="66">
        <f t="shared" si="1"/>
        <v>15712183</v>
      </c>
      <c r="J37" s="66">
        <f aca="true" t="shared" si="15" ref="J37:L39">J38</f>
        <v>0</v>
      </c>
      <c r="K37" s="66">
        <f t="shared" si="15"/>
        <v>4635503</v>
      </c>
      <c r="L37" s="66">
        <f t="shared" si="15"/>
        <v>101901990</v>
      </c>
      <c r="M37" s="89">
        <f t="shared" si="2"/>
        <v>106537493</v>
      </c>
    </row>
    <row r="38" spans="1:13" ht="27" customHeight="1">
      <c r="A38" s="67" t="s">
        <v>15</v>
      </c>
      <c r="B38" s="68" t="s">
        <v>15</v>
      </c>
      <c r="C38" s="68" t="s">
        <v>15</v>
      </c>
      <c r="D38" s="68" t="s">
        <v>15</v>
      </c>
      <c r="E38" s="102" t="s">
        <v>83</v>
      </c>
      <c r="F38" s="66">
        <f t="shared" si="0"/>
        <v>122249676</v>
      </c>
      <c r="G38" s="66">
        <f t="shared" si="14"/>
        <v>14334975</v>
      </c>
      <c r="H38" s="66">
        <f t="shared" si="14"/>
        <v>1377208</v>
      </c>
      <c r="I38" s="66">
        <f t="shared" si="1"/>
        <v>15712183</v>
      </c>
      <c r="J38" s="66">
        <f t="shared" si="15"/>
        <v>0</v>
      </c>
      <c r="K38" s="66">
        <f t="shared" si="15"/>
        <v>4635503</v>
      </c>
      <c r="L38" s="66">
        <f t="shared" si="15"/>
        <v>101901990</v>
      </c>
      <c r="M38" s="89">
        <f t="shared" si="2"/>
        <v>106537493</v>
      </c>
    </row>
    <row r="39" spans="1:13" ht="27" customHeight="1">
      <c r="A39" s="67" t="s">
        <v>15</v>
      </c>
      <c r="B39" s="68" t="s">
        <v>15</v>
      </c>
      <c r="C39" s="68" t="s">
        <v>16</v>
      </c>
      <c r="D39" s="68" t="s">
        <v>15</v>
      </c>
      <c r="E39" s="102" t="s">
        <v>82</v>
      </c>
      <c r="F39" s="66">
        <f t="shared" si="0"/>
        <v>122249676</v>
      </c>
      <c r="G39" s="66">
        <f t="shared" si="14"/>
        <v>14334975</v>
      </c>
      <c r="H39" s="66">
        <f t="shared" si="14"/>
        <v>1377208</v>
      </c>
      <c r="I39" s="66">
        <f t="shared" si="1"/>
        <v>15712183</v>
      </c>
      <c r="J39" s="66">
        <f t="shared" si="15"/>
        <v>0</v>
      </c>
      <c r="K39" s="66">
        <f t="shared" si="15"/>
        <v>4635503</v>
      </c>
      <c r="L39" s="66">
        <f t="shared" si="15"/>
        <v>101901990</v>
      </c>
      <c r="M39" s="89">
        <f t="shared" si="2"/>
        <v>106537493</v>
      </c>
    </row>
    <row r="40" spans="1:13" ht="27.75" customHeight="1">
      <c r="A40" s="67" t="s">
        <v>15</v>
      </c>
      <c r="B40" s="68" t="s">
        <v>15</v>
      </c>
      <c r="C40" s="68" t="s">
        <v>15</v>
      </c>
      <c r="D40" s="68" t="s">
        <v>16</v>
      </c>
      <c r="E40" s="102" t="s">
        <v>106</v>
      </c>
      <c r="F40" s="66">
        <f t="shared" si="0"/>
        <v>122249676</v>
      </c>
      <c r="G40" s="66">
        <v>14334975</v>
      </c>
      <c r="H40" s="66">
        <v>1377208</v>
      </c>
      <c r="I40" s="66">
        <f t="shared" si="1"/>
        <v>15712183</v>
      </c>
      <c r="J40" s="66">
        <v>0</v>
      </c>
      <c r="K40" s="66">
        <v>4635503</v>
      </c>
      <c r="L40" s="66">
        <v>101901990</v>
      </c>
      <c r="M40" s="89">
        <f t="shared" si="2"/>
        <v>106537493</v>
      </c>
    </row>
    <row r="41" spans="1:13" ht="27" customHeight="1">
      <c r="A41" s="67"/>
      <c r="B41" s="68"/>
      <c r="C41" s="68"/>
      <c r="D41" s="68"/>
      <c r="E41" s="102"/>
      <c r="F41" s="66"/>
      <c r="G41" s="66"/>
      <c r="H41" s="66"/>
      <c r="I41" s="66"/>
      <c r="J41" s="66"/>
      <c r="K41" s="66"/>
      <c r="L41" s="66"/>
      <c r="M41" s="89"/>
    </row>
    <row r="42" spans="1:13" ht="27" customHeight="1">
      <c r="A42" s="67"/>
      <c r="B42" s="68"/>
      <c r="C42" s="68"/>
      <c r="D42" s="68"/>
      <c r="E42" s="102" t="s">
        <v>108</v>
      </c>
      <c r="F42" s="66">
        <f>I42+M42</f>
        <v>2337890655</v>
      </c>
      <c r="G42" s="66">
        <f>'temp歲出機關 (展開-編製用途別)'!L24+'temp歲出機關 (展開-編製用途別)'!L37+'temp歲出機關 (展開-編製用途別)'!L66+'temp歲出機關 (展開-編製用途別)'!L75+'temp歲出機關 (展開-編製用途別)'!L87+'temp歲出機關 (展開-編製用途別)'!L99+'temp歲出機關 (展開-編製用途別)'!L111+'temp歲出機關 (展開-編製用途別)'!L123</f>
        <v>18727870</v>
      </c>
      <c r="H42" s="66">
        <v>0</v>
      </c>
      <c r="I42" s="66">
        <f>G42+H42</f>
        <v>18727870</v>
      </c>
      <c r="J42" s="66">
        <f>'temp歲出機關 (展開-編製用途別)'!L27+'temp歲出機關 (展開-編製用途別)'!L40+'temp歲出機關 (展開-編製用途別)'!L69+'temp歲出機關 (展開-編製用途別)'!L78+'temp歲出機關 (展開-編製用途別)'!L90+'temp歲出機關 (展開-編製用途別)'!L102+'temp歲出機關 (展開-編製用途別)'!L114+'temp歲出機關 (展開-編製用途別)'!L126</f>
        <v>346828170</v>
      </c>
      <c r="K42" s="66">
        <f>'temp歲出機關 (展開-編製用途別)'!L28+'temp歲出機關 (展開-編製用途別)'!L41+'temp歲出機關 (展開-編製用途別)'!L70+'temp歲出機關 (展開-編製用途別)'!L79+'temp歲出機關 (展開-編製用途別)'!L91+'temp歲出機關 (展開-編製用途別)'!L103+'temp歲出機關 (展開-編製用途別)'!L115+'temp歲出機關 (展開-編製用途別)'!L127</f>
        <v>857041468</v>
      </c>
      <c r="L42" s="66">
        <f>'temp歲出機關 (展開-編製用途別)'!L29+'temp歲出機關 (展開-編製用途別)'!L42+'temp歲出機關 (展開-編製用途別)'!L71+'temp歲出機關 (展開-編製用途別)'!L80+'temp歲出機關 (展開-編製用途別)'!L92+'temp歲出機關 (展開-編製用途別)'!L104+'temp歲出機關 (展開-編製用途別)'!L116+'temp歲出機關 (展開-編製用途別)'!L128</f>
        <v>1115293147</v>
      </c>
      <c r="M42" s="89">
        <f>J42+K42+L42</f>
        <v>2319162785</v>
      </c>
    </row>
    <row r="43" spans="1:13" ht="27" customHeight="1">
      <c r="A43" s="67"/>
      <c r="B43" s="68"/>
      <c r="C43" s="68"/>
      <c r="D43" s="68"/>
      <c r="E43" s="69"/>
      <c r="F43" s="69"/>
      <c r="G43" s="66"/>
      <c r="H43" s="85"/>
      <c r="I43" s="85"/>
      <c r="J43" s="85"/>
      <c r="K43" s="85"/>
      <c r="L43" s="85"/>
      <c r="M43" s="91"/>
    </row>
    <row r="44" spans="1:13" ht="27" customHeight="1">
      <c r="A44" s="67"/>
      <c r="B44" s="68"/>
      <c r="C44" s="68"/>
      <c r="D44" s="68"/>
      <c r="E44" s="69"/>
      <c r="F44" s="69"/>
      <c r="G44" s="66"/>
      <c r="H44" s="85"/>
      <c r="I44" s="85"/>
      <c r="J44" s="85"/>
      <c r="K44" s="85"/>
      <c r="L44" s="85"/>
      <c r="M44" s="91"/>
    </row>
    <row r="45" ht="27" customHeight="1">
      <c r="G45" s="66"/>
    </row>
    <row r="46" ht="27" customHeight="1"/>
    <row r="47" ht="27" customHeight="1"/>
    <row r="48" ht="27" customHeight="1"/>
    <row r="49" ht="27" customHeight="1"/>
    <row r="50" ht="27" customHeight="1"/>
    <row r="51" spans="1:13" ht="27" customHeight="1">
      <c r="A51" s="55"/>
      <c r="B51" s="56"/>
      <c r="C51" s="56"/>
      <c r="D51" s="56"/>
      <c r="E51" s="57"/>
      <c r="F51" s="57"/>
      <c r="G51" s="86"/>
      <c r="H51" s="86"/>
      <c r="I51" s="86"/>
      <c r="J51" s="86"/>
      <c r="K51" s="86"/>
      <c r="L51" s="86"/>
      <c r="M51" s="92"/>
    </row>
  </sheetData>
  <sheetProtection/>
  <mergeCells count="18">
    <mergeCell ref="F5:F7"/>
    <mergeCell ref="L4:M4"/>
    <mergeCell ref="G6:G7"/>
    <mergeCell ref="H6:H7"/>
    <mergeCell ref="I6:I7"/>
    <mergeCell ref="J6:J7"/>
    <mergeCell ref="K6:K7"/>
    <mergeCell ref="L6:L7"/>
    <mergeCell ref="A4:D4"/>
    <mergeCell ref="A5:E5"/>
    <mergeCell ref="G5:I5"/>
    <mergeCell ref="J5:M5"/>
    <mergeCell ref="A6:A7"/>
    <mergeCell ref="B6:B7"/>
    <mergeCell ref="C6:C7"/>
    <mergeCell ref="D6:D7"/>
    <mergeCell ref="E6:E7"/>
    <mergeCell ref="M6:M7"/>
  </mergeCells>
  <printOptions horizontalCentered="1"/>
  <pageMargins left="0.7480314960629921" right="0.7480314960629921" top="0.7480314960629921" bottom="0.7480314960629921" header="0.31496062992125984" footer="0.5118110236220472"/>
  <pageSetup firstPageNumber="41" useFirstPageNumber="1" horizontalDpi="600" verticalDpi="600" orientation="portrait" pageOrder="overThenDown" paperSize="9" r:id="rId1"/>
  <headerFooter>
    <oddFooter>&amp;C&amp;"標楷體,標準"&amp;10&amp;P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4"/>
  <sheetViews>
    <sheetView workbookViewId="0" topLeftCell="A5">
      <pane xSplit="5" ySplit="3" topLeftCell="F113" activePane="bottomRight" state="frozen"/>
      <selection pane="topLeft" activeCell="A5" sqref="A5"/>
      <selection pane="topRight" activeCell="F5" sqref="F5"/>
      <selection pane="bottomLeft" activeCell="A8" sqref="A8"/>
      <selection pane="bottomRight" activeCell="G119" sqref="G119"/>
    </sheetView>
  </sheetViews>
  <sheetFormatPr defaultColWidth="9.00390625" defaultRowHeight="26.25" customHeight="1"/>
  <cols>
    <col min="1" max="1" width="2.875" style="15" customWidth="1"/>
    <col min="2" max="2" width="2.875" style="16" customWidth="1"/>
    <col min="3" max="3" width="3.00390625" style="16" customWidth="1"/>
    <col min="4" max="4" width="2.875" style="16" customWidth="1"/>
    <col min="5" max="5" width="22.00390625" style="27" customWidth="1"/>
    <col min="6" max="6" width="17.625" style="17" customWidth="1"/>
    <col min="7" max="7" width="17.875" style="17" customWidth="1"/>
    <col min="8" max="8" width="18.00390625" style="17" customWidth="1"/>
    <col min="9" max="9" width="16.75390625" style="17" customWidth="1"/>
    <col min="10" max="10" width="14.125" style="17" customWidth="1"/>
    <col min="11" max="11" width="18.00390625" style="99" customWidth="1"/>
    <col min="12" max="12" width="14.50390625" style="17" customWidth="1"/>
    <col min="13" max="13" width="15.75390625" style="17" customWidth="1"/>
    <col min="14" max="14" width="16.375" style="17" customWidth="1"/>
    <col min="15" max="15" width="11.625" style="18" bestFit="1" customWidth="1"/>
    <col min="16" max="16384" width="9.00390625" style="2" customWidth="1"/>
  </cols>
  <sheetData>
    <row r="1" spans="1:15" s="3" customFormat="1" ht="25.5" customHeight="1">
      <c r="A1" s="13"/>
      <c r="B1" s="13"/>
      <c r="C1" s="13"/>
      <c r="D1" s="13"/>
      <c r="E1" s="25"/>
      <c r="F1" s="6"/>
      <c r="G1" s="125" t="s">
        <v>57</v>
      </c>
      <c r="H1" s="125"/>
      <c r="I1" s="126" t="s">
        <v>58</v>
      </c>
      <c r="J1" s="126"/>
      <c r="K1" s="126"/>
      <c r="L1" s="126"/>
      <c r="M1" s="6"/>
      <c r="N1" s="6"/>
      <c r="O1" s="9"/>
    </row>
    <row r="2" spans="1:15" s="4" customFormat="1" ht="25.5" customHeight="1">
      <c r="A2" s="14"/>
      <c r="B2" s="14"/>
      <c r="C2" s="14"/>
      <c r="D2" s="14"/>
      <c r="E2" s="127" t="s">
        <v>60</v>
      </c>
      <c r="F2" s="128"/>
      <c r="G2" s="128"/>
      <c r="H2" s="128"/>
      <c r="I2" s="129" t="s">
        <v>59</v>
      </c>
      <c r="J2" s="128"/>
      <c r="K2" s="128"/>
      <c r="L2" s="128"/>
      <c r="M2" s="128"/>
      <c r="N2" s="36"/>
      <c r="O2" s="10"/>
    </row>
    <row r="3" spans="1:15" s="4" customFormat="1" ht="25.5" customHeight="1">
      <c r="A3" s="14"/>
      <c r="B3" s="14"/>
      <c r="C3" s="14"/>
      <c r="D3" s="14"/>
      <c r="E3" s="25"/>
      <c r="F3" s="7"/>
      <c r="G3" s="7"/>
      <c r="H3" s="7" t="s">
        <v>56</v>
      </c>
      <c r="I3" s="11" t="s">
        <v>19</v>
      </c>
      <c r="J3" s="11"/>
      <c r="K3" s="94" t="s">
        <v>56</v>
      </c>
      <c r="L3" s="11"/>
      <c r="M3" s="7"/>
      <c r="N3" s="7"/>
      <c r="O3" s="10"/>
    </row>
    <row r="4" spans="1:15" s="5" customFormat="1" ht="25.5" customHeight="1">
      <c r="A4" s="130" t="s">
        <v>0</v>
      </c>
      <c r="B4" s="130"/>
      <c r="C4" s="130"/>
      <c r="D4" s="130"/>
      <c r="E4" s="26"/>
      <c r="F4" s="8"/>
      <c r="G4" s="8"/>
      <c r="H4" s="23" t="s">
        <v>61</v>
      </c>
      <c r="I4" s="24" t="s">
        <v>62</v>
      </c>
      <c r="J4" s="12"/>
      <c r="K4" s="95" t="s">
        <v>61</v>
      </c>
      <c r="L4" s="12"/>
      <c r="M4" s="8"/>
      <c r="N4" s="131" t="s">
        <v>1</v>
      </c>
      <c r="O4" s="132"/>
    </row>
    <row r="5" spans="1:15" s="1" customFormat="1" ht="26.25" customHeight="1">
      <c r="A5" s="133" t="s">
        <v>2</v>
      </c>
      <c r="B5" s="133"/>
      <c r="C5" s="133"/>
      <c r="D5" s="133"/>
      <c r="E5" s="134"/>
      <c r="F5" s="135" t="s">
        <v>3</v>
      </c>
      <c r="G5" s="135"/>
      <c r="H5" s="135"/>
      <c r="I5" s="135" t="s">
        <v>4</v>
      </c>
      <c r="J5" s="135"/>
      <c r="K5" s="135"/>
      <c r="L5" s="135"/>
      <c r="M5" s="135"/>
      <c r="N5" s="136" t="s">
        <v>5</v>
      </c>
      <c r="O5" s="139" t="s">
        <v>6</v>
      </c>
    </row>
    <row r="6" spans="1:15" s="1" customFormat="1" ht="12.75" customHeight="1">
      <c r="A6" s="134" t="s">
        <v>7</v>
      </c>
      <c r="B6" s="142" t="s">
        <v>20</v>
      </c>
      <c r="C6" s="142" t="s">
        <v>21</v>
      </c>
      <c r="D6" s="142" t="s">
        <v>22</v>
      </c>
      <c r="E6" s="143" t="s">
        <v>8</v>
      </c>
      <c r="F6" s="135" t="s">
        <v>9</v>
      </c>
      <c r="G6" s="135" t="s">
        <v>10</v>
      </c>
      <c r="H6" s="135" t="s">
        <v>11</v>
      </c>
      <c r="I6" s="135" t="s">
        <v>12</v>
      </c>
      <c r="J6" s="145" t="s">
        <v>13</v>
      </c>
      <c r="K6" s="148" t="s">
        <v>107</v>
      </c>
      <c r="L6" s="145" t="s">
        <v>14</v>
      </c>
      <c r="M6" s="135" t="s">
        <v>11</v>
      </c>
      <c r="N6" s="137"/>
      <c r="O6" s="140"/>
    </row>
    <row r="7" spans="1:15" s="1" customFormat="1" ht="12.75" customHeight="1">
      <c r="A7" s="134"/>
      <c r="B7" s="142"/>
      <c r="C7" s="142"/>
      <c r="D7" s="142"/>
      <c r="E7" s="144"/>
      <c r="F7" s="135"/>
      <c r="G7" s="135"/>
      <c r="H7" s="135"/>
      <c r="I7" s="135"/>
      <c r="J7" s="146"/>
      <c r="K7" s="148"/>
      <c r="L7" s="147"/>
      <c r="M7" s="135"/>
      <c r="N7" s="138"/>
      <c r="O7" s="141"/>
    </row>
    <row r="8" spans="1:15" s="35" customFormat="1" ht="26.25" customHeight="1">
      <c r="A8" s="31"/>
      <c r="B8" s="32"/>
      <c r="C8" s="32"/>
      <c r="D8" s="32"/>
      <c r="E8" s="33" t="s">
        <v>63</v>
      </c>
      <c r="F8" s="29">
        <f>F17+F30+F43</f>
        <v>29822800000</v>
      </c>
      <c r="G8" s="29">
        <f>G17+G30+G43</f>
        <v>0</v>
      </c>
      <c r="H8" s="29">
        <f>F8+G8</f>
        <v>29822800000</v>
      </c>
      <c r="I8" s="29">
        <f>I17+I30+I43</f>
        <v>20171861005</v>
      </c>
      <c r="J8" s="29">
        <f>J17+J30+J43</f>
        <v>6194994100</v>
      </c>
      <c r="K8" s="96">
        <f>I8+J8</f>
        <v>26366855105</v>
      </c>
      <c r="L8" s="29">
        <f>L17+L30+L43</f>
        <v>2337890655</v>
      </c>
      <c r="M8" s="29">
        <f aca="true" t="shared" si="0" ref="M8:M120">I8+J8+L8</f>
        <v>28704745760</v>
      </c>
      <c r="N8" s="29">
        <f aca="true" t="shared" si="1" ref="N8:N120">M8-H8</f>
        <v>-1118054240</v>
      </c>
      <c r="O8" s="34"/>
    </row>
    <row r="9" spans="1:15" s="47" customFormat="1" ht="13.5" customHeight="1">
      <c r="A9" s="42"/>
      <c r="B9" s="43"/>
      <c r="C9" s="43"/>
      <c r="D9" s="43"/>
      <c r="E9" s="44" t="s">
        <v>67</v>
      </c>
      <c r="F9" s="45">
        <f>F10+F13</f>
        <v>29822800000</v>
      </c>
      <c r="G9" s="45">
        <f>G10+G13</f>
        <v>0</v>
      </c>
      <c r="H9" s="45">
        <f>F9+G9</f>
        <v>29822800000</v>
      </c>
      <c r="I9" s="45">
        <f>I10+I13</f>
        <v>20171861005</v>
      </c>
      <c r="J9" s="45">
        <f>J10+J13</f>
        <v>6194994100</v>
      </c>
      <c r="K9" s="97">
        <f>I9+J9</f>
        <v>26366855105</v>
      </c>
      <c r="L9" s="45">
        <f>L10+L13</f>
        <v>2337890655</v>
      </c>
      <c r="M9" s="48">
        <f t="shared" si="0"/>
        <v>28704745760</v>
      </c>
      <c r="N9" s="48">
        <f t="shared" si="1"/>
        <v>-1118054240</v>
      </c>
      <c r="O9" s="46"/>
    </row>
    <row r="10" spans="1:15" s="47" customFormat="1" ht="13.5" customHeight="1">
      <c r="A10" s="42"/>
      <c r="B10" s="43"/>
      <c r="C10" s="43"/>
      <c r="D10" s="43"/>
      <c r="E10" s="44" t="s">
        <v>65</v>
      </c>
      <c r="F10" s="45">
        <f aca="true" t="shared" si="2" ref="F10:L10">SUM(F11:F12)</f>
        <v>834300000</v>
      </c>
      <c r="G10" s="45">
        <f t="shared" si="2"/>
        <v>-219686688</v>
      </c>
      <c r="H10" s="45">
        <f t="shared" si="2"/>
        <v>614613312</v>
      </c>
      <c r="I10" s="45">
        <f t="shared" si="2"/>
        <v>489321625</v>
      </c>
      <c r="J10" s="45">
        <f t="shared" si="2"/>
        <v>32756398</v>
      </c>
      <c r="K10" s="97">
        <f>SUM(K11:K12)</f>
        <v>522078023</v>
      </c>
      <c r="L10" s="45">
        <f t="shared" si="2"/>
        <v>18727870</v>
      </c>
      <c r="M10" s="48">
        <f t="shared" si="0"/>
        <v>540805893</v>
      </c>
      <c r="N10" s="48">
        <f t="shared" si="1"/>
        <v>-73807419</v>
      </c>
      <c r="O10" s="46"/>
    </row>
    <row r="11" spans="1:15" s="47" customFormat="1" ht="13.5" customHeight="1">
      <c r="A11" s="42"/>
      <c r="B11" s="43"/>
      <c r="C11" s="43"/>
      <c r="D11" s="43"/>
      <c r="E11" s="49" t="s">
        <v>68</v>
      </c>
      <c r="F11" s="45">
        <f>F24+F37+F46</f>
        <v>747800000</v>
      </c>
      <c r="G11" s="45">
        <f>G24+G37+G46</f>
        <v>-212700688</v>
      </c>
      <c r="H11" s="45">
        <f aca="true" t="shared" si="3" ref="H11:H16">F11+G11</f>
        <v>535099312</v>
      </c>
      <c r="I11" s="45">
        <f aca="true" t="shared" si="4" ref="I11:L12">I24+I37+I46</f>
        <v>456252606</v>
      </c>
      <c r="J11" s="45">
        <f t="shared" si="4"/>
        <v>29255788</v>
      </c>
      <c r="K11" s="97">
        <f aca="true" t="shared" si="5" ref="K11:K22">I11+J11</f>
        <v>485508394</v>
      </c>
      <c r="L11" s="45">
        <f t="shared" si="4"/>
        <v>18727870</v>
      </c>
      <c r="M11" s="48">
        <f t="shared" si="0"/>
        <v>504236264</v>
      </c>
      <c r="N11" s="48">
        <f t="shared" si="1"/>
        <v>-30863048</v>
      </c>
      <c r="O11" s="46"/>
    </row>
    <row r="12" spans="1:15" s="47" customFormat="1" ht="13.5" customHeight="1">
      <c r="A12" s="42"/>
      <c r="B12" s="43"/>
      <c r="C12" s="43"/>
      <c r="D12" s="43"/>
      <c r="E12" s="49" t="s">
        <v>69</v>
      </c>
      <c r="F12" s="45">
        <f>F25+F38+F47</f>
        <v>86500000</v>
      </c>
      <c r="G12" s="45">
        <f>G25+G38+G47</f>
        <v>-6986000</v>
      </c>
      <c r="H12" s="45">
        <f t="shared" si="3"/>
        <v>79514000</v>
      </c>
      <c r="I12" s="45">
        <f t="shared" si="4"/>
        <v>33069019</v>
      </c>
      <c r="J12" s="45">
        <f t="shared" si="4"/>
        <v>3500610</v>
      </c>
      <c r="K12" s="97">
        <f t="shared" si="5"/>
        <v>36569629</v>
      </c>
      <c r="L12" s="45">
        <f t="shared" si="4"/>
        <v>0</v>
      </c>
      <c r="M12" s="48">
        <f t="shared" si="0"/>
        <v>36569629</v>
      </c>
      <c r="N12" s="48">
        <f t="shared" si="1"/>
        <v>-42944371</v>
      </c>
      <c r="O12" s="46"/>
    </row>
    <row r="13" spans="1:15" s="47" customFormat="1" ht="13.5" customHeight="1">
      <c r="A13" s="42"/>
      <c r="B13" s="43"/>
      <c r="C13" s="43"/>
      <c r="D13" s="43"/>
      <c r="E13" s="44" t="s">
        <v>66</v>
      </c>
      <c r="F13" s="45">
        <f>SUM(F14:F16)</f>
        <v>28988500000</v>
      </c>
      <c r="G13" s="45">
        <f>SUM(G14:G16)</f>
        <v>219686688</v>
      </c>
      <c r="H13" s="45">
        <f t="shared" si="3"/>
        <v>29208186688</v>
      </c>
      <c r="I13" s="45">
        <f>SUM(I14:I16)</f>
        <v>19682539380</v>
      </c>
      <c r="J13" s="45">
        <f>SUM(J14:J16)</f>
        <v>6162237702</v>
      </c>
      <c r="K13" s="97">
        <f t="shared" si="5"/>
        <v>25844777082</v>
      </c>
      <c r="L13" s="45">
        <f>SUM(L14:L16)</f>
        <v>2319162785</v>
      </c>
      <c r="M13" s="48">
        <f t="shared" si="0"/>
        <v>28163939867</v>
      </c>
      <c r="N13" s="48">
        <f t="shared" si="1"/>
        <v>-1044246821</v>
      </c>
      <c r="O13" s="46"/>
    </row>
    <row r="14" spans="1:15" s="47" customFormat="1" ht="13.5" customHeight="1">
      <c r="A14" s="42"/>
      <c r="B14" s="43"/>
      <c r="C14" s="43"/>
      <c r="D14" s="43"/>
      <c r="E14" s="49" t="s">
        <v>68</v>
      </c>
      <c r="F14" s="45">
        <f aca="true" t="shared" si="6" ref="F14:G16">F27+F40+F49</f>
        <v>0</v>
      </c>
      <c r="G14" s="45">
        <f t="shared" si="6"/>
        <v>616400000</v>
      </c>
      <c r="H14" s="45">
        <f t="shared" si="3"/>
        <v>616400000</v>
      </c>
      <c r="I14" s="45">
        <f aca="true" t="shared" si="7" ref="I14:L16">I27+I40+I49</f>
        <v>268539000</v>
      </c>
      <c r="J14" s="45">
        <f t="shared" si="7"/>
        <v>0</v>
      </c>
      <c r="K14" s="97">
        <f t="shared" si="5"/>
        <v>268539000</v>
      </c>
      <c r="L14" s="45">
        <f t="shared" si="7"/>
        <v>346828170</v>
      </c>
      <c r="M14" s="48">
        <f t="shared" si="0"/>
        <v>615367170</v>
      </c>
      <c r="N14" s="48">
        <f t="shared" si="1"/>
        <v>-1032830</v>
      </c>
      <c r="O14" s="46"/>
    </row>
    <row r="15" spans="1:15" s="47" customFormat="1" ht="13.5" customHeight="1">
      <c r="A15" s="42"/>
      <c r="B15" s="43"/>
      <c r="C15" s="43"/>
      <c r="D15" s="43"/>
      <c r="E15" s="49" t="s">
        <v>70</v>
      </c>
      <c r="F15" s="45">
        <f t="shared" si="6"/>
        <v>19103500000</v>
      </c>
      <c r="G15" s="45">
        <f t="shared" si="6"/>
        <v>-4156175707</v>
      </c>
      <c r="H15" s="45">
        <f t="shared" si="3"/>
        <v>14947324293</v>
      </c>
      <c r="I15" s="45">
        <f t="shared" si="7"/>
        <v>10757973872</v>
      </c>
      <c r="J15" s="45">
        <f t="shared" si="7"/>
        <v>3084164676</v>
      </c>
      <c r="K15" s="97">
        <f t="shared" si="5"/>
        <v>13842138548</v>
      </c>
      <c r="L15" s="45">
        <f t="shared" si="7"/>
        <v>857041468</v>
      </c>
      <c r="M15" s="48">
        <f t="shared" si="0"/>
        <v>14699180016</v>
      </c>
      <c r="N15" s="48">
        <f t="shared" si="1"/>
        <v>-248144277</v>
      </c>
      <c r="O15" s="46"/>
    </row>
    <row r="16" spans="1:15" s="47" customFormat="1" ht="13.5" customHeight="1">
      <c r="A16" s="42"/>
      <c r="B16" s="43"/>
      <c r="C16" s="43"/>
      <c r="D16" s="43"/>
      <c r="E16" s="49" t="s">
        <v>69</v>
      </c>
      <c r="F16" s="45">
        <f t="shared" si="6"/>
        <v>9885000000</v>
      </c>
      <c r="G16" s="45">
        <f t="shared" si="6"/>
        <v>3759462395</v>
      </c>
      <c r="H16" s="45">
        <f t="shared" si="3"/>
        <v>13644462395</v>
      </c>
      <c r="I16" s="45">
        <f t="shared" si="7"/>
        <v>8656026508</v>
      </c>
      <c r="J16" s="45">
        <f t="shared" si="7"/>
        <v>3078073026</v>
      </c>
      <c r="K16" s="97">
        <f t="shared" si="5"/>
        <v>11734099534</v>
      </c>
      <c r="L16" s="45">
        <f t="shared" si="7"/>
        <v>1115293147</v>
      </c>
      <c r="M16" s="48">
        <f t="shared" si="0"/>
        <v>12849392681</v>
      </c>
      <c r="N16" s="48">
        <f t="shared" si="1"/>
        <v>-795069714</v>
      </c>
      <c r="O16" s="46"/>
    </row>
    <row r="17" spans="1:15" s="54" customFormat="1" ht="26.25" customHeight="1">
      <c r="A17" s="50" t="s">
        <v>16</v>
      </c>
      <c r="B17" s="51" t="s">
        <v>15</v>
      </c>
      <c r="C17" s="51" t="s">
        <v>15</v>
      </c>
      <c r="D17" s="51" t="s">
        <v>15</v>
      </c>
      <c r="E17" s="52" t="s">
        <v>23</v>
      </c>
      <c r="F17" s="29">
        <f aca="true" t="shared" si="8" ref="F17:G20">F18</f>
        <v>3385000000</v>
      </c>
      <c r="G17" s="29">
        <f t="shared" si="8"/>
        <v>0</v>
      </c>
      <c r="H17" s="29">
        <f aca="true" t="shared" si="9" ref="H17:H22">F17+G17</f>
        <v>3385000000</v>
      </c>
      <c r="I17" s="29">
        <f aca="true" t="shared" si="10" ref="I17:L20">I18</f>
        <v>2468803618</v>
      </c>
      <c r="J17" s="29">
        <f t="shared" si="10"/>
        <v>342936267</v>
      </c>
      <c r="K17" s="96">
        <f t="shared" si="5"/>
        <v>2811739885</v>
      </c>
      <c r="L17" s="29">
        <f t="shared" si="10"/>
        <v>342795116</v>
      </c>
      <c r="M17" s="29">
        <f t="shared" si="0"/>
        <v>3154535001</v>
      </c>
      <c r="N17" s="29">
        <f t="shared" si="1"/>
        <v>-230464999</v>
      </c>
      <c r="O17" s="53" t="s">
        <v>15</v>
      </c>
    </row>
    <row r="18" spans="1:15" s="54" customFormat="1" ht="26.25" customHeight="1">
      <c r="A18" s="50" t="s">
        <v>15</v>
      </c>
      <c r="B18" s="51" t="s">
        <v>16</v>
      </c>
      <c r="C18" s="51" t="s">
        <v>15</v>
      </c>
      <c r="D18" s="51" t="s">
        <v>15</v>
      </c>
      <c r="E18" s="52" t="s">
        <v>24</v>
      </c>
      <c r="F18" s="29">
        <f t="shared" si="8"/>
        <v>3385000000</v>
      </c>
      <c r="G18" s="29">
        <f t="shared" si="8"/>
        <v>0</v>
      </c>
      <c r="H18" s="29">
        <f t="shared" si="9"/>
        <v>3385000000</v>
      </c>
      <c r="I18" s="29">
        <f t="shared" si="10"/>
        <v>2468803618</v>
      </c>
      <c r="J18" s="29">
        <f t="shared" si="10"/>
        <v>342936267</v>
      </c>
      <c r="K18" s="96">
        <f t="shared" si="5"/>
        <v>2811739885</v>
      </c>
      <c r="L18" s="29">
        <f t="shared" si="10"/>
        <v>342795116</v>
      </c>
      <c r="M18" s="29">
        <f t="shared" si="0"/>
        <v>3154535001</v>
      </c>
      <c r="N18" s="29">
        <f t="shared" si="1"/>
        <v>-230464999</v>
      </c>
      <c r="O18" s="53" t="s">
        <v>15</v>
      </c>
    </row>
    <row r="19" spans="1:15" s="54" customFormat="1" ht="26.25" customHeight="1">
      <c r="A19" s="50" t="s">
        <v>15</v>
      </c>
      <c r="B19" s="51" t="s">
        <v>15</v>
      </c>
      <c r="C19" s="51" t="s">
        <v>15</v>
      </c>
      <c r="D19" s="51" t="s">
        <v>15</v>
      </c>
      <c r="E19" s="52" t="s">
        <v>25</v>
      </c>
      <c r="F19" s="29">
        <f t="shared" si="8"/>
        <v>3385000000</v>
      </c>
      <c r="G19" s="29">
        <f t="shared" si="8"/>
        <v>0</v>
      </c>
      <c r="H19" s="29">
        <f t="shared" si="9"/>
        <v>3385000000</v>
      </c>
      <c r="I19" s="29">
        <f t="shared" si="10"/>
        <v>2468803618</v>
      </c>
      <c r="J19" s="29">
        <f t="shared" si="10"/>
        <v>342936267</v>
      </c>
      <c r="K19" s="96">
        <f t="shared" si="5"/>
        <v>2811739885</v>
      </c>
      <c r="L19" s="29">
        <f t="shared" si="10"/>
        <v>342795116</v>
      </c>
      <c r="M19" s="29">
        <f t="shared" si="0"/>
        <v>3154535001</v>
      </c>
      <c r="N19" s="29">
        <f t="shared" si="1"/>
        <v>-230464999</v>
      </c>
      <c r="O19" s="53" t="s">
        <v>15</v>
      </c>
    </row>
    <row r="20" spans="1:15" s="54" customFormat="1" ht="26.25" customHeight="1">
      <c r="A20" s="50" t="s">
        <v>15</v>
      </c>
      <c r="B20" s="51" t="s">
        <v>15</v>
      </c>
      <c r="C20" s="51" t="s">
        <v>16</v>
      </c>
      <c r="D20" s="51" t="s">
        <v>15</v>
      </c>
      <c r="E20" s="52" t="s">
        <v>26</v>
      </c>
      <c r="F20" s="29">
        <f t="shared" si="8"/>
        <v>3385000000</v>
      </c>
      <c r="G20" s="29">
        <f t="shared" si="8"/>
        <v>0</v>
      </c>
      <c r="H20" s="29">
        <f t="shared" si="9"/>
        <v>3385000000</v>
      </c>
      <c r="I20" s="29">
        <f t="shared" si="10"/>
        <v>2468803618</v>
      </c>
      <c r="J20" s="29">
        <f t="shared" si="10"/>
        <v>342936267</v>
      </c>
      <c r="K20" s="96">
        <f t="shared" si="5"/>
        <v>2811739885</v>
      </c>
      <c r="L20" s="29">
        <f t="shared" si="10"/>
        <v>342795116</v>
      </c>
      <c r="M20" s="29">
        <f t="shared" si="0"/>
        <v>3154535001</v>
      </c>
      <c r="N20" s="29">
        <f t="shared" si="1"/>
        <v>-230464999</v>
      </c>
      <c r="O20" s="53" t="s">
        <v>15</v>
      </c>
    </row>
    <row r="21" spans="1:15" s="54" customFormat="1" ht="26.25" customHeight="1">
      <c r="A21" s="50" t="s">
        <v>15</v>
      </c>
      <c r="B21" s="51" t="s">
        <v>15</v>
      </c>
      <c r="C21" s="51" t="s">
        <v>15</v>
      </c>
      <c r="D21" s="51" t="s">
        <v>16</v>
      </c>
      <c r="E21" s="52" t="s">
        <v>27</v>
      </c>
      <c r="F21" s="29">
        <v>3385000000</v>
      </c>
      <c r="G21" s="29">
        <v>0</v>
      </c>
      <c r="H21" s="29">
        <f t="shared" si="9"/>
        <v>3385000000</v>
      </c>
      <c r="I21" s="29">
        <v>2468803618</v>
      </c>
      <c r="J21" s="29">
        <v>342936267</v>
      </c>
      <c r="K21" s="96">
        <f t="shared" si="5"/>
        <v>2811739885</v>
      </c>
      <c r="L21" s="29">
        <v>342795116</v>
      </c>
      <c r="M21" s="29">
        <f t="shared" si="0"/>
        <v>3154535001</v>
      </c>
      <c r="N21" s="29">
        <f t="shared" si="1"/>
        <v>-230464999</v>
      </c>
      <c r="O21" s="53" t="s">
        <v>15</v>
      </c>
    </row>
    <row r="22" spans="1:15" s="47" customFormat="1" ht="13.5" customHeight="1">
      <c r="A22" s="42"/>
      <c r="B22" s="43"/>
      <c r="C22" s="43"/>
      <c r="D22" s="43"/>
      <c r="E22" s="44" t="s">
        <v>67</v>
      </c>
      <c r="F22" s="45">
        <f>F23+F26</f>
        <v>3385000000</v>
      </c>
      <c r="G22" s="45">
        <f>G23+G26</f>
        <v>0</v>
      </c>
      <c r="H22" s="45">
        <f t="shared" si="9"/>
        <v>3385000000</v>
      </c>
      <c r="I22" s="45">
        <f>I23+I26</f>
        <v>2468803618</v>
      </c>
      <c r="J22" s="45">
        <f>J23+J26</f>
        <v>342936267</v>
      </c>
      <c r="K22" s="97">
        <f t="shared" si="5"/>
        <v>2811739885</v>
      </c>
      <c r="L22" s="45">
        <f>L23+L26</f>
        <v>342795116</v>
      </c>
      <c r="M22" s="48">
        <f t="shared" si="0"/>
        <v>3154535001</v>
      </c>
      <c r="N22" s="48">
        <f t="shared" si="1"/>
        <v>-230464999</v>
      </c>
      <c r="O22" s="46"/>
    </row>
    <row r="23" spans="1:15" s="47" customFormat="1" ht="13.5" customHeight="1">
      <c r="A23" s="42"/>
      <c r="B23" s="43"/>
      <c r="C23" s="43"/>
      <c r="D23" s="43"/>
      <c r="E23" s="44" t="s">
        <v>65</v>
      </c>
      <c r="F23" s="45">
        <f aca="true" t="shared" si="11" ref="F23:L23">SUM(F24:F25)</f>
        <v>456000000</v>
      </c>
      <c r="G23" s="45">
        <f t="shared" si="11"/>
        <v>-214530688</v>
      </c>
      <c r="H23" s="45">
        <f t="shared" si="11"/>
        <v>241469312</v>
      </c>
      <c r="I23" s="45">
        <f t="shared" si="11"/>
        <v>215675634</v>
      </c>
      <c r="J23" s="45">
        <f t="shared" si="11"/>
        <v>18926609</v>
      </c>
      <c r="K23" s="97">
        <f>SUM(K24:K25)</f>
        <v>234602243</v>
      </c>
      <c r="L23" s="45">
        <f t="shared" si="11"/>
        <v>2065370</v>
      </c>
      <c r="M23" s="48">
        <f t="shared" si="0"/>
        <v>236667613</v>
      </c>
      <c r="N23" s="48">
        <f t="shared" si="1"/>
        <v>-4801699</v>
      </c>
      <c r="O23" s="46"/>
    </row>
    <row r="24" spans="1:15" s="41" customFormat="1" ht="13.5" customHeight="1">
      <c r="A24" s="37"/>
      <c r="B24" s="38"/>
      <c r="C24" s="38"/>
      <c r="D24" s="38"/>
      <c r="E24" s="59" t="s">
        <v>68</v>
      </c>
      <c r="F24" s="39">
        <v>456000000</v>
      </c>
      <c r="G24" s="39">
        <v>-214530688</v>
      </c>
      <c r="H24" s="39">
        <f aca="true" t="shared" si="12" ref="H24:H29">F24+G24</f>
        <v>241469312</v>
      </c>
      <c r="I24" s="39">
        <v>215675634</v>
      </c>
      <c r="J24" s="39">
        <v>18926609</v>
      </c>
      <c r="K24" s="98">
        <v>234602243</v>
      </c>
      <c r="L24" s="39">
        <v>2065370</v>
      </c>
      <c r="M24" s="30">
        <f t="shared" si="0"/>
        <v>236667613</v>
      </c>
      <c r="N24" s="30">
        <f t="shared" si="1"/>
        <v>-4801699</v>
      </c>
      <c r="O24" s="40"/>
    </row>
    <row r="25" spans="1:15" s="41" customFormat="1" ht="13.5" customHeight="1">
      <c r="A25" s="37"/>
      <c r="B25" s="38"/>
      <c r="C25" s="38"/>
      <c r="D25" s="38"/>
      <c r="E25" s="59" t="s">
        <v>69</v>
      </c>
      <c r="F25" s="39"/>
      <c r="G25" s="39"/>
      <c r="H25" s="39">
        <f t="shared" si="12"/>
        <v>0</v>
      </c>
      <c r="I25" s="39"/>
      <c r="J25" s="39"/>
      <c r="K25" s="98">
        <v>0</v>
      </c>
      <c r="L25" s="39"/>
      <c r="M25" s="30">
        <f t="shared" si="0"/>
        <v>0</v>
      </c>
      <c r="N25" s="30">
        <f t="shared" si="1"/>
        <v>0</v>
      </c>
      <c r="O25" s="40"/>
    </row>
    <row r="26" spans="1:15" s="47" customFormat="1" ht="13.5" customHeight="1">
      <c r="A26" s="42"/>
      <c r="B26" s="43"/>
      <c r="C26" s="43"/>
      <c r="D26" s="43"/>
      <c r="E26" s="44" t="s">
        <v>66</v>
      </c>
      <c r="F26" s="45">
        <f>SUM(F27:F29)</f>
        <v>2929000000</v>
      </c>
      <c r="G26" s="45">
        <f>SUM(G27:G29)</f>
        <v>214530688</v>
      </c>
      <c r="H26" s="45">
        <f t="shared" si="12"/>
        <v>3143530688</v>
      </c>
      <c r="I26" s="45">
        <f>SUM(I27:I29)</f>
        <v>2253127984</v>
      </c>
      <c r="J26" s="45">
        <f>SUM(J27:J29)</f>
        <v>324009658</v>
      </c>
      <c r="K26" s="97">
        <f aca="true" t="shared" si="13" ref="K26:K35">I26+J26</f>
        <v>2577137642</v>
      </c>
      <c r="L26" s="45">
        <f>SUM(L27:L29)</f>
        <v>340729746</v>
      </c>
      <c r="M26" s="48">
        <f t="shared" si="0"/>
        <v>2917867388</v>
      </c>
      <c r="N26" s="48">
        <f t="shared" si="1"/>
        <v>-225663300</v>
      </c>
      <c r="O26" s="46"/>
    </row>
    <row r="27" spans="1:15" s="41" customFormat="1" ht="13.5" customHeight="1">
      <c r="A27" s="37"/>
      <c r="B27" s="38"/>
      <c r="C27" s="38"/>
      <c r="D27" s="38"/>
      <c r="E27" s="59" t="s">
        <v>68</v>
      </c>
      <c r="F27" s="39">
        <v>0</v>
      </c>
      <c r="G27" s="39">
        <v>4600000</v>
      </c>
      <c r="H27" s="39">
        <f t="shared" si="12"/>
        <v>4600000</v>
      </c>
      <c r="I27" s="39">
        <v>4532093</v>
      </c>
      <c r="J27" s="39">
        <v>0</v>
      </c>
      <c r="K27" s="98">
        <v>4532093</v>
      </c>
      <c r="L27" s="39">
        <v>0</v>
      </c>
      <c r="M27" s="30">
        <f t="shared" si="0"/>
        <v>4532093</v>
      </c>
      <c r="N27" s="30">
        <f t="shared" si="1"/>
        <v>-67907</v>
      </c>
      <c r="O27" s="40"/>
    </row>
    <row r="28" spans="1:15" s="41" customFormat="1" ht="13.5" customHeight="1">
      <c r="A28" s="37"/>
      <c r="B28" s="38"/>
      <c r="C28" s="38"/>
      <c r="D28" s="38"/>
      <c r="E28" s="59" t="s">
        <v>70</v>
      </c>
      <c r="F28" s="39">
        <v>1474000000</v>
      </c>
      <c r="G28" s="39">
        <v>-1047500707</v>
      </c>
      <c r="H28" s="39">
        <f t="shared" si="12"/>
        <v>426499293</v>
      </c>
      <c r="I28" s="39">
        <v>397031003</v>
      </c>
      <c r="J28" s="39">
        <v>11074453</v>
      </c>
      <c r="K28" s="98">
        <v>408105456</v>
      </c>
      <c r="L28" s="39">
        <v>867497</v>
      </c>
      <c r="M28" s="30">
        <f t="shared" si="0"/>
        <v>408972953</v>
      </c>
      <c r="N28" s="30">
        <f t="shared" si="1"/>
        <v>-17526340</v>
      </c>
      <c r="O28" s="40"/>
    </row>
    <row r="29" spans="1:15" s="41" customFormat="1" ht="13.5" customHeight="1">
      <c r="A29" s="37"/>
      <c r="B29" s="38"/>
      <c r="C29" s="38"/>
      <c r="D29" s="38"/>
      <c r="E29" s="59" t="s">
        <v>69</v>
      </c>
      <c r="F29" s="39">
        <v>1455000000</v>
      </c>
      <c r="G29" s="39">
        <v>1257431395</v>
      </c>
      <c r="H29" s="39">
        <f t="shared" si="12"/>
        <v>2712431395</v>
      </c>
      <c r="I29" s="39">
        <v>1851564888</v>
      </c>
      <c r="J29" s="39">
        <v>312935205</v>
      </c>
      <c r="K29" s="98">
        <v>2164500093</v>
      </c>
      <c r="L29" s="39">
        <v>339862249</v>
      </c>
      <c r="M29" s="30">
        <f t="shared" si="0"/>
        <v>2504362342</v>
      </c>
      <c r="N29" s="30">
        <f t="shared" si="1"/>
        <v>-208069053</v>
      </c>
      <c r="O29" s="40"/>
    </row>
    <row r="30" spans="1:15" s="54" customFormat="1" ht="26.25" customHeight="1">
      <c r="A30" s="50" t="s">
        <v>17</v>
      </c>
      <c r="B30" s="51" t="s">
        <v>15</v>
      </c>
      <c r="C30" s="51" t="s">
        <v>15</v>
      </c>
      <c r="D30" s="51" t="s">
        <v>15</v>
      </c>
      <c r="E30" s="52" t="s">
        <v>28</v>
      </c>
      <c r="F30" s="29">
        <f aca="true" t="shared" si="14" ref="F30:G33">F31</f>
        <v>21059800000</v>
      </c>
      <c r="G30" s="29">
        <f t="shared" si="14"/>
        <v>0</v>
      </c>
      <c r="H30" s="29">
        <f aca="true" t="shared" si="15" ref="H30:H35">F30+G30</f>
        <v>21059800000</v>
      </c>
      <c r="I30" s="29">
        <f aca="true" t="shared" si="16" ref="I30:L33">I31</f>
        <v>13706684072</v>
      </c>
      <c r="J30" s="29">
        <f t="shared" si="16"/>
        <v>5659370260</v>
      </c>
      <c r="K30" s="96">
        <f t="shared" si="13"/>
        <v>19366054332</v>
      </c>
      <c r="L30" s="29">
        <f t="shared" si="16"/>
        <v>1113412121</v>
      </c>
      <c r="M30" s="29">
        <f t="shared" si="0"/>
        <v>20479466453</v>
      </c>
      <c r="N30" s="29">
        <f t="shared" si="1"/>
        <v>-580333547</v>
      </c>
      <c r="O30" s="53" t="s">
        <v>15</v>
      </c>
    </row>
    <row r="31" spans="1:15" s="54" customFormat="1" ht="26.25" customHeight="1">
      <c r="A31" s="50" t="s">
        <v>15</v>
      </c>
      <c r="B31" s="51" t="s">
        <v>16</v>
      </c>
      <c r="C31" s="51" t="s">
        <v>15</v>
      </c>
      <c r="D31" s="51" t="s">
        <v>15</v>
      </c>
      <c r="E31" s="52" t="s">
        <v>29</v>
      </c>
      <c r="F31" s="29">
        <f t="shared" si="14"/>
        <v>21059800000</v>
      </c>
      <c r="G31" s="29">
        <f t="shared" si="14"/>
        <v>0</v>
      </c>
      <c r="H31" s="29">
        <f t="shared" si="15"/>
        <v>21059800000</v>
      </c>
      <c r="I31" s="29">
        <f t="shared" si="16"/>
        <v>13706684072</v>
      </c>
      <c r="J31" s="29">
        <f t="shared" si="16"/>
        <v>5659370260</v>
      </c>
      <c r="K31" s="96">
        <f t="shared" si="13"/>
        <v>19366054332</v>
      </c>
      <c r="L31" s="29">
        <f t="shared" si="16"/>
        <v>1113412121</v>
      </c>
      <c r="M31" s="29">
        <f t="shared" si="0"/>
        <v>20479466453</v>
      </c>
      <c r="N31" s="29">
        <f t="shared" si="1"/>
        <v>-580333547</v>
      </c>
      <c r="O31" s="53" t="s">
        <v>15</v>
      </c>
    </row>
    <row r="32" spans="1:15" s="54" customFormat="1" ht="26.25" customHeight="1">
      <c r="A32" s="50" t="s">
        <v>15</v>
      </c>
      <c r="B32" s="51" t="s">
        <v>15</v>
      </c>
      <c r="C32" s="51" t="s">
        <v>15</v>
      </c>
      <c r="D32" s="51" t="s">
        <v>15</v>
      </c>
      <c r="E32" s="52" t="s">
        <v>30</v>
      </c>
      <c r="F32" s="29">
        <f t="shared" si="14"/>
        <v>21059800000</v>
      </c>
      <c r="G32" s="29">
        <f t="shared" si="14"/>
        <v>0</v>
      </c>
      <c r="H32" s="29">
        <f t="shared" si="15"/>
        <v>21059800000</v>
      </c>
      <c r="I32" s="29">
        <f t="shared" si="16"/>
        <v>13706684072</v>
      </c>
      <c r="J32" s="29">
        <f t="shared" si="16"/>
        <v>5659370260</v>
      </c>
      <c r="K32" s="96">
        <f t="shared" si="13"/>
        <v>19366054332</v>
      </c>
      <c r="L32" s="29">
        <f t="shared" si="16"/>
        <v>1113412121</v>
      </c>
      <c r="M32" s="29">
        <f t="shared" si="0"/>
        <v>20479466453</v>
      </c>
      <c r="N32" s="29">
        <f t="shared" si="1"/>
        <v>-580333547</v>
      </c>
      <c r="O32" s="53" t="s">
        <v>15</v>
      </c>
    </row>
    <row r="33" spans="1:15" s="54" customFormat="1" ht="26.25" customHeight="1">
      <c r="A33" s="50" t="s">
        <v>15</v>
      </c>
      <c r="B33" s="51" t="s">
        <v>15</v>
      </c>
      <c r="C33" s="51" t="s">
        <v>16</v>
      </c>
      <c r="D33" s="51" t="s">
        <v>15</v>
      </c>
      <c r="E33" s="52" t="s">
        <v>31</v>
      </c>
      <c r="F33" s="29">
        <f t="shared" si="14"/>
        <v>21059800000</v>
      </c>
      <c r="G33" s="29">
        <f t="shared" si="14"/>
        <v>0</v>
      </c>
      <c r="H33" s="29">
        <f t="shared" si="15"/>
        <v>21059800000</v>
      </c>
      <c r="I33" s="29">
        <f t="shared" si="16"/>
        <v>13706684072</v>
      </c>
      <c r="J33" s="29">
        <f t="shared" si="16"/>
        <v>5659370260</v>
      </c>
      <c r="K33" s="96">
        <f t="shared" si="13"/>
        <v>19366054332</v>
      </c>
      <c r="L33" s="29">
        <f t="shared" si="16"/>
        <v>1113412121</v>
      </c>
      <c r="M33" s="29">
        <f t="shared" si="0"/>
        <v>20479466453</v>
      </c>
      <c r="N33" s="29">
        <f t="shared" si="1"/>
        <v>-580333547</v>
      </c>
      <c r="O33" s="53" t="s">
        <v>15</v>
      </c>
    </row>
    <row r="34" spans="1:15" s="54" customFormat="1" ht="26.25" customHeight="1">
      <c r="A34" s="50" t="s">
        <v>15</v>
      </c>
      <c r="B34" s="51" t="s">
        <v>15</v>
      </c>
      <c r="C34" s="51" t="s">
        <v>15</v>
      </c>
      <c r="D34" s="51" t="s">
        <v>16</v>
      </c>
      <c r="E34" s="52" t="s">
        <v>32</v>
      </c>
      <c r="F34" s="29">
        <v>21059800000</v>
      </c>
      <c r="G34" s="29">
        <v>0</v>
      </c>
      <c r="H34" s="29">
        <f t="shared" si="15"/>
        <v>21059800000</v>
      </c>
      <c r="I34" s="29">
        <v>13706684072</v>
      </c>
      <c r="J34" s="29">
        <v>5659370260</v>
      </c>
      <c r="K34" s="96">
        <f t="shared" si="13"/>
        <v>19366054332</v>
      </c>
      <c r="L34" s="29">
        <v>1113412121</v>
      </c>
      <c r="M34" s="29">
        <f t="shared" si="0"/>
        <v>20479466453</v>
      </c>
      <c r="N34" s="29">
        <f t="shared" si="1"/>
        <v>-580333547</v>
      </c>
      <c r="O34" s="53" t="s">
        <v>15</v>
      </c>
    </row>
    <row r="35" spans="1:15" s="47" customFormat="1" ht="13.5" customHeight="1">
      <c r="A35" s="42"/>
      <c r="B35" s="43"/>
      <c r="C35" s="43"/>
      <c r="D35" s="43"/>
      <c r="E35" s="44" t="s">
        <v>67</v>
      </c>
      <c r="F35" s="45">
        <f>F36+F39</f>
        <v>21059800000</v>
      </c>
      <c r="G35" s="45">
        <f>G36+G39</f>
        <v>0</v>
      </c>
      <c r="H35" s="45">
        <f t="shared" si="15"/>
        <v>21059800000</v>
      </c>
      <c r="I35" s="45">
        <f>I36+I39</f>
        <v>13706684072</v>
      </c>
      <c r="J35" s="45">
        <f>J36+J39</f>
        <v>5659370260</v>
      </c>
      <c r="K35" s="97">
        <f t="shared" si="13"/>
        <v>19366054332</v>
      </c>
      <c r="L35" s="45">
        <f>L36+L39</f>
        <v>1113412121</v>
      </c>
      <c r="M35" s="48">
        <f t="shared" si="0"/>
        <v>20479466453</v>
      </c>
      <c r="N35" s="48">
        <f t="shared" si="1"/>
        <v>-580333547</v>
      </c>
      <c r="O35" s="46"/>
    </row>
    <row r="36" spans="1:15" s="47" customFormat="1" ht="13.5" customHeight="1">
      <c r="A36" s="42"/>
      <c r="B36" s="43"/>
      <c r="C36" s="43"/>
      <c r="D36" s="43"/>
      <c r="E36" s="44" t="s">
        <v>65</v>
      </c>
      <c r="F36" s="45">
        <f aca="true" t="shared" si="17" ref="F36:L36">SUM(F37:F38)</f>
        <v>161300000</v>
      </c>
      <c r="G36" s="45">
        <f t="shared" si="17"/>
        <v>0</v>
      </c>
      <c r="H36" s="45">
        <f t="shared" si="17"/>
        <v>161300000</v>
      </c>
      <c r="I36" s="45">
        <f t="shared" si="17"/>
        <v>129093539</v>
      </c>
      <c r="J36" s="45">
        <f t="shared" si="17"/>
        <v>12060789</v>
      </c>
      <c r="K36" s="97">
        <f>SUM(K37:K38)</f>
        <v>141154328</v>
      </c>
      <c r="L36" s="45">
        <f t="shared" si="17"/>
        <v>5749000</v>
      </c>
      <c r="M36" s="48">
        <f t="shared" si="0"/>
        <v>146903328</v>
      </c>
      <c r="N36" s="48">
        <f t="shared" si="1"/>
        <v>-14396672</v>
      </c>
      <c r="O36" s="46"/>
    </row>
    <row r="37" spans="1:15" s="41" customFormat="1" ht="13.5" customHeight="1">
      <c r="A37" s="37"/>
      <c r="B37" s="38"/>
      <c r="C37" s="38"/>
      <c r="D37" s="38"/>
      <c r="E37" s="59" t="s">
        <v>68</v>
      </c>
      <c r="F37" s="39">
        <v>122800000</v>
      </c>
      <c r="G37" s="39"/>
      <c r="H37" s="39">
        <f aca="true" t="shared" si="18" ref="H37:H44">F37+G37</f>
        <v>122800000</v>
      </c>
      <c r="I37" s="39">
        <v>97401728</v>
      </c>
      <c r="J37" s="39">
        <v>8560179</v>
      </c>
      <c r="K37" s="98">
        <v>105961907</v>
      </c>
      <c r="L37" s="39">
        <v>5749000</v>
      </c>
      <c r="M37" s="30">
        <f t="shared" si="0"/>
        <v>111710907</v>
      </c>
      <c r="N37" s="30">
        <f t="shared" si="1"/>
        <v>-11089093</v>
      </c>
      <c r="O37" s="40"/>
    </row>
    <row r="38" spans="1:15" s="41" customFormat="1" ht="13.5" customHeight="1">
      <c r="A38" s="37"/>
      <c r="B38" s="38"/>
      <c r="C38" s="38"/>
      <c r="D38" s="38"/>
      <c r="E38" s="59" t="s">
        <v>69</v>
      </c>
      <c r="F38" s="39">
        <v>38500000</v>
      </c>
      <c r="G38" s="39"/>
      <c r="H38" s="39">
        <f t="shared" si="18"/>
        <v>38500000</v>
      </c>
      <c r="I38" s="39">
        <v>31691811</v>
      </c>
      <c r="J38" s="39">
        <v>3500610</v>
      </c>
      <c r="K38" s="98">
        <v>35192421</v>
      </c>
      <c r="L38" s="39">
        <v>0</v>
      </c>
      <c r="M38" s="30">
        <f t="shared" si="0"/>
        <v>35192421</v>
      </c>
      <c r="N38" s="30">
        <f t="shared" si="1"/>
        <v>-3307579</v>
      </c>
      <c r="O38" s="40"/>
    </row>
    <row r="39" spans="1:15" s="47" customFormat="1" ht="13.5" customHeight="1">
      <c r="A39" s="42"/>
      <c r="B39" s="43"/>
      <c r="C39" s="43"/>
      <c r="D39" s="43"/>
      <c r="E39" s="44" t="s">
        <v>66</v>
      </c>
      <c r="F39" s="45">
        <f>SUM(F40:F42)</f>
        <v>20898500000</v>
      </c>
      <c r="G39" s="45">
        <f>SUM(G40:G42)</f>
        <v>0</v>
      </c>
      <c r="H39" s="45">
        <f t="shared" si="18"/>
        <v>20898500000</v>
      </c>
      <c r="I39" s="45">
        <f>SUM(I40:I42)</f>
        <v>13577590533</v>
      </c>
      <c r="J39" s="45">
        <f>SUM(J40:J42)</f>
        <v>5647309471</v>
      </c>
      <c r="K39" s="97">
        <f aca="true" t="shared" si="19" ref="K39:K44">I39+J39</f>
        <v>19224900004</v>
      </c>
      <c r="L39" s="45">
        <f>SUM(L40:L42)</f>
        <v>1107663121</v>
      </c>
      <c r="M39" s="48">
        <f t="shared" si="0"/>
        <v>20332563125</v>
      </c>
      <c r="N39" s="48">
        <f t="shared" si="1"/>
        <v>-565936875</v>
      </c>
      <c r="O39" s="46"/>
    </row>
    <row r="40" spans="1:15" s="41" customFormat="1" ht="13.5" customHeight="1">
      <c r="A40" s="37"/>
      <c r="B40" s="38"/>
      <c r="C40" s="38"/>
      <c r="D40" s="38"/>
      <c r="E40" s="59" t="s">
        <v>68</v>
      </c>
      <c r="F40" s="39">
        <v>0</v>
      </c>
      <c r="G40" s="39"/>
      <c r="H40" s="39">
        <f t="shared" si="18"/>
        <v>0</v>
      </c>
      <c r="I40" s="39"/>
      <c r="J40" s="39"/>
      <c r="K40" s="98">
        <v>0</v>
      </c>
      <c r="L40" s="39"/>
      <c r="M40" s="30">
        <f t="shared" si="0"/>
        <v>0</v>
      </c>
      <c r="N40" s="30">
        <f t="shared" si="1"/>
        <v>0</v>
      </c>
      <c r="O40" s="40"/>
    </row>
    <row r="41" spans="1:15" s="41" customFormat="1" ht="13.5" customHeight="1">
      <c r="A41" s="37"/>
      <c r="B41" s="38"/>
      <c r="C41" s="38"/>
      <c r="D41" s="38"/>
      <c r="E41" s="59" t="s">
        <v>70</v>
      </c>
      <c r="F41" s="39">
        <v>13391500000</v>
      </c>
      <c r="G41" s="39">
        <v>-2518831000</v>
      </c>
      <c r="H41" s="39">
        <f t="shared" si="18"/>
        <v>10872669000</v>
      </c>
      <c r="I41" s="39">
        <v>7248426130</v>
      </c>
      <c r="J41" s="39">
        <v>2949922205</v>
      </c>
      <c r="K41" s="98">
        <v>10198348335</v>
      </c>
      <c r="L41" s="39">
        <v>469158627</v>
      </c>
      <c r="M41" s="30">
        <f t="shared" si="0"/>
        <v>10667506962</v>
      </c>
      <c r="N41" s="30">
        <f t="shared" si="1"/>
        <v>-205162038</v>
      </c>
      <c r="O41" s="40"/>
    </row>
    <row r="42" spans="1:15" s="41" customFormat="1" ht="13.5" customHeight="1">
      <c r="A42" s="37"/>
      <c r="B42" s="38"/>
      <c r="C42" s="38"/>
      <c r="D42" s="38"/>
      <c r="E42" s="59" t="s">
        <v>69</v>
      </c>
      <c r="F42" s="39">
        <v>7507000000</v>
      </c>
      <c r="G42" s="39">
        <v>2518831000</v>
      </c>
      <c r="H42" s="39">
        <f t="shared" si="18"/>
        <v>10025831000</v>
      </c>
      <c r="I42" s="39">
        <v>6329164403</v>
      </c>
      <c r="J42" s="39">
        <v>2697387266</v>
      </c>
      <c r="K42" s="98">
        <v>9026551669</v>
      </c>
      <c r="L42" s="39">
        <v>638504494</v>
      </c>
      <c r="M42" s="30">
        <f t="shared" si="0"/>
        <v>9665056163</v>
      </c>
      <c r="N42" s="30">
        <f t="shared" si="1"/>
        <v>-360774837</v>
      </c>
      <c r="O42" s="40"/>
    </row>
    <row r="43" spans="1:15" s="54" customFormat="1" ht="26.25" customHeight="1">
      <c r="A43" s="50" t="s">
        <v>18</v>
      </c>
      <c r="B43" s="51" t="s">
        <v>15</v>
      </c>
      <c r="C43" s="51" t="s">
        <v>15</v>
      </c>
      <c r="D43" s="51" t="s">
        <v>15</v>
      </c>
      <c r="E43" s="52" t="s">
        <v>33</v>
      </c>
      <c r="F43" s="29">
        <f>F52+F81+F93+F105+F117</f>
        <v>5378000000</v>
      </c>
      <c r="G43" s="29">
        <f>G52+G81+G93+G105+G117</f>
        <v>0</v>
      </c>
      <c r="H43" s="29">
        <f t="shared" si="18"/>
        <v>5378000000</v>
      </c>
      <c r="I43" s="29">
        <f>I52+I81+I93+I105+I117</f>
        <v>3996373315</v>
      </c>
      <c r="J43" s="29">
        <f>J52+J81+J93+J105+J117</f>
        <v>192687573</v>
      </c>
      <c r="K43" s="96">
        <f t="shared" si="19"/>
        <v>4189060888</v>
      </c>
      <c r="L43" s="29">
        <f>L52+L81+L93+L105+L117</f>
        <v>881683418</v>
      </c>
      <c r="M43" s="29">
        <f t="shared" si="0"/>
        <v>5070744306</v>
      </c>
      <c r="N43" s="29">
        <f t="shared" si="1"/>
        <v>-307255694</v>
      </c>
      <c r="O43" s="53" t="s">
        <v>15</v>
      </c>
    </row>
    <row r="44" spans="1:15" s="47" customFormat="1" ht="13.5" customHeight="1">
      <c r="A44" s="42"/>
      <c r="B44" s="43"/>
      <c r="C44" s="43"/>
      <c r="D44" s="43"/>
      <c r="E44" s="44" t="s">
        <v>67</v>
      </c>
      <c r="F44" s="45">
        <f>F45+F48</f>
        <v>5378000000</v>
      </c>
      <c r="G44" s="45">
        <f>G45+G48</f>
        <v>0</v>
      </c>
      <c r="H44" s="45">
        <f t="shared" si="18"/>
        <v>5378000000</v>
      </c>
      <c r="I44" s="45">
        <f>I45+I48</f>
        <v>3996373315</v>
      </c>
      <c r="J44" s="45">
        <f>J45+J48</f>
        <v>192687573</v>
      </c>
      <c r="K44" s="97">
        <f t="shared" si="19"/>
        <v>4189060888</v>
      </c>
      <c r="L44" s="45">
        <f>L45+L48</f>
        <v>881683418</v>
      </c>
      <c r="M44" s="48">
        <f t="shared" si="0"/>
        <v>5070744306</v>
      </c>
      <c r="N44" s="48">
        <f t="shared" si="1"/>
        <v>-307255694</v>
      </c>
      <c r="O44" s="46"/>
    </row>
    <row r="45" spans="1:15" s="47" customFormat="1" ht="13.5" customHeight="1">
      <c r="A45" s="42"/>
      <c r="B45" s="43"/>
      <c r="C45" s="43"/>
      <c r="D45" s="43"/>
      <c r="E45" s="44" t="s">
        <v>65</v>
      </c>
      <c r="F45" s="45">
        <f aca="true" t="shared" si="20" ref="F45:L45">SUM(F46:F47)</f>
        <v>217000000</v>
      </c>
      <c r="G45" s="45">
        <f t="shared" si="20"/>
        <v>-5156000</v>
      </c>
      <c r="H45" s="45">
        <f t="shared" si="20"/>
        <v>211844000</v>
      </c>
      <c r="I45" s="45">
        <f t="shared" si="20"/>
        <v>144552452</v>
      </c>
      <c r="J45" s="45">
        <f t="shared" si="20"/>
        <v>1769000</v>
      </c>
      <c r="K45" s="97">
        <f>SUM(K46:K47)</f>
        <v>146321452</v>
      </c>
      <c r="L45" s="45">
        <f t="shared" si="20"/>
        <v>10913500</v>
      </c>
      <c r="M45" s="48">
        <f t="shared" si="0"/>
        <v>157234952</v>
      </c>
      <c r="N45" s="48">
        <f t="shared" si="1"/>
        <v>-54609048</v>
      </c>
      <c r="O45" s="46"/>
    </row>
    <row r="46" spans="1:15" s="47" customFormat="1" ht="13.5" customHeight="1">
      <c r="A46" s="42"/>
      <c r="B46" s="43"/>
      <c r="C46" s="43"/>
      <c r="D46" s="43"/>
      <c r="E46" s="49" t="s">
        <v>68</v>
      </c>
      <c r="F46" s="45">
        <f>F57+F87+F99+F111+F123</f>
        <v>169000000</v>
      </c>
      <c r="G46" s="45">
        <f>G57+G87+G99+G111+G123</f>
        <v>1830000</v>
      </c>
      <c r="H46" s="45">
        <f aca="true" t="shared" si="21" ref="H46:H51">F46+G46</f>
        <v>170830000</v>
      </c>
      <c r="I46" s="45">
        <f aca="true" t="shared" si="22" ref="I46:L47">I57+I87+I99+I111+I123</f>
        <v>143175244</v>
      </c>
      <c r="J46" s="45">
        <f t="shared" si="22"/>
        <v>1769000</v>
      </c>
      <c r="K46" s="97">
        <f aca="true" t="shared" si="23" ref="K46:K51">I46+J46</f>
        <v>144944244</v>
      </c>
      <c r="L46" s="45">
        <f t="shared" si="22"/>
        <v>10913500</v>
      </c>
      <c r="M46" s="48">
        <f t="shared" si="0"/>
        <v>155857744</v>
      </c>
      <c r="N46" s="48">
        <f t="shared" si="1"/>
        <v>-14972256</v>
      </c>
      <c r="O46" s="46"/>
    </row>
    <row r="47" spans="1:15" s="47" customFormat="1" ht="13.5" customHeight="1">
      <c r="A47" s="42"/>
      <c r="B47" s="43"/>
      <c r="C47" s="43"/>
      <c r="D47" s="43"/>
      <c r="E47" s="49" t="s">
        <v>69</v>
      </c>
      <c r="F47" s="45">
        <f>F58+F88+F100+F112+F124</f>
        <v>48000000</v>
      </c>
      <c r="G47" s="45">
        <f>G58+G88+G100+G112+G124</f>
        <v>-6986000</v>
      </c>
      <c r="H47" s="45">
        <f t="shared" si="21"/>
        <v>41014000</v>
      </c>
      <c r="I47" s="45">
        <f t="shared" si="22"/>
        <v>1377208</v>
      </c>
      <c r="J47" s="45">
        <f t="shared" si="22"/>
        <v>0</v>
      </c>
      <c r="K47" s="97">
        <f t="shared" si="23"/>
        <v>1377208</v>
      </c>
      <c r="L47" s="45">
        <f t="shared" si="22"/>
        <v>0</v>
      </c>
      <c r="M47" s="48">
        <f t="shared" si="0"/>
        <v>1377208</v>
      </c>
      <c r="N47" s="48">
        <f t="shared" si="1"/>
        <v>-39636792</v>
      </c>
      <c r="O47" s="46"/>
    </row>
    <row r="48" spans="1:15" s="47" customFormat="1" ht="13.5" customHeight="1">
      <c r="A48" s="42"/>
      <c r="B48" s="43"/>
      <c r="C48" s="43"/>
      <c r="D48" s="43"/>
      <c r="E48" s="44" t="s">
        <v>66</v>
      </c>
      <c r="F48" s="45">
        <f>SUM(F49:F51)</f>
        <v>5161000000</v>
      </c>
      <c r="G48" s="45">
        <f>SUM(G49:G51)</f>
        <v>5156000</v>
      </c>
      <c r="H48" s="45">
        <f t="shared" si="21"/>
        <v>5166156000</v>
      </c>
      <c r="I48" s="45">
        <f>SUM(I49:I51)</f>
        <v>3851820863</v>
      </c>
      <c r="J48" s="45">
        <f>SUM(J49:J51)</f>
        <v>190918573</v>
      </c>
      <c r="K48" s="97">
        <f t="shared" si="23"/>
        <v>4042739436</v>
      </c>
      <c r="L48" s="45">
        <f>SUM(L49:L51)</f>
        <v>870769918</v>
      </c>
      <c r="M48" s="48">
        <f t="shared" si="0"/>
        <v>4913509354</v>
      </c>
      <c r="N48" s="48">
        <f t="shared" si="1"/>
        <v>-252646646</v>
      </c>
      <c r="O48" s="46"/>
    </row>
    <row r="49" spans="1:15" s="47" customFormat="1" ht="13.5" customHeight="1">
      <c r="A49" s="42"/>
      <c r="B49" s="43"/>
      <c r="C49" s="43"/>
      <c r="D49" s="43"/>
      <c r="E49" s="49" t="s">
        <v>68</v>
      </c>
      <c r="F49" s="45">
        <f aca="true" t="shared" si="24" ref="F49:G51">F60+F90+F102+F114+F126</f>
        <v>0</v>
      </c>
      <c r="G49" s="45">
        <f t="shared" si="24"/>
        <v>611800000</v>
      </c>
      <c r="H49" s="45">
        <f t="shared" si="21"/>
        <v>611800000</v>
      </c>
      <c r="I49" s="45">
        <f aca="true" t="shared" si="25" ref="I49:L51">I60+I90+I102+I114+I126</f>
        <v>264006907</v>
      </c>
      <c r="J49" s="45">
        <f t="shared" si="25"/>
        <v>0</v>
      </c>
      <c r="K49" s="97">
        <f t="shared" si="23"/>
        <v>264006907</v>
      </c>
      <c r="L49" s="45">
        <f t="shared" si="25"/>
        <v>346828170</v>
      </c>
      <c r="M49" s="48">
        <f t="shared" si="0"/>
        <v>610835077</v>
      </c>
      <c r="N49" s="48">
        <f t="shared" si="1"/>
        <v>-964923</v>
      </c>
      <c r="O49" s="46"/>
    </row>
    <row r="50" spans="1:15" s="47" customFormat="1" ht="13.5" customHeight="1">
      <c r="A50" s="42"/>
      <c r="B50" s="43"/>
      <c r="C50" s="43"/>
      <c r="D50" s="43"/>
      <c r="E50" s="49" t="s">
        <v>70</v>
      </c>
      <c r="F50" s="45">
        <f t="shared" si="24"/>
        <v>4238000000</v>
      </c>
      <c r="G50" s="45">
        <f t="shared" si="24"/>
        <v>-589844000</v>
      </c>
      <c r="H50" s="45">
        <f t="shared" si="21"/>
        <v>3648156000</v>
      </c>
      <c r="I50" s="45">
        <f t="shared" si="25"/>
        <v>3112516739</v>
      </c>
      <c r="J50" s="45">
        <f t="shared" si="25"/>
        <v>123168018</v>
      </c>
      <c r="K50" s="97">
        <f t="shared" si="23"/>
        <v>3235684757</v>
      </c>
      <c r="L50" s="45">
        <f t="shared" si="25"/>
        <v>387015344</v>
      </c>
      <c r="M50" s="48">
        <f t="shared" si="0"/>
        <v>3622700101</v>
      </c>
      <c r="N50" s="48">
        <f t="shared" si="1"/>
        <v>-25455899</v>
      </c>
      <c r="O50" s="46"/>
    </row>
    <row r="51" spans="1:15" s="47" customFormat="1" ht="13.5" customHeight="1">
      <c r="A51" s="42"/>
      <c r="B51" s="43"/>
      <c r="C51" s="43"/>
      <c r="D51" s="43"/>
      <c r="E51" s="49" t="s">
        <v>69</v>
      </c>
      <c r="F51" s="45">
        <f>F62+F92+F104+F116+F128</f>
        <v>923000000</v>
      </c>
      <c r="G51" s="45">
        <f t="shared" si="24"/>
        <v>-16800000</v>
      </c>
      <c r="H51" s="45">
        <f t="shared" si="21"/>
        <v>906200000</v>
      </c>
      <c r="I51" s="45">
        <f t="shared" si="25"/>
        <v>475297217</v>
      </c>
      <c r="J51" s="45">
        <f t="shared" si="25"/>
        <v>67750555</v>
      </c>
      <c r="K51" s="97">
        <f t="shared" si="23"/>
        <v>543047772</v>
      </c>
      <c r="L51" s="45">
        <f t="shared" si="25"/>
        <v>136926404</v>
      </c>
      <c r="M51" s="48">
        <f t="shared" si="0"/>
        <v>679974176</v>
      </c>
      <c r="N51" s="48">
        <f t="shared" si="1"/>
        <v>-226225824</v>
      </c>
      <c r="O51" s="46"/>
    </row>
    <row r="52" spans="1:15" s="54" customFormat="1" ht="26.25" customHeight="1">
      <c r="A52" s="50" t="s">
        <v>15</v>
      </c>
      <c r="B52" s="51" t="s">
        <v>16</v>
      </c>
      <c r="C52" s="51" t="s">
        <v>15</v>
      </c>
      <c r="D52" s="51" t="s">
        <v>15</v>
      </c>
      <c r="E52" s="52" t="s">
        <v>34</v>
      </c>
      <c r="F52" s="29">
        <f>F53</f>
        <v>476000000</v>
      </c>
      <c r="G52" s="29">
        <f>G53</f>
        <v>0</v>
      </c>
      <c r="H52" s="29">
        <f>F52+G52</f>
        <v>476000000</v>
      </c>
      <c r="I52" s="29">
        <f aca="true" t="shared" si="26" ref="I52:L53">I53</f>
        <v>311219997</v>
      </c>
      <c r="J52" s="29">
        <f t="shared" si="26"/>
        <v>32133773</v>
      </c>
      <c r="K52" s="96">
        <f>I52+J52</f>
        <v>343353770</v>
      </c>
      <c r="L52" s="29">
        <f t="shared" si="26"/>
        <v>93078303</v>
      </c>
      <c r="M52" s="29">
        <f t="shared" si="0"/>
        <v>436432073</v>
      </c>
      <c r="N52" s="29">
        <f t="shared" si="1"/>
        <v>-39567927</v>
      </c>
      <c r="O52" s="53" t="s">
        <v>15</v>
      </c>
    </row>
    <row r="53" spans="1:15" ht="26.25" customHeight="1">
      <c r="A53" s="15" t="s">
        <v>15</v>
      </c>
      <c r="B53" s="16" t="s">
        <v>15</v>
      </c>
      <c r="C53" s="16" t="s">
        <v>15</v>
      </c>
      <c r="D53" s="16" t="s">
        <v>15</v>
      </c>
      <c r="E53" s="27" t="s">
        <v>35</v>
      </c>
      <c r="F53" s="29">
        <f>F54</f>
        <v>476000000</v>
      </c>
      <c r="G53" s="29">
        <f>G54</f>
        <v>0</v>
      </c>
      <c r="H53" s="29">
        <f>F53+G53</f>
        <v>476000000</v>
      </c>
      <c r="I53" s="29">
        <f t="shared" si="26"/>
        <v>311219997</v>
      </c>
      <c r="J53" s="29">
        <f t="shared" si="26"/>
        <v>32133773</v>
      </c>
      <c r="K53" s="96">
        <f>I53+J53</f>
        <v>343353770</v>
      </c>
      <c r="L53" s="29">
        <f t="shared" si="26"/>
        <v>93078303</v>
      </c>
      <c r="M53" s="29">
        <f t="shared" si="0"/>
        <v>436432073</v>
      </c>
      <c r="N53" s="29">
        <f t="shared" si="1"/>
        <v>-39567927</v>
      </c>
      <c r="O53" s="18" t="s">
        <v>15</v>
      </c>
    </row>
    <row r="54" spans="1:15" ht="26.25" customHeight="1">
      <c r="A54" s="15" t="s">
        <v>15</v>
      </c>
      <c r="B54" s="16" t="s">
        <v>15</v>
      </c>
      <c r="C54" s="16" t="s">
        <v>16</v>
      </c>
      <c r="D54" s="16" t="s">
        <v>15</v>
      </c>
      <c r="E54" s="27" t="s">
        <v>36</v>
      </c>
      <c r="F54" s="29">
        <f>F63+F72</f>
        <v>476000000</v>
      </c>
      <c r="G54" s="29">
        <f>G63+G72</f>
        <v>0</v>
      </c>
      <c r="H54" s="29">
        <f>F54+G54</f>
        <v>476000000</v>
      </c>
      <c r="I54" s="29">
        <f>I63+I72</f>
        <v>311219997</v>
      </c>
      <c r="J54" s="29">
        <f>J63+J72</f>
        <v>32133773</v>
      </c>
      <c r="K54" s="96">
        <f>I54+J54</f>
        <v>343353770</v>
      </c>
      <c r="L54" s="29">
        <f>L63+L72</f>
        <v>93078303</v>
      </c>
      <c r="M54" s="29">
        <f t="shared" si="0"/>
        <v>436432073</v>
      </c>
      <c r="N54" s="29">
        <f t="shared" si="1"/>
        <v>-39567927</v>
      </c>
      <c r="O54" s="18" t="s">
        <v>15</v>
      </c>
    </row>
    <row r="55" spans="1:15" s="47" customFormat="1" ht="13.5" customHeight="1">
      <c r="A55" s="42"/>
      <c r="B55" s="43"/>
      <c r="C55" s="43"/>
      <c r="D55" s="43"/>
      <c r="E55" s="44" t="s">
        <v>67</v>
      </c>
      <c r="F55" s="45">
        <f>F56+F59</f>
        <v>476000000</v>
      </c>
      <c r="G55" s="45">
        <f>G56+G59</f>
        <v>0</v>
      </c>
      <c r="H55" s="45">
        <f>F55+G55</f>
        <v>476000000</v>
      </c>
      <c r="I55" s="45">
        <f>I56+I59</f>
        <v>311219997</v>
      </c>
      <c r="J55" s="45">
        <f>J56+J59</f>
        <v>32133773</v>
      </c>
      <c r="K55" s="97">
        <f>I55+J55</f>
        <v>343353770</v>
      </c>
      <c r="L55" s="45">
        <f>L56+L59</f>
        <v>93078303</v>
      </c>
      <c r="M55" s="48">
        <f t="shared" si="0"/>
        <v>436432073</v>
      </c>
      <c r="N55" s="48">
        <f t="shared" si="1"/>
        <v>-39567927</v>
      </c>
      <c r="O55" s="46"/>
    </row>
    <row r="56" spans="1:15" s="47" customFormat="1" ht="13.5" customHeight="1">
      <c r="A56" s="42"/>
      <c r="B56" s="43"/>
      <c r="C56" s="43"/>
      <c r="D56" s="43"/>
      <c r="E56" s="44" t="s">
        <v>65</v>
      </c>
      <c r="F56" s="45">
        <f aca="true" t="shared" si="27" ref="F56:L56">SUM(F57:F58)</f>
        <v>18000000</v>
      </c>
      <c r="G56" s="45">
        <f t="shared" si="27"/>
        <v>0</v>
      </c>
      <c r="H56" s="45">
        <f t="shared" si="27"/>
        <v>18000000</v>
      </c>
      <c r="I56" s="45">
        <f t="shared" si="27"/>
        <v>14625217</v>
      </c>
      <c r="J56" s="45">
        <f t="shared" si="27"/>
        <v>0</v>
      </c>
      <c r="K56" s="97">
        <f>SUM(K57:K58)</f>
        <v>14625217</v>
      </c>
      <c r="L56" s="45">
        <f t="shared" si="27"/>
        <v>0</v>
      </c>
      <c r="M56" s="48">
        <f t="shared" si="0"/>
        <v>14625217</v>
      </c>
      <c r="N56" s="48">
        <f t="shared" si="1"/>
        <v>-3374783</v>
      </c>
      <c r="O56" s="46"/>
    </row>
    <row r="57" spans="1:15" s="47" customFormat="1" ht="13.5" customHeight="1">
      <c r="A57" s="42"/>
      <c r="B57" s="43"/>
      <c r="C57" s="43"/>
      <c r="D57" s="43"/>
      <c r="E57" s="49" t="s">
        <v>68</v>
      </c>
      <c r="F57" s="60">
        <v>18000000</v>
      </c>
      <c r="G57" s="60">
        <v>0</v>
      </c>
      <c r="H57" s="45">
        <f aca="true" t="shared" si="28" ref="H57:H62">F57+G57</f>
        <v>18000000</v>
      </c>
      <c r="I57" s="60">
        <v>14625217</v>
      </c>
      <c r="J57" s="60">
        <v>0</v>
      </c>
      <c r="K57" s="60">
        <v>14625217</v>
      </c>
      <c r="L57" s="60">
        <v>0</v>
      </c>
      <c r="M57" s="48">
        <f t="shared" si="0"/>
        <v>14625217</v>
      </c>
      <c r="N57" s="48">
        <f t="shared" si="1"/>
        <v>-3374783</v>
      </c>
      <c r="O57" s="46"/>
    </row>
    <row r="58" spans="1:15" s="47" customFormat="1" ht="13.5" customHeight="1">
      <c r="A58" s="42"/>
      <c r="B58" s="43"/>
      <c r="C58" s="43"/>
      <c r="D58" s="43"/>
      <c r="E58" s="49" t="s">
        <v>69</v>
      </c>
      <c r="F58" s="60">
        <v>0</v>
      </c>
      <c r="G58" s="60">
        <v>0</v>
      </c>
      <c r="H58" s="45">
        <f t="shared" si="28"/>
        <v>0</v>
      </c>
      <c r="I58" s="60">
        <v>0</v>
      </c>
      <c r="J58" s="60">
        <v>0</v>
      </c>
      <c r="K58" s="60">
        <v>0</v>
      </c>
      <c r="L58" s="60">
        <v>0</v>
      </c>
      <c r="M58" s="48">
        <f t="shared" si="0"/>
        <v>0</v>
      </c>
      <c r="N58" s="48">
        <f t="shared" si="1"/>
        <v>0</v>
      </c>
      <c r="O58" s="46"/>
    </row>
    <row r="59" spans="1:15" s="47" customFormat="1" ht="13.5" customHeight="1">
      <c r="A59" s="42"/>
      <c r="B59" s="43"/>
      <c r="C59" s="43"/>
      <c r="D59" s="43"/>
      <c r="E59" s="44" t="s">
        <v>66</v>
      </c>
      <c r="F59" s="45">
        <f>SUM(F60:F62)</f>
        <v>458000000</v>
      </c>
      <c r="G59" s="45">
        <f>SUM(G60:G62)</f>
        <v>0</v>
      </c>
      <c r="H59" s="45">
        <f t="shared" si="28"/>
        <v>458000000</v>
      </c>
      <c r="I59" s="45">
        <f>SUM(I60:I62)</f>
        <v>296594780</v>
      </c>
      <c r="J59" s="45">
        <f>SUM(J60:J62)</f>
        <v>32133773</v>
      </c>
      <c r="K59" s="97">
        <f>I59+J59</f>
        <v>328728553</v>
      </c>
      <c r="L59" s="45">
        <f>SUM(L60:L62)</f>
        <v>93078303</v>
      </c>
      <c r="M59" s="48">
        <f t="shared" si="0"/>
        <v>421806856</v>
      </c>
      <c r="N59" s="48">
        <f t="shared" si="1"/>
        <v>-36193144</v>
      </c>
      <c r="O59" s="46"/>
    </row>
    <row r="60" spans="1:15" s="47" customFormat="1" ht="13.5" customHeight="1">
      <c r="A60" s="42"/>
      <c r="B60" s="43"/>
      <c r="C60" s="43"/>
      <c r="D60" s="43"/>
      <c r="E60" s="49" t="s">
        <v>68</v>
      </c>
      <c r="F60" s="60">
        <v>0</v>
      </c>
      <c r="G60" s="60">
        <v>0</v>
      </c>
      <c r="H60" s="45">
        <f t="shared" si="28"/>
        <v>0</v>
      </c>
      <c r="I60" s="60">
        <v>0</v>
      </c>
      <c r="J60" s="60">
        <v>0</v>
      </c>
      <c r="K60" s="60">
        <v>0</v>
      </c>
      <c r="L60" s="60">
        <v>0</v>
      </c>
      <c r="M60" s="48">
        <f t="shared" si="0"/>
        <v>0</v>
      </c>
      <c r="N60" s="48">
        <f t="shared" si="1"/>
        <v>0</v>
      </c>
      <c r="O60" s="46"/>
    </row>
    <row r="61" spans="1:15" s="47" customFormat="1" ht="13.5" customHeight="1">
      <c r="A61" s="42"/>
      <c r="B61" s="43"/>
      <c r="C61" s="43"/>
      <c r="D61" s="43"/>
      <c r="E61" s="49" t="s">
        <v>70</v>
      </c>
      <c r="F61" s="60">
        <v>0</v>
      </c>
      <c r="G61" s="60">
        <v>0</v>
      </c>
      <c r="H61" s="45">
        <f t="shared" si="28"/>
        <v>0</v>
      </c>
      <c r="I61" s="60">
        <v>0</v>
      </c>
      <c r="J61" s="60">
        <v>0</v>
      </c>
      <c r="K61" s="60">
        <v>0</v>
      </c>
      <c r="L61" s="60">
        <v>0</v>
      </c>
      <c r="M61" s="48">
        <f t="shared" si="0"/>
        <v>0</v>
      </c>
      <c r="N61" s="48">
        <f t="shared" si="1"/>
        <v>0</v>
      </c>
      <c r="O61" s="46"/>
    </row>
    <row r="62" spans="1:15" s="47" customFormat="1" ht="13.5" customHeight="1">
      <c r="A62" s="42"/>
      <c r="B62" s="43"/>
      <c r="C62" s="43"/>
      <c r="D62" s="43"/>
      <c r="E62" s="49" t="s">
        <v>69</v>
      </c>
      <c r="F62" s="60">
        <v>458000000</v>
      </c>
      <c r="G62" s="60">
        <v>0</v>
      </c>
      <c r="H62" s="45">
        <f t="shared" si="28"/>
        <v>458000000</v>
      </c>
      <c r="I62" s="60">
        <v>296594780</v>
      </c>
      <c r="J62" s="60">
        <v>32133773</v>
      </c>
      <c r="K62" s="60">
        <v>328728553</v>
      </c>
      <c r="L62" s="60">
        <v>93078303</v>
      </c>
      <c r="M62" s="48">
        <f t="shared" si="0"/>
        <v>421806856</v>
      </c>
      <c r="N62" s="48">
        <f t="shared" si="1"/>
        <v>-36193144</v>
      </c>
      <c r="O62" s="46"/>
    </row>
    <row r="63" spans="1:15" s="54" customFormat="1" ht="26.25" customHeight="1">
      <c r="A63" s="50" t="s">
        <v>15</v>
      </c>
      <c r="B63" s="51" t="s">
        <v>15</v>
      </c>
      <c r="C63" s="51" t="s">
        <v>15</v>
      </c>
      <c r="D63" s="51" t="s">
        <v>16</v>
      </c>
      <c r="E63" s="52" t="s">
        <v>37</v>
      </c>
      <c r="F63" s="29">
        <v>400000000</v>
      </c>
      <c r="G63" s="29">
        <v>0</v>
      </c>
      <c r="H63" s="29">
        <f>F63+G63</f>
        <v>400000000</v>
      </c>
      <c r="I63" s="29">
        <f>11989227+252337686</f>
        <v>264326913</v>
      </c>
      <c r="J63" s="29">
        <f>0+29609118</f>
        <v>29609118</v>
      </c>
      <c r="K63" s="96">
        <f>I63+J63</f>
        <v>293936031</v>
      </c>
      <c r="L63" s="29">
        <f>0+72216002</f>
        <v>72216002</v>
      </c>
      <c r="M63" s="29">
        <f t="shared" si="0"/>
        <v>366152033</v>
      </c>
      <c r="N63" s="29">
        <f t="shared" si="1"/>
        <v>-33847967</v>
      </c>
      <c r="O63" s="53" t="s">
        <v>15</v>
      </c>
    </row>
    <row r="64" spans="1:15" s="47" customFormat="1" ht="13.5" customHeight="1">
      <c r="A64" s="42"/>
      <c r="B64" s="43"/>
      <c r="C64" s="43"/>
      <c r="D64" s="43"/>
      <c r="E64" s="44" t="s">
        <v>67</v>
      </c>
      <c r="F64" s="45">
        <f>F65+F68</f>
        <v>400000000</v>
      </c>
      <c r="G64" s="45">
        <f>G65+G68</f>
        <v>0</v>
      </c>
      <c r="H64" s="45">
        <f>F64+G64</f>
        <v>400000000</v>
      </c>
      <c r="I64" s="45">
        <f>I65+I68</f>
        <v>264326913</v>
      </c>
      <c r="J64" s="45">
        <f>J65+J68</f>
        <v>29609118</v>
      </c>
      <c r="K64" s="97">
        <f>I64+J64</f>
        <v>293936031</v>
      </c>
      <c r="L64" s="45">
        <f>L65+L68</f>
        <v>72216002</v>
      </c>
      <c r="M64" s="48">
        <f t="shared" si="0"/>
        <v>366152033</v>
      </c>
      <c r="N64" s="48">
        <f t="shared" si="1"/>
        <v>-33847967</v>
      </c>
      <c r="O64" s="46"/>
    </row>
    <row r="65" spans="1:15" s="47" customFormat="1" ht="13.5" customHeight="1">
      <c r="A65" s="42"/>
      <c r="B65" s="43"/>
      <c r="C65" s="43"/>
      <c r="D65" s="43"/>
      <c r="E65" s="44" t="s">
        <v>65</v>
      </c>
      <c r="F65" s="45">
        <f aca="true" t="shared" si="29" ref="F65:L65">SUM(F66:F67)</f>
        <v>12000000</v>
      </c>
      <c r="G65" s="45">
        <f t="shared" si="29"/>
        <v>0</v>
      </c>
      <c r="H65" s="45">
        <f t="shared" si="29"/>
        <v>12000000</v>
      </c>
      <c r="I65" s="45">
        <f t="shared" si="29"/>
        <v>11989227</v>
      </c>
      <c r="J65" s="45">
        <f t="shared" si="29"/>
        <v>0</v>
      </c>
      <c r="K65" s="97">
        <f>SUM(K66:K67)</f>
        <v>11989227</v>
      </c>
      <c r="L65" s="45">
        <f t="shared" si="29"/>
        <v>0</v>
      </c>
      <c r="M65" s="48">
        <f t="shared" si="0"/>
        <v>11989227</v>
      </c>
      <c r="N65" s="48">
        <f t="shared" si="1"/>
        <v>-10773</v>
      </c>
      <c r="O65" s="46"/>
    </row>
    <row r="66" spans="1:15" s="41" customFormat="1" ht="13.5" customHeight="1">
      <c r="A66" s="37"/>
      <c r="B66" s="38"/>
      <c r="C66" s="38"/>
      <c r="D66" s="38"/>
      <c r="E66" s="59" t="s">
        <v>68</v>
      </c>
      <c r="F66" s="39">
        <v>12000000</v>
      </c>
      <c r="G66" s="39"/>
      <c r="H66" s="39">
        <f aca="true" t="shared" si="30" ref="H66:H71">F66+G66</f>
        <v>12000000</v>
      </c>
      <c r="I66" s="39">
        <v>11989227</v>
      </c>
      <c r="J66" s="39">
        <v>0</v>
      </c>
      <c r="K66" s="98">
        <v>11989227</v>
      </c>
      <c r="L66" s="39">
        <v>0</v>
      </c>
      <c r="M66" s="30">
        <f t="shared" si="0"/>
        <v>11989227</v>
      </c>
      <c r="N66" s="30">
        <f t="shared" si="1"/>
        <v>-10773</v>
      </c>
      <c r="O66" s="40"/>
    </row>
    <row r="67" spans="1:15" s="41" customFormat="1" ht="13.5" customHeight="1">
      <c r="A67" s="37"/>
      <c r="B67" s="38"/>
      <c r="C67" s="38"/>
      <c r="D67" s="38"/>
      <c r="E67" s="59" t="s">
        <v>69</v>
      </c>
      <c r="F67" s="39"/>
      <c r="G67" s="39"/>
      <c r="H67" s="39">
        <f t="shared" si="30"/>
        <v>0</v>
      </c>
      <c r="I67" s="39"/>
      <c r="J67" s="39"/>
      <c r="K67" s="98">
        <v>0</v>
      </c>
      <c r="L67" s="39"/>
      <c r="M67" s="30">
        <f t="shared" si="0"/>
        <v>0</v>
      </c>
      <c r="N67" s="30">
        <f t="shared" si="1"/>
        <v>0</v>
      </c>
      <c r="O67" s="40"/>
    </row>
    <row r="68" spans="1:15" s="47" customFormat="1" ht="13.5" customHeight="1">
      <c r="A68" s="42"/>
      <c r="B68" s="43"/>
      <c r="C68" s="43"/>
      <c r="D68" s="43"/>
      <c r="E68" s="44" t="s">
        <v>66</v>
      </c>
      <c r="F68" s="45">
        <f>SUM(F69:F71)</f>
        <v>388000000</v>
      </c>
      <c r="G68" s="45">
        <f>SUM(G69:G71)</f>
        <v>0</v>
      </c>
      <c r="H68" s="45">
        <f t="shared" si="30"/>
        <v>388000000</v>
      </c>
      <c r="I68" s="45">
        <f>SUM(I69:I71)</f>
        <v>252337686</v>
      </c>
      <c r="J68" s="45">
        <f>SUM(J69:J71)</f>
        <v>29609118</v>
      </c>
      <c r="K68" s="97">
        <f>I68+J68</f>
        <v>281946804</v>
      </c>
      <c r="L68" s="45">
        <f>SUM(L69:L71)</f>
        <v>72216002</v>
      </c>
      <c r="M68" s="48">
        <f t="shared" si="0"/>
        <v>354162806</v>
      </c>
      <c r="N68" s="48">
        <f t="shared" si="1"/>
        <v>-33837194</v>
      </c>
      <c r="O68" s="46"/>
    </row>
    <row r="69" spans="1:15" s="41" customFormat="1" ht="13.5" customHeight="1">
      <c r="A69" s="37"/>
      <c r="B69" s="38"/>
      <c r="C69" s="38"/>
      <c r="D69" s="38"/>
      <c r="E69" s="59" t="s">
        <v>68</v>
      </c>
      <c r="F69" s="39"/>
      <c r="G69" s="39"/>
      <c r="H69" s="39">
        <f t="shared" si="30"/>
        <v>0</v>
      </c>
      <c r="I69" s="39"/>
      <c r="J69" s="39"/>
      <c r="K69" s="98">
        <v>0</v>
      </c>
      <c r="L69" s="39"/>
      <c r="M69" s="30">
        <f t="shared" si="0"/>
        <v>0</v>
      </c>
      <c r="N69" s="30">
        <f t="shared" si="1"/>
        <v>0</v>
      </c>
      <c r="O69" s="40"/>
    </row>
    <row r="70" spans="1:15" s="41" customFormat="1" ht="13.5" customHeight="1">
      <c r="A70" s="37"/>
      <c r="B70" s="38"/>
      <c r="C70" s="38"/>
      <c r="D70" s="38"/>
      <c r="E70" s="59" t="s">
        <v>70</v>
      </c>
      <c r="F70" s="39"/>
      <c r="G70" s="39"/>
      <c r="H70" s="39">
        <f t="shared" si="30"/>
        <v>0</v>
      </c>
      <c r="I70" s="39"/>
      <c r="J70" s="39"/>
      <c r="K70" s="98">
        <v>0</v>
      </c>
      <c r="L70" s="39"/>
      <c r="M70" s="30">
        <f t="shared" si="0"/>
        <v>0</v>
      </c>
      <c r="N70" s="30">
        <f t="shared" si="1"/>
        <v>0</v>
      </c>
      <c r="O70" s="40"/>
    </row>
    <row r="71" spans="1:15" s="41" customFormat="1" ht="13.5" customHeight="1">
      <c r="A71" s="37"/>
      <c r="B71" s="38"/>
      <c r="C71" s="38"/>
      <c r="D71" s="38"/>
      <c r="E71" s="59" t="s">
        <v>69</v>
      </c>
      <c r="F71" s="39">
        <v>388000000</v>
      </c>
      <c r="G71" s="39"/>
      <c r="H71" s="39">
        <f t="shared" si="30"/>
        <v>388000000</v>
      </c>
      <c r="I71" s="39">
        <v>252337686</v>
      </c>
      <c r="J71" s="39">
        <v>29609118</v>
      </c>
      <c r="K71" s="98">
        <v>281946804</v>
      </c>
      <c r="L71" s="39">
        <v>72216002</v>
      </c>
      <c r="M71" s="30">
        <f t="shared" si="0"/>
        <v>354162806</v>
      </c>
      <c r="N71" s="30">
        <f t="shared" si="1"/>
        <v>-33837194</v>
      </c>
      <c r="O71" s="40"/>
    </row>
    <row r="72" spans="1:15" s="54" customFormat="1" ht="26.25" customHeight="1">
      <c r="A72" s="50" t="s">
        <v>15</v>
      </c>
      <c r="B72" s="51" t="s">
        <v>15</v>
      </c>
      <c r="C72" s="51" t="s">
        <v>15</v>
      </c>
      <c r="D72" s="51" t="s">
        <v>17</v>
      </c>
      <c r="E72" s="52" t="s">
        <v>38</v>
      </c>
      <c r="F72" s="29">
        <v>76000000</v>
      </c>
      <c r="G72" s="29">
        <v>0</v>
      </c>
      <c r="H72" s="29">
        <f>F72+G72</f>
        <v>76000000</v>
      </c>
      <c r="I72" s="29">
        <f>2635990+44257094</f>
        <v>46893084</v>
      </c>
      <c r="J72" s="29">
        <f>0+2524655</f>
        <v>2524655</v>
      </c>
      <c r="K72" s="96">
        <f>I72+J72</f>
        <v>49417739</v>
      </c>
      <c r="L72" s="29">
        <f>0+20862301</f>
        <v>20862301</v>
      </c>
      <c r="M72" s="29">
        <f t="shared" si="0"/>
        <v>70280040</v>
      </c>
      <c r="N72" s="29">
        <f t="shared" si="1"/>
        <v>-5719960</v>
      </c>
      <c r="O72" s="53" t="s">
        <v>15</v>
      </c>
    </row>
    <row r="73" spans="1:15" s="47" customFormat="1" ht="13.5" customHeight="1">
      <c r="A73" s="42"/>
      <c r="B73" s="43"/>
      <c r="C73" s="43"/>
      <c r="D73" s="43"/>
      <c r="E73" s="44" t="s">
        <v>67</v>
      </c>
      <c r="F73" s="45">
        <f>F74+F77</f>
        <v>76000000</v>
      </c>
      <c r="G73" s="45">
        <f>G74+G77</f>
        <v>0</v>
      </c>
      <c r="H73" s="45">
        <f>F73+G73</f>
        <v>76000000</v>
      </c>
      <c r="I73" s="45">
        <f>I74+I77</f>
        <v>46893084</v>
      </c>
      <c r="J73" s="45">
        <f>J74+J77</f>
        <v>2524655</v>
      </c>
      <c r="K73" s="97">
        <f>I73+J73</f>
        <v>49417739</v>
      </c>
      <c r="L73" s="45">
        <f>L74+L77</f>
        <v>20862301</v>
      </c>
      <c r="M73" s="48">
        <f t="shared" si="0"/>
        <v>70280040</v>
      </c>
      <c r="N73" s="48">
        <f t="shared" si="1"/>
        <v>-5719960</v>
      </c>
      <c r="O73" s="46"/>
    </row>
    <row r="74" spans="1:15" s="47" customFormat="1" ht="13.5" customHeight="1">
      <c r="A74" s="42"/>
      <c r="B74" s="43"/>
      <c r="C74" s="43"/>
      <c r="D74" s="43"/>
      <c r="E74" s="44" t="s">
        <v>65</v>
      </c>
      <c r="F74" s="45">
        <f aca="true" t="shared" si="31" ref="F74:L74">SUM(F75:F76)</f>
        <v>6000000</v>
      </c>
      <c r="G74" s="45">
        <f t="shared" si="31"/>
        <v>0</v>
      </c>
      <c r="H74" s="45">
        <f t="shared" si="31"/>
        <v>6000000</v>
      </c>
      <c r="I74" s="45">
        <f t="shared" si="31"/>
        <v>2635990</v>
      </c>
      <c r="J74" s="45">
        <f t="shared" si="31"/>
        <v>0</v>
      </c>
      <c r="K74" s="97">
        <f>SUM(K75:K76)</f>
        <v>2635990</v>
      </c>
      <c r="L74" s="45">
        <f t="shared" si="31"/>
        <v>0</v>
      </c>
      <c r="M74" s="48">
        <f t="shared" si="0"/>
        <v>2635990</v>
      </c>
      <c r="N74" s="48">
        <f t="shared" si="1"/>
        <v>-3364010</v>
      </c>
      <c r="O74" s="46"/>
    </row>
    <row r="75" spans="1:15" s="41" customFormat="1" ht="13.5" customHeight="1">
      <c r="A75" s="37"/>
      <c r="B75" s="38"/>
      <c r="C75" s="38"/>
      <c r="D75" s="38"/>
      <c r="E75" s="59" t="s">
        <v>68</v>
      </c>
      <c r="F75" s="39">
        <v>6000000</v>
      </c>
      <c r="G75" s="39"/>
      <c r="H75" s="39">
        <f aca="true" t="shared" si="32" ref="H75:H80">F75+G75</f>
        <v>6000000</v>
      </c>
      <c r="I75" s="39">
        <v>2635990</v>
      </c>
      <c r="J75" s="39">
        <v>0</v>
      </c>
      <c r="K75" s="98">
        <v>2635990</v>
      </c>
      <c r="L75" s="39">
        <v>0</v>
      </c>
      <c r="M75" s="30">
        <f t="shared" si="0"/>
        <v>2635990</v>
      </c>
      <c r="N75" s="30">
        <f t="shared" si="1"/>
        <v>-3364010</v>
      </c>
      <c r="O75" s="40"/>
    </row>
    <row r="76" spans="1:15" s="41" customFormat="1" ht="13.5" customHeight="1">
      <c r="A76" s="37"/>
      <c r="B76" s="38"/>
      <c r="C76" s="38"/>
      <c r="D76" s="38"/>
      <c r="E76" s="59" t="s">
        <v>69</v>
      </c>
      <c r="F76" s="39"/>
      <c r="G76" s="39"/>
      <c r="H76" s="39">
        <f t="shared" si="32"/>
        <v>0</v>
      </c>
      <c r="I76" s="39"/>
      <c r="J76" s="39"/>
      <c r="K76" s="98">
        <v>0</v>
      </c>
      <c r="L76" s="39"/>
      <c r="M76" s="30">
        <f t="shared" si="0"/>
        <v>0</v>
      </c>
      <c r="N76" s="30">
        <f t="shared" si="1"/>
        <v>0</v>
      </c>
      <c r="O76" s="40"/>
    </row>
    <row r="77" spans="1:15" s="47" customFormat="1" ht="13.5" customHeight="1">
      <c r="A77" s="42"/>
      <c r="B77" s="43"/>
      <c r="C77" s="43"/>
      <c r="D77" s="43"/>
      <c r="E77" s="44" t="s">
        <v>66</v>
      </c>
      <c r="F77" s="45">
        <f>SUM(F78:F80)</f>
        <v>70000000</v>
      </c>
      <c r="G77" s="45">
        <f>SUM(G78:G80)</f>
        <v>0</v>
      </c>
      <c r="H77" s="45">
        <f t="shared" si="32"/>
        <v>70000000</v>
      </c>
      <c r="I77" s="45">
        <f>SUM(I78:I80)</f>
        <v>44257094</v>
      </c>
      <c r="J77" s="45">
        <f>SUM(J78:J80)</f>
        <v>2524655</v>
      </c>
      <c r="K77" s="97">
        <f>I77+J77</f>
        <v>46781749</v>
      </c>
      <c r="L77" s="45">
        <f>SUM(L78:L80)</f>
        <v>20862301</v>
      </c>
      <c r="M77" s="48">
        <f t="shared" si="0"/>
        <v>67644050</v>
      </c>
      <c r="N77" s="48">
        <f t="shared" si="1"/>
        <v>-2355950</v>
      </c>
      <c r="O77" s="46"/>
    </row>
    <row r="78" spans="1:15" s="41" customFormat="1" ht="13.5" customHeight="1">
      <c r="A78" s="37"/>
      <c r="B78" s="38"/>
      <c r="C78" s="38"/>
      <c r="D78" s="38"/>
      <c r="E78" s="59" t="s">
        <v>68</v>
      </c>
      <c r="F78" s="39"/>
      <c r="G78" s="39"/>
      <c r="H78" s="39">
        <f t="shared" si="32"/>
        <v>0</v>
      </c>
      <c r="I78" s="39"/>
      <c r="J78" s="39"/>
      <c r="K78" s="98">
        <v>0</v>
      </c>
      <c r="L78" s="39"/>
      <c r="M78" s="30">
        <f t="shared" si="0"/>
        <v>0</v>
      </c>
      <c r="N78" s="30">
        <f t="shared" si="1"/>
        <v>0</v>
      </c>
      <c r="O78" s="40"/>
    </row>
    <row r="79" spans="1:15" s="41" customFormat="1" ht="13.5" customHeight="1">
      <c r="A79" s="37"/>
      <c r="B79" s="38"/>
      <c r="C79" s="38"/>
      <c r="D79" s="38"/>
      <c r="E79" s="59" t="s">
        <v>70</v>
      </c>
      <c r="F79" s="39"/>
      <c r="G79" s="39"/>
      <c r="H79" s="39">
        <f t="shared" si="32"/>
        <v>0</v>
      </c>
      <c r="I79" s="39"/>
      <c r="J79" s="39"/>
      <c r="K79" s="98">
        <v>0</v>
      </c>
      <c r="L79" s="39"/>
      <c r="M79" s="30">
        <f t="shared" si="0"/>
        <v>0</v>
      </c>
      <c r="N79" s="30">
        <f t="shared" si="1"/>
        <v>0</v>
      </c>
      <c r="O79" s="40"/>
    </row>
    <row r="80" spans="1:15" s="41" customFormat="1" ht="13.5" customHeight="1">
      <c r="A80" s="37"/>
      <c r="B80" s="38"/>
      <c r="C80" s="38"/>
      <c r="D80" s="38"/>
      <c r="E80" s="59" t="s">
        <v>69</v>
      </c>
      <c r="F80" s="39">
        <v>70000000</v>
      </c>
      <c r="G80" s="39"/>
      <c r="H80" s="39">
        <f t="shared" si="32"/>
        <v>70000000</v>
      </c>
      <c r="I80" s="39">
        <v>44257094</v>
      </c>
      <c r="J80" s="39">
        <v>2524655</v>
      </c>
      <c r="K80" s="98">
        <v>46781749</v>
      </c>
      <c r="L80" s="39">
        <v>20862301</v>
      </c>
      <c r="M80" s="30">
        <f t="shared" si="0"/>
        <v>67644050</v>
      </c>
      <c r="N80" s="30">
        <f t="shared" si="1"/>
        <v>-2355950</v>
      </c>
      <c r="O80" s="40"/>
    </row>
    <row r="81" spans="1:15" s="54" customFormat="1" ht="26.25" customHeight="1">
      <c r="A81" s="50" t="s">
        <v>15</v>
      </c>
      <c r="B81" s="51" t="s">
        <v>17</v>
      </c>
      <c r="C81" s="51" t="s">
        <v>15</v>
      </c>
      <c r="D81" s="51" t="s">
        <v>15</v>
      </c>
      <c r="E81" s="52" t="s">
        <v>39</v>
      </c>
      <c r="F81" s="29">
        <f aca="true" t="shared" si="33" ref="F81:G83">F82</f>
        <v>700000000</v>
      </c>
      <c r="G81" s="29">
        <f t="shared" si="33"/>
        <v>0</v>
      </c>
      <c r="H81" s="29">
        <f>F81+G81</f>
        <v>700000000</v>
      </c>
      <c r="I81" s="29">
        <f aca="true" t="shared" si="34" ref="I81:L83">I82</f>
        <v>623478441</v>
      </c>
      <c r="J81" s="29">
        <f t="shared" si="34"/>
        <v>18515287</v>
      </c>
      <c r="K81" s="96">
        <f>I81+J81</f>
        <v>641993728</v>
      </c>
      <c r="L81" s="29">
        <f t="shared" si="34"/>
        <v>56615984</v>
      </c>
      <c r="M81" s="29">
        <f t="shared" si="0"/>
        <v>698609712</v>
      </c>
      <c r="N81" s="29">
        <f t="shared" si="1"/>
        <v>-1390288</v>
      </c>
      <c r="O81" s="53" t="s">
        <v>15</v>
      </c>
    </row>
    <row r="82" spans="1:15" s="54" customFormat="1" ht="26.25" customHeight="1">
      <c r="A82" s="50" t="s">
        <v>15</v>
      </c>
      <c r="B82" s="51" t="s">
        <v>15</v>
      </c>
      <c r="C82" s="51" t="s">
        <v>15</v>
      </c>
      <c r="D82" s="51" t="s">
        <v>15</v>
      </c>
      <c r="E82" s="52" t="s">
        <v>40</v>
      </c>
      <c r="F82" s="29">
        <f t="shared" si="33"/>
        <v>700000000</v>
      </c>
      <c r="G82" s="29">
        <f t="shared" si="33"/>
        <v>0</v>
      </c>
      <c r="H82" s="29">
        <f>F82+G82</f>
        <v>700000000</v>
      </c>
      <c r="I82" s="29">
        <f t="shared" si="34"/>
        <v>623478441</v>
      </c>
      <c r="J82" s="29">
        <f t="shared" si="34"/>
        <v>18515287</v>
      </c>
      <c r="K82" s="96">
        <f>I82+J82</f>
        <v>641993728</v>
      </c>
      <c r="L82" s="29">
        <f t="shared" si="34"/>
        <v>56615984</v>
      </c>
      <c r="M82" s="29">
        <f t="shared" si="0"/>
        <v>698609712</v>
      </c>
      <c r="N82" s="29">
        <f t="shared" si="1"/>
        <v>-1390288</v>
      </c>
      <c r="O82" s="53" t="s">
        <v>15</v>
      </c>
    </row>
    <row r="83" spans="1:15" s="54" customFormat="1" ht="26.25" customHeight="1">
      <c r="A83" s="50" t="s">
        <v>15</v>
      </c>
      <c r="B83" s="51" t="s">
        <v>15</v>
      </c>
      <c r="C83" s="51" t="s">
        <v>16</v>
      </c>
      <c r="D83" s="51" t="s">
        <v>15</v>
      </c>
      <c r="E83" s="52" t="s">
        <v>41</v>
      </c>
      <c r="F83" s="29">
        <f t="shared" si="33"/>
        <v>700000000</v>
      </c>
      <c r="G83" s="29">
        <f t="shared" si="33"/>
        <v>0</v>
      </c>
      <c r="H83" s="29">
        <f>F83+G83</f>
        <v>700000000</v>
      </c>
      <c r="I83" s="29">
        <f t="shared" si="34"/>
        <v>623478441</v>
      </c>
      <c r="J83" s="29">
        <f t="shared" si="34"/>
        <v>18515287</v>
      </c>
      <c r="K83" s="96">
        <f>I83+J83</f>
        <v>641993728</v>
      </c>
      <c r="L83" s="29">
        <f t="shared" si="34"/>
        <v>56615984</v>
      </c>
      <c r="M83" s="29">
        <f t="shared" si="0"/>
        <v>698609712</v>
      </c>
      <c r="N83" s="29">
        <f t="shared" si="1"/>
        <v>-1390288</v>
      </c>
      <c r="O83" s="53" t="s">
        <v>15</v>
      </c>
    </row>
    <row r="84" spans="1:15" s="54" customFormat="1" ht="26.25" customHeight="1">
      <c r="A84" s="50" t="s">
        <v>15</v>
      </c>
      <c r="B84" s="51" t="s">
        <v>15</v>
      </c>
      <c r="C84" s="51" t="s">
        <v>15</v>
      </c>
      <c r="D84" s="51" t="s">
        <v>16</v>
      </c>
      <c r="E84" s="52" t="s">
        <v>42</v>
      </c>
      <c r="F84" s="29">
        <v>700000000</v>
      </c>
      <c r="G84" s="29">
        <v>0</v>
      </c>
      <c r="H84" s="29">
        <f>F84+G84</f>
        <v>700000000</v>
      </c>
      <c r="I84" s="29">
        <v>623478441</v>
      </c>
      <c r="J84" s="29">
        <v>18515287</v>
      </c>
      <c r="K84" s="96">
        <f>I84+J84</f>
        <v>641993728</v>
      </c>
      <c r="L84" s="29">
        <v>56615984</v>
      </c>
      <c r="M84" s="29">
        <f t="shared" si="0"/>
        <v>698609712</v>
      </c>
      <c r="N84" s="29">
        <f t="shared" si="1"/>
        <v>-1390288</v>
      </c>
      <c r="O84" s="53" t="s">
        <v>15</v>
      </c>
    </row>
    <row r="85" spans="1:15" s="47" customFormat="1" ht="13.5" customHeight="1">
      <c r="A85" s="42"/>
      <c r="B85" s="43"/>
      <c r="C85" s="43"/>
      <c r="D85" s="43"/>
      <c r="E85" s="44" t="s">
        <v>67</v>
      </c>
      <c r="F85" s="45">
        <f>F86+F89</f>
        <v>700000000</v>
      </c>
      <c r="G85" s="45">
        <f>G86+G89</f>
        <v>0</v>
      </c>
      <c r="H85" s="45">
        <f>F85+G85</f>
        <v>700000000</v>
      </c>
      <c r="I85" s="45">
        <f>I86+I89</f>
        <v>623478441</v>
      </c>
      <c r="J85" s="45">
        <f>J86+J89</f>
        <v>18515287</v>
      </c>
      <c r="K85" s="97">
        <f>I85+J85</f>
        <v>641993728</v>
      </c>
      <c r="L85" s="45">
        <f>L86+L89</f>
        <v>56615984</v>
      </c>
      <c r="M85" s="48">
        <f t="shared" si="0"/>
        <v>698609712</v>
      </c>
      <c r="N85" s="48">
        <f t="shared" si="1"/>
        <v>-1390288</v>
      </c>
      <c r="O85" s="46"/>
    </row>
    <row r="86" spans="1:15" s="47" customFormat="1" ht="13.5" customHeight="1">
      <c r="A86" s="42"/>
      <c r="B86" s="43"/>
      <c r="C86" s="43"/>
      <c r="D86" s="43"/>
      <c r="E86" s="44" t="s">
        <v>65</v>
      </c>
      <c r="F86" s="45">
        <f aca="true" t="shared" si="35" ref="F86:L86">SUM(F87:F88)</f>
        <v>9000000</v>
      </c>
      <c r="G86" s="45">
        <f t="shared" si="35"/>
        <v>-2520000</v>
      </c>
      <c r="H86" s="45">
        <f t="shared" si="35"/>
        <v>6480000</v>
      </c>
      <c r="I86" s="45">
        <f t="shared" si="35"/>
        <v>6477343</v>
      </c>
      <c r="J86" s="45">
        <f t="shared" si="35"/>
        <v>0</v>
      </c>
      <c r="K86" s="97">
        <f>SUM(K87:K88)</f>
        <v>6477343</v>
      </c>
      <c r="L86" s="45">
        <f t="shared" si="35"/>
        <v>0</v>
      </c>
      <c r="M86" s="48">
        <f t="shared" si="0"/>
        <v>6477343</v>
      </c>
      <c r="N86" s="48">
        <f t="shared" si="1"/>
        <v>-2657</v>
      </c>
      <c r="O86" s="46"/>
    </row>
    <row r="87" spans="1:15" s="41" customFormat="1" ht="13.5" customHeight="1">
      <c r="A87" s="37"/>
      <c r="B87" s="38"/>
      <c r="C87" s="38"/>
      <c r="D87" s="38"/>
      <c r="E87" s="59" t="s">
        <v>68</v>
      </c>
      <c r="F87" s="39">
        <v>9000000</v>
      </c>
      <c r="G87" s="39">
        <v>-2520000</v>
      </c>
      <c r="H87" s="39">
        <f aca="true" t="shared" si="36" ref="H87:H92">F87+G87</f>
        <v>6480000</v>
      </c>
      <c r="I87" s="39">
        <v>6477343</v>
      </c>
      <c r="J87" s="39">
        <v>0</v>
      </c>
      <c r="K87" s="98">
        <v>6477343</v>
      </c>
      <c r="L87" s="39">
        <v>0</v>
      </c>
      <c r="M87" s="30">
        <f t="shared" si="0"/>
        <v>6477343</v>
      </c>
      <c r="N87" s="30">
        <f t="shared" si="1"/>
        <v>-2657</v>
      </c>
      <c r="O87" s="40"/>
    </row>
    <row r="88" spans="1:15" s="41" customFormat="1" ht="13.5" customHeight="1">
      <c r="A88" s="37"/>
      <c r="B88" s="38"/>
      <c r="C88" s="38"/>
      <c r="D88" s="38"/>
      <c r="E88" s="59" t="s">
        <v>69</v>
      </c>
      <c r="F88" s="39">
        <v>0</v>
      </c>
      <c r="G88" s="39"/>
      <c r="H88" s="39">
        <f t="shared" si="36"/>
        <v>0</v>
      </c>
      <c r="I88" s="39"/>
      <c r="J88" s="39"/>
      <c r="K88" s="98">
        <v>0</v>
      </c>
      <c r="L88" s="39"/>
      <c r="M88" s="30">
        <f t="shared" si="0"/>
        <v>0</v>
      </c>
      <c r="N88" s="30">
        <f t="shared" si="1"/>
        <v>0</v>
      </c>
      <c r="O88" s="40"/>
    </row>
    <row r="89" spans="1:15" s="47" customFormat="1" ht="13.5" customHeight="1">
      <c r="A89" s="42"/>
      <c r="B89" s="43"/>
      <c r="C89" s="43"/>
      <c r="D89" s="43"/>
      <c r="E89" s="44" t="s">
        <v>66</v>
      </c>
      <c r="F89" s="45">
        <f>SUM(F90:F92)</f>
        <v>691000000</v>
      </c>
      <c r="G89" s="45">
        <f>SUM(G90:G92)</f>
        <v>2520000</v>
      </c>
      <c r="H89" s="45">
        <f t="shared" si="36"/>
        <v>693520000</v>
      </c>
      <c r="I89" s="45">
        <f>SUM(I90:I92)</f>
        <v>617001098</v>
      </c>
      <c r="J89" s="45">
        <f>SUM(J90:J92)</f>
        <v>18515287</v>
      </c>
      <c r="K89" s="97">
        <f>I89+J89</f>
        <v>635516385</v>
      </c>
      <c r="L89" s="45">
        <f>SUM(L90:L92)</f>
        <v>56615984</v>
      </c>
      <c r="M89" s="48">
        <f t="shared" si="0"/>
        <v>692132369</v>
      </c>
      <c r="N89" s="48">
        <f t="shared" si="1"/>
        <v>-1387631</v>
      </c>
      <c r="O89" s="46"/>
    </row>
    <row r="90" spans="1:15" s="41" customFormat="1" ht="13.5" customHeight="1">
      <c r="A90" s="37"/>
      <c r="B90" s="38"/>
      <c r="C90" s="38"/>
      <c r="D90" s="38"/>
      <c r="E90" s="59" t="s">
        <v>68</v>
      </c>
      <c r="F90" s="39">
        <v>0</v>
      </c>
      <c r="G90" s="39"/>
      <c r="H90" s="39">
        <f t="shared" si="36"/>
        <v>0</v>
      </c>
      <c r="I90" s="39"/>
      <c r="J90" s="39"/>
      <c r="K90" s="98">
        <v>0</v>
      </c>
      <c r="L90" s="39"/>
      <c r="M90" s="30">
        <f t="shared" si="0"/>
        <v>0</v>
      </c>
      <c r="N90" s="30">
        <f t="shared" si="1"/>
        <v>0</v>
      </c>
      <c r="O90" s="40"/>
    </row>
    <row r="91" spans="1:15" s="41" customFormat="1" ht="13.5" customHeight="1">
      <c r="A91" s="37"/>
      <c r="B91" s="38"/>
      <c r="C91" s="38"/>
      <c r="D91" s="38"/>
      <c r="E91" s="59" t="s">
        <v>70</v>
      </c>
      <c r="F91" s="39">
        <v>691000000</v>
      </c>
      <c r="G91" s="39">
        <v>2520000</v>
      </c>
      <c r="H91" s="39">
        <f t="shared" si="36"/>
        <v>693520000</v>
      </c>
      <c r="I91" s="39">
        <v>617001098</v>
      </c>
      <c r="J91" s="39">
        <v>18515287</v>
      </c>
      <c r="K91" s="98">
        <v>635516385</v>
      </c>
      <c r="L91" s="39">
        <v>56615984</v>
      </c>
      <c r="M91" s="30">
        <f t="shared" si="0"/>
        <v>692132369</v>
      </c>
      <c r="N91" s="30">
        <f t="shared" si="1"/>
        <v>-1387631</v>
      </c>
      <c r="O91" s="40"/>
    </row>
    <row r="92" spans="1:15" s="41" customFormat="1" ht="13.5" customHeight="1">
      <c r="A92" s="37"/>
      <c r="B92" s="38"/>
      <c r="C92" s="38"/>
      <c r="D92" s="38"/>
      <c r="E92" s="59" t="s">
        <v>69</v>
      </c>
      <c r="F92" s="39"/>
      <c r="G92" s="39"/>
      <c r="H92" s="39">
        <f t="shared" si="36"/>
        <v>0</v>
      </c>
      <c r="I92" s="39"/>
      <c r="J92" s="39"/>
      <c r="K92" s="98">
        <v>0</v>
      </c>
      <c r="L92" s="39"/>
      <c r="M92" s="30">
        <f t="shared" si="0"/>
        <v>0</v>
      </c>
      <c r="N92" s="30">
        <f t="shared" si="1"/>
        <v>0</v>
      </c>
      <c r="O92" s="40"/>
    </row>
    <row r="93" spans="1:15" s="54" customFormat="1" ht="26.25" customHeight="1">
      <c r="A93" s="50" t="s">
        <v>15</v>
      </c>
      <c r="B93" s="51" t="s">
        <v>18</v>
      </c>
      <c r="C93" s="51" t="s">
        <v>15</v>
      </c>
      <c r="D93" s="51" t="s">
        <v>15</v>
      </c>
      <c r="E93" s="52" t="s">
        <v>43</v>
      </c>
      <c r="F93" s="29">
        <f aca="true" t="shared" si="37" ref="F93:G95">F94</f>
        <v>2800000000</v>
      </c>
      <c r="G93" s="29">
        <f t="shared" si="37"/>
        <v>0</v>
      </c>
      <c r="H93" s="29">
        <f>F93+G93</f>
        <v>2800000000</v>
      </c>
      <c r="I93" s="29">
        <f aca="true" t="shared" si="38" ref="I93:L95">I94</f>
        <v>2411485200</v>
      </c>
      <c r="J93" s="29">
        <f t="shared" si="38"/>
        <v>90797764</v>
      </c>
      <c r="K93" s="96">
        <f>I93+J93</f>
        <v>2502282964</v>
      </c>
      <c r="L93" s="29">
        <f t="shared" si="38"/>
        <v>264878935</v>
      </c>
      <c r="M93" s="29">
        <f t="shared" si="0"/>
        <v>2767161899</v>
      </c>
      <c r="N93" s="29">
        <f t="shared" si="1"/>
        <v>-32838101</v>
      </c>
      <c r="O93" s="53" t="s">
        <v>15</v>
      </c>
    </row>
    <row r="94" spans="1:15" s="54" customFormat="1" ht="26.25" customHeight="1">
      <c r="A94" s="50" t="s">
        <v>15</v>
      </c>
      <c r="B94" s="51" t="s">
        <v>15</v>
      </c>
      <c r="C94" s="51" t="s">
        <v>15</v>
      </c>
      <c r="D94" s="51" t="s">
        <v>15</v>
      </c>
      <c r="E94" s="52" t="s">
        <v>44</v>
      </c>
      <c r="F94" s="29">
        <f t="shared" si="37"/>
        <v>2800000000</v>
      </c>
      <c r="G94" s="29">
        <f t="shared" si="37"/>
        <v>0</v>
      </c>
      <c r="H94" s="29">
        <f>F94+G94</f>
        <v>2800000000</v>
      </c>
      <c r="I94" s="29">
        <f t="shared" si="38"/>
        <v>2411485200</v>
      </c>
      <c r="J94" s="29">
        <f t="shared" si="38"/>
        <v>90797764</v>
      </c>
      <c r="K94" s="96">
        <f>I94+J94</f>
        <v>2502282964</v>
      </c>
      <c r="L94" s="29">
        <f t="shared" si="38"/>
        <v>264878935</v>
      </c>
      <c r="M94" s="29">
        <f t="shared" si="0"/>
        <v>2767161899</v>
      </c>
      <c r="N94" s="29">
        <f t="shared" si="1"/>
        <v>-32838101</v>
      </c>
      <c r="O94" s="53" t="s">
        <v>15</v>
      </c>
    </row>
    <row r="95" spans="1:15" s="54" customFormat="1" ht="26.25" customHeight="1">
      <c r="A95" s="50" t="s">
        <v>15</v>
      </c>
      <c r="B95" s="51" t="s">
        <v>15</v>
      </c>
      <c r="C95" s="51" t="s">
        <v>16</v>
      </c>
      <c r="D95" s="51" t="s">
        <v>15</v>
      </c>
      <c r="E95" s="52" t="s">
        <v>45</v>
      </c>
      <c r="F95" s="29">
        <f t="shared" si="37"/>
        <v>2800000000</v>
      </c>
      <c r="G95" s="29">
        <f t="shared" si="37"/>
        <v>0</v>
      </c>
      <c r="H95" s="29">
        <f>F95+G95</f>
        <v>2800000000</v>
      </c>
      <c r="I95" s="29">
        <f t="shared" si="38"/>
        <v>2411485200</v>
      </c>
      <c r="J95" s="29">
        <f t="shared" si="38"/>
        <v>90797764</v>
      </c>
      <c r="K95" s="96">
        <f>I95+J95</f>
        <v>2502282964</v>
      </c>
      <c r="L95" s="29">
        <f t="shared" si="38"/>
        <v>264878935</v>
      </c>
      <c r="M95" s="29">
        <f t="shared" si="0"/>
        <v>2767161899</v>
      </c>
      <c r="N95" s="29">
        <f t="shared" si="1"/>
        <v>-32838101</v>
      </c>
      <c r="O95" s="53" t="s">
        <v>15</v>
      </c>
    </row>
    <row r="96" spans="1:15" s="54" customFormat="1" ht="26.25" customHeight="1">
      <c r="A96" s="55" t="s">
        <v>15</v>
      </c>
      <c r="B96" s="56" t="s">
        <v>15</v>
      </c>
      <c r="C96" s="56" t="s">
        <v>15</v>
      </c>
      <c r="D96" s="56" t="s">
        <v>16</v>
      </c>
      <c r="E96" s="57" t="s">
        <v>46</v>
      </c>
      <c r="F96" s="29">
        <v>2800000000</v>
      </c>
      <c r="G96" s="29">
        <v>0</v>
      </c>
      <c r="H96" s="29">
        <f>F96+G96</f>
        <v>2800000000</v>
      </c>
      <c r="I96" s="29">
        <v>2411485200</v>
      </c>
      <c r="J96" s="29">
        <v>90797764</v>
      </c>
      <c r="K96" s="96">
        <f>I96+J96</f>
        <v>2502282964</v>
      </c>
      <c r="L96" s="29">
        <v>264878935</v>
      </c>
      <c r="M96" s="29">
        <f t="shared" si="0"/>
        <v>2767161899</v>
      </c>
      <c r="N96" s="29">
        <f t="shared" si="1"/>
        <v>-32838101</v>
      </c>
      <c r="O96" s="58" t="s">
        <v>15</v>
      </c>
    </row>
    <row r="97" spans="1:15" s="47" customFormat="1" ht="13.5" customHeight="1">
      <c r="A97" s="42"/>
      <c r="B97" s="43"/>
      <c r="C97" s="43"/>
      <c r="D97" s="43"/>
      <c r="E97" s="44" t="s">
        <v>67</v>
      </c>
      <c r="F97" s="45">
        <f>F98+F101</f>
        <v>2800000000</v>
      </c>
      <c r="G97" s="45">
        <f>G98+G101</f>
        <v>0</v>
      </c>
      <c r="H97" s="45">
        <f>F97+G97</f>
        <v>2800000000</v>
      </c>
      <c r="I97" s="45">
        <f>I98+I101</f>
        <v>2411485200</v>
      </c>
      <c r="J97" s="45">
        <f>J98+J101</f>
        <v>90797764</v>
      </c>
      <c r="K97" s="97">
        <f>I97+J97</f>
        <v>2502282964</v>
      </c>
      <c r="L97" s="45">
        <f>L98+L101</f>
        <v>264878935</v>
      </c>
      <c r="M97" s="48">
        <f t="shared" si="0"/>
        <v>2767161899</v>
      </c>
      <c r="N97" s="48">
        <f t="shared" si="1"/>
        <v>-32838101</v>
      </c>
      <c r="O97" s="46"/>
    </row>
    <row r="98" spans="1:15" s="47" customFormat="1" ht="13.5" customHeight="1">
      <c r="A98" s="42"/>
      <c r="B98" s="43"/>
      <c r="C98" s="43"/>
      <c r="D98" s="43"/>
      <c r="E98" s="44" t="s">
        <v>65</v>
      </c>
      <c r="F98" s="45">
        <f aca="true" t="shared" si="39" ref="F98:L98">SUM(F99:F100)</f>
        <v>100000000</v>
      </c>
      <c r="G98" s="45">
        <f t="shared" si="39"/>
        <v>0</v>
      </c>
      <c r="H98" s="45">
        <f t="shared" si="39"/>
        <v>100000000</v>
      </c>
      <c r="I98" s="45">
        <f t="shared" si="39"/>
        <v>86116439</v>
      </c>
      <c r="J98" s="45">
        <f t="shared" si="39"/>
        <v>584000</v>
      </c>
      <c r="K98" s="97">
        <f>SUM(K99:K100)</f>
        <v>86700439</v>
      </c>
      <c r="L98" s="45">
        <f t="shared" si="39"/>
        <v>2053500</v>
      </c>
      <c r="M98" s="48">
        <f t="shared" si="0"/>
        <v>88753939</v>
      </c>
      <c r="N98" s="48">
        <f t="shared" si="1"/>
        <v>-11246061</v>
      </c>
      <c r="O98" s="46"/>
    </row>
    <row r="99" spans="1:15" s="41" customFormat="1" ht="13.5" customHeight="1">
      <c r="A99" s="37"/>
      <c r="B99" s="38"/>
      <c r="C99" s="38"/>
      <c r="D99" s="38"/>
      <c r="E99" s="59" t="s">
        <v>68</v>
      </c>
      <c r="F99" s="39">
        <v>100000000</v>
      </c>
      <c r="G99" s="39"/>
      <c r="H99" s="39">
        <f aca="true" t="shared" si="40" ref="H99:H104">F99+G99</f>
        <v>100000000</v>
      </c>
      <c r="I99" s="39">
        <v>86116439</v>
      </c>
      <c r="J99" s="39">
        <v>584000</v>
      </c>
      <c r="K99" s="98">
        <v>86700439</v>
      </c>
      <c r="L99" s="39">
        <v>2053500</v>
      </c>
      <c r="M99" s="30">
        <f t="shared" si="0"/>
        <v>88753939</v>
      </c>
      <c r="N99" s="30">
        <f t="shared" si="1"/>
        <v>-11246061</v>
      </c>
      <c r="O99" s="40"/>
    </row>
    <row r="100" spans="1:15" s="41" customFormat="1" ht="13.5" customHeight="1">
      <c r="A100" s="37"/>
      <c r="B100" s="38"/>
      <c r="C100" s="38"/>
      <c r="D100" s="38"/>
      <c r="E100" s="59" t="s">
        <v>69</v>
      </c>
      <c r="F100" s="39"/>
      <c r="G100" s="39"/>
      <c r="H100" s="39">
        <f t="shared" si="40"/>
        <v>0</v>
      </c>
      <c r="I100" s="39"/>
      <c r="J100" s="39"/>
      <c r="K100" s="98">
        <v>0</v>
      </c>
      <c r="L100" s="39"/>
      <c r="M100" s="30">
        <f t="shared" si="0"/>
        <v>0</v>
      </c>
      <c r="N100" s="30">
        <f t="shared" si="1"/>
        <v>0</v>
      </c>
      <c r="O100" s="40"/>
    </row>
    <row r="101" spans="1:15" s="47" customFormat="1" ht="13.5" customHeight="1">
      <c r="A101" s="42"/>
      <c r="B101" s="43"/>
      <c r="C101" s="43"/>
      <c r="D101" s="43"/>
      <c r="E101" s="44" t="s">
        <v>66</v>
      </c>
      <c r="F101" s="45">
        <f>SUM(F102:F104)</f>
        <v>2700000000</v>
      </c>
      <c r="G101" s="45">
        <f>SUM(G102:G104)</f>
        <v>0</v>
      </c>
      <c r="H101" s="45">
        <f t="shared" si="40"/>
        <v>2700000000</v>
      </c>
      <c r="I101" s="45">
        <f>SUM(I102:I104)</f>
        <v>2325368761</v>
      </c>
      <c r="J101" s="45">
        <f>SUM(J102:J104)</f>
        <v>90213764</v>
      </c>
      <c r="K101" s="97">
        <f>I101+J101</f>
        <v>2415582525</v>
      </c>
      <c r="L101" s="45">
        <f>SUM(L102:L104)</f>
        <v>262825435</v>
      </c>
      <c r="M101" s="48">
        <f t="shared" si="0"/>
        <v>2678407960</v>
      </c>
      <c r="N101" s="48">
        <f t="shared" si="1"/>
        <v>-21592040</v>
      </c>
      <c r="O101" s="46"/>
    </row>
    <row r="102" spans="1:15" s="41" customFormat="1" ht="13.5" customHeight="1">
      <c r="A102" s="37"/>
      <c r="B102" s="38"/>
      <c r="C102" s="38"/>
      <c r="D102" s="38"/>
      <c r="E102" s="59" t="s">
        <v>68</v>
      </c>
      <c r="F102" s="39"/>
      <c r="G102" s="39"/>
      <c r="H102" s="39">
        <f t="shared" si="40"/>
        <v>0</v>
      </c>
      <c r="I102" s="39"/>
      <c r="J102" s="39"/>
      <c r="K102" s="98">
        <v>0</v>
      </c>
      <c r="L102" s="39"/>
      <c r="M102" s="30">
        <f t="shared" si="0"/>
        <v>0</v>
      </c>
      <c r="N102" s="30">
        <f t="shared" si="1"/>
        <v>0</v>
      </c>
      <c r="O102" s="40"/>
    </row>
    <row r="103" spans="1:15" s="41" customFormat="1" ht="13.5" customHeight="1">
      <c r="A103" s="37"/>
      <c r="B103" s="38"/>
      <c r="C103" s="38"/>
      <c r="D103" s="38"/>
      <c r="E103" s="59" t="s">
        <v>70</v>
      </c>
      <c r="F103" s="39">
        <v>2700000000</v>
      </c>
      <c r="G103" s="39"/>
      <c r="H103" s="39">
        <f t="shared" si="40"/>
        <v>2700000000</v>
      </c>
      <c r="I103" s="39">
        <v>2325368761</v>
      </c>
      <c r="J103" s="39">
        <v>90213764</v>
      </c>
      <c r="K103" s="98">
        <v>2415582525</v>
      </c>
      <c r="L103" s="39">
        <v>262825435</v>
      </c>
      <c r="M103" s="30">
        <f t="shared" si="0"/>
        <v>2678407960</v>
      </c>
      <c r="N103" s="30">
        <f t="shared" si="1"/>
        <v>-21592040</v>
      </c>
      <c r="O103" s="40"/>
    </row>
    <row r="104" spans="1:15" s="41" customFormat="1" ht="13.5" customHeight="1">
      <c r="A104" s="37"/>
      <c r="B104" s="38"/>
      <c r="C104" s="38"/>
      <c r="D104" s="38"/>
      <c r="E104" s="59" t="s">
        <v>69</v>
      </c>
      <c r="F104" s="39"/>
      <c r="G104" s="39"/>
      <c r="H104" s="39">
        <f t="shared" si="40"/>
        <v>0</v>
      </c>
      <c r="I104" s="39"/>
      <c r="J104" s="39"/>
      <c r="K104" s="98">
        <v>0</v>
      </c>
      <c r="L104" s="39"/>
      <c r="M104" s="30">
        <f t="shared" si="0"/>
        <v>0</v>
      </c>
      <c r="N104" s="30">
        <f t="shared" si="1"/>
        <v>0</v>
      </c>
      <c r="O104" s="40"/>
    </row>
    <row r="105" spans="1:15" s="54" customFormat="1" ht="26.25" customHeight="1">
      <c r="A105" s="50" t="s">
        <v>15</v>
      </c>
      <c r="B105" s="51" t="s">
        <v>47</v>
      </c>
      <c r="C105" s="51" t="s">
        <v>15</v>
      </c>
      <c r="D105" s="51" t="s">
        <v>15</v>
      </c>
      <c r="E105" s="52" t="s">
        <v>48</v>
      </c>
      <c r="F105" s="29">
        <f aca="true" t="shared" si="41" ref="F105:G107">F106</f>
        <v>1222000000</v>
      </c>
      <c r="G105" s="29">
        <f t="shared" si="41"/>
        <v>0</v>
      </c>
      <c r="H105" s="29">
        <f>F105+G105</f>
        <v>1222000000</v>
      </c>
      <c r="I105" s="29">
        <f aca="true" t="shared" si="42" ref="I105:L107">I106</f>
        <v>527940001</v>
      </c>
      <c r="J105" s="29">
        <f t="shared" si="42"/>
        <v>51240749</v>
      </c>
      <c r="K105" s="96">
        <f>I105+J105</f>
        <v>579180750</v>
      </c>
      <c r="L105" s="29">
        <f t="shared" si="42"/>
        <v>460572956</v>
      </c>
      <c r="M105" s="29">
        <f t="shared" si="0"/>
        <v>1039753706</v>
      </c>
      <c r="N105" s="29">
        <f t="shared" si="1"/>
        <v>-182246294</v>
      </c>
      <c r="O105" s="53" t="s">
        <v>15</v>
      </c>
    </row>
    <row r="106" spans="1:15" s="54" customFormat="1" ht="26.25" customHeight="1">
      <c r="A106" s="50" t="s">
        <v>15</v>
      </c>
      <c r="B106" s="51" t="s">
        <v>15</v>
      </c>
      <c r="C106" s="51" t="s">
        <v>15</v>
      </c>
      <c r="D106" s="51" t="s">
        <v>15</v>
      </c>
      <c r="E106" s="52" t="s">
        <v>49</v>
      </c>
      <c r="F106" s="29">
        <f t="shared" si="41"/>
        <v>1222000000</v>
      </c>
      <c r="G106" s="29">
        <f t="shared" si="41"/>
        <v>0</v>
      </c>
      <c r="H106" s="29">
        <f>F106+G106</f>
        <v>1222000000</v>
      </c>
      <c r="I106" s="29">
        <f t="shared" si="42"/>
        <v>527940001</v>
      </c>
      <c r="J106" s="29">
        <f t="shared" si="42"/>
        <v>51240749</v>
      </c>
      <c r="K106" s="96">
        <f>I106+J106</f>
        <v>579180750</v>
      </c>
      <c r="L106" s="29">
        <f t="shared" si="42"/>
        <v>460572956</v>
      </c>
      <c r="M106" s="29">
        <f t="shared" si="0"/>
        <v>1039753706</v>
      </c>
      <c r="N106" s="29">
        <f t="shared" si="1"/>
        <v>-182246294</v>
      </c>
      <c r="O106" s="53" t="s">
        <v>15</v>
      </c>
    </row>
    <row r="107" spans="1:15" s="54" customFormat="1" ht="26.25" customHeight="1">
      <c r="A107" s="50" t="s">
        <v>15</v>
      </c>
      <c r="B107" s="51" t="s">
        <v>15</v>
      </c>
      <c r="C107" s="51" t="s">
        <v>16</v>
      </c>
      <c r="D107" s="51" t="s">
        <v>15</v>
      </c>
      <c r="E107" s="52" t="s">
        <v>50</v>
      </c>
      <c r="F107" s="29">
        <f t="shared" si="41"/>
        <v>1222000000</v>
      </c>
      <c r="G107" s="29">
        <f t="shared" si="41"/>
        <v>0</v>
      </c>
      <c r="H107" s="29">
        <f>F107+G107</f>
        <v>1222000000</v>
      </c>
      <c r="I107" s="29">
        <f t="shared" si="42"/>
        <v>527940001</v>
      </c>
      <c r="J107" s="29">
        <f t="shared" si="42"/>
        <v>51240749</v>
      </c>
      <c r="K107" s="96">
        <f>I107+J107</f>
        <v>579180750</v>
      </c>
      <c r="L107" s="29">
        <f t="shared" si="42"/>
        <v>460572956</v>
      </c>
      <c r="M107" s="29">
        <f t="shared" si="0"/>
        <v>1039753706</v>
      </c>
      <c r="N107" s="29">
        <f t="shared" si="1"/>
        <v>-182246294</v>
      </c>
      <c r="O107" s="53" t="s">
        <v>15</v>
      </c>
    </row>
    <row r="108" spans="1:15" s="54" customFormat="1" ht="26.25" customHeight="1">
      <c r="A108" s="50" t="s">
        <v>15</v>
      </c>
      <c r="B108" s="51" t="s">
        <v>15</v>
      </c>
      <c r="C108" s="51" t="s">
        <v>15</v>
      </c>
      <c r="D108" s="51" t="s">
        <v>16</v>
      </c>
      <c r="E108" s="52" t="s">
        <v>51</v>
      </c>
      <c r="F108" s="29">
        <v>1222000000</v>
      </c>
      <c r="G108" s="29">
        <v>0</v>
      </c>
      <c r="H108" s="29">
        <f>F108+G108</f>
        <v>1222000000</v>
      </c>
      <c r="I108" s="29">
        <v>527940001</v>
      </c>
      <c r="J108" s="29">
        <v>51240749</v>
      </c>
      <c r="K108" s="96">
        <f>I108+J108</f>
        <v>579180750</v>
      </c>
      <c r="L108" s="29">
        <v>460572956</v>
      </c>
      <c r="M108" s="29">
        <f t="shared" si="0"/>
        <v>1039753706</v>
      </c>
      <c r="N108" s="29">
        <f t="shared" si="1"/>
        <v>-182246294</v>
      </c>
      <c r="O108" s="53" t="s">
        <v>15</v>
      </c>
    </row>
    <row r="109" spans="1:15" s="47" customFormat="1" ht="13.5" customHeight="1">
      <c r="A109" s="42"/>
      <c r="B109" s="43"/>
      <c r="C109" s="43"/>
      <c r="D109" s="43"/>
      <c r="E109" s="44" t="s">
        <v>67</v>
      </c>
      <c r="F109" s="45">
        <f>F110+F113</f>
        <v>1222000000</v>
      </c>
      <c r="G109" s="45">
        <f>G110+G113</f>
        <v>0</v>
      </c>
      <c r="H109" s="45">
        <f>F109+G109</f>
        <v>1222000000</v>
      </c>
      <c r="I109" s="45">
        <f>I110+I113</f>
        <v>527940001</v>
      </c>
      <c r="J109" s="45">
        <f>J110+J113</f>
        <v>51240749</v>
      </c>
      <c r="K109" s="97">
        <f>I109+J109</f>
        <v>579180750</v>
      </c>
      <c r="L109" s="45">
        <f>L110+L113</f>
        <v>460572956</v>
      </c>
      <c r="M109" s="48">
        <f t="shared" si="0"/>
        <v>1039753706</v>
      </c>
      <c r="N109" s="48">
        <f t="shared" si="1"/>
        <v>-182246294</v>
      </c>
      <c r="O109" s="46"/>
    </row>
    <row r="110" spans="1:15" s="47" customFormat="1" ht="13.5" customHeight="1">
      <c r="A110" s="42"/>
      <c r="B110" s="43"/>
      <c r="C110" s="43"/>
      <c r="D110" s="43"/>
      <c r="E110" s="44" t="s">
        <v>65</v>
      </c>
      <c r="F110" s="45">
        <f aca="true" t="shared" si="43" ref="F110:L110">SUM(F111:F112)</f>
        <v>32000000</v>
      </c>
      <c r="G110" s="45">
        <f t="shared" si="43"/>
        <v>0</v>
      </c>
      <c r="H110" s="45">
        <f t="shared" si="43"/>
        <v>32000000</v>
      </c>
      <c r="I110" s="45">
        <f t="shared" si="43"/>
        <v>21621270</v>
      </c>
      <c r="J110" s="45">
        <f t="shared" si="43"/>
        <v>1185000</v>
      </c>
      <c r="K110" s="97">
        <f>SUM(K111:K112)</f>
        <v>22806270</v>
      </c>
      <c r="L110" s="45">
        <f t="shared" si="43"/>
        <v>8860000</v>
      </c>
      <c r="M110" s="48">
        <f t="shared" si="0"/>
        <v>31666270</v>
      </c>
      <c r="N110" s="48">
        <f t="shared" si="1"/>
        <v>-333730</v>
      </c>
      <c r="O110" s="46"/>
    </row>
    <row r="111" spans="1:15" s="41" customFormat="1" ht="13.5" customHeight="1">
      <c r="A111" s="37"/>
      <c r="B111" s="38"/>
      <c r="C111" s="38"/>
      <c r="D111" s="38"/>
      <c r="E111" s="59" t="s">
        <v>68</v>
      </c>
      <c r="F111" s="39">
        <v>32000000</v>
      </c>
      <c r="G111" s="39"/>
      <c r="H111" s="39">
        <f aca="true" t="shared" si="44" ref="H111:H116">F111+G111</f>
        <v>32000000</v>
      </c>
      <c r="I111" s="39">
        <v>21621270</v>
      </c>
      <c r="J111" s="39">
        <v>1185000</v>
      </c>
      <c r="K111" s="98">
        <v>22806270</v>
      </c>
      <c r="L111" s="39">
        <v>8860000</v>
      </c>
      <c r="M111" s="30">
        <f t="shared" si="0"/>
        <v>31666270</v>
      </c>
      <c r="N111" s="30">
        <f t="shared" si="1"/>
        <v>-333730</v>
      </c>
      <c r="O111" s="40"/>
    </row>
    <row r="112" spans="1:15" s="41" customFormat="1" ht="13.5" customHeight="1">
      <c r="A112" s="37"/>
      <c r="B112" s="38"/>
      <c r="C112" s="38"/>
      <c r="D112" s="38"/>
      <c r="E112" s="59" t="s">
        <v>69</v>
      </c>
      <c r="F112" s="39"/>
      <c r="G112" s="39"/>
      <c r="H112" s="39">
        <f t="shared" si="44"/>
        <v>0</v>
      </c>
      <c r="I112" s="39"/>
      <c r="J112" s="39"/>
      <c r="K112" s="98">
        <v>0</v>
      </c>
      <c r="L112" s="39"/>
      <c r="M112" s="30">
        <f t="shared" si="0"/>
        <v>0</v>
      </c>
      <c r="N112" s="30">
        <f t="shared" si="1"/>
        <v>0</v>
      </c>
      <c r="O112" s="40"/>
    </row>
    <row r="113" spans="1:15" s="47" customFormat="1" ht="13.5" customHeight="1">
      <c r="A113" s="42"/>
      <c r="B113" s="43"/>
      <c r="C113" s="43"/>
      <c r="D113" s="43"/>
      <c r="E113" s="44" t="s">
        <v>66</v>
      </c>
      <c r="F113" s="45">
        <f>SUM(F114:F116)</f>
        <v>1190000000</v>
      </c>
      <c r="G113" s="45">
        <f>SUM(G114:G116)</f>
        <v>0</v>
      </c>
      <c r="H113" s="45">
        <f t="shared" si="44"/>
        <v>1190000000</v>
      </c>
      <c r="I113" s="45">
        <f>SUM(I114:I116)</f>
        <v>506318731</v>
      </c>
      <c r="J113" s="45">
        <f>SUM(J114:J116)</f>
        <v>50055749</v>
      </c>
      <c r="K113" s="97">
        <f>I113+J113</f>
        <v>556374480</v>
      </c>
      <c r="L113" s="45">
        <f>SUM(L114:L116)</f>
        <v>451712956</v>
      </c>
      <c r="M113" s="48">
        <f t="shared" si="0"/>
        <v>1008087436</v>
      </c>
      <c r="N113" s="48">
        <f t="shared" si="1"/>
        <v>-181912564</v>
      </c>
      <c r="O113" s="46"/>
    </row>
    <row r="114" spans="1:15" s="41" customFormat="1" ht="13.5" customHeight="1">
      <c r="A114" s="37"/>
      <c r="B114" s="38"/>
      <c r="C114" s="38"/>
      <c r="D114" s="38"/>
      <c r="E114" s="59" t="s">
        <v>68</v>
      </c>
      <c r="F114" s="39">
        <v>0</v>
      </c>
      <c r="G114" s="39">
        <v>611800000</v>
      </c>
      <c r="H114" s="39">
        <f t="shared" si="44"/>
        <v>611800000</v>
      </c>
      <c r="I114" s="39">
        <v>264006907</v>
      </c>
      <c r="J114" s="39">
        <v>0</v>
      </c>
      <c r="K114" s="98">
        <v>264006907</v>
      </c>
      <c r="L114" s="39">
        <v>346828170</v>
      </c>
      <c r="M114" s="30">
        <f t="shared" si="0"/>
        <v>610835077</v>
      </c>
      <c r="N114" s="30">
        <f t="shared" si="1"/>
        <v>-964923</v>
      </c>
      <c r="O114" s="40"/>
    </row>
    <row r="115" spans="1:15" s="41" customFormat="1" ht="13.5" customHeight="1">
      <c r="A115" s="37"/>
      <c r="B115" s="38"/>
      <c r="C115" s="38"/>
      <c r="D115" s="38"/>
      <c r="E115" s="59" t="s">
        <v>70</v>
      </c>
      <c r="F115" s="39">
        <v>845000000</v>
      </c>
      <c r="G115" s="39">
        <v>-595000000</v>
      </c>
      <c r="H115" s="39">
        <f t="shared" si="44"/>
        <v>250000000</v>
      </c>
      <c r="I115" s="39">
        <v>165511377</v>
      </c>
      <c r="J115" s="39">
        <v>14438967</v>
      </c>
      <c r="K115" s="98">
        <v>179950344</v>
      </c>
      <c r="L115" s="39">
        <v>67573925</v>
      </c>
      <c r="M115" s="30">
        <f t="shared" si="0"/>
        <v>247524269</v>
      </c>
      <c r="N115" s="30">
        <f t="shared" si="1"/>
        <v>-2475731</v>
      </c>
      <c r="O115" s="40"/>
    </row>
    <row r="116" spans="1:15" s="41" customFormat="1" ht="13.5" customHeight="1">
      <c r="A116" s="37"/>
      <c r="B116" s="38"/>
      <c r="C116" s="38"/>
      <c r="D116" s="38"/>
      <c r="E116" s="59" t="s">
        <v>69</v>
      </c>
      <c r="F116" s="39">
        <v>345000000</v>
      </c>
      <c r="G116" s="39">
        <v>-16800000</v>
      </c>
      <c r="H116" s="39">
        <f t="shared" si="44"/>
        <v>328200000</v>
      </c>
      <c r="I116" s="39">
        <v>76800447</v>
      </c>
      <c r="J116" s="39">
        <v>35616782</v>
      </c>
      <c r="K116" s="98">
        <v>112417229</v>
      </c>
      <c r="L116" s="39">
        <v>37310861</v>
      </c>
      <c r="M116" s="30">
        <f t="shared" si="0"/>
        <v>149728090</v>
      </c>
      <c r="N116" s="30">
        <f t="shared" si="1"/>
        <v>-178471910</v>
      </c>
      <c r="O116" s="40"/>
    </row>
    <row r="117" spans="1:15" s="54" customFormat="1" ht="26.25" customHeight="1">
      <c r="A117" s="50" t="s">
        <v>15</v>
      </c>
      <c r="B117" s="51" t="s">
        <v>52</v>
      </c>
      <c r="C117" s="51" t="s">
        <v>15</v>
      </c>
      <c r="D117" s="51" t="s">
        <v>15</v>
      </c>
      <c r="E117" s="52" t="s">
        <v>53</v>
      </c>
      <c r="F117" s="29">
        <f aca="true" t="shared" si="45" ref="F117:G119">F118</f>
        <v>180000000</v>
      </c>
      <c r="G117" s="29">
        <f t="shared" si="45"/>
        <v>0</v>
      </c>
      <c r="H117" s="29">
        <f>F117+G117</f>
        <v>180000000</v>
      </c>
      <c r="I117" s="29">
        <f aca="true" t="shared" si="46" ref="I117:L119">I118</f>
        <v>122249676</v>
      </c>
      <c r="J117" s="29">
        <f t="shared" si="46"/>
        <v>0</v>
      </c>
      <c r="K117" s="96">
        <f>I117+J117</f>
        <v>122249676</v>
      </c>
      <c r="L117" s="29">
        <f t="shared" si="46"/>
        <v>6537240</v>
      </c>
      <c r="M117" s="29">
        <f t="shared" si="0"/>
        <v>128786916</v>
      </c>
      <c r="N117" s="29">
        <f t="shared" si="1"/>
        <v>-51213084</v>
      </c>
      <c r="O117" s="53" t="s">
        <v>15</v>
      </c>
    </row>
    <row r="118" spans="1:15" s="54" customFormat="1" ht="26.25" customHeight="1">
      <c r="A118" s="50" t="s">
        <v>15</v>
      </c>
      <c r="B118" s="51" t="s">
        <v>15</v>
      </c>
      <c r="C118" s="51" t="s">
        <v>15</v>
      </c>
      <c r="D118" s="51" t="s">
        <v>15</v>
      </c>
      <c r="E118" s="52" t="s">
        <v>54</v>
      </c>
      <c r="F118" s="29">
        <f t="shared" si="45"/>
        <v>180000000</v>
      </c>
      <c r="G118" s="29">
        <f t="shared" si="45"/>
        <v>0</v>
      </c>
      <c r="H118" s="29">
        <f>F118+G118</f>
        <v>180000000</v>
      </c>
      <c r="I118" s="29">
        <f t="shared" si="46"/>
        <v>122249676</v>
      </c>
      <c r="J118" s="29">
        <f t="shared" si="46"/>
        <v>0</v>
      </c>
      <c r="K118" s="96">
        <f>I118+J118</f>
        <v>122249676</v>
      </c>
      <c r="L118" s="29">
        <f t="shared" si="46"/>
        <v>6537240</v>
      </c>
      <c r="M118" s="29">
        <f t="shared" si="0"/>
        <v>128786916</v>
      </c>
      <c r="N118" s="29">
        <f t="shared" si="1"/>
        <v>-51213084</v>
      </c>
      <c r="O118" s="53" t="s">
        <v>15</v>
      </c>
    </row>
    <row r="119" spans="1:15" s="54" customFormat="1" ht="26.25" customHeight="1">
      <c r="A119" s="50" t="s">
        <v>15</v>
      </c>
      <c r="B119" s="51" t="s">
        <v>15</v>
      </c>
      <c r="C119" s="51" t="s">
        <v>16</v>
      </c>
      <c r="D119" s="51" t="s">
        <v>15</v>
      </c>
      <c r="E119" s="52" t="s">
        <v>55</v>
      </c>
      <c r="F119" s="29">
        <f t="shared" si="45"/>
        <v>180000000</v>
      </c>
      <c r="G119" s="29">
        <f t="shared" si="45"/>
        <v>0</v>
      </c>
      <c r="H119" s="29">
        <f>F119+G119</f>
        <v>180000000</v>
      </c>
      <c r="I119" s="29">
        <f t="shared" si="46"/>
        <v>122249676</v>
      </c>
      <c r="J119" s="29">
        <f t="shared" si="46"/>
        <v>0</v>
      </c>
      <c r="K119" s="96">
        <f>I119+J119</f>
        <v>122249676</v>
      </c>
      <c r="L119" s="29">
        <f t="shared" si="46"/>
        <v>6537240</v>
      </c>
      <c r="M119" s="29">
        <f t="shared" si="0"/>
        <v>128786916</v>
      </c>
      <c r="N119" s="29">
        <f t="shared" si="1"/>
        <v>-51213084</v>
      </c>
      <c r="O119" s="53" t="s">
        <v>15</v>
      </c>
    </row>
    <row r="120" spans="1:15" s="54" customFormat="1" ht="26.25" customHeight="1">
      <c r="A120" s="50" t="s">
        <v>15</v>
      </c>
      <c r="B120" s="51" t="s">
        <v>15</v>
      </c>
      <c r="C120" s="51" t="s">
        <v>15</v>
      </c>
      <c r="D120" s="51" t="s">
        <v>16</v>
      </c>
      <c r="E120" s="52" t="s">
        <v>64</v>
      </c>
      <c r="F120" s="29">
        <v>180000000</v>
      </c>
      <c r="G120" s="29">
        <v>0</v>
      </c>
      <c r="H120" s="29">
        <f>F120+G120</f>
        <v>180000000</v>
      </c>
      <c r="I120" s="29">
        <v>122249676</v>
      </c>
      <c r="J120" s="29">
        <v>0</v>
      </c>
      <c r="K120" s="96">
        <f>I120+J120</f>
        <v>122249676</v>
      </c>
      <c r="L120" s="29">
        <v>6537240</v>
      </c>
      <c r="M120" s="29">
        <f t="shared" si="0"/>
        <v>128786916</v>
      </c>
      <c r="N120" s="29">
        <f t="shared" si="1"/>
        <v>-51213084</v>
      </c>
      <c r="O120" s="53" t="s">
        <v>15</v>
      </c>
    </row>
    <row r="121" spans="1:15" s="47" customFormat="1" ht="13.5" customHeight="1">
      <c r="A121" s="42"/>
      <c r="B121" s="43"/>
      <c r="C121" s="43"/>
      <c r="D121" s="43"/>
      <c r="E121" s="44" t="s">
        <v>67</v>
      </c>
      <c r="F121" s="45">
        <f>F122+F125</f>
        <v>180000000</v>
      </c>
      <c r="G121" s="45">
        <f>G122+G125</f>
        <v>0</v>
      </c>
      <c r="H121" s="45">
        <f>F121+G121</f>
        <v>180000000</v>
      </c>
      <c r="I121" s="45">
        <f>I122+I125</f>
        <v>122249676</v>
      </c>
      <c r="J121" s="45">
        <f>J122+J125</f>
        <v>0</v>
      </c>
      <c r="K121" s="97">
        <f>I121+J121</f>
        <v>122249676</v>
      </c>
      <c r="L121" s="45">
        <f>L122+L125</f>
        <v>6537240</v>
      </c>
      <c r="M121" s="48">
        <f aca="true" t="shared" si="47" ref="M121:M128">I121+J121+L121</f>
        <v>128786916</v>
      </c>
      <c r="N121" s="48">
        <f aca="true" t="shared" si="48" ref="N121:N128">M121-H121</f>
        <v>-51213084</v>
      </c>
      <c r="O121" s="46"/>
    </row>
    <row r="122" spans="1:15" s="47" customFormat="1" ht="13.5" customHeight="1">
      <c r="A122" s="42"/>
      <c r="B122" s="43"/>
      <c r="C122" s="43"/>
      <c r="D122" s="43"/>
      <c r="E122" s="44" t="s">
        <v>65</v>
      </c>
      <c r="F122" s="45">
        <f aca="true" t="shared" si="49" ref="F122:L122">SUM(F123:F124)</f>
        <v>58000000</v>
      </c>
      <c r="G122" s="45">
        <f t="shared" si="49"/>
        <v>-2636000</v>
      </c>
      <c r="H122" s="45">
        <f t="shared" si="49"/>
        <v>55364000</v>
      </c>
      <c r="I122" s="45">
        <f t="shared" si="49"/>
        <v>15712183</v>
      </c>
      <c r="J122" s="45">
        <f t="shared" si="49"/>
        <v>0</v>
      </c>
      <c r="K122" s="97">
        <f>SUM(K123:K124)</f>
        <v>15712183</v>
      </c>
      <c r="L122" s="45">
        <f t="shared" si="49"/>
        <v>0</v>
      </c>
      <c r="M122" s="48">
        <f t="shared" si="47"/>
        <v>15712183</v>
      </c>
      <c r="N122" s="48">
        <f t="shared" si="48"/>
        <v>-39651817</v>
      </c>
      <c r="O122" s="46"/>
    </row>
    <row r="123" spans="1:15" s="41" customFormat="1" ht="13.5" customHeight="1">
      <c r="A123" s="37"/>
      <c r="B123" s="38"/>
      <c r="C123" s="38"/>
      <c r="D123" s="38"/>
      <c r="E123" s="59" t="s">
        <v>68</v>
      </c>
      <c r="F123" s="39">
        <v>10000000</v>
      </c>
      <c r="G123" s="39">
        <v>4350000</v>
      </c>
      <c r="H123" s="39">
        <f aca="true" t="shared" si="50" ref="H123:H128">F123+G123</f>
        <v>14350000</v>
      </c>
      <c r="I123" s="39">
        <v>14334975</v>
      </c>
      <c r="J123" s="39">
        <v>0</v>
      </c>
      <c r="K123" s="98">
        <v>14334975</v>
      </c>
      <c r="L123" s="39">
        <v>0</v>
      </c>
      <c r="M123" s="30">
        <f t="shared" si="47"/>
        <v>14334975</v>
      </c>
      <c r="N123" s="30">
        <f t="shared" si="48"/>
        <v>-15025</v>
      </c>
      <c r="O123" s="40"/>
    </row>
    <row r="124" spans="1:15" s="41" customFormat="1" ht="13.5" customHeight="1">
      <c r="A124" s="37"/>
      <c r="B124" s="38"/>
      <c r="C124" s="38"/>
      <c r="D124" s="38"/>
      <c r="E124" s="59" t="s">
        <v>69</v>
      </c>
      <c r="F124" s="39">
        <v>48000000</v>
      </c>
      <c r="G124" s="39">
        <v>-6986000</v>
      </c>
      <c r="H124" s="39">
        <f t="shared" si="50"/>
        <v>41014000</v>
      </c>
      <c r="I124" s="39">
        <v>1377208</v>
      </c>
      <c r="J124" s="39">
        <v>0</v>
      </c>
      <c r="K124" s="98">
        <v>1377208</v>
      </c>
      <c r="L124" s="39">
        <v>0</v>
      </c>
      <c r="M124" s="30">
        <f t="shared" si="47"/>
        <v>1377208</v>
      </c>
      <c r="N124" s="30">
        <f t="shared" si="48"/>
        <v>-39636792</v>
      </c>
      <c r="O124" s="40"/>
    </row>
    <row r="125" spans="1:15" s="47" customFormat="1" ht="13.5" customHeight="1">
      <c r="A125" s="42"/>
      <c r="B125" s="43"/>
      <c r="C125" s="43"/>
      <c r="D125" s="43"/>
      <c r="E125" s="44" t="s">
        <v>66</v>
      </c>
      <c r="F125" s="45">
        <f>SUM(F126:F128)</f>
        <v>122000000</v>
      </c>
      <c r="G125" s="45">
        <f>SUM(G126:G128)</f>
        <v>2636000</v>
      </c>
      <c r="H125" s="45">
        <f t="shared" si="50"/>
        <v>124636000</v>
      </c>
      <c r="I125" s="45">
        <f>SUM(I126:I128)</f>
        <v>106537493</v>
      </c>
      <c r="J125" s="45">
        <f>SUM(J126:J128)</f>
        <v>0</v>
      </c>
      <c r="K125" s="97">
        <f>I125+J125</f>
        <v>106537493</v>
      </c>
      <c r="L125" s="45">
        <f>SUM(L126:L128)</f>
        <v>6537240</v>
      </c>
      <c r="M125" s="48">
        <f t="shared" si="47"/>
        <v>113074733</v>
      </c>
      <c r="N125" s="48">
        <f t="shared" si="48"/>
        <v>-11561267</v>
      </c>
      <c r="O125" s="46"/>
    </row>
    <row r="126" spans="1:15" s="41" customFormat="1" ht="13.5" customHeight="1">
      <c r="A126" s="37"/>
      <c r="B126" s="38"/>
      <c r="C126" s="38"/>
      <c r="D126" s="38"/>
      <c r="E126" s="59" t="s">
        <v>68</v>
      </c>
      <c r="F126" s="39"/>
      <c r="G126" s="39"/>
      <c r="H126" s="39">
        <f t="shared" si="50"/>
        <v>0</v>
      </c>
      <c r="I126" s="39"/>
      <c r="J126" s="39"/>
      <c r="K126" s="98">
        <v>0</v>
      </c>
      <c r="L126" s="39"/>
      <c r="M126" s="30">
        <f t="shared" si="47"/>
        <v>0</v>
      </c>
      <c r="N126" s="30">
        <f t="shared" si="48"/>
        <v>0</v>
      </c>
      <c r="O126" s="40"/>
    </row>
    <row r="127" spans="1:15" s="41" customFormat="1" ht="13.5" customHeight="1">
      <c r="A127" s="37"/>
      <c r="B127" s="38"/>
      <c r="C127" s="38"/>
      <c r="D127" s="38"/>
      <c r="E127" s="59" t="s">
        <v>70</v>
      </c>
      <c r="F127" s="39">
        <v>2000000</v>
      </c>
      <c r="G127" s="39">
        <v>2636000</v>
      </c>
      <c r="H127" s="39">
        <f t="shared" si="50"/>
        <v>4636000</v>
      </c>
      <c r="I127" s="39">
        <v>4635503</v>
      </c>
      <c r="J127" s="39">
        <v>0</v>
      </c>
      <c r="K127" s="98">
        <v>4635503</v>
      </c>
      <c r="L127" s="39">
        <v>0</v>
      </c>
      <c r="M127" s="30">
        <f t="shared" si="47"/>
        <v>4635503</v>
      </c>
      <c r="N127" s="30">
        <f t="shared" si="48"/>
        <v>-497</v>
      </c>
      <c r="O127" s="40"/>
    </row>
    <row r="128" spans="1:15" s="41" customFormat="1" ht="13.5" customHeight="1">
      <c r="A128" s="37"/>
      <c r="B128" s="38"/>
      <c r="C128" s="38"/>
      <c r="D128" s="38"/>
      <c r="E128" s="59" t="s">
        <v>69</v>
      </c>
      <c r="F128" s="39">
        <v>120000000</v>
      </c>
      <c r="G128" s="39"/>
      <c r="H128" s="39">
        <f t="shared" si="50"/>
        <v>120000000</v>
      </c>
      <c r="I128" s="39">
        <v>101901990</v>
      </c>
      <c r="J128" s="39">
        <v>0</v>
      </c>
      <c r="K128" s="98">
        <v>101901990</v>
      </c>
      <c r="L128" s="39">
        <v>6537240</v>
      </c>
      <c r="M128" s="30">
        <f t="shared" si="47"/>
        <v>108439230</v>
      </c>
      <c r="N128" s="30">
        <f t="shared" si="48"/>
        <v>-11560770</v>
      </c>
      <c r="O128" s="40"/>
    </row>
    <row r="144" spans="1:15" ht="26.25" customHeight="1">
      <c r="A144" s="19"/>
      <c r="B144" s="20"/>
      <c r="C144" s="20"/>
      <c r="D144" s="20"/>
      <c r="E144" s="28"/>
      <c r="F144" s="21"/>
      <c r="G144" s="21"/>
      <c r="H144" s="21"/>
      <c r="I144" s="21"/>
      <c r="J144" s="21"/>
      <c r="K144" s="100"/>
      <c r="L144" s="21"/>
      <c r="M144" s="21"/>
      <c r="N144" s="21"/>
      <c r="O144" s="22"/>
    </row>
  </sheetData>
  <sheetProtection/>
  <mergeCells count="24">
    <mergeCell ref="M6:M7"/>
    <mergeCell ref="F6:F7"/>
    <mergeCell ref="G6:G7"/>
    <mergeCell ref="H6:H7"/>
    <mergeCell ref="I6:I7"/>
    <mergeCell ref="J6:J7"/>
    <mergeCell ref="L6:L7"/>
    <mergeCell ref="K6:K7"/>
    <mergeCell ref="A5:E5"/>
    <mergeCell ref="F5:H5"/>
    <mergeCell ref="I5:M5"/>
    <mergeCell ref="N5:N7"/>
    <mergeCell ref="O5:O7"/>
    <mergeCell ref="A6:A7"/>
    <mergeCell ref="B6:B7"/>
    <mergeCell ref="C6:C7"/>
    <mergeCell ref="D6:D7"/>
    <mergeCell ref="E6:E7"/>
    <mergeCell ref="G1:H1"/>
    <mergeCell ref="I1:L1"/>
    <mergeCell ref="E2:H2"/>
    <mergeCell ref="I2:M2"/>
    <mergeCell ref="A4:D4"/>
    <mergeCell ref="N4:O4"/>
  </mergeCells>
  <printOptions horizontalCentered="1"/>
  <pageMargins left="0.5118110236220472" right="0.6692913385826772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headerFooter>
    <oddFooter>&amp;L&amp;C&amp;"標楷體,標準"&amp;10&amp;P&amp;R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2018-04-11T06:55:09Z</cp:lastPrinted>
  <dcterms:created xsi:type="dcterms:W3CDTF">2014-06-09T07:35:15Z</dcterms:created>
  <dcterms:modified xsi:type="dcterms:W3CDTF">2018-04-17T03:48:52Z</dcterms:modified>
  <cp:category/>
  <cp:version/>
  <cp:contentType/>
  <cp:contentStatus/>
</cp:coreProperties>
</file>