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<sst xmlns="http://schemas.openxmlformats.org/spreadsheetml/2006/main" count="161" uniqueCount="151">
  <si>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</si>
  <si>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</si>
  <si>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</si>
  <si>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</si>
  <si>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</si>
  <si>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</si>
  <si>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</si>
  <si>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</si>
  <si>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</si>
  <si>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</si>
  <si>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</si>
  <si>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</si>
  <si>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</si>
  <si>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</si>
  <si>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</si>
  <si>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</si>
  <si>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</si>
  <si>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</si>
  <si>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</si>
  <si>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</si>
  <si>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</si>
  <si>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</si>
  <si>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</si>
  <si>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</si>
  <si>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</si>
  <si>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</si>
  <si>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</si>
  <si>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</si>
  <si>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</si>
  <si>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</si>
  <si>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</si>
  <si>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</si>
  <si>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買匯及貼現</t>
  </si>
  <si>
    <t>中期擔保放款</t>
  </si>
  <si>
    <t>央行及同業融資</t>
  </si>
  <si>
    <t xml:space="preserve">長期放款 </t>
  </si>
  <si>
    <t>央行融資</t>
  </si>
  <si>
    <t>長期擔保放款</t>
  </si>
  <si>
    <t>長期負債</t>
  </si>
  <si>
    <t>基金長期投資及應收款</t>
  </si>
  <si>
    <t>基金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</si>
  <si>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</si>
  <si>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</si>
  <si>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</si>
  <si>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</si>
  <si>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</si>
  <si>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</si>
  <si>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</si>
  <si>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</si>
  <si>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</si>
  <si>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</si>
  <si>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</si>
  <si>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機械及設備</t>
  </si>
  <si>
    <t>業 主 權 益</t>
  </si>
  <si>
    <t>交通及運輸設備</t>
  </si>
  <si>
    <t>什項設備</t>
  </si>
  <si>
    <t>購建中固定資產</t>
  </si>
  <si>
    <t>資本公積</t>
  </si>
  <si>
    <t>核能燃料</t>
  </si>
  <si>
    <t>無形資產</t>
  </si>
  <si>
    <t>累積換算調整數</t>
  </si>
  <si>
    <t>什項資產</t>
  </si>
  <si>
    <t>合           計</t>
  </si>
  <si>
    <r>
      <t>中華郵政股份有限公司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</si>
  <si>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</si>
  <si>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</si>
  <si>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</si>
  <si>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</si>
  <si>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</si>
  <si>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</si>
  <si>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</si>
  <si>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</si>
  <si>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</si>
  <si>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</si>
  <si>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</si>
  <si>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</si>
  <si>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</si>
  <si>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</si>
  <si>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</si>
  <si>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</si>
  <si>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</si>
  <si>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</si>
  <si>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</si>
  <si>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</si>
  <si>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</si>
  <si>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</si>
  <si>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</si>
  <si>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</si>
  <si>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</si>
  <si>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</si>
  <si>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</si>
  <si>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</si>
  <si>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</si>
  <si>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</si>
  <si>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</si>
  <si>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</si>
  <si>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</si>
  <si>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</si>
  <si>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</si>
  <si>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</si>
  <si>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</si>
  <si>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</si>
  <si>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</si>
  <si>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</si>
  <si>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</si>
  <si>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</si>
  <si>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</si>
  <si>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</si>
  <si>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</si>
  <si>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</si>
  <si>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</si>
  <si>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</si>
  <si>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</si>
  <si>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</si>
  <si>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中華郵政股份有限公司資產負債表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</si>
  <si>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</si>
  <si>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</si>
  <si>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</si>
  <si>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</si>
  <si>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</si>
  <si>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</si>
  <si>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</si>
  <si>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同業融資</t>
  </si>
  <si>
    <t>銀行業融通</t>
  </si>
  <si>
    <t>長期債務</t>
  </si>
  <si>
    <t>其他負債</t>
  </si>
  <si>
    <t>資本</t>
  </si>
  <si>
    <t>租賃權益改良</t>
  </si>
  <si>
    <t>預收資本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</si>
  <si>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</si>
  <si>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</si>
  <si>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</si>
  <si>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</si>
  <si>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</si>
  <si>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</si>
  <si>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</si>
  <si>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</si>
  <si>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</si>
  <si>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</si>
  <si>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</si>
  <si>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</si>
  <si>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</si>
  <si>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</si>
  <si>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</si>
  <si>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</si>
  <si>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</si>
  <si>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</si>
  <si>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</si>
  <si>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</si>
  <si>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</si>
  <si>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10,703,963,605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</si>
</sst>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39" customWidth="1"/>
    <col min="2" max="2" width="2.625" style="75" customWidth="1"/>
    <col min="3" max="3" width="22.25390625" style="138" customWidth="1"/>
    <col min="4" max="4" width="1.25" style="137" customWidth="1"/>
    <col min="5" max="7" width="18.625" style="77" customWidth="1"/>
    <col min="8" max="8" width="8.375" style="86" customWidth="1"/>
    <col min="9" max="16384" width="9.00390625" style="77" customWidth="1"/>
  </cols>
  <sheetData>
    <row r="1" spans="1:4" ht="23.25" customHeight="1">
      <c r="A1" s="83"/>
      <c r="B1" s="77"/>
      <c r="C1" s="84"/>
      <c r="D1" s="85"/>
    </row>
    <row r="2" spans="1:8" s="89" customFormat="1" ht="45" customHeight="1">
      <c r="A2" s="87" t="s">
        <v>63</v>
      </c>
      <c r="B2" s="87"/>
      <c r="C2" s="87"/>
      <c r="D2" s="87"/>
      <c r="E2" s="87"/>
      <c r="F2" s="87"/>
      <c r="G2" s="87"/>
      <c r="H2" s="88"/>
    </row>
    <row r="3" spans="1:8" s="10" customFormat="1" ht="21.75" customHeight="1">
      <c r="A3" s="90"/>
      <c r="B3" s="90"/>
      <c r="C3" s="91"/>
      <c r="D3" s="92"/>
      <c r="E3" s="93" t="s">
        <v>64</v>
      </c>
      <c r="F3" s="94"/>
      <c r="G3" s="95"/>
      <c r="H3" s="96" t="s">
        <v>65</v>
      </c>
    </row>
    <row r="4" spans="1:8" s="102" customFormat="1" ht="21" customHeight="1">
      <c r="A4" s="97" t="s">
        <v>66</v>
      </c>
      <c r="B4" s="97"/>
      <c r="C4" s="97"/>
      <c r="D4" s="98"/>
      <c r="E4" s="99" t="s">
        <v>67</v>
      </c>
      <c r="F4" s="99" t="s">
        <v>68</v>
      </c>
      <c r="G4" s="100" t="s">
        <v>69</v>
      </c>
      <c r="H4" s="101"/>
    </row>
    <row r="5" spans="1:8" s="102" customFormat="1" ht="24.75" customHeight="1">
      <c r="A5" s="103"/>
      <c r="B5" s="103"/>
      <c r="C5" s="103"/>
      <c r="D5" s="104"/>
      <c r="E5" s="105"/>
      <c r="F5" s="105"/>
      <c r="G5" s="106" t="s">
        <v>3</v>
      </c>
      <c r="H5" s="106" t="s">
        <v>4</v>
      </c>
    </row>
    <row r="6" spans="1:8" s="108" customFormat="1" ht="18.75" customHeight="1">
      <c r="A6" s="107" t="s">
        <v>70</v>
      </c>
      <c r="C6" s="109"/>
      <c r="D6" s="110"/>
      <c r="E6" s="111">
        <f>SUM(E7:E17)</f>
        <v>157413688901.56</v>
      </c>
      <c r="F6" s="111">
        <f>SUM(F7:F17)</f>
        <v>146619162000</v>
      </c>
      <c r="G6" s="112">
        <f>SUM(G7:G17)</f>
        <v>10794526901.559994</v>
      </c>
      <c r="H6" s="113">
        <f>IF(F6=0,0,(G6/F6)*100)</f>
        <v>7.362289317654123</v>
      </c>
    </row>
    <row r="7" spans="1:8" ht="15" customHeight="1">
      <c r="A7" s="5"/>
      <c r="B7" s="114" t="s">
        <v>71</v>
      </c>
      <c r="C7" s="115"/>
      <c r="D7" s="116"/>
      <c r="E7" s="117"/>
      <c r="F7" s="117"/>
      <c r="G7" s="118">
        <f aca="true" t="shared" si="0" ref="G7:G16">E7-F7</f>
        <v>0</v>
      </c>
      <c r="H7" s="119">
        <f aca="true" t="shared" si="1" ref="H7:H36">IF(F7=0,0,(G7/F7)*100)</f>
        <v>0</v>
      </c>
    </row>
    <row r="8" spans="1:8" ht="15" customHeight="1">
      <c r="A8" s="5"/>
      <c r="B8" s="114" t="s">
        <v>72</v>
      </c>
      <c r="C8" s="115"/>
      <c r="D8" s="116"/>
      <c r="E8" s="117">
        <v>1455109</v>
      </c>
      <c r="F8" s="117"/>
      <c r="G8" s="118">
        <f t="shared" si="0"/>
        <v>1455109</v>
      </c>
      <c r="H8" s="119">
        <f t="shared" si="1"/>
        <v>0</v>
      </c>
    </row>
    <row r="9" spans="1:8" ht="15" customHeight="1">
      <c r="A9" s="5"/>
      <c r="B9" s="114" t="s">
        <v>73</v>
      </c>
      <c r="C9" s="115"/>
      <c r="D9" s="116"/>
      <c r="E9" s="117"/>
      <c r="F9" s="117"/>
      <c r="G9" s="118">
        <f t="shared" si="0"/>
        <v>0</v>
      </c>
      <c r="H9" s="119">
        <f t="shared" si="1"/>
        <v>0</v>
      </c>
    </row>
    <row r="10" spans="1:8" ht="15" customHeight="1">
      <c r="A10" s="5"/>
      <c r="B10" s="114" t="s">
        <v>74</v>
      </c>
      <c r="C10" s="115"/>
      <c r="D10" s="116"/>
      <c r="E10" s="117"/>
      <c r="F10" s="117"/>
      <c r="G10" s="118">
        <f t="shared" si="0"/>
        <v>0</v>
      </c>
      <c r="H10" s="119">
        <f t="shared" si="1"/>
        <v>0</v>
      </c>
    </row>
    <row r="11" spans="1:8" ht="15" customHeight="1">
      <c r="A11" s="5"/>
      <c r="B11" s="114" t="s">
        <v>75</v>
      </c>
      <c r="C11" s="115"/>
      <c r="D11" s="116"/>
      <c r="E11" s="117"/>
      <c r="F11" s="117"/>
      <c r="G11" s="118">
        <f t="shared" si="0"/>
        <v>0</v>
      </c>
      <c r="H11" s="119">
        <f t="shared" si="1"/>
        <v>0</v>
      </c>
    </row>
    <row r="12" spans="1:8" ht="15" customHeight="1">
      <c r="A12" s="5"/>
      <c r="B12" s="114" t="s">
        <v>76</v>
      </c>
      <c r="C12" s="115"/>
      <c r="D12" s="116"/>
      <c r="E12" s="117"/>
      <c r="F12" s="117"/>
      <c r="G12" s="118">
        <f t="shared" si="0"/>
        <v>0</v>
      </c>
      <c r="H12" s="119">
        <f t="shared" si="1"/>
        <v>0</v>
      </c>
    </row>
    <row r="13" spans="1:8" ht="15" customHeight="1">
      <c r="A13" s="5"/>
      <c r="B13" s="114" t="s">
        <v>77</v>
      </c>
      <c r="C13" s="115"/>
      <c r="D13" s="116"/>
      <c r="E13" s="117"/>
      <c r="F13" s="117"/>
      <c r="G13" s="118">
        <f t="shared" si="0"/>
        <v>0</v>
      </c>
      <c r="H13" s="119">
        <f t="shared" si="1"/>
        <v>0</v>
      </c>
    </row>
    <row r="14" spans="1:8" ht="15" customHeight="1">
      <c r="A14" s="5"/>
      <c r="B14" s="114" t="s">
        <v>78</v>
      </c>
      <c r="C14" s="115"/>
      <c r="D14" s="116"/>
      <c r="E14" s="117">
        <v>12300286840.66</v>
      </c>
      <c r="F14" s="117">
        <v>13824615000</v>
      </c>
      <c r="G14" s="118">
        <f t="shared" si="0"/>
        <v>-1524328159.3400002</v>
      </c>
      <c r="H14" s="119">
        <f t="shared" si="1"/>
        <v>-11.026188861968308</v>
      </c>
    </row>
    <row r="15" spans="1:8" ht="15" customHeight="1">
      <c r="A15" s="5"/>
      <c r="B15" s="114" t="s">
        <v>79</v>
      </c>
      <c r="C15" s="115"/>
      <c r="D15" s="116"/>
      <c r="E15" s="117"/>
      <c r="F15" s="117"/>
      <c r="G15" s="118">
        <f t="shared" si="0"/>
        <v>0</v>
      </c>
      <c r="H15" s="119">
        <f t="shared" si="1"/>
        <v>0</v>
      </c>
    </row>
    <row r="16" spans="1:8" ht="15" customHeight="1">
      <c r="A16" s="5"/>
      <c r="B16" s="114" t="s">
        <v>80</v>
      </c>
      <c r="C16" s="115"/>
      <c r="D16" s="116"/>
      <c r="E16" s="117">
        <v>144883650787.4</v>
      </c>
      <c r="F16" s="117">
        <v>132710313000</v>
      </c>
      <c r="G16" s="118">
        <f t="shared" si="0"/>
        <v>12173337787.399994</v>
      </c>
      <c r="H16" s="119">
        <f t="shared" si="1"/>
        <v>9.172864950894958</v>
      </c>
    </row>
    <row r="17" spans="1:8" ht="15" customHeight="1">
      <c r="A17" s="5"/>
      <c r="B17" s="114" t="s">
        <v>81</v>
      </c>
      <c r="C17" s="115"/>
      <c r="D17" s="116"/>
      <c r="E17" s="117">
        <v>228296164.5</v>
      </c>
      <c r="F17" s="117">
        <v>84234000</v>
      </c>
      <c r="G17" s="118">
        <f>E17-F17</f>
        <v>144062164.5</v>
      </c>
      <c r="H17" s="119">
        <f t="shared" si="1"/>
        <v>171.026146805328</v>
      </c>
    </row>
    <row r="18" spans="1:8" s="108" customFormat="1" ht="16.5" customHeight="1">
      <c r="A18" s="107" t="s">
        <v>82</v>
      </c>
      <c r="C18" s="109"/>
      <c r="D18" s="110"/>
      <c r="E18" s="111">
        <f>SUM(E19:E29)</f>
        <v>137323130450.78</v>
      </c>
      <c r="F18" s="111">
        <f>SUM(F19:F29)</f>
        <v>127493891000</v>
      </c>
      <c r="G18" s="112">
        <f>SUM(G19:G29)</f>
        <v>9829239450.78</v>
      </c>
      <c r="H18" s="120">
        <f t="shared" si="1"/>
        <v>7.709576806923243</v>
      </c>
    </row>
    <row r="19" spans="1:8" ht="15" customHeight="1">
      <c r="A19" s="5"/>
      <c r="B19" s="114" t="s">
        <v>83</v>
      </c>
      <c r="C19" s="115"/>
      <c r="D19" s="116"/>
      <c r="E19" s="121"/>
      <c r="F19" s="121"/>
      <c r="G19" s="118">
        <f aca="true" t="shared" si="2" ref="G19:G25">E19-F19</f>
        <v>0</v>
      </c>
      <c r="H19" s="119">
        <f t="shared" si="1"/>
        <v>0</v>
      </c>
    </row>
    <row r="20" spans="1:8" ht="15" customHeight="1">
      <c r="A20" s="5"/>
      <c r="B20" s="114" t="s">
        <v>84</v>
      </c>
      <c r="C20" s="115"/>
      <c r="D20" s="116"/>
      <c r="E20" s="121">
        <v>119049</v>
      </c>
      <c r="F20" s="121"/>
      <c r="G20" s="118">
        <f t="shared" si="2"/>
        <v>119049</v>
      </c>
      <c r="H20" s="119">
        <f t="shared" si="1"/>
        <v>0</v>
      </c>
    </row>
    <row r="21" spans="1:8" ht="15" customHeight="1">
      <c r="A21" s="5"/>
      <c r="B21" s="114" t="s">
        <v>85</v>
      </c>
      <c r="C21" s="115"/>
      <c r="D21" s="116"/>
      <c r="E21" s="121"/>
      <c r="F21" s="121"/>
      <c r="G21" s="118">
        <f t="shared" si="2"/>
        <v>0</v>
      </c>
      <c r="H21" s="119">
        <f t="shared" si="1"/>
        <v>0</v>
      </c>
    </row>
    <row r="22" spans="1:8" ht="15" customHeight="1">
      <c r="A22" s="5"/>
      <c r="B22" s="114" t="s">
        <v>86</v>
      </c>
      <c r="C22" s="115"/>
      <c r="D22" s="116"/>
      <c r="E22" s="121"/>
      <c r="F22" s="121"/>
      <c r="G22" s="118">
        <f t="shared" si="2"/>
        <v>0</v>
      </c>
      <c r="H22" s="119">
        <f t="shared" si="1"/>
        <v>0</v>
      </c>
    </row>
    <row r="23" spans="1:8" ht="15" customHeight="1">
      <c r="A23" s="5"/>
      <c r="B23" s="114" t="s">
        <v>87</v>
      </c>
      <c r="C23" s="115"/>
      <c r="D23" s="116"/>
      <c r="E23" s="121"/>
      <c r="F23" s="121"/>
      <c r="G23" s="118">
        <f t="shared" si="2"/>
        <v>0</v>
      </c>
      <c r="H23" s="119">
        <f t="shared" si="1"/>
        <v>0</v>
      </c>
    </row>
    <row r="24" spans="1:8" ht="15" customHeight="1">
      <c r="A24" s="5"/>
      <c r="B24" s="114" t="s">
        <v>88</v>
      </c>
      <c r="C24" s="115"/>
      <c r="D24" s="116"/>
      <c r="E24" s="121"/>
      <c r="F24" s="121"/>
      <c r="G24" s="118">
        <f t="shared" si="2"/>
        <v>0</v>
      </c>
      <c r="H24" s="119">
        <f t="shared" si="1"/>
        <v>0</v>
      </c>
    </row>
    <row r="25" spans="1:8" ht="15" customHeight="1">
      <c r="A25" s="5"/>
      <c r="B25" s="114" t="s">
        <v>89</v>
      </c>
      <c r="C25" s="115"/>
      <c r="D25" s="116"/>
      <c r="E25" s="121"/>
      <c r="F25" s="121"/>
      <c r="G25" s="118">
        <f t="shared" si="2"/>
        <v>0</v>
      </c>
      <c r="H25" s="119">
        <f t="shared" si="1"/>
        <v>0</v>
      </c>
    </row>
    <row r="26" spans="1:8" ht="15" customHeight="1">
      <c r="A26" s="5"/>
      <c r="B26" s="114" t="s">
        <v>90</v>
      </c>
      <c r="C26" s="115"/>
      <c r="D26" s="116"/>
      <c r="E26" s="121">
        <v>9785746697.12</v>
      </c>
      <c r="F26" s="121">
        <v>10210867000</v>
      </c>
      <c r="G26" s="118">
        <f>E26-F26</f>
        <v>-425120302.87999916</v>
      </c>
      <c r="H26" s="119">
        <f t="shared" si="1"/>
        <v>-4.163410441836126</v>
      </c>
    </row>
    <row r="27" spans="1:8" ht="15" customHeight="1">
      <c r="A27" s="5"/>
      <c r="B27" s="122" t="s">
        <v>91</v>
      </c>
      <c r="C27" s="115"/>
      <c r="D27" s="116"/>
      <c r="E27" s="121"/>
      <c r="F27" s="121"/>
      <c r="G27" s="118">
        <f>E27-F27</f>
        <v>0</v>
      </c>
      <c r="H27" s="119">
        <f t="shared" si="1"/>
        <v>0</v>
      </c>
    </row>
    <row r="28" spans="1:8" ht="15" customHeight="1">
      <c r="A28" s="5"/>
      <c r="B28" s="122" t="s">
        <v>92</v>
      </c>
      <c r="C28" s="115"/>
      <c r="D28" s="116"/>
      <c r="E28" s="121">
        <v>127441121140.5</v>
      </c>
      <c r="F28" s="121">
        <v>117242011000</v>
      </c>
      <c r="G28" s="118">
        <f>E28-F28</f>
        <v>10199110140.5</v>
      </c>
      <c r="H28" s="119">
        <f t="shared" si="1"/>
        <v>8.699194131444914</v>
      </c>
    </row>
    <row r="29" spans="1:8" ht="15" customHeight="1">
      <c r="A29" s="5"/>
      <c r="B29" s="114" t="s">
        <v>93</v>
      </c>
      <c r="C29" s="115"/>
      <c r="D29" s="116"/>
      <c r="E29" s="121">
        <v>96143564.16</v>
      </c>
      <c r="F29" s="121">
        <v>41013000</v>
      </c>
      <c r="G29" s="118">
        <f>E29-F29</f>
        <v>55130564.16</v>
      </c>
      <c r="H29" s="119">
        <f t="shared" si="1"/>
        <v>134.4221689708141</v>
      </c>
    </row>
    <row r="30" spans="1:8" ht="2.25" customHeight="1">
      <c r="A30" s="5"/>
      <c r="B30" s="123"/>
      <c r="C30" s="50"/>
      <c r="D30" s="116"/>
      <c r="E30" s="121"/>
      <c r="F30" s="121"/>
      <c r="G30" s="118"/>
      <c r="H30" s="119"/>
    </row>
    <row r="31" spans="1:8" s="108" customFormat="1" ht="16.5" customHeight="1">
      <c r="A31" s="107" t="s">
        <v>94</v>
      </c>
      <c r="B31" s="16"/>
      <c r="C31" s="109"/>
      <c r="D31" s="110"/>
      <c r="E31" s="111">
        <f>E6-E18</f>
        <v>20090558450.78</v>
      </c>
      <c r="F31" s="111">
        <f>F6-F18</f>
        <v>19125271000</v>
      </c>
      <c r="G31" s="112">
        <f>G6-G18</f>
        <v>965287450.779993</v>
      </c>
      <c r="H31" s="120">
        <f t="shared" si="1"/>
        <v>5.047183126346252</v>
      </c>
    </row>
    <row r="32" spans="1:8" s="108" customFormat="1" ht="16.5" customHeight="1">
      <c r="A32" s="107" t="s">
        <v>95</v>
      </c>
      <c r="B32" s="2"/>
      <c r="C32" s="109"/>
      <c r="D32" s="110"/>
      <c r="E32" s="111">
        <f>SUM(E33:E36)</f>
        <v>12065019062.2</v>
      </c>
      <c r="F32" s="111">
        <f>SUM(F33:F36)</f>
        <v>13425970000</v>
      </c>
      <c r="G32" s="112">
        <f>SUM(G33:G36)</f>
        <v>-1360950937.7999992</v>
      </c>
      <c r="H32" s="120">
        <f t="shared" si="1"/>
        <v>-10.136704743120974</v>
      </c>
    </row>
    <row r="33" spans="1:8" ht="15" customHeight="1">
      <c r="A33" s="5"/>
      <c r="B33" s="114" t="s">
        <v>96</v>
      </c>
      <c r="C33" s="115"/>
      <c r="D33" s="116"/>
      <c r="E33" s="121"/>
      <c r="F33" s="121"/>
      <c r="G33" s="118">
        <f>E33-F33</f>
        <v>0</v>
      </c>
      <c r="H33" s="119">
        <f t="shared" si="1"/>
        <v>0</v>
      </c>
    </row>
    <row r="34" spans="1:8" ht="15" customHeight="1">
      <c r="A34" s="5"/>
      <c r="B34" s="114" t="s">
        <v>97</v>
      </c>
      <c r="C34" s="115"/>
      <c r="D34" s="116"/>
      <c r="E34" s="121">
        <v>10075772586.7</v>
      </c>
      <c r="F34" s="121">
        <v>12734840000</v>
      </c>
      <c r="G34" s="118">
        <f>E34-F34</f>
        <v>-2659067413.299999</v>
      </c>
      <c r="H34" s="119">
        <f t="shared" si="1"/>
        <v>-20.880257728404906</v>
      </c>
    </row>
    <row r="35" spans="1:8" ht="15" customHeight="1">
      <c r="A35" s="5"/>
      <c r="B35" s="114" t="s">
        <v>98</v>
      </c>
      <c r="C35" s="115"/>
      <c r="D35" s="116"/>
      <c r="E35" s="121">
        <v>1699965197.5</v>
      </c>
      <c r="F35" s="121">
        <v>514677000</v>
      </c>
      <c r="G35" s="118">
        <f>E35-F35</f>
        <v>1185288197.5</v>
      </c>
      <c r="H35" s="119">
        <f t="shared" si="1"/>
        <v>230.29748706470272</v>
      </c>
    </row>
    <row r="36" spans="1:8" ht="15" customHeight="1">
      <c r="A36" s="5"/>
      <c r="B36" s="114" t="s">
        <v>99</v>
      </c>
      <c r="C36" s="115"/>
      <c r="D36" s="116"/>
      <c r="E36" s="121">
        <v>289281278</v>
      </c>
      <c r="F36" s="121">
        <v>176453000</v>
      </c>
      <c r="G36" s="118">
        <f>E36-F36</f>
        <v>112828278</v>
      </c>
      <c r="H36" s="119">
        <f t="shared" si="1"/>
        <v>63.942397125580186</v>
      </c>
    </row>
    <row r="37" spans="1:8" ht="1.5" customHeight="1">
      <c r="A37" s="5"/>
      <c r="B37" s="123"/>
      <c r="C37" s="50"/>
      <c r="D37" s="116"/>
      <c r="E37" s="121"/>
      <c r="F37" s="121"/>
      <c r="G37" s="118"/>
      <c r="H37" s="119"/>
    </row>
    <row r="38" spans="1:8" s="108" customFormat="1" ht="16.5" customHeight="1">
      <c r="A38" s="107" t="s">
        <v>100</v>
      </c>
      <c r="C38" s="124"/>
      <c r="D38" s="110"/>
      <c r="E38" s="111">
        <f>E31-E32</f>
        <v>8025539388.579998</v>
      </c>
      <c r="F38" s="111">
        <f>F31-F32</f>
        <v>5699301000</v>
      </c>
      <c r="G38" s="112">
        <f>G31-G32</f>
        <v>2326238388.5799923</v>
      </c>
      <c r="H38" s="120">
        <f>IF(F38=0,0,(G38/F38)*100)</f>
        <v>40.816205155333826</v>
      </c>
    </row>
    <row r="39" spans="1:8" s="108" customFormat="1" ht="16.5" customHeight="1">
      <c r="A39" s="107" t="s">
        <v>101</v>
      </c>
      <c r="B39" s="2"/>
      <c r="C39" s="109"/>
      <c r="D39" s="110"/>
      <c r="E39" s="111">
        <f>SUM(E40:E41)</f>
        <v>52943112.58</v>
      </c>
      <c r="F39" s="111">
        <f>SUM(F40:F41)</f>
        <v>37001000</v>
      </c>
      <c r="G39" s="112">
        <f>SUM(G40:G41)</f>
        <v>15942112.579999998</v>
      </c>
      <c r="H39" s="120">
        <f>IF(F39=0,0,(G39/F39)*100)</f>
        <v>43.085626280370796</v>
      </c>
    </row>
    <row r="40" spans="1:8" ht="15" customHeight="1">
      <c r="A40" s="5"/>
      <c r="B40" s="114" t="s">
        <v>102</v>
      </c>
      <c r="C40" s="115"/>
      <c r="D40" s="116"/>
      <c r="E40" s="121">
        <v>794947</v>
      </c>
      <c r="F40" s="121">
        <v>4247000</v>
      </c>
      <c r="G40" s="118">
        <f>E40-F40</f>
        <v>-3452053</v>
      </c>
      <c r="H40" s="119">
        <f aca="true" t="shared" si="3" ref="H40:H52">IF(F40=0,0,(G40/F40)*100)</f>
        <v>-81.28215210736991</v>
      </c>
    </row>
    <row r="41" spans="1:8" ht="15" customHeight="1">
      <c r="A41" s="5"/>
      <c r="B41" s="114" t="s">
        <v>103</v>
      </c>
      <c r="C41" s="115"/>
      <c r="D41" s="116"/>
      <c r="E41" s="121">
        <v>52148165.58</v>
      </c>
      <c r="F41" s="121">
        <v>32754000</v>
      </c>
      <c r="G41" s="118">
        <f>E41-F41</f>
        <v>19394165.58</v>
      </c>
      <c r="H41" s="119">
        <f t="shared" si="3"/>
        <v>59.21159424803078</v>
      </c>
    </row>
    <row r="42" spans="1:8" ht="2.25" customHeight="1">
      <c r="A42" s="5"/>
      <c r="B42" s="114"/>
      <c r="C42" s="115"/>
      <c r="D42" s="116"/>
      <c r="E42" s="121"/>
      <c r="F42" s="121"/>
      <c r="G42" s="118"/>
      <c r="H42" s="119"/>
    </row>
    <row r="43" spans="1:8" s="108" customFormat="1" ht="16.5" customHeight="1">
      <c r="A43" s="107" t="s">
        <v>104</v>
      </c>
      <c r="B43" s="2"/>
      <c r="C43" s="109"/>
      <c r="D43" s="125"/>
      <c r="E43" s="111">
        <f>SUM(E44:E45)</f>
        <v>439522564.31</v>
      </c>
      <c r="F43" s="111">
        <f>SUM(F44:F45)</f>
        <v>446571000</v>
      </c>
      <c r="G43" s="112">
        <f>SUM(G44:G45)</f>
        <v>-7048435.689999998</v>
      </c>
      <c r="H43" s="120">
        <f t="shared" si="3"/>
        <v>-1.5783460390397044</v>
      </c>
    </row>
    <row r="44" spans="1:8" ht="15" customHeight="1">
      <c r="A44" s="5"/>
      <c r="B44" s="114" t="s">
        <v>105</v>
      </c>
      <c r="C44" s="115"/>
      <c r="D44" s="116"/>
      <c r="E44" s="121">
        <v>147882359.5</v>
      </c>
      <c r="F44" s="121">
        <v>7626000</v>
      </c>
      <c r="G44" s="118">
        <f>E44-F44</f>
        <v>140256359.5</v>
      </c>
      <c r="H44" s="126">
        <f t="shared" si="3"/>
        <v>1839.1864607920272</v>
      </c>
    </row>
    <row r="45" spans="1:8" ht="15" customHeight="1">
      <c r="A45" s="5"/>
      <c r="B45" s="114" t="s">
        <v>106</v>
      </c>
      <c r="C45" s="115"/>
      <c r="D45" s="116"/>
      <c r="E45" s="121">
        <v>291640204.81</v>
      </c>
      <c r="F45" s="121">
        <v>438945000</v>
      </c>
      <c r="G45" s="118">
        <f>E45-F45</f>
        <v>-147304795.19</v>
      </c>
      <c r="H45" s="126">
        <f t="shared" si="3"/>
        <v>-33.55882745902106</v>
      </c>
    </row>
    <row r="46" spans="1:8" ht="1.5" customHeight="1">
      <c r="A46" s="5"/>
      <c r="B46" s="127"/>
      <c r="C46" s="123"/>
      <c r="D46" s="116"/>
      <c r="E46" s="121"/>
      <c r="F46" s="121"/>
      <c r="G46" s="118">
        <f>E46-F46</f>
        <v>0</v>
      </c>
      <c r="H46" s="126"/>
    </row>
    <row r="47" spans="1:8" s="108" customFormat="1" ht="16.5" customHeight="1">
      <c r="A47" s="107" t="s">
        <v>107</v>
      </c>
      <c r="C47" s="124"/>
      <c r="D47" s="110"/>
      <c r="E47" s="111">
        <f>E39-E43</f>
        <v>-386579451.73</v>
      </c>
      <c r="F47" s="111">
        <f>F39-F43</f>
        <v>-409570000</v>
      </c>
      <c r="G47" s="112">
        <f>G39-G43</f>
        <v>22990548.269999996</v>
      </c>
      <c r="H47" s="120">
        <f t="shared" si="3"/>
        <v>-5.613337956881606</v>
      </c>
    </row>
    <row r="48" spans="1:8" s="108" customFormat="1" ht="16.5" customHeight="1">
      <c r="A48" s="107" t="s">
        <v>108</v>
      </c>
      <c r="C48" s="124"/>
      <c r="D48" s="110"/>
      <c r="E48" s="111">
        <f>E38+E47</f>
        <v>7638959936.849998</v>
      </c>
      <c r="F48" s="111">
        <f>F38+F47</f>
        <v>5289731000</v>
      </c>
      <c r="G48" s="112">
        <f>G38+G47</f>
        <v>2349228936.8499923</v>
      </c>
      <c r="H48" s="128">
        <f t="shared" si="3"/>
        <v>44.41112292572141</v>
      </c>
    </row>
    <row r="49" spans="1:8" s="108" customFormat="1" ht="16.5" customHeight="1">
      <c r="A49" s="107" t="s">
        <v>109</v>
      </c>
      <c r="C49" s="124"/>
      <c r="D49" s="110"/>
      <c r="E49" s="111"/>
      <c r="F49" s="111"/>
      <c r="G49" s="112">
        <f>E49-F49</f>
        <v>0</v>
      </c>
      <c r="H49" s="128">
        <f t="shared" si="3"/>
        <v>0</v>
      </c>
    </row>
    <row r="50" spans="1:8" s="108" customFormat="1" ht="16.5" customHeight="1">
      <c r="A50" s="107" t="s">
        <v>110</v>
      </c>
      <c r="C50" s="124"/>
      <c r="D50" s="110"/>
      <c r="E50" s="111"/>
      <c r="F50" s="111"/>
      <c r="G50" s="112">
        <f>E50-F50</f>
        <v>0</v>
      </c>
      <c r="H50" s="128">
        <f t="shared" si="3"/>
        <v>0</v>
      </c>
    </row>
    <row r="51" spans="1:8" s="108" customFormat="1" ht="16.5" customHeight="1">
      <c r="A51" s="107" t="s">
        <v>111</v>
      </c>
      <c r="C51" s="124"/>
      <c r="D51" s="110"/>
      <c r="E51" s="111"/>
      <c r="F51" s="111"/>
      <c r="G51" s="112">
        <f>E51-F51</f>
        <v>0</v>
      </c>
      <c r="H51" s="128">
        <f t="shared" si="3"/>
        <v>0</v>
      </c>
    </row>
    <row r="52" spans="1:8" s="108" customFormat="1" ht="16.5" customHeight="1">
      <c r="A52" s="107" t="s">
        <v>112</v>
      </c>
      <c r="B52" s="123"/>
      <c r="C52" s="129"/>
      <c r="D52" s="110"/>
      <c r="E52" s="111"/>
      <c r="F52" s="111"/>
      <c r="G52" s="112">
        <f>E52-F52</f>
        <v>0</v>
      </c>
      <c r="H52" s="128">
        <f t="shared" si="3"/>
        <v>0</v>
      </c>
    </row>
    <row r="53" spans="1:8" s="108" customFormat="1" ht="16.5" customHeight="1">
      <c r="A53" s="130" t="s">
        <v>113</v>
      </c>
      <c r="B53" s="131"/>
      <c r="C53" s="132"/>
      <c r="D53" s="133"/>
      <c r="E53" s="134">
        <f>E48-E49+E50-E51-E52</f>
        <v>7638959936.849998</v>
      </c>
      <c r="F53" s="134">
        <f>F48-F49+F50-F51-F52</f>
        <v>5289731000</v>
      </c>
      <c r="G53" s="135">
        <f>E53-F53</f>
        <v>2349228936.8499985</v>
      </c>
      <c r="H53" s="136">
        <f>IF(F53=0,0,(G53/F53)*100)</f>
        <v>44.41112292572152</v>
      </c>
    </row>
    <row r="54" ht="13.5" customHeight="1">
      <c r="A54" s="137"/>
    </row>
    <row r="55" ht="13.5" customHeight="1">
      <c r="A55" s="137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B2" sqref="B2"/>
    </sheetView>
  </sheetViews>
  <sheetFormatPr defaultColWidth="9.00390625" defaultRowHeight="16.5"/>
  <cols>
    <col min="1" max="1" width="2.25390625" style="74" customWidth="1"/>
    <col min="2" max="2" width="2.25390625" style="75" customWidth="1"/>
    <col min="3" max="3" width="17.625" style="70" customWidth="1"/>
    <col min="4" max="4" width="18.125" style="76" customWidth="1"/>
    <col min="5" max="5" width="7.125" style="76" customWidth="1"/>
    <col min="6" max="6" width="1.875" style="82" customWidth="1"/>
    <col min="7" max="7" width="2.25390625" style="82" customWidth="1"/>
    <col min="8" max="8" width="17.875" style="82" customWidth="1"/>
    <col min="9" max="9" width="18.25390625" style="82" customWidth="1"/>
    <col min="10" max="10" width="7.00390625" style="82" customWidth="1"/>
    <col min="11" max="16384" width="9.00390625" style="82" customWidth="1"/>
  </cols>
  <sheetData>
    <row r="1" spans="1:10" s="4" customFormat="1" ht="45" customHeight="1">
      <c r="A1" s="3" t="s">
        <v>114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0</v>
      </c>
      <c r="D2" s="8" t="s">
        <v>1</v>
      </c>
      <c r="E2" s="8"/>
      <c r="F2" s="8"/>
      <c r="G2" s="8"/>
      <c r="H2" s="8"/>
      <c r="I2" s="7"/>
      <c r="J2" s="9" t="s">
        <v>2</v>
      </c>
    </row>
    <row r="3" spans="1:10" s="16" customFormat="1" ht="21" customHeight="1">
      <c r="A3" s="11"/>
      <c r="B3" s="12"/>
      <c r="C3" s="12"/>
      <c r="D3" s="13" t="s">
        <v>3</v>
      </c>
      <c r="E3" s="14" t="s">
        <v>4</v>
      </c>
      <c r="F3" s="11"/>
      <c r="G3" s="12"/>
      <c r="H3" s="12"/>
      <c r="I3" s="13" t="s">
        <v>3</v>
      </c>
      <c r="J3" s="15" t="s">
        <v>4</v>
      </c>
    </row>
    <row r="4" spans="1:10" s="22" customFormat="1" ht="24.75" customHeight="1">
      <c r="A4" s="17"/>
      <c r="B4" s="18" t="s">
        <v>5</v>
      </c>
      <c r="C4" s="18"/>
      <c r="D4" s="19"/>
      <c r="E4" s="20"/>
      <c r="F4" s="17"/>
      <c r="G4" s="18" t="s">
        <v>5</v>
      </c>
      <c r="H4" s="18"/>
      <c r="I4" s="21"/>
      <c r="J4" s="21"/>
    </row>
    <row r="5" spans="1:10" s="28" customFormat="1" ht="24.75" customHeight="1">
      <c r="A5" s="11"/>
      <c r="B5" s="23" t="s">
        <v>6</v>
      </c>
      <c r="C5" s="24"/>
      <c r="D5" s="25">
        <f>SUM(D6,D17,D26,D30,D42,D45,D47)</f>
        <v>4098690040671.3203</v>
      </c>
      <c r="E5" s="25">
        <f aca="true" t="shared" si="0" ref="E5:E16">IF(D$5&gt;0,(D5/D$5)*100,0)</f>
        <v>100</v>
      </c>
      <c r="F5" s="26"/>
      <c r="G5" s="23" t="s">
        <v>7</v>
      </c>
      <c r="H5" s="24"/>
      <c r="I5" s="25">
        <f>I6+I15+I22+I25+I27</f>
        <v>4013936016338.17</v>
      </c>
      <c r="J5" s="27">
        <f>J6+J15+J22+J25+J27+0.02</f>
        <v>97.93210996774306</v>
      </c>
    </row>
    <row r="6" spans="1:10" s="34" customFormat="1" ht="13.5" customHeight="1">
      <c r="A6" s="29" t="s">
        <v>8</v>
      </c>
      <c r="B6" s="30"/>
      <c r="C6" s="31"/>
      <c r="D6" s="25">
        <f>SUM(D7:D16)</f>
        <v>3394073933945.8403</v>
      </c>
      <c r="E6" s="25">
        <f>SUM(E7:E16)</f>
        <v>82.80849494948635</v>
      </c>
      <c r="F6" s="32" t="s">
        <v>9</v>
      </c>
      <c r="G6" s="30"/>
      <c r="H6" s="31"/>
      <c r="I6" s="25">
        <f>SUM(I7:I14)</f>
        <v>72752172613.14</v>
      </c>
      <c r="J6" s="33">
        <f>SUM(J7:J14)</f>
        <v>1.7650103543136921</v>
      </c>
    </row>
    <row r="7" spans="1:10" s="41" customFormat="1" ht="13.5" customHeight="1">
      <c r="A7" s="5"/>
      <c r="B7" s="35" t="s">
        <v>10</v>
      </c>
      <c r="C7" s="36"/>
      <c r="D7" s="37">
        <v>16859428316.96</v>
      </c>
      <c r="E7" s="37">
        <f t="shared" si="0"/>
        <v>0.41133699181113514</v>
      </c>
      <c r="F7" s="38"/>
      <c r="G7" s="39" t="s">
        <v>11</v>
      </c>
      <c r="H7" s="36"/>
      <c r="I7" s="37"/>
      <c r="J7" s="40">
        <f aca="true" t="shared" si="1" ref="J7:J32">IF(I$54&gt;0,(I7/I$54)*100,0)</f>
        <v>0</v>
      </c>
    </row>
    <row r="8" spans="1:10" s="41" customFormat="1" ht="13.5" customHeight="1">
      <c r="A8" s="5"/>
      <c r="B8" s="35" t="s">
        <v>12</v>
      </c>
      <c r="C8" s="36"/>
      <c r="D8" s="37">
        <v>1245143231678.7</v>
      </c>
      <c r="E8" s="37">
        <f t="shared" si="0"/>
        <v>30.37905329076212</v>
      </c>
      <c r="F8" s="38"/>
      <c r="G8" s="39" t="s">
        <v>13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14</v>
      </c>
      <c r="C9" s="42"/>
      <c r="D9" s="37">
        <v>1463613320456.07</v>
      </c>
      <c r="E9" s="37">
        <f t="shared" si="0"/>
        <v>35.70929506580464</v>
      </c>
      <c r="F9" s="38"/>
      <c r="G9" s="35" t="s">
        <v>15</v>
      </c>
      <c r="H9" s="36"/>
      <c r="I9" s="37">
        <v>13200000000</v>
      </c>
      <c r="J9" s="40">
        <f t="shared" si="1"/>
        <v>0.32205411653519395</v>
      </c>
    </row>
    <row r="10" spans="1:10" s="41" customFormat="1" ht="13.5" customHeight="1">
      <c r="A10" s="5"/>
      <c r="B10" s="35" t="s">
        <v>16</v>
      </c>
      <c r="C10" s="42"/>
      <c r="D10" s="37">
        <v>620870816213</v>
      </c>
      <c r="E10" s="37">
        <f t="shared" si="0"/>
        <v>15.14803046954261</v>
      </c>
      <c r="F10" s="38"/>
      <c r="G10" s="35" t="s">
        <v>17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18</v>
      </c>
      <c r="C11" s="42"/>
      <c r="D11" s="37">
        <v>42545599787.5</v>
      </c>
      <c r="E11" s="37">
        <f t="shared" si="0"/>
        <v>1.0380292084866094</v>
      </c>
      <c r="F11" s="43"/>
      <c r="G11" s="35" t="s">
        <v>19</v>
      </c>
      <c r="H11" s="36"/>
      <c r="I11" s="37">
        <v>48581736923.33</v>
      </c>
      <c r="J11" s="40">
        <f>IF(I$54&gt;0,(I11/I$54)*100,0)-0.01</f>
        <v>1.1752991185294133</v>
      </c>
    </row>
    <row r="12" spans="1:10" s="41" customFormat="1" ht="13.5" customHeight="1">
      <c r="A12" s="5"/>
      <c r="B12" s="35" t="s">
        <v>20</v>
      </c>
      <c r="C12" s="42"/>
      <c r="D12" s="37"/>
      <c r="E12" s="37">
        <f t="shared" si="0"/>
        <v>0</v>
      </c>
      <c r="F12" s="43"/>
      <c r="G12" s="35" t="s">
        <v>21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22</v>
      </c>
      <c r="C13" s="42"/>
      <c r="D13" s="37">
        <v>10398621.43</v>
      </c>
      <c r="E13" s="37"/>
      <c r="F13" s="43"/>
      <c r="G13" s="35" t="s">
        <v>23</v>
      </c>
      <c r="H13" s="36"/>
      <c r="I13" s="37">
        <v>10970435689.81</v>
      </c>
      <c r="J13" s="40">
        <f t="shared" si="1"/>
        <v>0.26765711924908486</v>
      </c>
    </row>
    <row r="14" spans="1:10" s="41" customFormat="1" ht="13.5" customHeight="1">
      <c r="A14" s="5"/>
      <c r="B14" s="35" t="s">
        <v>24</v>
      </c>
      <c r="C14" s="42"/>
      <c r="D14" s="37">
        <v>3302296608.18</v>
      </c>
      <c r="E14" s="37">
        <f t="shared" si="0"/>
        <v>0.08056956187004373</v>
      </c>
      <c r="G14" s="35" t="s">
        <v>25</v>
      </c>
      <c r="H14" s="42"/>
      <c r="I14" s="25"/>
      <c r="J14" s="40">
        <f t="shared" si="1"/>
        <v>0</v>
      </c>
    </row>
    <row r="15" spans="1:10" s="41" customFormat="1" ht="13.5" customHeight="1">
      <c r="A15" s="5"/>
      <c r="B15" s="35" t="s">
        <v>26</v>
      </c>
      <c r="C15" s="42"/>
      <c r="D15" s="37">
        <v>1728842264</v>
      </c>
      <c r="E15" s="37">
        <f t="shared" si="0"/>
        <v>0.04218036120918367</v>
      </c>
      <c r="F15" s="32" t="s">
        <v>27</v>
      </c>
      <c r="G15" s="30"/>
      <c r="H15" s="31"/>
      <c r="I15" s="25">
        <f>SUM(I16:I21)</f>
        <v>3541132441800.5</v>
      </c>
      <c r="J15" s="33">
        <f>SUM(J16:J21)</f>
        <v>86.39668788471016</v>
      </c>
    </row>
    <row r="16" spans="1:10" s="41" customFormat="1" ht="13.5" customHeight="1">
      <c r="A16" s="5"/>
      <c r="B16" s="35" t="s">
        <v>28</v>
      </c>
      <c r="C16" s="42"/>
      <c r="D16" s="37"/>
      <c r="E16" s="37">
        <f t="shared" si="0"/>
        <v>0</v>
      </c>
      <c r="F16" s="43"/>
      <c r="G16" s="44" t="s">
        <v>29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30</v>
      </c>
      <c r="B17" s="30"/>
      <c r="C17" s="31"/>
      <c r="D17" s="25">
        <f>SUM(D18:D25)</f>
        <v>24328988949</v>
      </c>
      <c r="E17" s="25">
        <f>SUM(E18:E25)+0.01</f>
        <v>0.593579624406416</v>
      </c>
      <c r="F17" s="38"/>
      <c r="G17" s="35" t="s">
        <v>31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32</v>
      </c>
      <c r="C18" s="42"/>
      <c r="D18" s="37"/>
      <c r="E18" s="37">
        <f aca="true" t="shared" si="3" ref="E18:E52">IF(D$5&gt;0,(D18/D$5)*100,0)</f>
        <v>0</v>
      </c>
      <c r="F18" s="43"/>
      <c r="G18" s="35" t="s">
        <v>115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116</v>
      </c>
      <c r="C19" s="42"/>
      <c r="D19" s="37"/>
      <c r="E19" s="37">
        <f t="shared" si="3"/>
        <v>0</v>
      </c>
      <c r="F19" s="38"/>
      <c r="G19" s="35" t="s">
        <v>117</v>
      </c>
      <c r="H19" s="36"/>
      <c r="I19" s="37">
        <v>3539934595530.79</v>
      </c>
      <c r="J19" s="40">
        <f t="shared" si="2"/>
        <v>86.36746278454831</v>
      </c>
    </row>
    <row r="20" spans="1:10" s="41" customFormat="1" ht="13.5" customHeight="1">
      <c r="A20" s="5"/>
      <c r="B20" s="35" t="s">
        <v>118</v>
      </c>
      <c r="C20" s="42"/>
      <c r="D20" s="37">
        <v>13134560100</v>
      </c>
      <c r="E20" s="37">
        <f t="shared" si="3"/>
        <v>0.32045751129423544</v>
      </c>
      <c r="F20" s="38"/>
      <c r="G20" s="35" t="s">
        <v>119</v>
      </c>
      <c r="H20" s="36"/>
      <c r="I20" s="37">
        <v>1197846269.71</v>
      </c>
      <c r="J20" s="40">
        <f t="shared" si="2"/>
        <v>0.029225100161850887</v>
      </c>
    </row>
    <row r="21" spans="1:10" s="41" customFormat="1" ht="13.5" customHeight="1">
      <c r="A21" s="5"/>
      <c r="B21" s="35" t="s">
        <v>120</v>
      </c>
      <c r="C21" s="42"/>
      <c r="D21" s="37"/>
      <c r="E21" s="37">
        <f t="shared" si="3"/>
        <v>0</v>
      </c>
      <c r="F21" s="38"/>
      <c r="G21" s="35" t="s">
        <v>121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33</v>
      </c>
      <c r="C22" s="42"/>
      <c r="D22" s="37">
        <v>730072056</v>
      </c>
      <c r="E22" s="37">
        <f t="shared" si="3"/>
        <v>0.017812326591069138</v>
      </c>
      <c r="F22" s="32" t="s">
        <v>34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35</v>
      </c>
      <c r="C23" s="42"/>
      <c r="D23" s="37"/>
      <c r="E23" s="37">
        <f t="shared" si="3"/>
        <v>0</v>
      </c>
      <c r="F23" s="38"/>
      <c r="G23" s="35" t="s">
        <v>36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37</v>
      </c>
      <c r="C24" s="42"/>
      <c r="D24" s="37">
        <v>10464356793</v>
      </c>
      <c r="E24" s="37">
        <f>IF(D$5&gt;0,(D24/D$5)*100,0)-0.01</f>
        <v>0.24530978652111135</v>
      </c>
      <c r="F24" s="38"/>
      <c r="G24" s="35" t="s">
        <v>122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123</v>
      </c>
      <c r="C25" s="42"/>
      <c r="D25" s="37"/>
      <c r="E25" s="37">
        <f t="shared" si="3"/>
        <v>0</v>
      </c>
      <c r="F25" s="32" t="s">
        <v>38</v>
      </c>
      <c r="G25" s="30"/>
      <c r="H25" s="31"/>
      <c r="I25" s="25">
        <f>I26</f>
        <v>5130453919</v>
      </c>
      <c r="J25" s="33">
        <f>SUM(J26)</f>
        <v>0.11517301547788396</v>
      </c>
    </row>
    <row r="26" spans="1:10" s="34" customFormat="1" ht="13.5" customHeight="1">
      <c r="A26" s="29" t="s">
        <v>39</v>
      </c>
      <c r="B26" s="30"/>
      <c r="C26" s="31"/>
      <c r="D26" s="25">
        <f>SUM(D27:D29)</f>
        <v>598521268499.6</v>
      </c>
      <c r="E26" s="25">
        <f>SUM(E27:E29)</f>
        <v>14.602173182482778</v>
      </c>
      <c r="F26" s="43"/>
      <c r="G26" s="35" t="s">
        <v>124</v>
      </c>
      <c r="H26" s="36"/>
      <c r="I26" s="37">
        <v>5130453919</v>
      </c>
      <c r="J26" s="40">
        <f>IF(I$54&gt;0,(I26/I$54)*100,0)-0.01</f>
        <v>0.11517301547788396</v>
      </c>
    </row>
    <row r="27" spans="1:10" s="34" customFormat="1" ht="13.5" customHeight="1">
      <c r="A27" s="5"/>
      <c r="B27" s="35" t="s">
        <v>40</v>
      </c>
      <c r="C27" s="42"/>
      <c r="D27" s="37"/>
      <c r="E27" s="37">
        <f t="shared" si="3"/>
        <v>0</v>
      </c>
      <c r="F27" s="32" t="s">
        <v>125</v>
      </c>
      <c r="G27" s="30"/>
      <c r="H27" s="31"/>
      <c r="I27" s="25">
        <f>SUM(I28:I32)</f>
        <v>394920948005.53</v>
      </c>
      <c r="J27" s="33">
        <f>SUM(J28:J32)</f>
        <v>9.635238713241336</v>
      </c>
    </row>
    <row r="28" spans="1:10" s="34" customFormat="1" ht="13.5" customHeight="1">
      <c r="A28" s="5"/>
      <c r="B28" s="35" t="s">
        <v>41</v>
      </c>
      <c r="C28" s="42"/>
      <c r="D28" s="37">
        <v>598497817952</v>
      </c>
      <c r="E28" s="37">
        <f t="shared" si="3"/>
        <v>14.602173182482778</v>
      </c>
      <c r="F28" s="43"/>
      <c r="G28" s="35" t="s">
        <v>42</v>
      </c>
      <c r="H28" s="36"/>
      <c r="I28" s="37">
        <v>358686122237</v>
      </c>
      <c r="J28" s="40">
        <f t="shared" si="1"/>
        <v>8.75123804624785</v>
      </c>
    </row>
    <row r="29" spans="1:10" s="34" customFormat="1" ht="13.5" customHeight="1">
      <c r="A29" s="5"/>
      <c r="B29" s="35" t="s">
        <v>43</v>
      </c>
      <c r="C29" s="42"/>
      <c r="D29" s="37">
        <v>23450547.6</v>
      </c>
      <c r="E29" s="37"/>
      <c r="F29" s="43"/>
      <c r="G29" s="35" t="s">
        <v>44</v>
      </c>
      <c r="H29" s="36"/>
      <c r="I29" s="37">
        <v>36232447297.53</v>
      </c>
      <c r="J29" s="40">
        <f t="shared" si="1"/>
        <v>0.8840006669934848</v>
      </c>
    </row>
    <row r="30" spans="1:10" s="34" customFormat="1" ht="13.5" customHeight="1">
      <c r="A30" s="29" t="s">
        <v>45</v>
      </c>
      <c r="B30" s="30"/>
      <c r="C30" s="31"/>
      <c r="D30" s="25">
        <f>SUM(D31:D41)</f>
        <v>75650683588.4</v>
      </c>
      <c r="E30" s="25">
        <f>SUM(E31:E41)-0.01</f>
        <v>1.8497460583024736</v>
      </c>
      <c r="F30" s="43"/>
      <c r="G30" s="35" t="s">
        <v>46</v>
      </c>
      <c r="H30" s="36"/>
      <c r="I30" s="37">
        <v>2378471</v>
      </c>
      <c r="J30" s="40"/>
    </row>
    <row r="31" spans="1:10" s="41" customFormat="1" ht="13.5" customHeight="1">
      <c r="A31" s="5"/>
      <c r="B31" s="35" t="s">
        <v>47</v>
      </c>
      <c r="C31" s="42"/>
      <c r="D31" s="37">
        <v>47995534158</v>
      </c>
      <c r="E31" s="37">
        <f t="shared" si="3"/>
        <v>1.170996920521925</v>
      </c>
      <c r="F31" s="38"/>
      <c r="G31" s="35" t="s">
        <v>48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49</v>
      </c>
      <c r="C32" s="42"/>
      <c r="D32" s="37">
        <v>26244252</v>
      </c>
      <c r="E32" s="37"/>
      <c r="F32" s="38"/>
      <c r="G32" s="35" t="s">
        <v>50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51</v>
      </c>
      <c r="C33" s="42"/>
      <c r="D33" s="37">
        <v>17831314926</v>
      </c>
      <c r="E33" s="37">
        <v>0.45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52</v>
      </c>
      <c r="C34" s="42"/>
      <c r="D34" s="37">
        <v>3884232774</v>
      </c>
      <c r="E34" s="37">
        <f t="shared" si="3"/>
        <v>0.09476766321572845</v>
      </c>
      <c r="F34" s="38"/>
      <c r="G34" s="47" t="s">
        <v>53</v>
      </c>
      <c r="H34" s="48"/>
      <c r="I34" s="25">
        <f>I35+I38+I40+I44+I49+I51</f>
        <v>84754024333.15</v>
      </c>
      <c r="J34" s="33">
        <f>J35+J38+J40+J44+J49+J51</f>
        <v>2.0678320022284056</v>
      </c>
    </row>
    <row r="35" spans="1:10" s="41" customFormat="1" ht="13.5" customHeight="1">
      <c r="A35" s="5"/>
      <c r="B35" s="35" t="s">
        <v>54</v>
      </c>
      <c r="C35" s="42"/>
      <c r="D35" s="37">
        <v>1994705205</v>
      </c>
      <c r="E35" s="37">
        <f t="shared" si="3"/>
        <v>0.048666895647305135</v>
      </c>
      <c r="F35" s="32" t="s">
        <v>126</v>
      </c>
      <c r="G35" s="30"/>
      <c r="H35" s="31"/>
      <c r="I35" s="25">
        <f>SUM(I36:I37)</f>
        <v>40000000000</v>
      </c>
      <c r="J35" s="33">
        <f>SUM(J36:J37)</f>
        <v>0.9759215652581634</v>
      </c>
    </row>
    <row r="36" spans="1:10" s="41" customFormat="1" ht="13.5" customHeight="1">
      <c r="A36" s="5"/>
      <c r="B36" s="35" t="s">
        <v>55</v>
      </c>
      <c r="C36" s="42"/>
      <c r="D36" s="37">
        <v>1358004858</v>
      </c>
      <c r="E36" s="37">
        <f t="shared" si="3"/>
        <v>0.03313265566618874</v>
      </c>
      <c r="G36" s="35" t="s">
        <v>126</v>
      </c>
      <c r="H36" s="36"/>
      <c r="I36" s="37">
        <v>40000000000</v>
      </c>
      <c r="J36" s="40">
        <f aca="true" t="shared" si="4" ref="J36:J53">IF(I$54&gt;0,(I36/I$54)*100,0)</f>
        <v>0.9759215652581634</v>
      </c>
    </row>
    <row r="37" spans="1:10" s="41" customFormat="1" ht="13.5" customHeight="1">
      <c r="A37" s="5"/>
      <c r="B37" s="35" t="s">
        <v>127</v>
      </c>
      <c r="C37" s="42"/>
      <c r="D37" s="37">
        <v>12003120</v>
      </c>
      <c r="E37" s="37"/>
      <c r="F37" s="43"/>
      <c r="G37" s="35" t="s">
        <v>128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56</v>
      </c>
      <c r="C38" s="42"/>
      <c r="D38" s="37">
        <v>2548644295.4</v>
      </c>
      <c r="E38" s="37">
        <f t="shared" si="3"/>
        <v>0.06218192325132642</v>
      </c>
      <c r="F38" s="32" t="s">
        <v>57</v>
      </c>
      <c r="G38" s="30"/>
      <c r="H38" s="31"/>
      <c r="I38" s="25">
        <f>I39</f>
        <v>27108284302.5</v>
      </c>
      <c r="J38" s="33">
        <f>J39</f>
        <v>0.6613889811989775</v>
      </c>
    </row>
    <row r="39" spans="1:10" s="41" customFormat="1" ht="13.5" customHeight="1">
      <c r="A39" s="5"/>
      <c r="B39" s="35" t="s">
        <v>58</v>
      </c>
      <c r="C39" s="42"/>
      <c r="D39" s="37"/>
      <c r="E39" s="37">
        <f t="shared" si="3"/>
        <v>0</v>
      </c>
      <c r="G39" s="35" t="s">
        <v>57</v>
      </c>
      <c r="H39" s="42"/>
      <c r="I39" s="37">
        <v>27108284302.5</v>
      </c>
      <c r="J39" s="40">
        <f>IF(I$54&gt;0,(I39/I$54)*100,0)</f>
        <v>0.6613889811989775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3"/>
        <v>0</v>
      </c>
      <c r="F40" s="32" t="s">
        <v>130</v>
      </c>
      <c r="G40" s="30"/>
      <c r="H40" s="31"/>
      <c r="I40" s="25">
        <f>SUM(I41:I43)</f>
        <v>17645740030.65</v>
      </c>
      <c r="J40" s="33">
        <f>SUM(J41:J43)</f>
        <v>0.4305214557712645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/>
      <c r="E41" s="37">
        <f t="shared" si="3"/>
        <v>0</v>
      </c>
      <c r="F41" s="52"/>
      <c r="G41" s="35" t="s">
        <v>132</v>
      </c>
      <c r="H41" s="42"/>
      <c r="I41" s="37">
        <v>10006780093.8</v>
      </c>
      <c r="J41" s="40">
        <f t="shared" si="4"/>
        <v>0.24414581230838817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7638959936.85</v>
      </c>
      <c r="J42" s="40">
        <f t="shared" si="4"/>
        <v>0.18637564346287633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/>
      <c r="J43" s="40">
        <f t="shared" si="4"/>
        <v>0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37">
        <f>SUM(I45:I48)</f>
        <v>0</v>
      </c>
      <c r="J44" s="40">
        <f>SUM(J45:J48)</f>
        <v>0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254990658</v>
      </c>
      <c r="E45" s="25">
        <f>SUM(E46)</f>
        <v>0.006221272052039224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59</v>
      </c>
      <c r="C46" s="42"/>
      <c r="D46" s="37">
        <v>254990658</v>
      </c>
      <c r="E46" s="37">
        <f t="shared" si="3"/>
        <v>0.006221272052039224</v>
      </c>
      <c r="F46" s="52"/>
      <c r="G46" s="35" t="s">
        <v>60</v>
      </c>
      <c r="H46" s="42"/>
      <c r="I46" s="37"/>
      <c r="J46" s="40">
        <f t="shared" si="4"/>
        <v>0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5860175030.48</v>
      </c>
      <c r="E47" s="25">
        <f>SUM(E48:E52)</f>
        <v>0.14297677971082118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/>
      <c r="E48" s="37">
        <f t="shared" si="3"/>
        <v>0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61</v>
      </c>
      <c r="C49" s="42"/>
      <c r="D49" s="37">
        <v>373293562</v>
      </c>
      <c r="E49" s="37">
        <f t="shared" si="3"/>
        <v>0.00910763093319588</v>
      </c>
      <c r="F49" s="32" t="s">
        <v>145</v>
      </c>
      <c r="G49" s="30"/>
      <c r="H49" s="31"/>
      <c r="I49" s="37">
        <f>I50</f>
        <v>0</v>
      </c>
      <c r="J49" s="40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5082149288.48</v>
      </c>
      <c r="E50" s="37">
        <f t="shared" si="3"/>
        <v>0.12399447721222656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37">
        <f>I52</f>
        <v>0</v>
      </c>
      <c r="J51" s="40">
        <f>J52</f>
        <v>0</v>
      </c>
    </row>
    <row r="52" spans="1:10" s="57" customFormat="1" ht="13.5" customHeight="1">
      <c r="A52" s="5"/>
      <c r="B52" s="35" t="s">
        <v>149</v>
      </c>
      <c r="C52" s="36"/>
      <c r="D52" s="37">
        <v>404732180</v>
      </c>
      <c r="E52" s="37">
        <f t="shared" si="3"/>
        <v>0.009874671565398719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62</v>
      </c>
      <c r="C54" s="64"/>
      <c r="D54" s="65">
        <f>D5</f>
        <v>4098690040671.3203</v>
      </c>
      <c r="E54" s="66">
        <f>E5</f>
        <v>100</v>
      </c>
      <c r="F54" s="67"/>
      <c r="G54" s="63" t="s">
        <v>62</v>
      </c>
      <c r="H54" s="64"/>
      <c r="I54" s="65">
        <f>I5+I34</f>
        <v>4098690040671.32</v>
      </c>
      <c r="J54" s="66">
        <f>J5+J34</f>
        <v>99.99994196997146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2"/>
      <c r="E57" s="72"/>
      <c r="F57" s="34"/>
      <c r="G57" s="34"/>
      <c r="H57" s="34"/>
      <c r="I57" s="34"/>
      <c r="J57" s="34"/>
    </row>
    <row r="58" spans="1:10" s="70" customFormat="1" ht="12.75" customHeight="1">
      <c r="A58" s="74"/>
      <c r="B58" s="75"/>
      <c r="D58" s="76"/>
      <c r="E58" s="76"/>
      <c r="F58" s="41"/>
      <c r="G58" s="41"/>
      <c r="H58" s="41"/>
      <c r="I58" s="41"/>
      <c r="J58" s="41"/>
    </row>
    <row r="59" spans="1:10" s="1" customFormat="1" ht="16.5" customHeight="1">
      <c r="A59" s="74"/>
      <c r="B59" s="75"/>
      <c r="C59" s="70"/>
      <c r="D59" s="76"/>
      <c r="E59" s="76"/>
      <c r="F59" s="53"/>
      <c r="G59" s="53"/>
      <c r="H59" s="53"/>
      <c r="I59" s="53"/>
      <c r="J59" s="53"/>
    </row>
    <row r="60" spans="1:10" s="78" customFormat="1" ht="26.25" customHeight="1">
      <c r="A60" s="74"/>
      <c r="B60" s="75"/>
      <c r="C60" s="70"/>
      <c r="D60" s="76"/>
      <c r="E60" s="76"/>
      <c r="F60" s="77"/>
      <c r="G60" s="77"/>
      <c r="H60" s="77"/>
      <c r="I60" s="77"/>
      <c r="J60" s="77"/>
    </row>
    <row r="61" spans="1:10" s="80" customFormat="1" ht="18" customHeight="1">
      <c r="A61" s="74"/>
      <c r="B61" s="75"/>
      <c r="C61" s="70"/>
      <c r="D61" s="76"/>
      <c r="E61" s="76"/>
      <c r="F61" s="79"/>
      <c r="G61" s="79"/>
      <c r="H61" s="79"/>
      <c r="I61" s="79"/>
      <c r="J61" s="79"/>
    </row>
    <row r="62" spans="1:10" s="10" customFormat="1" ht="27" customHeight="1">
      <c r="A62" s="74"/>
      <c r="B62" s="75"/>
      <c r="C62" s="70"/>
      <c r="D62" s="76"/>
      <c r="E62" s="76"/>
      <c r="F62" s="81"/>
      <c r="G62" s="81"/>
      <c r="H62" s="81"/>
      <c r="I62" s="81"/>
      <c r="J62" s="81"/>
    </row>
    <row r="63" spans="1:10" s="16" customFormat="1" ht="21.75" customHeight="1">
      <c r="A63" s="74"/>
      <c r="B63" s="75"/>
      <c r="C63" s="70"/>
      <c r="D63" s="76"/>
      <c r="E63" s="76"/>
      <c r="F63" s="75"/>
      <c r="G63" s="75"/>
      <c r="H63" s="75"/>
      <c r="I63" s="75"/>
      <c r="J63" s="75"/>
    </row>
    <row r="64" spans="1:10" s="22" customFormat="1" ht="33" customHeight="1">
      <c r="A64" s="74"/>
      <c r="B64" s="75"/>
      <c r="C64" s="70"/>
      <c r="D64" s="76"/>
      <c r="E64" s="76"/>
      <c r="F64" s="56"/>
      <c r="G64" s="56"/>
      <c r="H64" s="56"/>
      <c r="I64" s="56"/>
      <c r="J64" s="56"/>
    </row>
    <row r="65" spans="1:10" s="22" customFormat="1" ht="6.75" customHeight="1">
      <c r="A65" s="74"/>
      <c r="B65" s="75"/>
      <c r="C65" s="70"/>
      <c r="D65" s="76"/>
      <c r="E65" s="76"/>
      <c r="F65" s="57"/>
      <c r="G65" s="57"/>
      <c r="H65" s="57"/>
      <c r="I65" s="57"/>
      <c r="J65" s="57"/>
    </row>
    <row r="66" spans="1:10" s="28" customFormat="1" ht="15" customHeight="1">
      <c r="A66" s="74"/>
      <c r="B66" s="75"/>
      <c r="C66" s="70"/>
      <c r="D66" s="76"/>
      <c r="E66" s="76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8"/>
      <c r="G77" s="78"/>
      <c r="H77" s="78"/>
      <c r="I77" s="78"/>
      <c r="J77" s="78"/>
    </row>
    <row r="78" spans="6:10" ht="19.5" customHeight="1">
      <c r="F78" s="80"/>
      <c r="G78" s="80"/>
      <c r="H78" s="80"/>
      <c r="I78" s="80"/>
      <c r="J78" s="80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4"/>
      <c r="B95" s="75"/>
      <c r="C95" s="70"/>
      <c r="D95" s="76"/>
      <c r="E95" s="76"/>
      <c r="F95" s="82"/>
      <c r="G95" s="82"/>
      <c r="H95" s="82"/>
      <c r="I95" s="82"/>
      <c r="J95" s="82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2009-09-21T03:12:14Z</cp:lastPrinted>
  <dcterms:created xsi:type="dcterms:W3CDTF">2009-09-21T03:10:25Z</dcterms:created>
  <dcterms:modified xsi:type="dcterms:W3CDTF">2009-09-21T03:12:31Z</dcterms:modified>
  <cp:category/>
  <cp:version/>
  <cp:contentType/>
  <cp:contentStatus/>
</cp:coreProperties>
</file>