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15" windowHeight="5295" activeTab="0"/>
  </bookViews>
  <sheets>
    <sheet name="Sheet1" sheetId="1" r:id="rId1"/>
  </sheets>
  <definedNames>
    <definedName name="_xlnm.Print_Area" localSheetId="0">'Sheet1'!$A$1:$K$111</definedName>
    <definedName name="_xlnm.Print_Titles" localSheetId="0">'Sheet1'!$1:$6</definedName>
  </definedNames>
  <calcPr fullCalcOnLoad="1"/>
</workbook>
</file>

<file path=xl/sharedStrings.xml><?xml version="1.0" encoding="utf-8"?>
<sst xmlns="http://schemas.openxmlformats.org/spreadsheetml/2006/main" count="147" uniqueCount="76">
  <si>
    <t>單位</t>
  </si>
  <si>
    <t>總值</t>
  </si>
  <si>
    <t>數量</t>
  </si>
  <si>
    <t>放款</t>
  </si>
  <si>
    <t>存放銀行業</t>
  </si>
  <si>
    <t>〞</t>
  </si>
  <si>
    <t>銀行業融通</t>
  </si>
  <si>
    <t>存款</t>
  </si>
  <si>
    <t>國際金融機構存款</t>
  </si>
  <si>
    <t>銀行業存款</t>
  </si>
  <si>
    <t>國庫及政府機關存款</t>
  </si>
  <si>
    <t>儲蓄存款及儲蓄券</t>
  </si>
  <si>
    <t>發行券幣</t>
  </si>
  <si>
    <t>投資</t>
  </si>
  <si>
    <t xml:space="preserve"> </t>
  </si>
  <si>
    <t>投資有價證券</t>
  </si>
  <si>
    <t>信託投資</t>
  </si>
  <si>
    <t>短期放款及透支</t>
  </si>
  <si>
    <t>中期放款</t>
  </si>
  <si>
    <t>長期放款</t>
  </si>
  <si>
    <t>輸出保險</t>
  </si>
  <si>
    <t>中央存款保險股份有限公司</t>
  </si>
  <si>
    <t>保險</t>
  </si>
  <si>
    <t>存款保險</t>
  </si>
  <si>
    <t>活期存款</t>
  </si>
  <si>
    <t>定期存款</t>
  </si>
  <si>
    <t>公庫存款</t>
  </si>
  <si>
    <t>貼現</t>
  </si>
  <si>
    <t>支票存款</t>
  </si>
  <si>
    <t>儲蓄存款</t>
  </si>
  <si>
    <t>存放央行及同業</t>
  </si>
  <si>
    <t>簡易壽險</t>
  </si>
  <si>
    <t>匯兌</t>
  </si>
  <si>
    <t>代理業務</t>
  </si>
  <si>
    <t>勞工保險局</t>
  </si>
  <si>
    <t>勞工保險</t>
  </si>
  <si>
    <t>農民保險</t>
  </si>
  <si>
    <t>健康保險</t>
  </si>
  <si>
    <r>
      <t>丁</t>
    </r>
    <r>
      <rPr>
        <b/>
        <sz val="20"/>
        <rFont val="Times New Roman"/>
        <family val="1"/>
      </rPr>
      <t>3</t>
    </r>
    <r>
      <rPr>
        <b/>
        <sz val="20"/>
        <rFont val="細明體"/>
        <family val="3"/>
      </rPr>
      <t>、（</t>
    </r>
    <r>
      <rPr>
        <b/>
        <sz val="20"/>
        <rFont val="Times New Roman"/>
        <family val="1"/>
      </rPr>
      <t>5</t>
    </r>
    <r>
      <rPr>
        <b/>
        <sz val="20"/>
        <rFont val="細明體"/>
        <family val="3"/>
      </rPr>
      <t xml:space="preserve">）金 融、保 險 及 不 動 產 業 </t>
    </r>
  </si>
  <si>
    <r>
      <t>主</t>
    </r>
    <r>
      <rPr>
        <b/>
        <sz val="20"/>
        <rFont val="Times New Roman"/>
        <family val="1"/>
      </rPr>
      <t xml:space="preserve"> </t>
    </r>
    <r>
      <rPr>
        <b/>
        <sz val="20"/>
        <rFont val="細明體"/>
        <family val="3"/>
      </rPr>
      <t>要 營 運 量 值 綜 計 表 (續)</t>
    </r>
  </si>
  <si>
    <t>貨幣單位：新臺幣元</t>
  </si>
  <si>
    <t>上年度決算營運量值</t>
  </si>
  <si>
    <t>機關與營運項目名稱</t>
  </si>
  <si>
    <t>本年度決</t>
  </si>
  <si>
    <t>算營運量值</t>
  </si>
  <si>
    <t>本年度預算營運量值</t>
  </si>
  <si>
    <t>本年度決算營運量值
占預算營運量值％</t>
  </si>
  <si>
    <r>
      <t>數</t>
    </r>
    <r>
      <rPr>
        <sz val="12"/>
        <rFont val="新細明體"/>
        <family val="1"/>
      </rPr>
      <t>量</t>
    </r>
  </si>
  <si>
    <t>中央銀行</t>
  </si>
  <si>
    <r>
      <t>新台幣元</t>
    </r>
    <r>
      <rPr>
        <sz val="10"/>
        <rFont val="Times New Roman"/>
        <family val="1"/>
      </rPr>
      <t xml:space="preserve">   (</t>
    </r>
    <r>
      <rPr>
        <sz val="10"/>
        <rFont val="細明體"/>
        <family val="3"/>
      </rPr>
      <t>平均餘額</t>
    </r>
    <r>
      <rPr>
        <sz val="10"/>
        <rFont val="Times New Roman"/>
        <family val="1"/>
      </rPr>
      <t>)</t>
    </r>
    <r>
      <rPr>
        <sz val="10"/>
        <rFont val="細明體"/>
        <family val="3"/>
      </rPr>
      <t xml:space="preserve">  </t>
    </r>
  </si>
  <si>
    <t>短期放款及透支</t>
  </si>
  <si>
    <t>投資長期證券</t>
  </si>
  <si>
    <t>中國輸出入銀行</t>
  </si>
  <si>
    <t>保險</t>
  </si>
  <si>
    <t>新台幣元</t>
  </si>
  <si>
    <t>新台幣元     (平均餘額)</t>
  </si>
  <si>
    <t>中期放款</t>
  </si>
  <si>
    <t>長期放款</t>
  </si>
  <si>
    <t>人壽保險</t>
  </si>
  <si>
    <t>公教人員保險</t>
  </si>
  <si>
    <t>退休人員保險</t>
  </si>
  <si>
    <t>購料及貿易</t>
  </si>
  <si>
    <t>購料業務</t>
  </si>
  <si>
    <t>自辦進口物資銷售</t>
  </si>
  <si>
    <t>臺灣土地銀行股份有限公司</t>
  </si>
  <si>
    <t>臺灣郵政股份有限公司
（中華郵政股份有限公司）</t>
  </si>
  <si>
    <r>
      <t>放款</t>
    </r>
    <r>
      <rPr>
        <b/>
        <sz val="10"/>
        <rFont val="Times New Roman"/>
        <family val="1"/>
      </rPr>
      <t>(</t>
    </r>
    <r>
      <rPr>
        <b/>
        <sz val="10"/>
        <rFont val="華康中黑體"/>
        <family val="3"/>
      </rPr>
      <t>註</t>
    </r>
    <r>
      <rPr>
        <b/>
        <sz val="10"/>
        <rFont val="Times New Roman"/>
        <family val="1"/>
      </rPr>
      <t>)</t>
    </r>
  </si>
  <si>
    <t>儲匯</t>
  </si>
  <si>
    <r>
      <t>新台幣元</t>
    </r>
    <r>
      <rPr>
        <sz val="10"/>
        <rFont val="Times New Roman"/>
        <family val="1"/>
      </rPr>
      <t xml:space="preserve">     </t>
    </r>
  </si>
  <si>
    <t>就業保險</t>
  </si>
  <si>
    <t>中央健康保險局</t>
  </si>
  <si>
    <r>
      <t>之數額計</t>
    </r>
    <r>
      <rPr>
        <sz val="12"/>
        <rFont val="新細明體"/>
        <family val="1"/>
      </rPr>
      <t>3,150,956,618</t>
    </r>
    <r>
      <rPr>
        <sz val="12"/>
        <rFont val="細明體"/>
        <family val="3"/>
      </rPr>
      <t>千元視同放款，以求資金流向表達之完整。</t>
    </r>
  </si>
  <si>
    <t>臺灣金融控股股份有限公司</t>
  </si>
  <si>
    <t>註：1.臺灣金融控股股份有限公司上年度決算數係本年度改列為該公司之子公司臺灣銀行股份有限公司上</t>
  </si>
  <si>
    <t>年度決算數。</t>
  </si>
  <si>
    <t xml:space="preserve">    2.臺灣郵政公司（中華郵政公司）所吸收之儲金依規定不辦理放款，本表內將其存放中央銀行及同業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</si>
</sst>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 numFmtId="177" formatCode="_(* #,##0.00_);_(* \(#,##0.00\);_(* &quot;&quot;??_);_(@_)"/>
  </numFmts>
  <fonts count="17">
    <font>
      <sz val="12"/>
      <name val="新細明體"/>
      <family val="1"/>
    </font>
    <font>
      <sz val="12"/>
      <name val="Times New Roman"/>
      <family val="1"/>
    </font>
    <font>
      <sz val="12"/>
      <name val="細明體"/>
      <family val="3"/>
    </font>
    <font>
      <sz val="9"/>
      <name val="新細明體"/>
      <family val="1"/>
    </font>
    <font>
      <b/>
      <sz val="12"/>
      <name val="華康中黑體"/>
      <family val="3"/>
    </font>
    <font>
      <b/>
      <sz val="20"/>
      <name val="細明體"/>
      <family val="3"/>
    </font>
    <font>
      <b/>
      <sz val="20"/>
      <name val="Times New Roman"/>
      <family val="1"/>
    </font>
    <font>
      <b/>
      <sz val="28"/>
      <name val="細明體"/>
      <family val="3"/>
    </font>
    <font>
      <sz val="12"/>
      <name val="華康中黑體"/>
      <family val="3"/>
    </font>
    <font>
      <sz val="12"/>
      <color indexed="8"/>
      <name val="細明體"/>
      <family val="3"/>
    </font>
    <font>
      <sz val="10"/>
      <name val="細明體"/>
      <family val="3"/>
    </font>
    <font>
      <b/>
      <sz val="10"/>
      <name val="華康中黑體"/>
      <family val="3"/>
    </font>
    <font>
      <b/>
      <sz val="10"/>
      <name val="Times New Roman"/>
      <family val="1"/>
    </font>
    <font>
      <sz val="10"/>
      <name val="Times New Roman"/>
      <family val="1"/>
    </font>
    <font>
      <b/>
      <sz val="10"/>
      <name val="細明體"/>
      <family val="3"/>
    </font>
    <font>
      <sz val="10"/>
      <color indexed="10"/>
      <name val="細明體"/>
      <family val="3"/>
    </font>
    <font>
      <sz val="10"/>
      <name val="華康中黑體"/>
      <family val="3"/>
    </font>
  </fonts>
  <fills count="2">
    <fill>
      <patternFill/>
    </fill>
    <fill>
      <patternFill patternType="gray125"/>
    </fill>
  </fills>
  <borders count="17">
    <border>
      <left/>
      <right/>
      <top/>
      <bottom/>
      <diagonal/>
    </border>
    <border>
      <left>
        <color indexed="63"/>
      </left>
      <right style="thin"/>
      <top style="hair"/>
      <bottom style="medium"/>
    </border>
    <border>
      <left style="thin"/>
      <right style="thin"/>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Alignment="1">
      <alignment vertical="center"/>
    </xf>
    <xf numFmtId="176" fontId="1" fillId="0" borderId="0" xfId="17" applyFont="1" applyAlignment="1">
      <alignment/>
    </xf>
    <xf numFmtId="176" fontId="4" fillId="0" borderId="0" xfId="17" applyFont="1" applyAlignment="1">
      <alignment/>
    </xf>
    <xf numFmtId="176" fontId="2" fillId="0" borderId="0" xfId="17" applyAlignment="1">
      <alignment horizontal="distributed" vertical="center"/>
    </xf>
    <xf numFmtId="176" fontId="2" fillId="0" borderId="0" xfId="17" applyFont="1" applyAlignment="1">
      <alignment horizontal="left" vertical="center"/>
    </xf>
    <xf numFmtId="176" fontId="2" fillId="0" borderId="0" xfId="17" applyAlignment="1">
      <alignment/>
    </xf>
    <xf numFmtId="176" fontId="5" fillId="0" borderId="0" xfId="17" applyFont="1" applyAlignment="1">
      <alignment horizontal="right" vertical="center"/>
    </xf>
    <xf numFmtId="176" fontId="7" fillId="0" borderId="0" xfId="17" applyFont="1" applyAlignment="1">
      <alignment horizontal="centerContinuous" vertical="center"/>
    </xf>
    <xf numFmtId="176" fontId="1" fillId="0" borderId="0" xfId="17" applyFont="1" applyAlignment="1">
      <alignment horizontal="centerContinuous" vertical="center"/>
    </xf>
    <xf numFmtId="176" fontId="4" fillId="0" borderId="0" xfId="17" applyFont="1" applyAlignment="1">
      <alignment vertical="center"/>
    </xf>
    <xf numFmtId="176" fontId="2" fillId="0" borderId="0" xfId="17" applyFont="1" applyAlignment="1">
      <alignment horizontal="centerContinuous" vertical="center"/>
    </xf>
    <xf numFmtId="176" fontId="2" fillId="0" borderId="0" xfId="17" applyFont="1" applyAlignment="1">
      <alignment/>
    </xf>
    <xf numFmtId="176" fontId="2" fillId="0" borderId="0" xfId="17" applyFont="1" applyAlignment="1">
      <alignment horizontal="right" vertical="center"/>
    </xf>
    <xf numFmtId="176" fontId="2" fillId="0" borderId="0" xfId="17" applyBorder="1" applyAlignment="1">
      <alignment/>
    </xf>
    <xf numFmtId="49" fontId="0" fillId="0" borderId="1" xfId="17" applyNumberFormat="1" applyFont="1" applyBorder="1" applyAlignment="1">
      <alignment horizontal="distributed" vertical="center"/>
    </xf>
    <xf numFmtId="49" fontId="0" fillId="0" borderId="2" xfId="17" applyNumberFormat="1" applyFont="1" applyBorder="1" applyAlignment="1">
      <alignment horizontal="distributed" vertical="center"/>
    </xf>
    <xf numFmtId="49" fontId="2" fillId="0" borderId="3" xfId="17" applyNumberFormat="1" applyBorder="1" applyAlignment="1">
      <alignment horizontal="distributed" vertical="center"/>
    </xf>
    <xf numFmtId="49" fontId="2" fillId="0" borderId="4" xfId="17" applyNumberFormat="1" applyBorder="1" applyAlignment="1">
      <alignment horizontal="distributed" vertical="center"/>
    </xf>
    <xf numFmtId="49" fontId="9" fillId="0" borderId="4" xfId="17" applyNumberFormat="1" applyFont="1" applyBorder="1" applyAlignment="1">
      <alignment horizontal="distributed" vertical="center"/>
    </xf>
    <xf numFmtId="49" fontId="2" fillId="0" borderId="5" xfId="17" applyNumberFormat="1" applyBorder="1" applyAlignment="1">
      <alignment horizontal="distributed" vertical="center"/>
    </xf>
    <xf numFmtId="176" fontId="2" fillId="0" borderId="0" xfId="17" applyBorder="1" applyAlignment="1">
      <alignment horizontal="distributed" vertical="center"/>
    </xf>
    <xf numFmtId="176" fontId="2" fillId="0" borderId="0" xfId="17" applyFont="1" applyBorder="1" applyAlignment="1">
      <alignment horizontal="left" vertical="center"/>
    </xf>
    <xf numFmtId="176" fontId="2" fillId="0" borderId="0" xfId="17" applyBorder="1" applyAlignment="1">
      <alignment vertical="center"/>
    </xf>
    <xf numFmtId="176" fontId="2" fillId="0" borderId="0" xfId="17" applyAlignment="1">
      <alignment vertical="center"/>
    </xf>
    <xf numFmtId="176" fontId="10" fillId="0" borderId="0" xfId="17" applyFont="1" applyAlignment="1">
      <alignment vertical="center"/>
    </xf>
    <xf numFmtId="176" fontId="10" fillId="0" borderId="0" xfId="17" applyFont="1" applyAlignment="1">
      <alignment horizontal="left" vertical="center"/>
    </xf>
    <xf numFmtId="176" fontId="10" fillId="0" borderId="0" xfId="17" applyFont="1" applyFill="1" applyAlignment="1">
      <alignment vertical="center"/>
    </xf>
    <xf numFmtId="176" fontId="12" fillId="0" borderId="0" xfId="17" applyFont="1" applyAlignment="1">
      <alignment vertical="center"/>
    </xf>
    <xf numFmtId="176" fontId="10" fillId="0" borderId="0" xfId="17" applyFont="1" applyBorder="1" applyAlignment="1">
      <alignment vertical="center"/>
    </xf>
    <xf numFmtId="177" fontId="12" fillId="0" borderId="0" xfId="17" applyNumberFormat="1" applyFont="1" applyAlignment="1">
      <alignment vertical="center"/>
    </xf>
    <xf numFmtId="176" fontId="10" fillId="0" borderId="0" xfId="17" applyFont="1" applyAlignment="1">
      <alignment horizontal="center" vertical="center" wrapText="1"/>
    </xf>
    <xf numFmtId="176" fontId="14" fillId="0" borderId="0" xfId="17" applyFont="1" applyAlignment="1">
      <alignment vertical="center"/>
    </xf>
    <xf numFmtId="176" fontId="13" fillId="0" borderId="0" xfId="17" applyFont="1" applyAlignment="1" applyProtection="1">
      <alignment vertical="center"/>
      <protection locked="0"/>
    </xf>
    <xf numFmtId="176" fontId="10" fillId="0" borderId="0" xfId="17" applyFont="1" applyBorder="1" applyAlignment="1" quotePrefix="1">
      <alignment horizontal="center" vertical="center"/>
    </xf>
    <xf numFmtId="176" fontId="13" fillId="0" borderId="0" xfId="17" applyFont="1" applyFill="1" applyAlignment="1" applyProtection="1">
      <alignment vertical="center"/>
      <protection locked="0"/>
    </xf>
    <xf numFmtId="176" fontId="13" fillId="0" borderId="0" xfId="17" applyFont="1" applyAlignment="1">
      <alignment vertical="center"/>
    </xf>
    <xf numFmtId="176" fontId="10" fillId="0" borderId="0" xfId="17" applyFont="1" applyBorder="1" applyAlignment="1">
      <alignment horizontal="center" vertical="center"/>
    </xf>
    <xf numFmtId="177" fontId="12" fillId="0" borderId="0" xfId="17" applyNumberFormat="1" applyFont="1" applyFill="1" applyAlignment="1">
      <alignment vertical="center"/>
    </xf>
    <xf numFmtId="176" fontId="10" fillId="0" borderId="0" xfId="17" applyFont="1" applyFill="1" applyBorder="1" applyAlignment="1">
      <alignment horizontal="center" vertical="center"/>
    </xf>
    <xf numFmtId="176" fontId="12" fillId="0" borderId="0" xfId="17" applyFont="1" applyFill="1" applyAlignment="1">
      <alignment vertical="center"/>
    </xf>
    <xf numFmtId="176" fontId="14" fillId="0" borderId="0" xfId="17" applyFont="1" applyFill="1" applyAlignment="1">
      <alignment vertical="center"/>
    </xf>
    <xf numFmtId="176" fontId="12" fillId="0" borderId="0" xfId="17" applyNumberFormat="1" applyFont="1" applyAlignment="1">
      <alignment vertical="center"/>
    </xf>
    <xf numFmtId="176" fontId="15" fillId="0" borderId="0" xfId="17" applyFont="1" applyAlignment="1">
      <alignment vertical="center"/>
    </xf>
    <xf numFmtId="176" fontId="15" fillId="0" borderId="0" xfId="17" applyFont="1" applyAlignment="1">
      <alignment horizontal="center" vertical="center"/>
    </xf>
    <xf numFmtId="176" fontId="10" fillId="0" borderId="0" xfId="17" applyFont="1" applyAlignment="1">
      <alignment horizontal="center" vertical="center"/>
    </xf>
    <xf numFmtId="176" fontId="10" fillId="0" borderId="0" xfId="17" applyFont="1" applyAlignment="1" quotePrefix="1">
      <alignment horizontal="center" vertical="center" wrapText="1"/>
    </xf>
    <xf numFmtId="176" fontId="13" fillId="0" borderId="5" xfId="17" applyFont="1" applyBorder="1" applyAlignment="1">
      <alignment vertical="center"/>
    </xf>
    <xf numFmtId="176" fontId="13" fillId="0" borderId="0" xfId="17" applyFont="1" applyBorder="1" applyAlignment="1">
      <alignment vertical="center"/>
    </xf>
    <xf numFmtId="176" fontId="11" fillId="0" borderId="0" xfId="17" applyFont="1" applyAlignment="1" quotePrefix="1">
      <alignment horizontal="left" vertical="center"/>
    </xf>
    <xf numFmtId="176" fontId="13" fillId="0" borderId="0" xfId="17" applyFont="1" applyBorder="1" applyAlignment="1" applyProtection="1">
      <alignment vertical="center"/>
      <protection locked="0"/>
    </xf>
    <xf numFmtId="176" fontId="12" fillId="0" borderId="0" xfId="17" applyFont="1" applyBorder="1" applyAlignment="1">
      <alignment vertical="center"/>
    </xf>
    <xf numFmtId="176" fontId="10" fillId="0" borderId="0" xfId="17" applyFont="1" applyBorder="1" applyAlignment="1" quotePrefix="1">
      <alignment horizontal="center" vertical="center" wrapText="1"/>
    </xf>
    <xf numFmtId="176" fontId="14" fillId="0" borderId="0" xfId="17" applyFont="1" applyBorder="1" applyAlignment="1">
      <alignment vertical="center"/>
    </xf>
    <xf numFmtId="176" fontId="10" fillId="0" borderId="0" xfId="17" applyFont="1" applyBorder="1" applyAlignment="1" quotePrefix="1">
      <alignment horizontal="left" vertical="center"/>
    </xf>
    <xf numFmtId="177" fontId="12" fillId="0" borderId="0" xfId="17" applyNumberFormat="1" applyFont="1" applyBorder="1" applyAlignment="1">
      <alignment vertical="center"/>
    </xf>
    <xf numFmtId="176" fontId="10" fillId="0" borderId="5" xfId="17" applyFont="1" applyBorder="1" applyAlignment="1">
      <alignment horizontal="left" vertical="center"/>
    </xf>
    <xf numFmtId="176" fontId="10" fillId="0" borderId="5" xfId="17" applyFont="1" applyBorder="1" applyAlignment="1">
      <alignment vertical="center"/>
    </xf>
    <xf numFmtId="176" fontId="4" fillId="0" borderId="0" xfId="17" applyFont="1" applyAlignment="1">
      <alignment horizontal="left"/>
    </xf>
    <xf numFmtId="49" fontId="10" fillId="0" borderId="0" xfId="17" applyNumberFormat="1" applyFont="1" applyAlignment="1">
      <alignment horizontal="center" vertical="center"/>
    </xf>
    <xf numFmtId="176" fontId="10" fillId="0" borderId="0" xfId="17" applyFont="1" applyFill="1" applyAlignment="1">
      <alignment horizontal="center" vertical="center"/>
    </xf>
    <xf numFmtId="176" fontId="10" fillId="0" borderId="0" xfId="17" applyFont="1" applyFill="1" applyAlignment="1" quotePrefix="1">
      <alignment horizontal="center" vertical="center" wrapText="1"/>
    </xf>
    <xf numFmtId="176" fontId="13" fillId="0" borderId="0" xfId="17" applyFont="1" applyFill="1" applyAlignment="1">
      <alignment vertical="center"/>
    </xf>
    <xf numFmtId="176" fontId="10" fillId="0" borderId="5" xfId="17" applyFont="1" applyFill="1" applyBorder="1" applyAlignment="1">
      <alignment horizontal="center" vertical="center"/>
    </xf>
    <xf numFmtId="176" fontId="13" fillId="0" borderId="0" xfId="17" applyFont="1" applyFill="1" applyBorder="1" applyAlignment="1" applyProtection="1">
      <alignment vertical="center"/>
      <protection locked="0"/>
    </xf>
    <xf numFmtId="176" fontId="13" fillId="0" borderId="0" xfId="17" applyFont="1" applyFill="1" applyBorder="1" applyAlignment="1">
      <alignment vertical="center"/>
    </xf>
    <xf numFmtId="176" fontId="10" fillId="0" borderId="0" xfId="17" applyFont="1" applyFill="1" applyBorder="1" applyAlignment="1">
      <alignment vertical="center"/>
    </xf>
    <xf numFmtId="177" fontId="12" fillId="0" borderId="5" xfId="17" applyNumberFormat="1" applyFont="1" applyFill="1" applyBorder="1" applyAlignment="1">
      <alignment vertical="center"/>
    </xf>
    <xf numFmtId="177" fontId="13" fillId="0" borderId="5" xfId="17" applyNumberFormat="1" applyFont="1" applyFill="1" applyBorder="1" applyAlignment="1">
      <alignment vertical="center"/>
    </xf>
    <xf numFmtId="176" fontId="12" fillId="0" borderId="5" xfId="17" applyFont="1" applyFill="1" applyBorder="1" applyAlignment="1">
      <alignment vertical="center"/>
    </xf>
    <xf numFmtId="177" fontId="12" fillId="0" borderId="5" xfId="17" applyNumberFormat="1" applyFont="1" applyBorder="1" applyAlignment="1">
      <alignment vertical="center"/>
    </xf>
    <xf numFmtId="176" fontId="10" fillId="0" borderId="5" xfId="17" applyFont="1" applyBorder="1" applyAlignment="1" quotePrefix="1">
      <alignment horizontal="left" vertical="center" wrapText="1"/>
    </xf>
    <xf numFmtId="176" fontId="12" fillId="0" borderId="5" xfId="17" applyFont="1" applyBorder="1" applyAlignment="1">
      <alignment vertical="center"/>
    </xf>
    <xf numFmtId="176" fontId="8" fillId="0" borderId="0" xfId="17" applyFont="1" applyBorder="1" applyAlignment="1">
      <alignment horizontal="left"/>
    </xf>
    <xf numFmtId="176" fontId="1" fillId="0" borderId="0" xfId="17" applyFont="1" applyBorder="1" applyAlignment="1">
      <alignment/>
    </xf>
    <xf numFmtId="176" fontId="4" fillId="0" borderId="0" xfId="17" applyFont="1" applyBorder="1" applyAlignment="1">
      <alignment horizontal="left"/>
    </xf>
    <xf numFmtId="176" fontId="1" fillId="0" borderId="0" xfId="17" applyFont="1" applyBorder="1" applyAlignment="1">
      <alignment horizontal="distributed" vertical="center"/>
    </xf>
    <xf numFmtId="176" fontId="2" fillId="0" borderId="0" xfId="17" applyFont="1" applyBorder="1" applyAlignment="1">
      <alignment/>
    </xf>
    <xf numFmtId="49" fontId="11" fillId="0" borderId="0" xfId="17" applyNumberFormat="1" applyFont="1" applyAlignment="1">
      <alignment horizontal="distributed" vertical="center"/>
    </xf>
    <xf numFmtId="49" fontId="11" fillId="0" borderId="5" xfId="17" applyNumberFormat="1" applyFont="1" applyBorder="1" applyAlignment="1">
      <alignment horizontal="center" vertical="center"/>
    </xf>
    <xf numFmtId="49" fontId="10" fillId="0" borderId="0" xfId="17" applyNumberFormat="1" applyFont="1" applyAlignment="1">
      <alignment horizontal="center" vertical="center"/>
    </xf>
    <xf numFmtId="49" fontId="16" fillId="0" borderId="0" xfId="17" applyNumberFormat="1" applyFont="1" applyAlignment="1">
      <alignment horizontal="distributed" vertical="center"/>
    </xf>
    <xf numFmtId="49" fontId="10" fillId="0" borderId="0" xfId="17" applyNumberFormat="1" applyFont="1" applyBorder="1" applyAlignment="1">
      <alignment horizontal="center" vertical="center"/>
    </xf>
    <xf numFmtId="49" fontId="11" fillId="0" borderId="0" xfId="17" applyNumberFormat="1" applyFont="1" applyBorder="1" applyAlignment="1">
      <alignment horizontal="distributed" vertical="center"/>
    </xf>
    <xf numFmtId="49" fontId="16" fillId="0" borderId="0" xfId="17" applyNumberFormat="1" applyFont="1" applyBorder="1" applyAlignment="1">
      <alignment horizontal="distributed" vertical="center"/>
    </xf>
    <xf numFmtId="49" fontId="11" fillId="0" borderId="5" xfId="17" applyNumberFormat="1" applyFont="1" applyBorder="1" applyAlignment="1">
      <alignment horizontal="distributed" vertical="center"/>
    </xf>
    <xf numFmtId="49" fontId="16" fillId="0" borderId="0" xfId="17" applyNumberFormat="1" applyFont="1" applyBorder="1" applyAlignment="1" quotePrefix="1">
      <alignment horizontal="distributed" vertical="center"/>
    </xf>
    <xf numFmtId="49" fontId="10" fillId="0" borderId="0" xfId="17" applyNumberFormat="1" applyFont="1" applyAlignment="1" quotePrefix="1">
      <alignment horizontal="distributed" vertical="center"/>
    </xf>
    <xf numFmtId="49" fontId="10" fillId="0" borderId="0" xfId="17" applyNumberFormat="1" applyFont="1" applyBorder="1" applyAlignment="1" quotePrefix="1">
      <alignment horizontal="distributed" vertical="center"/>
    </xf>
    <xf numFmtId="49" fontId="11" fillId="0" borderId="0" xfId="17" applyNumberFormat="1" applyFont="1" applyBorder="1" applyAlignment="1">
      <alignment horizontal="center" vertical="center"/>
    </xf>
    <xf numFmtId="49" fontId="11" fillId="0" borderId="0" xfId="17" applyNumberFormat="1" applyFont="1" applyBorder="1" applyAlignment="1">
      <alignment horizontal="distributed" vertical="center" wrapText="1"/>
    </xf>
    <xf numFmtId="49" fontId="10" fillId="0" borderId="0" xfId="17" applyNumberFormat="1" applyFont="1" applyAlignment="1">
      <alignment horizontal="distributed" vertical="center"/>
    </xf>
    <xf numFmtId="49" fontId="10" fillId="0" borderId="0" xfId="17" applyNumberFormat="1" applyFont="1" applyFill="1" applyAlignment="1" quotePrefix="1">
      <alignment horizontal="distributed" vertical="center"/>
    </xf>
    <xf numFmtId="49" fontId="11" fillId="0" borderId="0" xfId="17" applyNumberFormat="1" applyFont="1" applyAlignment="1">
      <alignment horizontal="center" vertical="center"/>
    </xf>
    <xf numFmtId="49" fontId="11" fillId="0" borderId="0" xfId="17" applyNumberFormat="1" applyFont="1" applyFill="1" applyAlignment="1">
      <alignment horizontal="distributed" vertical="center"/>
    </xf>
    <xf numFmtId="49" fontId="10" fillId="0" borderId="0" xfId="17" applyNumberFormat="1" applyFont="1" applyFill="1" applyBorder="1" applyAlignment="1" quotePrefix="1">
      <alignment horizontal="distributed" vertical="center"/>
    </xf>
    <xf numFmtId="49" fontId="10" fillId="0" borderId="0" xfId="17" applyNumberFormat="1" applyFont="1" applyFill="1" applyBorder="1" applyAlignment="1">
      <alignment horizontal="distributed" vertical="center"/>
    </xf>
    <xf numFmtId="49" fontId="10" fillId="0" borderId="5" xfId="17" applyNumberFormat="1" applyFont="1" applyBorder="1" applyAlignment="1">
      <alignment horizontal="distributed" vertical="center"/>
    </xf>
    <xf numFmtId="49" fontId="11" fillId="0" borderId="0" xfId="17" applyNumberFormat="1" applyFont="1" applyAlignment="1" quotePrefix="1">
      <alignment horizontal="distributed" vertical="center"/>
    </xf>
    <xf numFmtId="49" fontId="11" fillId="0" borderId="0" xfId="17" applyNumberFormat="1" applyFont="1" applyFill="1" applyAlignment="1" quotePrefix="1">
      <alignment horizontal="distributed" vertical="center"/>
    </xf>
    <xf numFmtId="49" fontId="10" fillId="0" borderId="0" xfId="17" applyNumberFormat="1" applyFont="1" applyBorder="1" applyAlignment="1">
      <alignment horizontal="distributed" vertical="center"/>
    </xf>
    <xf numFmtId="49" fontId="2" fillId="0" borderId="6" xfId="17" applyNumberFormat="1" applyFont="1" applyBorder="1" applyAlignment="1">
      <alignment horizontal="distributed" vertical="center" wrapText="1"/>
    </xf>
    <xf numFmtId="49" fontId="2" fillId="0" borderId="7" xfId="17" applyNumberFormat="1" applyBorder="1" applyAlignment="1">
      <alignment horizontal="distributed" vertical="center" wrapText="1"/>
    </xf>
    <xf numFmtId="49" fontId="2" fillId="0" borderId="8" xfId="17" applyNumberFormat="1" applyBorder="1" applyAlignment="1">
      <alignment horizontal="distributed" vertical="center" wrapText="1"/>
    </xf>
    <xf numFmtId="49" fontId="2" fillId="0" borderId="9" xfId="17" applyNumberFormat="1" applyBorder="1" applyAlignment="1">
      <alignment horizontal="distributed" vertical="center" wrapText="1"/>
    </xf>
    <xf numFmtId="49" fontId="4" fillId="0" borderId="7" xfId="17" applyNumberFormat="1" applyFont="1" applyBorder="1" applyAlignment="1">
      <alignment horizontal="center" vertical="center"/>
    </xf>
    <xf numFmtId="176" fontId="5" fillId="0" borderId="0" xfId="17" applyFont="1" applyAlignment="1">
      <alignment vertical="center"/>
    </xf>
    <xf numFmtId="176" fontId="5" fillId="0" borderId="0" xfId="17" applyFont="1" applyAlignment="1" quotePrefix="1">
      <alignment vertical="center"/>
    </xf>
    <xf numFmtId="49" fontId="0" fillId="0" borderId="7" xfId="17" applyNumberFormat="1" applyFont="1" applyBorder="1" applyAlignment="1">
      <alignment horizontal="distributed" vertical="center"/>
    </xf>
    <xf numFmtId="49" fontId="2" fillId="0" borderId="10" xfId="17" applyNumberFormat="1" applyBorder="1" applyAlignment="1">
      <alignment horizontal="distributed" vertical="center"/>
    </xf>
    <xf numFmtId="49" fontId="2" fillId="0" borderId="9" xfId="17" applyNumberFormat="1" applyBorder="1" applyAlignment="1">
      <alignment horizontal="distributed" vertical="center"/>
    </xf>
    <xf numFmtId="49" fontId="2" fillId="0" borderId="11" xfId="17" applyNumberFormat="1" applyBorder="1" applyAlignment="1">
      <alignment horizontal="distributed" vertical="center"/>
    </xf>
    <xf numFmtId="49" fontId="2" fillId="0" borderId="6" xfId="17" applyNumberFormat="1" applyFont="1" applyBorder="1" applyAlignment="1">
      <alignment horizontal="distributed" vertical="center"/>
    </xf>
    <xf numFmtId="49" fontId="2" fillId="0" borderId="10" xfId="17" applyNumberFormat="1" applyFont="1" applyBorder="1" applyAlignment="1">
      <alignment horizontal="distributed" vertical="center"/>
    </xf>
    <xf numFmtId="49" fontId="2" fillId="0" borderId="12" xfId="17" applyNumberFormat="1" applyFont="1" applyBorder="1" applyAlignment="1">
      <alignment horizontal="distributed" vertical="center"/>
    </xf>
    <xf numFmtId="49" fontId="2" fillId="0" borderId="13" xfId="17" applyNumberFormat="1" applyFont="1" applyBorder="1" applyAlignment="1">
      <alignment horizontal="distributed" vertical="center"/>
    </xf>
    <xf numFmtId="49" fontId="2" fillId="0" borderId="14" xfId="17" applyNumberFormat="1" applyFont="1" applyBorder="1" applyAlignment="1">
      <alignment horizontal="distributed" vertical="center"/>
    </xf>
    <xf numFmtId="49" fontId="2" fillId="0" borderId="4" xfId="17" applyNumberFormat="1" applyFont="1" applyBorder="1" applyAlignment="1">
      <alignment horizontal="distributed" vertical="center"/>
    </xf>
    <xf numFmtId="49" fontId="2" fillId="0" borderId="15" xfId="17" applyNumberFormat="1" applyFont="1" applyBorder="1" applyAlignment="1">
      <alignment horizontal="distributed" vertical="center"/>
    </xf>
    <xf numFmtId="49" fontId="2" fillId="0" borderId="16" xfId="17" applyNumberFormat="1" applyBorder="1" applyAlignment="1">
      <alignment horizontal="distributed" vertical="center"/>
    </xf>
    <xf numFmtId="49" fontId="2" fillId="0" borderId="3" xfId="17" applyNumberFormat="1" applyBorder="1" applyAlignment="1">
      <alignment horizontal="distributed" vertical="center"/>
    </xf>
    <xf numFmtId="49" fontId="2" fillId="0" borderId="8" xfId="17" applyNumberFormat="1" applyBorder="1" applyAlignment="1">
      <alignment horizontal="distributed" vertical="center"/>
    </xf>
  </cellXfs>
  <cellStyles count="7">
    <cellStyle name="Normal" xfId="0"/>
    <cellStyle name="Comma" xfId="15"/>
    <cellStyle name="Comma [0]" xfId="16"/>
    <cellStyle name="千分位_丁二(5)金融保險"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10"/>
  <sheetViews>
    <sheetView tabSelected="1" zoomScaleSheetLayoutView="100" workbookViewId="0" topLeftCell="A1">
      <selection activeCell="A110" sqref="A110"/>
    </sheetView>
  </sheetViews>
  <sheetFormatPr defaultColWidth="9.00390625" defaultRowHeight="16.5"/>
  <cols>
    <col min="1" max="1" width="17.50390625" style="1" customWidth="1"/>
    <col min="2" max="2" width="17.375" style="1" customWidth="1"/>
    <col min="3" max="3" width="1.625" style="57" customWidth="1"/>
    <col min="4" max="4" width="31.00390625" style="3" customWidth="1"/>
    <col min="5" max="5" width="11.125" style="4" customWidth="1"/>
    <col min="6" max="6" width="21.125" style="5" customWidth="1"/>
    <col min="7" max="7" width="22.75390625" style="5" customWidth="1"/>
    <col min="8" max="8" width="23.625" style="5" customWidth="1"/>
    <col min="9" max="9" width="22.125" style="5" customWidth="1"/>
    <col min="10" max="10" width="16.125" style="5" customWidth="1"/>
    <col min="11" max="11" width="15.25390625" style="5" customWidth="1"/>
    <col min="12" max="12" width="13.25390625" style="5" customWidth="1"/>
    <col min="13" max="16384" width="9.00390625" style="5" customWidth="1"/>
  </cols>
  <sheetData>
    <row r="1" ht="17.25" customHeight="1">
      <c r="C1" s="2"/>
    </row>
    <row r="2" spans="2:12" ht="33.75" customHeight="1">
      <c r="B2" s="6"/>
      <c r="C2" s="6"/>
      <c r="D2" s="6"/>
      <c r="E2" s="6"/>
      <c r="F2" s="6" t="s">
        <v>38</v>
      </c>
      <c r="G2" s="105" t="s">
        <v>39</v>
      </c>
      <c r="H2" s="106"/>
      <c r="I2" s="106"/>
      <c r="J2" s="7"/>
      <c r="K2" s="7"/>
      <c r="L2" s="7"/>
    </row>
    <row r="3" spans="1:12" s="11" customFormat="1" ht="20.25" customHeight="1" thickBot="1">
      <c r="A3" s="8"/>
      <c r="B3" s="8"/>
      <c r="C3" s="9"/>
      <c r="D3" s="10"/>
      <c r="E3" s="4"/>
      <c r="F3" s="10"/>
      <c r="G3" s="10"/>
      <c r="H3" s="10"/>
      <c r="I3" s="10"/>
      <c r="K3" s="12" t="s">
        <v>40</v>
      </c>
      <c r="L3" s="10"/>
    </row>
    <row r="4" spans="1:12" ht="17.25" customHeight="1">
      <c r="A4" s="107" t="s">
        <v>41</v>
      </c>
      <c r="B4" s="108"/>
      <c r="C4" s="111" t="s">
        <v>42</v>
      </c>
      <c r="D4" s="112"/>
      <c r="E4" s="117" t="s">
        <v>0</v>
      </c>
      <c r="F4" s="111" t="s">
        <v>43</v>
      </c>
      <c r="G4" s="112" t="s">
        <v>44</v>
      </c>
      <c r="H4" s="111" t="s">
        <v>45</v>
      </c>
      <c r="I4" s="108"/>
      <c r="J4" s="100" t="s">
        <v>46</v>
      </c>
      <c r="K4" s="101"/>
      <c r="L4" s="13"/>
    </row>
    <row r="5" spans="1:12" ht="22.5" customHeight="1">
      <c r="A5" s="109"/>
      <c r="B5" s="110"/>
      <c r="C5" s="113"/>
      <c r="D5" s="114"/>
      <c r="E5" s="118"/>
      <c r="F5" s="120"/>
      <c r="G5" s="110"/>
      <c r="H5" s="120"/>
      <c r="I5" s="110"/>
      <c r="J5" s="102"/>
      <c r="K5" s="103"/>
      <c r="L5" s="13"/>
    </row>
    <row r="6" spans="1:11" ht="33.75" customHeight="1" thickBot="1">
      <c r="A6" s="14" t="s">
        <v>47</v>
      </c>
      <c r="B6" s="15" t="s">
        <v>1</v>
      </c>
      <c r="C6" s="115"/>
      <c r="D6" s="116"/>
      <c r="E6" s="119"/>
      <c r="F6" s="16" t="s">
        <v>2</v>
      </c>
      <c r="G6" s="16" t="s">
        <v>1</v>
      </c>
      <c r="H6" s="17" t="s">
        <v>2</v>
      </c>
      <c r="I6" s="18" t="s">
        <v>1</v>
      </c>
      <c r="J6" s="16" t="s">
        <v>2</v>
      </c>
      <c r="K6" s="19" t="s">
        <v>1</v>
      </c>
    </row>
    <row r="7" spans="1:12" s="23" customFormat="1" ht="15" customHeight="1">
      <c r="A7" s="20"/>
      <c r="B7" s="20"/>
      <c r="C7" s="104"/>
      <c r="D7" s="104"/>
      <c r="E7" s="21"/>
      <c r="F7" s="20"/>
      <c r="G7" s="20"/>
      <c r="H7" s="20"/>
      <c r="I7" s="20"/>
      <c r="J7" s="20"/>
      <c r="K7" s="20"/>
      <c r="L7" s="22"/>
    </row>
    <row r="8" spans="3:12" s="24" customFormat="1" ht="21" customHeight="1">
      <c r="C8" s="77" t="s">
        <v>48</v>
      </c>
      <c r="D8" s="77"/>
      <c r="E8" s="25"/>
      <c r="G8" s="26"/>
      <c r="J8" s="27"/>
      <c r="L8" s="28"/>
    </row>
    <row r="9" spans="1:11" s="31" customFormat="1" ht="27" customHeight="1">
      <c r="A9" s="29">
        <f>SUM(A10:A12)</f>
        <v>1251417383861.85</v>
      </c>
      <c r="B9" s="29">
        <f>SUM(B10:B12)</f>
        <v>56281019710.34</v>
      </c>
      <c r="C9" s="77" t="s">
        <v>3</v>
      </c>
      <c r="D9" s="77"/>
      <c r="E9" s="30" t="s">
        <v>49</v>
      </c>
      <c r="F9" s="29">
        <f>SUM(F10:F12)</f>
        <v>1352720112820.16</v>
      </c>
      <c r="G9" s="29">
        <f>SUM(G10:G12)</f>
        <v>37343615724.48</v>
      </c>
      <c r="H9" s="29">
        <f>SUM(H10:H12)</f>
        <v>907162940000</v>
      </c>
      <c r="I9" s="29">
        <f>SUM(I10:I12)</f>
        <v>29799101000</v>
      </c>
      <c r="J9" s="27">
        <f>IF(SUM(H10:H12)=0,"",F9/H9*100)</f>
        <v>149.1154513895993</v>
      </c>
      <c r="K9" s="27">
        <f>IF(SUM(I10:I12)=0,"",G9/I9*100)</f>
        <v>125.31792729075954</v>
      </c>
    </row>
    <row r="10" spans="1:24" s="24" customFormat="1" ht="21" customHeight="1">
      <c r="A10" s="32">
        <v>1006992465275.5</v>
      </c>
      <c r="B10" s="32">
        <v>43837536471.7</v>
      </c>
      <c r="C10" s="87" t="s">
        <v>4</v>
      </c>
      <c r="D10" s="87"/>
      <c r="E10" s="33" t="s">
        <v>5</v>
      </c>
      <c r="F10" s="32">
        <v>1088736493666.55</v>
      </c>
      <c r="G10" s="34">
        <v>29468022903.2</v>
      </c>
      <c r="H10" s="32">
        <v>650065840000</v>
      </c>
      <c r="I10" s="32">
        <v>19158934000</v>
      </c>
      <c r="J10" s="35">
        <f aca="true" t="shared" si="0" ref="J10:K12">IF(H10=0,"",F10/H10*100)</f>
        <v>167.48095756985938</v>
      </c>
      <c r="K10" s="35">
        <f t="shared" si="0"/>
        <v>153.8082593906321</v>
      </c>
      <c r="L10" s="35"/>
      <c r="M10" s="35"/>
      <c r="N10" s="35"/>
      <c r="O10" s="35"/>
      <c r="P10" s="35"/>
      <c r="Q10" s="35"/>
      <c r="R10" s="35"/>
      <c r="S10" s="35"/>
      <c r="T10" s="35"/>
      <c r="U10" s="35"/>
      <c r="V10" s="35"/>
      <c r="W10" s="35"/>
      <c r="X10" s="35"/>
    </row>
    <row r="11" spans="1:24" s="24" customFormat="1" ht="21" customHeight="1">
      <c r="A11" s="32">
        <v>243993391426.07</v>
      </c>
      <c r="B11" s="32">
        <v>12427354836.64</v>
      </c>
      <c r="C11" s="87" t="s">
        <v>6</v>
      </c>
      <c r="D11" s="87"/>
      <c r="E11" s="36" t="s">
        <v>5</v>
      </c>
      <c r="F11" s="32">
        <v>263756915027.95</v>
      </c>
      <c r="G11" s="32">
        <v>7866791269.28</v>
      </c>
      <c r="H11" s="32">
        <v>256387100000</v>
      </c>
      <c r="I11" s="32">
        <v>10615317000</v>
      </c>
      <c r="J11" s="35">
        <f t="shared" si="0"/>
        <v>102.87448745586265</v>
      </c>
      <c r="K11" s="35">
        <f t="shared" si="0"/>
        <v>74.10792602123894</v>
      </c>
      <c r="L11" s="35"/>
      <c r="M11" s="35"/>
      <c r="N11" s="35"/>
      <c r="O11" s="35"/>
      <c r="P11" s="35"/>
      <c r="Q11" s="35"/>
      <c r="R11" s="35"/>
      <c r="S11" s="35"/>
      <c r="T11" s="35"/>
      <c r="U11" s="35"/>
      <c r="V11" s="35"/>
      <c r="W11" s="35"/>
      <c r="X11" s="35"/>
    </row>
    <row r="12" spans="1:24" s="24" customFormat="1" ht="21" customHeight="1">
      <c r="A12" s="32">
        <v>431527160.28</v>
      </c>
      <c r="B12" s="32">
        <v>16128402</v>
      </c>
      <c r="C12" s="99" t="s">
        <v>50</v>
      </c>
      <c r="D12" s="99"/>
      <c r="E12" s="36"/>
      <c r="F12" s="32">
        <v>226704125.66</v>
      </c>
      <c r="G12" s="32">
        <v>8801552</v>
      </c>
      <c r="H12" s="32">
        <v>710000000</v>
      </c>
      <c r="I12" s="32">
        <v>24850000</v>
      </c>
      <c r="J12" s="35">
        <f t="shared" si="0"/>
        <v>31.930158543661975</v>
      </c>
      <c r="K12" s="35">
        <f t="shared" si="0"/>
        <v>35.41872032193159</v>
      </c>
      <c r="L12" s="35"/>
      <c r="M12" s="35"/>
      <c r="N12" s="35"/>
      <c r="O12" s="35"/>
      <c r="P12" s="35"/>
      <c r="Q12" s="35"/>
      <c r="R12" s="35"/>
      <c r="S12" s="35"/>
      <c r="T12" s="35"/>
      <c r="U12" s="35"/>
      <c r="V12" s="35"/>
      <c r="W12" s="35"/>
      <c r="X12" s="35"/>
    </row>
    <row r="13" spans="1:11" s="31" customFormat="1" ht="21" customHeight="1">
      <c r="A13" s="29">
        <f>SUM(A14:A17)</f>
        <v>6724022344129.7705</v>
      </c>
      <c r="B13" s="29">
        <f>SUM(B14:B17)</f>
        <v>124229959492</v>
      </c>
      <c r="C13" s="77" t="s">
        <v>7</v>
      </c>
      <c r="D13" s="77"/>
      <c r="E13" s="36" t="s">
        <v>5</v>
      </c>
      <c r="F13" s="29">
        <f>SUM(F14:F17)</f>
        <v>7290830948604.701</v>
      </c>
      <c r="G13" s="29">
        <f>SUM(G14:G17)</f>
        <v>147745080159</v>
      </c>
      <c r="H13" s="29">
        <f>SUM(H14:H17)</f>
        <v>7453531938000</v>
      </c>
      <c r="I13" s="29">
        <f>SUM(I14:I17)</f>
        <v>186344081000</v>
      </c>
      <c r="J13" s="27">
        <f>IF(SUM(H14:H17)=0,"",F13/H13*100)</f>
        <v>97.81712896988061</v>
      </c>
      <c r="K13" s="27">
        <f>IF(SUM(I14:I17)=0,"",G13/I13*100)</f>
        <v>79.2861674844397</v>
      </c>
    </row>
    <row r="14" spans="1:34" s="24" customFormat="1" ht="21" customHeight="1">
      <c r="A14" s="32">
        <v>300663716.03</v>
      </c>
      <c r="B14" s="32"/>
      <c r="C14" s="86" t="s">
        <v>8</v>
      </c>
      <c r="D14" s="86"/>
      <c r="E14" s="36" t="s">
        <v>5</v>
      </c>
      <c r="F14" s="32">
        <v>354896118.98</v>
      </c>
      <c r="G14" s="32"/>
      <c r="H14" s="32">
        <v>377485000</v>
      </c>
      <c r="I14" s="32"/>
      <c r="J14" s="35">
        <f aca="true" t="shared" si="1" ref="J14:K17">IF(H14=0,"",F14/H14*100)</f>
        <v>94.0159526815635</v>
      </c>
      <c r="K14" s="35">
        <f t="shared" si="1"/>
      </c>
      <c r="L14" s="35"/>
      <c r="M14" s="35"/>
      <c r="N14" s="35"/>
      <c r="O14" s="35"/>
      <c r="P14" s="35"/>
      <c r="Q14" s="35"/>
      <c r="R14" s="35"/>
      <c r="S14" s="35"/>
      <c r="T14" s="35"/>
      <c r="U14" s="35"/>
      <c r="V14" s="35"/>
      <c r="W14" s="35"/>
      <c r="X14" s="35"/>
      <c r="Y14" s="35"/>
      <c r="Z14" s="35"/>
      <c r="AA14" s="35"/>
      <c r="AB14" s="35"/>
      <c r="AC14" s="35"/>
      <c r="AD14" s="35"/>
      <c r="AE14" s="35"/>
      <c r="AF14" s="35"/>
      <c r="AG14" s="35"/>
      <c r="AH14" s="35"/>
    </row>
    <row r="15" spans="1:34" s="24" customFormat="1" ht="21" customHeight="1">
      <c r="A15" s="32">
        <v>6500782238762.93</v>
      </c>
      <c r="B15" s="32">
        <v>121936687057</v>
      </c>
      <c r="C15" s="86" t="s">
        <v>9</v>
      </c>
      <c r="D15" s="86"/>
      <c r="E15" s="36" t="s">
        <v>5</v>
      </c>
      <c r="F15" s="32">
        <v>7043094871486.98</v>
      </c>
      <c r="G15" s="32">
        <v>145057344496</v>
      </c>
      <c r="H15" s="32">
        <v>7244114953000</v>
      </c>
      <c r="I15" s="32">
        <v>183665979000</v>
      </c>
      <c r="J15" s="35">
        <f t="shared" si="1"/>
        <v>97.22505671407421</v>
      </c>
      <c r="K15" s="35">
        <f t="shared" si="1"/>
        <v>78.97888617466819</v>
      </c>
      <c r="L15" s="35"/>
      <c r="M15" s="35"/>
      <c r="N15" s="35"/>
      <c r="O15" s="35"/>
      <c r="P15" s="35"/>
      <c r="Q15" s="35"/>
      <c r="R15" s="35"/>
      <c r="S15" s="35"/>
      <c r="T15" s="35"/>
      <c r="U15" s="35"/>
      <c r="V15" s="35"/>
      <c r="W15" s="35"/>
      <c r="X15" s="35"/>
      <c r="Y15" s="35"/>
      <c r="Z15" s="35"/>
      <c r="AA15" s="35"/>
      <c r="AB15" s="35"/>
      <c r="AC15" s="35"/>
      <c r="AD15" s="35"/>
      <c r="AE15" s="35"/>
      <c r="AF15" s="35"/>
      <c r="AG15" s="35"/>
      <c r="AH15" s="35"/>
    </row>
    <row r="16" spans="1:34" s="24" customFormat="1" ht="21" customHeight="1">
      <c r="A16" s="32">
        <v>216457815667.69</v>
      </c>
      <c r="B16" s="32">
        <v>2150331459</v>
      </c>
      <c r="C16" s="86" t="s">
        <v>10</v>
      </c>
      <c r="D16" s="86"/>
      <c r="E16" s="36" t="s">
        <v>5</v>
      </c>
      <c r="F16" s="32">
        <v>240937954718.3</v>
      </c>
      <c r="G16" s="32">
        <v>2338928444</v>
      </c>
      <c r="H16" s="32">
        <v>202163700000</v>
      </c>
      <c r="I16" s="32">
        <v>2018000000</v>
      </c>
      <c r="J16" s="35">
        <f t="shared" si="1"/>
        <v>119.17963250489578</v>
      </c>
      <c r="K16" s="35">
        <f t="shared" si="1"/>
        <v>115.9032925668979</v>
      </c>
      <c r="L16" s="35"/>
      <c r="M16" s="35"/>
      <c r="N16" s="35"/>
      <c r="O16" s="35"/>
      <c r="P16" s="35"/>
      <c r="Q16" s="35"/>
      <c r="R16" s="35"/>
      <c r="S16" s="35"/>
      <c r="T16" s="35"/>
      <c r="U16" s="35"/>
      <c r="V16" s="35"/>
      <c r="W16" s="35"/>
      <c r="X16" s="35"/>
      <c r="Y16" s="35"/>
      <c r="Z16" s="35"/>
      <c r="AA16" s="35"/>
      <c r="AB16" s="35"/>
      <c r="AC16" s="35"/>
      <c r="AD16" s="35"/>
      <c r="AE16" s="35"/>
      <c r="AF16" s="35"/>
      <c r="AG16" s="35"/>
      <c r="AH16" s="35"/>
    </row>
    <row r="17" spans="1:34" s="24" customFormat="1" ht="21" customHeight="1">
      <c r="A17" s="32">
        <v>6481625983.12</v>
      </c>
      <c r="B17" s="32">
        <v>142940976</v>
      </c>
      <c r="C17" s="86" t="s">
        <v>11</v>
      </c>
      <c r="D17" s="86"/>
      <c r="E17" s="36" t="s">
        <v>5</v>
      </c>
      <c r="F17" s="32">
        <v>6443226280.44</v>
      </c>
      <c r="G17" s="32">
        <v>348807219</v>
      </c>
      <c r="H17" s="32">
        <v>6875800000</v>
      </c>
      <c r="I17" s="32">
        <v>660102000</v>
      </c>
      <c r="J17" s="35">
        <f t="shared" si="1"/>
        <v>93.70875069722796</v>
      </c>
      <c r="K17" s="35">
        <f t="shared" si="1"/>
        <v>52.84141223629075</v>
      </c>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11" s="40" customFormat="1" ht="21" customHeight="1">
      <c r="A18" s="37">
        <f>A19</f>
        <v>1007444222400.27</v>
      </c>
      <c r="B18" s="37">
        <f>B19</f>
        <v>0</v>
      </c>
      <c r="C18" s="98" t="s">
        <v>12</v>
      </c>
      <c r="D18" s="98"/>
      <c r="E18" s="38" t="s">
        <v>5</v>
      </c>
      <c r="F18" s="37">
        <f>F19</f>
        <v>1032532397850.77</v>
      </c>
      <c r="G18" s="37">
        <f>G19</f>
        <v>0</v>
      </c>
      <c r="H18" s="37">
        <f>H19</f>
        <v>1116258484000</v>
      </c>
      <c r="I18" s="37">
        <f>I19</f>
        <v>0</v>
      </c>
      <c r="J18" s="39">
        <f>IF(SUM(H19:H19)=0,"",F18/H18*100)</f>
        <v>92.49939979410449</v>
      </c>
      <c r="K18" s="27">
        <f>IF(SUM(I19:I19)=0,"",G18/I18*100)</f>
      </c>
    </row>
    <row r="19" spans="1:33" s="24" customFormat="1" ht="21" customHeight="1">
      <c r="A19" s="32">
        <v>1007444222400.27</v>
      </c>
      <c r="B19" s="32"/>
      <c r="C19" s="86" t="s">
        <v>12</v>
      </c>
      <c r="D19" s="86"/>
      <c r="E19" s="36" t="s">
        <v>5</v>
      </c>
      <c r="F19" s="32">
        <v>1032532397850.77</v>
      </c>
      <c r="G19" s="32"/>
      <c r="H19" s="32">
        <v>1116258484000</v>
      </c>
      <c r="I19" s="32"/>
      <c r="J19" s="35">
        <f>IF(H19=0,"",F19/H19*100)</f>
        <v>92.49939979410449</v>
      </c>
      <c r="K19" s="35">
        <f>IF(I19=0,"",G19/I19*100)</f>
      </c>
      <c r="L19" s="35"/>
      <c r="M19" s="35"/>
      <c r="N19" s="35"/>
      <c r="O19" s="35"/>
      <c r="P19" s="35"/>
      <c r="Q19" s="35"/>
      <c r="R19" s="35"/>
      <c r="S19" s="35"/>
      <c r="T19" s="35"/>
      <c r="U19" s="35"/>
      <c r="V19" s="35"/>
      <c r="W19" s="35"/>
      <c r="X19" s="35"/>
      <c r="Y19" s="35"/>
      <c r="Z19" s="35"/>
      <c r="AA19" s="35"/>
      <c r="AB19" s="35"/>
      <c r="AC19" s="35"/>
      <c r="AD19" s="35"/>
      <c r="AE19" s="35"/>
      <c r="AF19" s="35"/>
      <c r="AG19" s="35"/>
    </row>
    <row r="20" spans="1:12" s="31" customFormat="1" ht="21" customHeight="1">
      <c r="A20" s="29">
        <f>SUM(A21:A23)</f>
        <v>8137052014005.22</v>
      </c>
      <c r="B20" s="29">
        <f>SUM(B21:B23)</f>
        <v>332243135456.42004</v>
      </c>
      <c r="C20" s="77" t="s">
        <v>13</v>
      </c>
      <c r="D20" s="77"/>
      <c r="E20" s="36" t="s">
        <v>5</v>
      </c>
      <c r="F20" s="29">
        <f>SUM(F21:F23)</f>
        <v>8029653481213.75</v>
      </c>
      <c r="G20" s="29">
        <f>SUM(G21:G23)</f>
        <v>342619735912.97</v>
      </c>
      <c r="H20" s="29">
        <f>SUM(H21:H23)</f>
        <v>8255242855000</v>
      </c>
      <c r="I20" s="29">
        <f>SUM(I21:I23)</f>
        <v>312096876000</v>
      </c>
      <c r="J20" s="41">
        <f>IF(SUM(H21:H23)=0,"",F20/H20*100)</f>
        <v>97.26731995958646</v>
      </c>
      <c r="K20" s="27">
        <f>IF(SUM(I21:I23)=0,"",G20/I20*100)</f>
        <v>109.77993125216992</v>
      </c>
      <c r="L20" s="31" t="s">
        <v>14</v>
      </c>
    </row>
    <row r="21" spans="1:29" s="24" customFormat="1" ht="21" customHeight="1">
      <c r="A21" s="32">
        <v>16774671457.5</v>
      </c>
      <c r="B21" s="32">
        <v>196367846</v>
      </c>
      <c r="C21" s="86" t="s">
        <v>15</v>
      </c>
      <c r="D21" s="86"/>
      <c r="E21" s="36" t="s">
        <v>5</v>
      </c>
      <c r="F21" s="32">
        <v>9915951516.57</v>
      </c>
      <c r="G21" s="32">
        <v>256672766.69</v>
      </c>
      <c r="H21" s="32">
        <v>6439160000</v>
      </c>
      <c r="I21" s="32">
        <v>121505000</v>
      </c>
      <c r="J21" s="35">
        <f aca="true" t="shared" si="2" ref="J21:K23">IF(H21=0,"",F21/H21*100)</f>
        <v>153.99448866886362</v>
      </c>
      <c r="K21" s="35">
        <f t="shared" si="2"/>
        <v>211.2446127237562</v>
      </c>
      <c r="L21" s="35"/>
      <c r="M21" s="35"/>
      <c r="N21" s="35"/>
      <c r="O21" s="35"/>
      <c r="P21" s="35"/>
      <c r="Q21" s="35"/>
      <c r="R21" s="35"/>
      <c r="S21" s="35"/>
      <c r="T21" s="35"/>
      <c r="U21" s="35"/>
      <c r="V21" s="35"/>
      <c r="W21" s="35"/>
      <c r="X21" s="35"/>
      <c r="Y21" s="35"/>
      <c r="Z21" s="35"/>
      <c r="AA21" s="35"/>
      <c r="AB21" s="35"/>
      <c r="AC21" s="35"/>
    </row>
    <row r="22" spans="1:29" s="24" customFormat="1" ht="21" customHeight="1">
      <c r="A22" s="32">
        <v>7863835499529.66</v>
      </c>
      <c r="B22" s="32">
        <v>317956428733.21</v>
      </c>
      <c r="C22" s="90" t="s">
        <v>51</v>
      </c>
      <c r="D22" s="90"/>
      <c r="E22" s="36" t="s">
        <v>5</v>
      </c>
      <c r="F22" s="32">
        <v>7754069027679.58</v>
      </c>
      <c r="G22" s="32">
        <v>319271671384.61</v>
      </c>
      <c r="H22" s="32">
        <v>7988500000000</v>
      </c>
      <c r="I22" s="32">
        <v>302225371000</v>
      </c>
      <c r="J22" s="35">
        <f t="shared" si="2"/>
        <v>97.06539435037341</v>
      </c>
      <c r="K22" s="35">
        <f t="shared" si="2"/>
        <v>105.64026121573029</v>
      </c>
      <c r="L22" s="35"/>
      <c r="M22" s="35"/>
      <c r="N22" s="35"/>
      <c r="O22" s="35"/>
      <c r="P22" s="35"/>
      <c r="Q22" s="35"/>
      <c r="R22" s="35"/>
      <c r="S22" s="35"/>
      <c r="T22" s="35"/>
      <c r="U22" s="35"/>
      <c r="V22" s="35"/>
      <c r="W22" s="35"/>
      <c r="X22" s="35"/>
      <c r="Y22" s="35"/>
      <c r="Z22" s="35"/>
      <c r="AA22" s="35"/>
      <c r="AB22" s="35"/>
      <c r="AC22" s="35"/>
    </row>
    <row r="23" spans="1:29" s="24" customFormat="1" ht="21" customHeight="1">
      <c r="A23" s="32">
        <v>256441843018.06</v>
      </c>
      <c r="B23" s="32">
        <v>14090338877.21</v>
      </c>
      <c r="C23" s="86" t="s">
        <v>16</v>
      </c>
      <c r="D23" s="86"/>
      <c r="E23" s="36" t="s">
        <v>5</v>
      </c>
      <c r="F23" s="32">
        <v>265668502017.6</v>
      </c>
      <c r="G23" s="34">
        <v>23091391761.67</v>
      </c>
      <c r="H23" s="32">
        <v>260303695000</v>
      </c>
      <c r="I23" s="32">
        <v>9750000000</v>
      </c>
      <c r="J23" s="35">
        <f t="shared" si="2"/>
        <v>102.06097997095279</v>
      </c>
      <c r="K23" s="35">
        <f t="shared" si="2"/>
        <v>236.83478729917948</v>
      </c>
      <c r="L23" s="35"/>
      <c r="M23" s="35"/>
      <c r="N23" s="35"/>
      <c r="O23" s="35"/>
      <c r="P23" s="35"/>
      <c r="Q23" s="35"/>
      <c r="R23" s="35"/>
      <c r="S23" s="35"/>
      <c r="T23" s="35"/>
      <c r="U23" s="35"/>
      <c r="V23" s="35"/>
      <c r="W23" s="35"/>
      <c r="X23" s="35"/>
      <c r="Y23" s="35"/>
      <c r="Z23" s="35"/>
      <c r="AA23" s="35"/>
      <c r="AB23" s="35"/>
      <c r="AC23" s="35"/>
    </row>
    <row r="24" spans="3:5" s="24" customFormat="1" ht="21" customHeight="1">
      <c r="C24" s="92"/>
      <c r="D24" s="92"/>
      <c r="E24" s="36"/>
    </row>
    <row r="25" spans="3:5" s="42" customFormat="1" ht="21" customHeight="1">
      <c r="C25" s="77" t="s">
        <v>52</v>
      </c>
      <c r="D25" s="77"/>
      <c r="E25" s="43"/>
    </row>
    <row r="26" spans="1:11" s="24" customFormat="1" ht="21" customHeight="1">
      <c r="A26" s="29">
        <f>SUM(A27:A29)</f>
        <v>64509381129</v>
      </c>
      <c r="B26" s="29">
        <f>SUM(B27:B29)</f>
        <v>3207078291.26</v>
      </c>
      <c r="C26" s="77" t="s">
        <v>3</v>
      </c>
      <c r="D26" s="77"/>
      <c r="E26" s="36" t="s">
        <v>5</v>
      </c>
      <c r="F26" s="29">
        <f>SUM(F27:F29)</f>
        <v>75496843068</v>
      </c>
      <c r="G26" s="29">
        <f>SUM(G27:G29)</f>
        <v>2848025547.0299997</v>
      </c>
      <c r="H26" s="29">
        <f>SUM(H27:H29)</f>
        <v>67900000000</v>
      </c>
      <c r="I26" s="29">
        <f>SUM(I27:I29)</f>
        <v>3197731000</v>
      </c>
      <c r="J26" s="27">
        <f>IF(SUM(H27:H29)=0,"",F26/H26*100)</f>
        <v>111.18828139617082</v>
      </c>
      <c r="K26" s="27">
        <f>IF(SUM(I27:I29)=0,"",G26/I26*100)</f>
        <v>89.063950251913</v>
      </c>
    </row>
    <row r="27" spans="1:11" s="24" customFormat="1" ht="21" customHeight="1">
      <c r="A27" s="32">
        <v>7405712413</v>
      </c>
      <c r="B27" s="32">
        <v>367491341.37</v>
      </c>
      <c r="C27" s="86" t="s">
        <v>17</v>
      </c>
      <c r="D27" s="86"/>
      <c r="E27" s="36" t="s">
        <v>5</v>
      </c>
      <c r="F27" s="32">
        <v>7167018048</v>
      </c>
      <c r="G27" s="32">
        <v>311892464</v>
      </c>
      <c r="H27" s="32">
        <v>8531172000</v>
      </c>
      <c r="I27" s="32">
        <v>401751000</v>
      </c>
      <c r="J27" s="35">
        <f aca="true" t="shared" si="3" ref="J27:K29">IF(H27=0,"",F27/H27*100)</f>
        <v>84.00977084977305</v>
      </c>
      <c r="K27" s="35">
        <f t="shared" si="3"/>
        <v>77.63327633285294</v>
      </c>
    </row>
    <row r="28" spans="1:11" s="24" customFormat="1" ht="21" customHeight="1">
      <c r="A28" s="32">
        <v>25981174096</v>
      </c>
      <c r="B28" s="32">
        <v>1035025171.22</v>
      </c>
      <c r="C28" s="86" t="s">
        <v>18</v>
      </c>
      <c r="D28" s="86"/>
      <c r="E28" s="36" t="s">
        <v>5</v>
      </c>
      <c r="F28" s="32">
        <v>38549883718</v>
      </c>
      <c r="G28" s="32">
        <v>1276920882.36</v>
      </c>
      <c r="H28" s="32">
        <v>28318828000</v>
      </c>
      <c r="I28" s="32">
        <v>1028320000</v>
      </c>
      <c r="J28" s="35">
        <f t="shared" si="3"/>
        <v>136.12810430572904</v>
      </c>
      <c r="K28" s="35">
        <f t="shared" si="3"/>
        <v>124.175439781391</v>
      </c>
    </row>
    <row r="29" spans="1:11" s="24" customFormat="1" ht="21" customHeight="1">
      <c r="A29" s="32">
        <v>31122494620</v>
      </c>
      <c r="B29" s="32">
        <v>1804561778.67</v>
      </c>
      <c r="C29" s="86" t="s">
        <v>19</v>
      </c>
      <c r="D29" s="86"/>
      <c r="E29" s="33" t="s">
        <v>5</v>
      </c>
      <c r="F29" s="32">
        <v>29779941302</v>
      </c>
      <c r="G29" s="32">
        <v>1259212200.67</v>
      </c>
      <c r="H29" s="32">
        <v>31050000000</v>
      </c>
      <c r="I29" s="32">
        <v>1767660000</v>
      </c>
      <c r="J29" s="35">
        <f t="shared" si="3"/>
        <v>95.90963382286634</v>
      </c>
      <c r="K29" s="35">
        <f t="shared" si="3"/>
        <v>71.23610879184912</v>
      </c>
    </row>
    <row r="30" spans="1:11" s="24" customFormat="1" ht="21" customHeight="1">
      <c r="A30" s="29">
        <f>A31</f>
        <v>37130644000</v>
      </c>
      <c r="B30" s="29">
        <f>B31</f>
        <v>98429017.08</v>
      </c>
      <c r="C30" s="77" t="s">
        <v>53</v>
      </c>
      <c r="D30" s="77"/>
      <c r="E30" s="36" t="s">
        <v>54</v>
      </c>
      <c r="F30" s="29">
        <f>F31</f>
        <v>38187990000</v>
      </c>
      <c r="G30" s="29">
        <f>G31</f>
        <v>101923312.65</v>
      </c>
      <c r="H30" s="29">
        <f>H31</f>
        <v>29000000000</v>
      </c>
      <c r="I30" s="29">
        <f>I31</f>
        <v>71061000</v>
      </c>
      <c r="J30" s="27">
        <f>IF(SUM(H31:H31)=0,"",F30/H30*100)</f>
        <v>131.68272413793102</v>
      </c>
      <c r="K30" s="27">
        <f>IF(SUM(I31:I31)=0,"",G30/I30*100)</f>
        <v>143.43073225820072</v>
      </c>
    </row>
    <row r="31" spans="1:11" s="24" customFormat="1" ht="21" customHeight="1">
      <c r="A31" s="32">
        <v>37130644000</v>
      </c>
      <c r="B31" s="32">
        <v>98429017.08</v>
      </c>
      <c r="C31" s="80" t="s">
        <v>20</v>
      </c>
      <c r="D31" s="80"/>
      <c r="E31" s="33" t="s">
        <v>5</v>
      </c>
      <c r="F31" s="32">
        <v>38187990000</v>
      </c>
      <c r="G31" s="32">
        <v>101923312.65</v>
      </c>
      <c r="H31" s="32">
        <v>29000000000</v>
      </c>
      <c r="I31" s="32">
        <v>71061000</v>
      </c>
      <c r="J31" s="35">
        <f>IF(H31=0,"",F31/H31*100)</f>
        <v>131.68272413793102</v>
      </c>
      <c r="K31" s="35">
        <f>IF(I31=0,"",G31/I31*100)</f>
        <v>143.43073225820072</v>
      </c>
    </row>
    <row r="32" spans="1:19" s="24" customFormat="1" ht="21" customHeight="1">
      <c r="A32" s="35"/>
      <c r="B32" s="35"/>
      <c r="C32" s="92"/>
      <c r="D32" s="92"/>
      <c r="E32" s="36"/>
      <c r="F32" s="35"/>
      <c r="G32" s="35"/>
      <c r="H32" s="35"/>
      <c r="I32" s="35"/>
      <c r="J32" s="35"/>
      <c r="K32" s="35"/>
      <c r="L32" s="35"/>
      <c r="M32" s="35"/>
      <c r="N32" s="35"/>
      <c r="O32" s="35"/>
      <c r="P32" s="35"/>
      <c r="Q32" s="35"/>
      <c r="R32" s="35"/>
      <c r="S32" s="35"/>
    </row>
    <row r="33" spans="1:23" s="24" customFormat="1" ht="21" customHeight="1">
      <c r="A33" s="27"/>
      <c r="B33" s="27"/>
      <c r="C33" s="97" t="s">
        <v>21</v>
      </c>
      <c r="D33" s="97"/>
      <c r="E33" s="44"/>
      <c r="F33" s="27"/>
      <c r="G33" s="27"/>
      <c r="H33" s="27"/>
      <c r="I33" s="27"/>
      <c r="J33" s="27"/>
      <c r="K33" s="27"/>
      <c r="L33" s="35"/>
      <c r="M33" s="35"/>
      <c r="N33" s="35"/>
      <c r="O33" s="35"/>
      <c r="P33" s="35"/>
      <c r="Q33" s="35"/>
      <c r="R33" s="35"/>
      <c r="S33" s="35"/>
      <c r="T33" s="35"/>
      <c r="U33" s="35"/>
      <c r="V33" s="35"/>
      <c r="W33" s="35"/>
    </row>
    <row r="34" spans="1:23" s="24" customFormat="1" ht="21" customHeight="1">
      <c r="A34" s="29">
        <f>A35</f>
        <v>0</v>
      </c>
      <c r="B34" s="29">
        <f>B35</f>
        <v>4329835479</v>
      </c>
      <c r="C34" s="77" t="s">
        <v>22</v>
      </c>
      <c r="D34" s="77"/>
      <c r="E34" s="36"/>
      <c r="F34" s="29">
        <f>F35</f>
        <v>0</v>
      </c>
      <c r="G34" s="29">
        <f>G35</f>
        <v>4367522674</v>
      </c>
      <c r="H34" s="29">
        <f>H35</f>
        <v>0</v>
      </c>
      <c r="I34" s="29">
        <f>I35</f>
        <v>4155534000</v>
      </c>
      <c r="J34" s="27">
        <f>IF(SUM(H35:H35)=0,"",F34/H34*100)</f>
      </c>
      <c r="K34" s="27">
        <f>IF(SUM(I35:I35)=0,"",G34/I34*100)</f>
        <v>105.10135818886333</v>
      </c>
      <c r="L34" s="35"/>
      <c r="M34" s="35"/>
      <c r="N34" s="35"/>
      <c r="O34" s="35"/>
      <c r="P34" s="35"/>
      <c r="Q34" s="35"/>
      <c r="R34" s="35"/>
      <c r="S34" s="35"/>
      <c r="T34" s="35"/>
      <c r="U34" s="35"/>
      <c r="V34" s="35"/>
      <c r="W34" s="35"/>
    </row>
    <row r="35" spans="1:20" s="24" customFormat="1" ht="21" customHeight="1">
      <c r="A35" s="32"/>
      <c r="B35" s="32">
        <v>4329835479</v>
      </c>
      <c r="C35" s="80" t="s">
        <v>23</v>
      </c>
      <c r="D35" s="80"/>
      <c r="E35" s="36"/>
      <c r="F35" s="32"/>
      <c r="G35" s="32">
        <v>4367522674</v>
      </c>
      <c r="H35" s="32"/>
      <c r="I35" s="32">
        <v>4155534000</v>
      </c>
      <c r="J35" s="35">
        <f>IF(H35=0,"",F35/H35*100)</f>
      </c>
      <c r="K35" s="35">
        <f>IF(I35=0,"",G35/I35*100)</f>
        <v>105.10135818886333</v>
      </c>
      <c r="L35" s="35"/>
      <c r="M35" s="35"/>
      <c r="N35" s="35"/>
      <c r="O35" s="35"/>
      <c r="P35" s="35"/>
      <c r="Q35" s="35"/>
      <c r="R35" s="35"/>
      <c r="S35" s="35"/>
      <c r="T35" s="35"/>
    </row>
    <row r="36" spans="1:20" s="31" customFormat="1" ht="21" customHeight="1">
      <c r="A36" s="27"/>
      <c r="B36" s="27"/>
      <c r="C36" s="92"/>
      <c r="D36" s="92"/>
      <c r="E36" s="45"/>
      <c r="F36" s="27"/>
      <c r="G36" s="27"/>
      <c r="H36" s="27"/>
      <c r="I36" s="27"/>
      <c r="J36" s="27"/>
      <c r="K36" s="27"/>
      <c r="L36" s="27"/>
      <c r="M36" s="27"/>
      <c r="N36" s="27"/>
      <c r="O36" s="27"/>
      <c r="P36" s="27"/>
      <c r="Q36" s="27"/>
      <c r="R36" s="27"/>
      <c r="S36" s="27"/>
      <c r="T36" s="27"/>
    </row>
    <row r="37" spans="3:5" s="26" customFormat="1" ht="21" customHeight="1">
      <c r="C37" s="93" t="s">
        <v>72</v>
      </c>
      <c r="D37" s="93"/>
      <c r="E37" s="59"/>
    </row>
    <row r="38" spans="1:22" s="26" customFormat="1" ht="28.5" customHeight="1">
      <c r="A38" s="37">
        <f>SUM(A39:A42)</f>
        <v>1788190125500</v>
      </c>
      <c r="B38" s="37">
        <f>SUM(B39:B42)</f>
        <v>53334818404.58</v>
      </c>
      <c r="C38" s="93" t="s">
        <v>3</v>
      </c>
      <c r="D38" s="93"/>
      <c r="E38" s="60" t="s">
        <v>55</v>
      </c>
      <c r="F38" s="37">
        <f>SUM(F39:F42)</f>
        <v>1970041939000</v>
      </c>
      <c r="G38" s="37">
        <f>SUM(G39:G42)</f>
        <v>61456712669</v>
      </c>
      <c r="H38" s="37">
        <f>SUM(H40:H42)</f>
        <v>1657200000000</v>
      </c>
      <c r="I38" s="37">
        <f>SUM(I40:I42)</f>
        <v>49153783000</v>
      </c>
      <c r="J38" s="39">
        <f>IF(SUM(H40:H42)=0,"",F38/H38*100)</f>
        <v>118.87774191407192</v>
      </c>
      <c r="K38" s="39">
        <f>IF(SUM(I40:I42)=0,"",G38/I38*100)</f>
        <v>125.02946653973714</v>
      </c>
      <c r="L38" s="61"/>
      <c r="M38" s="61"/>
      <c r="N38" s="61"/>
      <c r="O38" s="61"/>
      <c r="P38" s="61"/>
      <c r="Q38" s="61"/>
      <c r="R38" s="61"/>
      <c r="S38" s="61"/>
      <c r="T38" s="61"/>
      <c r="U38" s="61"/>
      <c r="V38" s="61"/>
    </row>
    <row r="39" spans="1:22" s="26" customFormat="1" ht="21" customHeight="1" thickBot="1">
      <c r="A39" s="67">
        <v>18000</v>
      </c>
      <c r="B39" s="67">
        <v>4544938</v>
      </c>
      <c r="C39" s="96" t="s">
        <v>27</v>
      </c>
      <c r="D39" s="96"/>
      <c r="E39" s="62" t="s">
        <v>5</v>
      </c>
      <c r="F39" s="67">
        <v>332000</v>
      </c>
      <c r="G39" s="67">
        <v>984218</v>
      </c>
      <c r="H39" s="66"/>
      <c r="I39" s="66"/>
      <c r="J39" s="68"/>
      <c r="K39" s="68"/>
      <c r="L39" s="61"/>
      <c r="M39" s="61"/>
      <c r="N39" s="61"/>
      <c r="O39" s="61"/>
      <c r="P39" s="61"/>
      <c r="Q39" s="61"/>
      <c r="R39" s="61"/>
      <c r="S39" s="61"/>
      <c r="T39" s="61"/>
      <c r="U39" s="61"/>
      <c r="V39" s="61"/>
    </row>
    <row r="40" spans="1:11" s="26" customFormat="1" ht="21" customHeight="1">
      <c r="A40" s="63">
        <v>501028610500</v>
      </c>
      <c r="B40" s="63">
        <v>13345600887.36</v>
      </c>
      <c r="C40" s="95" t="s">
        <v>50</v>
      </c>
      <c r="D40" s="95"/>
      <c r="E40" s="38" t="s">
        <v>5</v>
      </c>
      <c r="F40" s="63">
        <f>497395954000+81118107000</f>
        <v>578514061000</v>
      </c>
      <c r="G40" s="63">
        <f>13027651896+2797014836</f>
        <v>15824666732</v>
      </c>
      <c r="H40" s="63">
        <f>387016000000+96745000000</f>
        <v>483761000000</v>
      </c>
      <c r="I40" s="63">
        <f>10160922000+3103870000</f>
        <v>13264792000</v>
      </c>
      <c r="J40" s="64">
        <f aca="true" t="shared" si="4" ref="J40:K42">IF(H40=0,"",F40/H40*100)</f>
        <v>119.58675068887324</v>
      </c>
      <c r="K40" s="64">
        <f t="shared" si="4"/>
        <v>119.29826515183954</v>
      </c>
    </row>
    <row r="41" spans="1:11" s="26" customFormat="1" ht="21" customHeight="1">
      <c r="A41" s="63">
        <v>699761164000</v>
      </c>
      <c r="B41" s="63">
        <v>20945887974.76</v>
      </c>
      <c r="C41" s="94" t="s">
        <v>56</v>
      </c>
      <c r="D41" s="94"/>
      <c r="E41" s="38" t="s">
        <v>5</v>
      </c>
      <c r="F41" s="63">
        <f>522958756000+224231448000</f>
        <v>747190204000</v>
      </c>
      <c r="G41" s="63">
        <f>14290310993+9489179759</f>
        <v>23779490752</v>
      </c>
      <c r="H41" s="63">
        <f>490917000000+123234000000</f>
        <v>614151000000</v>
      </c>
      <c r="I41" s="63">
        <f>13152229000+4847914000</f>
        <v>18000143000</v>
      </c>
      <c r="J41" s="64">
        <f t="shared" si="4"/>
        <v>121.6622954289743</v>
      </c>
      <c r="K41" s="64">
        <f t="shared" si="4"/>
        <v>132.10723243698675</v>
      </c>
    </row>
    <row r="42" spans="1:11" s="26" customFormat="1" ht="21" customHeight="1">
      <c r="A42" s="34">
        <v>587400333000</v>
      </c>
      <c r="B42" s="34">
        <v>19038784604.46</v>
      </c>
      <c r="C42" s="91" t="s">
        <v>57</v>
      </c>
      <c r="D42" s="91"/>
      <c r="E42" s="38" t="s">
        <v>5</v>
      </c>
      <c r="F42" s="34">
        <f>190299996000+454037346000</f>
        <v>644337342000</v>
      </c>
      <c r="G42" s="34">
        <f>7193044216+14658526751</f>
        <v>21851570967</v>
      </c>
      <c r="H42" s="34">
        <f>201712000000+357576000000</f>
        <v>559288000000</v>
      </c>
      <c r="I42" s="34">
        <f>6910368000+10978480000</f>
        <v>17888848000</v>
      </c>
      <c r="J42" s="61">
        <f t="shared" si="4"/>
        <v>115.20671675415886</v>
      </c>
      <c r="K42" s="61">
        <f t="shared" si="4"/>
        <v>122.15191815034707</v>
      </c>
    </row>
    <row r="43" spans="1:12" s="26" customFormat="1" ht="21" customHeight="1">
      <c r="A43" s="37">
        <f>SUM(A44:A46)</f>
        <v>2433079274500</v>
      </c>
      <c r="B43" s="37">
        <f>SUM(B44:B46)</f>
        <v>57844609832.54</v>
      </c>
      <c r="C43" s="93" t="s">
        <v>7</v>
      </c>
      <c r="D43" s="93"/>
      <c r="E43" s="38" t="s">
        <v>5</v>
      </c>
      <c r="F43" s="37">
        <f>SUM(F44:F46)</f>
        <v>2687629896000</v>
      </c>
      <c r="G43" s="37">
        <f>SUM(G44:G46)</f>
        <v>65847011009.2</v>
      </c>
      <c r="H43" s="37">
        <f>SUM(H44:H46)</f>
        <v>2337625877000</v>
      </c>
      <c r="I43" s="37">
        <f>SUM(I44:I46)</f>
        <v>48248467000</v>
      </c>
      <c r="J43" s="39">
        <f>IF(SUM(H44:H46)=0,"",F43/H43*100)</f>
        <v>114.97262767509994</v>
      </c>
      <c r="K43" s="39">
        <f>IF(SUM(H44:H46)=0,"",G43/I43*100)</f>
        <v>136.4748252192137</v>
      </c>
      <c r="L43" s="61"/>
    </row>
    <row r="44" spans="1:12" s="65" customFormat="1" ht="21" customHeight="1">
      <c r="A44" s="63">
        <v>558901873500</v>
      </c>
      <c r="B44" s="63">
        <v>7034521257.43</v>
      </c>
      <c r="C44" s="94" t="s">
        <v>24</v>
      </c>
      <c r="D44" s="94"/>
      <c r="E44" s="38" t="s">
        <v>5</v>
      </c>
      <c r="F44" s="63">
        <v>581884094000</v>
      </c>
      <c r="G44" s="63">
        <f>975539464+5086633255.2</f>
        <v>6062172719.2</v>
      </c>
      <c r="H44" s="63">
        <v>602436877000</v>
      </c>
      <c r="I44" s="63">
        <f>958740000+5107061000</f>
        <v>6065801000</v>
      </c>
      <c r="J44" s="64">
        <f aca="true" t="shared" si="5" ref="J44:K46">IF(H44=0,"",F44/H44*100)</f>
        <v>96.58839228064055</v>
      </c>
      <c r="K44" s="64">
        <f t="shared" si="5"/>
        <v>99.94018463843439</v>
      </c>
      <c r="L44" s="64"/>
    </row>
    <row r="45" spans="1:12" s="26" customFormat="1" ht="21" customHeight="1">
      <c r="A45" s="34">
        <v>1648962419000</v>
      </c>
      <c r="B45" s="34">
        <v>49022828375.63</v>
      </c>
      <c r="C45" s="91" t="s">
        <v>25</v>
      </c>
      <c r="D45" s="91"/>
      <c r="E45" s="38" t="s">
        <v>5</v>
      </c>
      <c r="F45" s="34">
        <f>536787854000+1338061939000</f>
        <v>1874849793000</v>
      </c>
      <c r="G45" s="34">
        <f>16003927299+41919667116</f>
        <v>57923594415</v>
      </c>
      <c r="H45" s="34">
        <f>315606000000+1169583000000</f>
        <v>1485189000000</v>
      </c>
      <c r="I45" s="34">
        <f>6953028000+33426303000</f>
        <v>40379331000</v>
      </c>
      <c r="J45" s="61">
        <f t="shared" si="5"/>
        <v>126.23644485651322</v>
      </c>
      <c r="K45" s="61">
        <f t="shared" si="5"/>
        <v>143.44862329442753</v>
      </c>
      <c r="L45" s="61"/>
    </row>
    <row r="46" spans="1:19" s="26" customFormat="1" ht="21" customHeight="1">
      <c r="A46" s="34">
        <v>225214982000</v>
      </c>
      <c r="B46" s="34">
        <v>1787260199.48</v>
      </c>
      <c r="C46" s="91" t="s">
        <v>26</v>
      </c>
      <c r="D46" s="91"/>
      <c r="E46" s="38" t="s">
        <v>5</v>
      </c>
      <c r="F46" s="34">
        <v>230896009000</v>
      </c>
      <c r="G46" s="34">
        <v>1861243875</v>
      </c>
      <c r="H46" s="34">
        <v>250000000000</v>
      </c>
      <c r="I46" s="34">
        <v>1803335000</v>
      </c>
      <c r="J46" s="61">
        <f t="shared" si="5"/>
        <v>92.3584036</v>
      </c>
      <c r="K46" s="61">
        <f t="shared" si="5"/>
        <v>103.21121006357666</v>
      </c>
      <c r="L46" s="61"/>
      <c r="M46" s="61"/>
      <c r="N46" s="61"/>
      <c r="O46" s="61"/>
      <c r="P46" s="61"/>
      <c r="Q46" s="61"/>
      <c r="R46" s="61"/>
      <c r="S46" s="61"/>
    </row>
    <row r="47" spans="1:19" s="26" customFormat="1" ht="21" customHeight="1">
      <c r="A47" s="37">
        <f>SUM(A48:A50)</f>
        <v>0</v>
      </c>
      <c r="B47" s="37">
        <f>SUM(B48:B50)</f>
        <v>47312710082</v>
      </c>
      <c r="C47" s="93" t="s">
        <v>53</v>
      </c>
      <c r="D47" s="93"/>
      <c r="E47" s="38"/>
      <c r="F47" s="37">
        <f>SUM(F48:F50)</f>
        <v>0</v>
      </c>
      <c r="G47" s="37">
        <f>SUM(G48:G50)</f>
        <v>63414888650</v>
      </c>
      <c r="H47" s="37">
        <f>SUM(H48:H50)</f>
        <v>0</v>
      </c>
      <c r="I47" s="37">
        <f>SUM(I48:I50)</f>
        <v>45714017000</v>
      </c>
      <c r="J47" s="39">
        <f>IF(SUM(H48:H50)=0,"",F47/H47*100)</f>
      </c>
      <c r="K47" s="39">
        <f>IF(SUM(I48:I50)=0,"",G47/I47*100)</f>
        <v>138.72088434057326</v>
      </c>
      <c r="L47" s="61"/>
      <c r="M47" s="61"/>
      <c r="N47" s="61"/>
      <c r="O47" s="61"/>
      <c r="P47" s="61"/>
      <c r="Q47" s="61"/>
      <c r="R47" s="61"/>
      <c r="S47" s="61"/>
    </row>
    <row r="48" spans="1:19" s="26" customFormat="1" ht="21" customHeight="1">
      <c r="A48" s="34"/>
      <c r="B48" s="34">
        <v>30633875124</v>
      </c>
      <c r="C48" s="91" t="s">
        <v>58</v>
      </c>
      <c r="D48" s="91"/>
      <c r="E48" s="38"/>
      <c r="F48" s="34"/>
      <c r="G48" s="34">
        <v>46487246526</v>
      </c>
      <c r="H48" s="34"/>
      <c r="I48" s="34">
        <v>29363441000</v>
      </c>
      <c r="J48" s="64">
        <f aca="true" t="shared" si="6" ref="J48:K50">IF(H48=0,"",F48/H48*100)</f>
      </c>
      <c r="K48" s="61">
        <f t="shared" si="6"/>
        <v>158.31675356440684</v>
      </c>
      <c r="L48" s="61"/>
      <c r="M48" s="61"/>
      <c r="N48" s="61"/>
      <c r="O48" s="61"/>
      <c r="P48" s="61"/>
      <c r="Q48" s="61"/>
      <c r="R48" s="61"/>
      <c r="S48" s="61"/>
    </row>
    <row r="49" spans="1:19" s="26" customFormat="1" ht="21" customHeight="1">
      <c r="A49" s="34"/>
      <c r="B49" s="34">
        <v>16677443789</v>
      </c>
      <c r="C49" s="91" t="s">
        <v>59</v>
      </c>
      <c r="D49" s="91"/>
      <c r="E49" s="38"/>
      <c r="F49" s="34"/>
      <c r="G49" s="34">
        <v>16926335808</v>
      </c>
      <c r="H49" s="34"/>
      <c r="I49" s="34">
        <v>16349290000</v>
      </c>
      <c r="J49" s="64">
        <f t="shared" si="6"/>
      </c>
      <c r="K49" s="61">
        <f t="shared" si="6"/>
        <v>103.52948542719591</v>
      </c>
      <c r="L49" s="61"/>
      <c r="M49" s="61"/>
      <c r="N49" s="61"/>
      <c r="O49" s="61"/>
      <c r="P49" s="61"/>
      <c r="Q49" s="61"/>
      <c r="R49" s="61"/>
      <c r="S49" s="61"/>
    </row>
    <row r="50" spans="1:19" s="26" customFormat="1" ht="21" customHeight="1">
      <c r="A50" s="34"/>
      <c r="B50" s="34">
        <v>1391169</v>
      </c>
      <c r="C50" s="91" t="s">
        <v>60</v>
      </c>
      <c r="D50" s="91"/>
      <c r="E50" s="38"/>
      <c r="F50" s="34"/>
      <c r="G50" s="34">
        <v>1306316</v>
      </c>
      <c r="H50" s="34"/>
      <c r="I50" s="34">
        <v>1286000</v>
      </c>
      <c r="J50" s="64">
        <f t="shared" si="6"/>
      </c>
      <c r="K50" s="61">
        <f t="shared" si="6"/>
        <v>101.57978227060653</v>
      </c>
      <c r="L50" s="61"/>
      <c r="M50" s="61"/>
      <c r="N50" s="61"/>
      <c r="O50" s="61"/>
      <c r="P50" s="61"/>
      <c r="Q50" s="61"/>
      <c r="R50" s="61"/>
      <c r="S50" s="61"/>
    </row>
    <row r="51" spans="1:19" s="26" customFormat="1" ht="21" customHeight="1">
      <c r="A51" s="37">
        <f>SUM(A52:A53)</f>
        <v>70474615398</v>
      </c>
      <c r="B51" s="37">
        <f>SUM(B52:B53)</f>
        <v>17885377363</v>
      </c>
      <c r="C51" s="93" t="s">
        <v>61</v>
      </c>
      <c r="D51" s="93"/>
      <c r="E51" s="38" t="s">
        <v>54</v>
      </c>
      <c r="F51" s="37">
        <f>SUM(F52:F53)</f>
        <v>110077531928</v>
      </c>
      <c r="G51" s="37">
        <f>SUM(G52:G53)</f>
        <v>49945110399</v>
      </c>
      <c r="H51" s="37">
        <f>SUM(H52:H53)</f>
        <v>51563000000</v>
      </c>
      <c r="I51" s="37">
        <f>SUM(I52:I53)</f>
        <v>9986668000</v>
      </c>
      <c r="J51" s="39">
        <f>IF(SUM(H52:H53)=0,"",F51/H51*100)</f>
        <v>213.48162815972694</v>
      </c>
      <c r="K51" s="39">
        <f>IF(SUM(I52:I53)=0,"",G51/I51*100)</f>
        <v>500.11786112244846</v>
      </c>
      <c r="L51" s="61"/>
      <c r="M51" s="61"/>
      <c r="N51" s="61"/>
      <c r="O51" s="61"/>
      <c r="P51" s="61"/>
      <c r="Q51" s="61"/>
      <c r="R51" s="61"/>
      <c r="S51" s="61"/>
    </row>
    <row r="52" spans="1:19" s="26" customFormat="1" ht="21" customHeight="1">
      <c r="A52" s="34">
        <v>53090411000</v>
      </c>
      <c r="B52" s="34">
        <v>501172965</v>
      </c>
      <c r="C52" s="91" t="s">
        <v>62</v>
      </c>
      <c r="D52" s="91"/>
      <c r="E52" s="38" t="s">
        <v>5</v>
      </c>
      <c r="F52" s="34">
        <v>60735925000</v>
      </c>
      <c r="G52" s="34">
        <v>603503471</v>
      </c>
      <c r="H52" s="34">
        <v>42000000000</v>
      </c>
      <c r="I52" s="34">
        <v>423668000</v>
      </c>
      <c r="J52" s="64">
        <f>IF(H52=0,"",F52/H52*100)</f>
        <v>144.60934523809524</v>
      </c>
      <c r="K52" s="64">
        <f>IF(I52=0,"",G52/I52*100)</f>
        <v>142.44726318721263</v>
      </c>
      <c r="L52" s="61"/>
      <c r="M52" s="61"/>
      <c r="N52" s="61"/>
      <c r="O52" s="61"/>
      <c r="P52" s="61"/>
      <c r="Q52" s="61"/>
      <c r="R52" s="61"/>
      <c r="S52" s="61"/>
    </row>
    <row r="53" spans="1:19" s="26" customFormat="1" ht="21" customHeight="1">
      <c r="A53" s="34">
        <v>17384204398</v>
      </c>
      <c r="B53" s="34">
        <v>17384204398</v>
      </c>
      <c r="C53" s="91" t="s">
        <v>63</v>
      </c>
      <c r="D53" s="91"/>
      <c r="E53" s="38" t="s">
        <v>5</v>
      </c>
      <c r="F53" s="34">
        <v>49341606928</v>
      </c>
      <c r="G53" s="34">
        <v>49341606928</v>
      </c>
      <c r="H53" s="34">
        <v>9563000000</v>
      </c>
      <c r="I53" s="34">
        <v>9563000000</v>
      </c>
      <c r="J53" s="64">
        <f>IF(H53=0,"",F53/H53*100)</f>
        <v>515.9636821917809</v>
      </c>
      <c r="K53" s="64">
        <f>IF(I53=0,"",G53/I53*100)</f>
        <v>515.9636821917809</v>
      </c>
      <c r="L53" s="61"/>
      <c r="M53" s="61"/>
      <c r="N53" s="61"/>
      <c r="O53" s="61"/>
      <c r="P53" s="61"/>
      <c r="Q53" s="61"/>
      <c r="R53" s="61"/>
      <c r="S53" s="61"/>
    </row>
    <row r="54" spans="1:20" s="31" customFormat="1" ht="15.75" customHeight="1">
      <c r="A54" s="27"/>
      <c r="B54" s="27"/>
      <c r="C54" s="92"/>
      <c r="D54" s="92"/>
      <c r="E54" s="45"/>
      <c r="F54" s="27"/>
      <c r="G54" s="27"/>
      <c r="H54" s="27"/>
      <c r="I54" s="27"/>
      <c r="J54" s="27"/>
      <c r="K54" s="27"/>
      <c r="L54" s="27"/>
      <c r="M54" s="27"/>
      <c r="N54" s="27"/>
      <c r="O54" s="27"/>
      <c r="P54" s="27"/>
      <c r="Q54" s="27"/>
      <c r="R54" s="27"/>
      <c r="S54" s="27"/>
      <c r="T54" s="27"/>
    </row>
    <row r="55" spans="3:5" s="24" customFormat="1" ht="21" customHeight="1">
      <c r="C55" s="77" t="s">
        <v>64</v>
      </c>
      <c r="D55" s="77"/>
      <c r="E55" s="48"/>
    </row>
    <row r="56" spans="1:22" s="24" customFormat="1" ht="21" customHeight="1">
      <c r="A56" s="29">
        <f>SUM(A57:A60)</f>
        <v>1373353971000</v>
      </c>
      <c r="B56" s="29">
        <f>SUM(B57:B60)</f>
        <v>43540945820.44</v>
      </c>
      <c r="C56" s="77" t="s">
        <v>3</v>
      </c>
      <c r="D56" s="77"/>
      <c r="E56" s="36" t="s">
        <v>5</v>
      </c>
      <c r="F56" s="29">
        <f>SUM(F57:F60)</f>
        <v>1499608347000</v>
      </c>
      <c r="G56" s="29">
        <f>SUM(G57:G60)</f>
        <v>49397880170.41</v>
      </c>
      <c r="H56" s="29">
        <f>SUM(H57:H60)</f>
        <v>1366710000000</v>
      </c>
      <c r="I56" s="29">
        <f>SUM(I57:I60)</f>
        <v>44527490000</v>
      </c>
      <c r="J56" s="27">
        <f>IF(SUM(H57:H60)=0,"",F56/H56*100)</f>
        <v>109.72396097196919</v>
      </c>
      <c r="K56" s="27">
        <f>IF(SUM(I57:I60)=0,"",G56/I56*100)</f>
        <v>110.93794006895517</v>
      </c>
      <c r="L56" s="35"/>
      <c r="M56" s="35"/>
      <c r="N56" s="35"/>
      <c r="O56" s="35"/>
      <c r="P56" s="35"/>
      <c r="Q56" s="35"/>
      <c r="R56" s="35"/>
      <c r="S56" s="35"/>
      <c r="T56" s="35"/>
      <c r="U56" s="35"/>
      <c r="V56" s="35"/>
    </row>
    <row r="57" spans="1:11" s="24" customFormat="1" ht="21" customHeight="1">
      <c r="A57" s="32">
        <v>1136353000</v>
      </c>
      <c r="B57" s="32">
        <v>61887586.46</v>
      </c>
      <c r="C57" s="90" t="s">
        <v>27</v>
      </c>
      <c r="D57" s="90"/>
      <c r="E57" s="36" t="s">
        <v>5</v>
      </c>
      <c r="F57" s="32">
        <v>1195820000</v>
      </c>
      <c r="G57" s="32">
        <v>45344005.34</v>
      </c>
      <c r="H57" s="32">
        <v>1025170000</v>
      </c>
      <c r="I57" s="32">
        <v>34792000</v>
      </c>
      <c r="J57" s="35">
        <f aca="true" t="shared" si="7" ref="J57:K60">IF(H57=0,"",F57/H57*100)</f>
        <v>116.64601968454011</v>
      </c>
      <c r="K57" s="35">
        <f t="shared" si="7"/>
        <v>130.32882656932628</v>
      </c>
    </row>
    <row r="58" spans="1:11" s="24" customFormat="1" ht="21" customHeight="1">
      <c r="A58" s="32">
        <v>166240910000</v>
      </c>
      <c r="B58" s="32">
        <v>4774659396.31</v>
      </c>
      <c r="C58" s="86" t="s">
        <v>17</v>
      </c>
      <c r="D58" s="86"/>
      <c r="E58" s="36" t="s">
        <v>5</v>
      </c>
      <c r="F58" s="32">
        <v>168259877000</v>
      </c>
      <c r="G58" s="32">
        <v>5005272299.47</v>
      </c>
      <c r="H58" s="32">
        <v>202750279000</v>
      </c>
      <c r="I58" s="32">
        <v>6251047000</v>
      </c>
      <c r="J58" s="35">
        <f t="shared" si="7"/>
        <v>82.98872772451278</v>
      </c>
      <c r="K58" s="35">
        <f t="shared" si="7"/>
        <v>80.0709433070972</v>
      </c>
    </row>
    <row r="59" spans="1:11" s="24" customFormat="1" ht="21" customHeight="1">
      <c r="A59" s="49">
        <v>497265955000</v>
      </c>
      <c r="B59" s="49">
        <v>15565281825.82</v>
      </c>
      <c r="C59" s="87" t="s">
        <v>18</v>
      </c>
      <c r="D59" s="87"/>
      <c r="E59" s="36" t="s">
        <v>5</v>
      </c>
      <c r="F59" s="49">
        <v>565393828000</v>
      </c>
      <c r="G59" s="49">
        <v>18430634520.35</v>
      </c>
      <c r="H59" s="49">
        <v>466647607000</v>
      </c>
      <c r="I59" s="49">
        <v>14642056000</v>
      </c>
      <c r="J59" s="47">
        <f t="shared" si="7"/>
        <v>121.1607687511403</v>
      </c>
      <c r="K59" s="47">
        <f t="shared" si="7"/>
        <v>125.87463482143491</v>
      </c>
    </row>
    <row r="60" spans="1:11" s="24" customFormat="1" ht="21" customHeight="1">
      <c r="A60" s="32">
        <v>708710753000</v>
      </c>
      <c r="B60" s="32">
        <v>23139117011.85</v>
      </c>
      <c r="C60" s="86" t="s">
        <v>19</v>
      </c>
      <c r="D60" s="86"/>
      <c r="E60" s="36" t="s">
        <v>5</v>
      </c>
      <c r="F60" s="32">
        <v>764758822000</v>
      </c>
      <c r="G60" s="32">
        <v>25916629345.25</v>
      </c>
      <c r="H60" s="32">
        <v>696286944000</v>
      </c>
      <c r="I60" s="32">
        <v>23599595000</v>
      </c>
      <c r="J60" s="35">
        <f t="shared" si="7"/>
        <v>109.83385924295028</v>
      </c>
      <c r="K60" s="35">
        <f t="shared" si="7"/>
        <v>109.81811062965276</v>
      </c>
    </row>
    <row r="61" spans="1:12" s="24" customFormat="1" ht="21" customHeight="1">
      <c r="A61" s="29">
        <f>SUM(A62:A65)</f>
        <v>1622311361000</v>
      </c>
      <c r="B61" s="29">
        <f>SUM(B62:B65)</f>
        <v>30606951298.77</v>
      </c>
      <c r="C61" s="77" t="s">
        <v>7</v>
      </c>
      <c r="D61" s="77"/>
      <c r="E61" s="36" t="s">
        <v>5</v>
      </c>
      <c r="F61" s="29">
        <f>SUM(F62:F65)</f>
        <v>1709974033000</v>
      </c>
      <c r="G61" s="29">
        <f>SUM(G62:G65)</f>
        <v>34635081062.33</v>
      </c>
      <c r="H61" s="29">
        <f>SUM(H62:H65)</f>
        <v>1646604000000</v>
      </c>
      <c r="I61" s="29">
        <f>SUM(I62:I65)</f>
        <v>28830429000</v>
      </c>
      <c r="J61" s="27">
        <f>IF(SUM(H62:H65)=0,"",F61/H61*100)</f>
        <v>103.8485290330887</v>
      </c>
      <c r="K61" s="27">
        <f>IF(SUM(I62:I65)=0,"",G61/I61*100)</f>
        <v>120.13376929746693</v>
      </c>
      <c r="L61" s="35"/>
    </row>
    <row r="62" spans="1:12" s="28" customFormat="1" ht="21" customHeight="1">
      <c r="A62" s="49">
        <v>28147409000</v>
      </c>
      <c r="B62" s="49"/>
      <c r="C62" s="87" t="s">
        <v>28</v>
      </c>
      <c r="D62" s="87"/>
      <c r="E62" s="36" t="s">
        <v>5</v>
      </c>
      <c r="F62" s="49">
        <v>29085394000</v>
      </c>
      <c r="G62" s="49"/>
      <c r="H62" s="49">
        <v>28629551000</v>
      </c>
      <c r="I62" s="49"/>
      <c r="J62" s="35">
        <f aca="true" t="shared" si="8" ref="J62:K65">IF(H62=0,"",F62/H62*100)</f>
        <v>101.59221148805302</v>
      </c>
      <c r="K62" s="47">
        <f t="shared" si="8"/>
      </c>
      <c r="L62" s="47"/>
    </row>
    <row r="63" spans="1:12" s="28" customFormat="1" ht="21" customHeight="1">
      <c r="A63" s="49">
        <v>150153036000</v>
      </c>
      <c r="B63" s="49">
        <v>1208907048.21</v>
      </c>
      <c r="C63" s="87" t="s">
        <v>24</v>
      </c>
      <c r="D63" s="87"/>
      <c r="E63" s="36" t="s">
        <v>5</v>
      </c>
      <c r="F63" s="49">
        <v>148056225000</v>
      </c>
      <c r="G63" s="49">
        <v>1070467502.44</v>
      </c>
      <c r="H63" s="49">
        <v>142731375000</v>
      </c>
      <c r="I63" s="49">
        <v>645307000</v>
      </c>
      <c r="J63" s="35">
        <f t="shared" si="8"/>
        <v>103.73067939687401</v>
      </c>
      <c r="K63" s="47">
        <f t="shared" si="8"/>
        <v>165.88499775145783</v>
      </c>
      <c r="L63" s="47"/>
    </row>
    <row r="64" spans="1:12" s="24" customFormat="1" ht="21" customHeight="1">
      <c r="A64" s="32">
        <v>561478565000</v>
      </c>
      <c r="B64" s="32">
        <v>12678780803.36</v>
      </c>
      <c r="C64" s="86" t="s">
        <v>25</v>
      </c>
      <c r="D64" s="86"/>
      <c r="E64" s="36" t="s">
        <v>5</v>
      </c>
      <c r="F64" s="32">
        <v>705232306000</v>
      </c>
      <c r="G64" s="32">
        <v>15978131215.79</v>
      </c>
      <c r="H64" s="32">
        <v>568800780000</v>
      </c>
      <c r="I64" s="32">
        <v>11577892000</v>
      </c>
      <c r="J64" s="35">
        <f t="shared" si="8"/>
        <v>123.98581907711169</v>
      </c>
      <c r="K64" s="35">
        <f t="shared" si="8"/>
        <v>138.0055299858558</v>
      </c>
      <c r="L64" s="35"/>
    </row>
    <row r="65" spans="1:19" s="28" customFormat="1" ht="21" customHeight="1">
      <c r="A65" s="49">
        <v>882532351000</v>
      </c>
      <c r="B65" s="49">
        <v>16719263447.2</v>
      </c>
      <c r="C65" s="87" t="s">
        <v>29</v>
      </c>
      <c r="D65" s="87"/>
      <c r="E65" s="36" t="s">
        <v>5</v>
      </c>
      <c r="F65" s="49">
        <v>827600108000</v>
      </c>
      <c r="G65" s="49">
        <v>17586482344.1</v>
      </c>
      <c r="H65" s="49">
        <v>906442294000</v>
      </c>
      <c r="I65" s="49">
        <v>16607230000</v>
      </c>
      <c r="J65" s="47">
        <f t="shared" si="8"/>
        <v>91.30201817348122</v>
      </c>
      <c r="K65" s="47">
        <f t="shared" si="8"/>
        <v>105.89654231379946</v>
      </c>
      <c r="L65" s="47"/>
      <c r="M65" s="47"/>
      <c r="N65" s="47"/>
      <c r="O65" s="47"/>
      <c r="P65" s="47"/>
      <c r="Q65" s="47"/>
      <c r="R65" s="47"/>
      <c r="S65" s="47"/>
    </row>
    <row r="66" spans="1:20" s="31" customFormat="1" ht="15.75" customHeight="1">
      <c r="A66" s="50"/>
      <c r="B66" s="50"/>
      <c r="C66" s="88"/>
      <c r="D66" s="88"/>
      <c r="E66" s="51"/>
      <c r="F66" s="50"/>
      <c r="G66" s="50"/>
      <c r="H66" s="50"/>
      <c r="I66" s="50"/>
      <c r="J66" s="50"/>
      <c r="K66" s="50"/>
      <c r="L66" s="50"/>
      <c r="M66" s="50"/>
      <c r="N66" s="50"/>
      <c r="O66" s="50"/>
      <c r="P66" s="50"/>
      <c r="Q66" s="50"/>
      <c r="R66" s="50"/>
      <c r="S66" s="50"/>
      <c r="T66" s="50"/>
    </row>
    <row r="67" spans="1:20" s="52" customFormat="1" ht="28.5" customHeight="1">
      <c r="A67" s="50"/>
      <c r="B67" s="50"/>
      <c r="C67" s="89" t="s">
        <v>65</v>
      </c>
      <c r="D67" s="89"/>
      <c r="E67" s="33"/>
      <c r="F67" s="50"/>
      <c r="G67" s="50"/>
      <c r="H67" s="50"/>
      <c r="I67" s="50"/>
      <c r="J67" s="50"/>
      <c r="K67" s="50"/>
      <c r="L67" s="50"/>
      <c r="M67" s="50"/>
      <c r="N67" s="50"/>
      <c r="O67" s="50"/>
      <c r="P67" s="50"/>
      <c r="Q67" s="50"/>
      <c r="R67" s="50"/>
      <c r="S67" s="50"/>
      <c r="T67" s="50"/>
    </row>
    <row r="68" spans="1:20" s="31" customFormat="1" ht="21" customHeight="1">
      <c r="A68" s="29">
        <f>A69</f>
        <v>2688384333032.22</v>
      </c>
      <c r="B68" s="29">
        <f>B69</f>
        <v>61310439043</v>
      </c>
      <c r="C68" s="77" t="s">
        <v>66</v>
      </c>
      <c r="D68" s="77"/>
      <c r="E68" s="36" t="s">
        <v>5</v>
      </c>
      <c r="F68" s="29">
        <f>F69</f>
        <v>3150956618408.37</v>
      </c>
      <c r="G68" s="29">
        <f>G69</f>
        <v>75942469611</v>
      </c>
      <c r="H68" s="29">
        <f>H69</f>
        <v>2785000000000</v>
      </c>
      <c r="I68" s="29">
        <f>I69</f>
        <v>59603500000</v>
      </c>
      <c r="J68" s="27">
        <f>IF(SUM(H69:H69)=0,"",F68/H68*100)</f>
        <v>113.14027355146752</v>
      </c>
      <c r="K68" s="27">
        <f>IF(SUM(I69:I69)=0,"",G68/I68*100)</f>
        <v>127.412768731702</v>
      </c>
      <c r="L68" s="27"/>
      <c r="M68" s="27"/>
      <c r="N68" s="27"/>
      <c r="O68" s="27"/>
      <c r="P68" s="27"/>
      <c r="Q68" s="27"/>
      <c r="R68" s="27"/>
      <c r="S68" s="27"/>
      <c r="T68" s="27"/>
    </row>
    <row r="69" spans="1:20" s="52" customFormat="1" ht="21" customHeight="1">
      <c r="A69" s="49">
        <v>2688384333032.22</v>
      </c>
      <c r="B69" s="49">
        <v>61310439043</v>
      </c>
      <c r="C69" s="85" t="s">
        <v>30</v>
      </c>
      <c r="D69" s="85"/>
      <c r="E69" s="36" t="s">
        <v>5</v>
      </c>
      <c r="F69" s="49">
        <v>3150956618408.37</v>
      </c>
      <c r="G69" s="49">
        <v>75942469611</v>
      </c>
      <c r="H69" s="49">
        <v>2785000000000</v>
      </c>
      <c r="I69" s="49">
        <v>59603500000</v>
      </c>
      <c r="J69" s="47">
        <f>IF(H69=0,"",F69/H69*100)</f>
        <v>113.14027355146752</v>
      </c>
      <c r="K69" s="47">
        <f>IF(I69=0,"",G69/I69*100)</f>
        <v>127.412768731702</v>
      </c>
      <c r="L69" s="50"/>
      <c r="M69" s="50"/>
      <c r="N69" s="50"/>
      <c r="O69" s="50"/>
      <c r="P69" s="50"/>
      <c r="Q69" s="50"/>
      <c r="R69" s="50"/>
      <c r="S69" s="50"/>
      <c r="T69" s="50"/>
    </row>
    <row r="70" spans="1:20" s="31" customFormat="1" ht="21" customHeight="1">
      <c r="A70" s="29">
        <f>A71</f>
        <v>4150382569000</v>
      </c>
      <c r="B70" s="29">
        <f>B71</f>
        <v>71725370063.15</v>
      </c>
      <c r="C70" s="77" t="s">
        <v>7</v>
      </c>
      <c r="D70" s="77"/>
      <c r="E70" s="36" t="s">
        <v>5</v>
      </c>
      <c r="F70" s="29">
        <f>F71</f>
        <v>4298127992000</v>
      </c>
      <c r="G70" s="29">
        <f>G71</f>
        <v>82719600351.85</v>
      </c>
      <c r="H70" s="29">
        <f>H71</f>
        <v>3920100000000</v>
      </c>
      <c r="I70" s="29">
        <f>I71</f>
        <v>65515234000</v>
      </c>
      <c r="J70" s="27">
        <f>IF(SUM(H71:H71)=0,"",F70/H70*100)</f>
        <v>109.64332522129538</v>
      </c>
      <c r="K70" s="27">
        <f>IF(SUM(I71:I71)=0,"",G70/I70*100)</f>
        <v>126.26010059255836</v>
      </c>
      <c r="L70" s="27"/>
      <c r="M70" s="27"/>
      <c r="N70" s="27"/>
      <c r="O70" s="27"/>
      <c r="P70" s="27"/>
      <c r="Q70" s="27"/>
      <c r="R70" s="27"/>
      <c r="S70" s="27"/>
      <c r="T70" s="27"/>
    </row>
    <row r="71" spans="1:20" s="24" customFormat="1" ht="21" customHeight="1">
      <c r="A71" s="49">
        <v>4150382569000</v>
      </c>
      <c r="B71" s="49">
        <v>71725370063.15</v>
      </c>
      <c r="C71" s="83" t="s">
        <v>29</v>
      </c>
      <c r="D71" s="83"/>
      <c r="E71" s="36" t="s">
        <v>5</v>
      </c>
      <c r="F71" s="49">
        <v>4298127992000</v>
      </c>
      <c r="G71" s="49">
        <v>82719600351.85</v>
      </c>
      <c r="H71" s="49">
        <v>3920100000000</v>
      </c>
      <c r="I71" s="49">
        <v>65515234000</v>
      </c>
      <c r="J71" s="47">
        <f>IF(H71=0,"",F71/H71*100)</f>
        <v>109.64332522129538</v>
      </c>
      <c r="K71" s="47">
        <f>IF(I71=0,"",G71/I71*100)</f>
        <v>126.26010059255836</v>
      </c>
      <c r="L71" s="35"/>
      <c r="M71" s="35"/>
      <c r="N71" s="35"/>
      <c r="O71" s="35"/>
      <c r="P71" s="35"/>
      <c r="Q71" s="35"/>
      <c r="R71" s="35"/>
      <c r="S71" s="35"/>
      <c r="T71" s="35"/>
    </row>
    <row r="72" spans="1:20" s="31" customFormat="1" ht="29.25" customHeight="1" thickBot="1">
      <c r="A72" s="69">
        <f>A73</f>
        <v>0</v>
      </c>
      <c r="B72" s="69">
        <f>B73</f>
        <v>132597640805</v>
      </c>
      <c r="C72" s="84" t="s">
        <v>53</v>
      </c>
      <c r="D72" s="84"/>
      <c r="E72" s="70"/>
      <c r="F72" s="69">
        <f>F73</f>
        <v>0</v>
      </c>
      <c r="G72" s="69">
        <f>G73</f>
        <v>140116877814</v>
      </c>
      <c r="H72" s="69">
        <f>H73</f>
        <v>0</v>
      </c>
      <c r="I72" s="69">
        <f>I73</f>
        <v>116991464000</v>
      </c>
      <c r="J72" s="71">
        <f>IF(SUM(H73:H73)=0,"",F72/H72*100)</f>
      </c>
      <c r="K72" s="71">
        <f>IF(SUM(I73:I73)=0,"",G72/I72*100)</f>
        <v>119.76675308037858</v>
      </c>
      <c r="L72" s="27"/>
      <c r="M72" s="27"/>
      <c r="N72" s="27"/>
      <c r="O72" s="27"/>
      <c r="P72" s="27"/>
      <c r="Q72" s="27"/>
      <c r="R72" s="27"/>
      <c r="S72" s="27"/>
      <c r="T72" s="27"/>
    </row>
    <row r="73" spans="1:20" s="24" customFormat="1" ht="21" customHeight="1">
      <c r="A73" s="49"/>
      <c r="B73" s="49">
        <v>132597640805</v>
      </c>
      <c r="C73" s="83" t="s">
        <v>31</v>
      </c>
      <c r="D73" s="83"/>
      <c r="E73" s="36"/>
      <c r="F73" s="49"/>
      <c r="G73" s="49">
        <v>140116877814</v>
      </c>
      <c r="H73" s="49"/>
      <c r="I73" s="49">
        <v>116991464000</v>
      </c>
      <c r="J73" s="47">
        <f>IF(H73=0,"",F73/H73*100)</f>
      </c>
      <c r="K73" s="47">
        <f>IF(I73=0,"",G73/I73*100)</f>
        <v>119.76675308037858</v>
      </c>
      <c r="L73" s="35"/>
      <c r="M73" s="35"/>
      <c r="N73" s="35"/>
      <c r="O73" s="35"/>
      <c r="P73" s="35"/>
      <c r="Q73" s="35"/>
      <c r="R73" s="35"/>
      <c r="S73" s="35"/>
      <c r="T73" s="35"/>
    </row>
    <row r="74" spans="1:20" s="31" customFormat="1" ht="21" customHeight="1">
      <c r="A74" s="54">
        <f>SUM(A75:A76)</f>
        <v>1815541118225</v>
      </c>
      <c r="B74" s="54">
        <f>SUM(B75:B76)</f>
        <v>844561946</v>
      </c>
      <c r="C74" s="82" t="s">
        <v>67</v>
      </c>
      <c r="D74" s="82"/>
      <c r="E74" s="53" t="s">
        <v>68</v>
      </c>
      <c r="F74" s="54">
        <f>SUM(F75:F76)</f>
        <v>1778722575157</v>
      </c>
      <c r="G74" s="54">
        <f>SUM(G75:G76)</f>
        <v>942594991</v>
      </c>
      <c r="H74" s="54">
        <f>SUM(H75:H76)</f>
        <v>1416977000000</v>
      </c>
      <c r="I74" s="54">
        <f>SUM(I75:I76)</f>
        <v>837000000</v>
      </c>
      <c r="J74" s="50">
        <f>IF(SUM(H75:H76)=0,"",F74/H74*100)</f>
        <v>125.52938933779447</v>
      </c>
      <c r="K74" s="50">
        <f>IF(SUM(I75:I76)=0,"",G74/I74*100)</f>
        <v>112.61588900836321</v>
      </c>
      <c r="L74" s="27"/>
      <c r="M74" s="27"/>
      <c r="N74" s="27"/>
      <c r="O74" s="27"/>
      <c r="P74" s="27"/>
      <c r="Q74" s="27"/>
      <c r="R74" s="27"/>
      <c r="S74" s="27"/>
      <c r="T74" s="27"/>
    </row>
    <row r="75" spans="1:20" s="24" customFormat="1" ht="21" customHeight="1">
      <c r="A75" s="32">
        <v>1719628576964</v>
      </c>
      <c r="B75" s="32">
        <v>443251060</v>
      </c>
      <c r="C75" s="80" t="s">
        <v>32</v>
      </c>
      <c r="D75" s="80"/>
      <c r="E75" s="36" t="s">
        <v>5</v>
      </c>
      <c r="F75" s="32">
        <v>1686554096584</v>
      </c>
      <c r="G75" s="32">
        <v>505082469</v>
      </c>
      <c r="H75" s="32">
        <v>1310000000000</v>
      </c>
      <c r="I75" s="32">
        <v>450000000</v>
      </c>
      <c r="J75" s="35">
        <f>IF(H75=0,"",F75/H75*100)</f>
        <v>128.74458752549617</v>
      </c>
      <c r="K75" s="35">
        <f>IF(I75=0,"",G75/I75*100)</f>
        <v>112.24054866666665</v>
      </c>
      <c r="L75" s="35"/>
      <c r="M75" s="35"/>
      <c r="N75" s="35"/>
      <c r="O75" s="35"/>
      <c r="P75" s="35"/>
      <c r="Q75" s="35"/>
      <c r="R75" s="35"/>
      <c r="S75" s="35"/>
      <c r="T75" s="35"/>
    </row>
    <row r="76" spans="1:20" s="24" customFormat="1" ht="21" customHeight="1">
      <c r="A76" s="32">
        <v>95912541261</v>
      </c>
      <c r="B76" s="32">
        <v>401310886</v>
      </c>
      <c r="C76" s="80" t="s">
        <v>33</v>
      </c>
      <c r="D76" s="80"/>
      <c r="E76" s="36" t="s">
        <v>5</v>
      </c>
      <c r="F76" s="32">
        <v>92168478573</v>
      </c>
      <c r="G76" s="32">
        <v>437512522</v>
      </c>
      <c r="H76" s="32">
        <v>106977000000</v>
      </c>
      <c r="I76" s="32">
        <v>387000000</v>
      </c>
      <c r="J76" s="35">
        <f>IF(H76=0,"",F76/H76*100)</f>
        <v>86.1572848116885</v>
      </c>
      <c r="K76" s="35">
        <f>IF(I76=0,"",G76/I76*100)</f>
        <v>113.05233126614986</v>
      </c>
      <c r="L76" s="35"/>
      <c r="M76" s="35"/>
      <c r="N76" s="35"/>
      <c r="O76" s="35"/>
      <c r="P76" s="35"/>
      <c r="Q76" s="35"/>
      <c r="R76" s="35"/>
      <c r="S76" s="35"/>
      <c r="T76" s="35"/>
    </row>
    <row r="77" spans="1:20" s="52" customFormat="1" ht="16.5" customHeight="1">
      <c r="A77" s="50"/>
      <c r="B77" s="50"/>
      <c r="C77" s="81"/>
      <c r="D77" s="81"/>
      <c r="E77" s="33"/>
      <c r="F77" s="50"/>
      <c r="G77" s="50"/>
      <c r="H77" s="50"/>
      <c r="I77" s="50"/>
      <c r="J77" s="50"/>
      <c r="K77" s="50"/>
      <c r="L77" s="50"/>
      <c r="M77" s="50"/>
      <c r="N77" s="50"/>
      <c r="O77" s="50"/>
      <c r="P77" s="50"/>
      <c r="Q77" s="50"/>
      <c r="R77" s="50"/>
      <c r="S77" s="50"/>
      <c r="T77" s="50"/>
    </row>
    <row r="78" spans="1:20" s="52" customFormat="1" ht="21" customHeight="1">
      <c r="A78" s="50"/>
      <c r="B78" s="50"/>
      <c r="C78" s="82" t="s">
        <v>34</v>
      </c>
      <c r="D78" s="82"/>
      <c r="E78" s="33"/>
      <c r="F78" s="50"/>
      <c r="G78" s="50"/>
      <c r="H78" s="50"/>
      <c r="I78" s="50"/>
      <c r="J78" s="50"/>
      <c r="K78" s="50"/>
      <c r="L78" s="50"/>
      <c r="M78" s="50"/>
      <c r="N78" s="50"/>
      <c r="O78" s="50"/>
      <c r="P78" s="50"/>
      <c r="Q78" s="50"/>
      <c r="R78" s="50"/>
      <c r="S78" s="50"/>
      <c r="T78" s="50"/>
    </row>
    <row r="79" spans="1:20" s="52" customFormat="1" ht="21" customHeight="1">
      <c r="A79" s="54">
        <f>SUM(A80:A82)</f>
        <v>0</v>
      </c>
      <c r="B79" s="54">
        <f>SUM(B80:B82)</f>
        <v>188279687427</v>
      </c>
      <c r="C79" s="77" t="s">
        <v>53</v>
      </c>
      <c r="D79" s="77"/>
      <c r="E79" s="44"/>
      <c r="F79" s="54">
        <f>SUM(F80:F82)</f>
        <v>0</v>
      </c>
      <c r="G79" s="54">
        <f>SUM(G80:G82)</f>
        <v>192305096419</v>
      </c>
      <c r="H79" s="54">
        <f>SUM(H80:H82)</f>
        <v>0</v>
      </c>
      <c r="I79" s="54">
        <f>SUM(I80:I82)</f>
        <v>190752882000</v>
      </c>
      <c r="J79" s="27">
        <f>IF(SUM(H80:H82)=0,"",F79/H79*100)</f>
      </c>
      <c r="K79" s="27">
        <f>IF(SUM(I80:I82)=0,"",G79/I79*100)</f>
        <v>100.81373052020257</v>
      </c>
      <c r="L79" s="50"/>
      <c r="M79" s="50"/>
      <c r="N79" s="50"/>
      <c r="O79" s="50"/>
      <c r="P79" s="50"/>
      <c r="Q79" s="50"/>
      <c r="R79" s="50"/>
      <c r="S79" s="50"/>
      <c r="T79" s="50"/>
    </row>
    <row r="80" spans="1:20" s="24" customFormat="1" ht="21" customHeight="1">
      <c r="A80" s="32"/>
      <c r="B80" s="32">
        <v>164025898042</v>
      </c>
      <c r="C80" s="80" t="s">
        <v>35</v>
      </c>
      <c r="D80" s="80"/>
      <c r="E80" s="36"/>
      <c r="F80" s="32"/>
      <c r="G80" s="32">
        <v>167751824919</v>
      </c>
      <c r="H80" s="32"/>
      <c r="I80" s="32">
        <v>166244505000</v>
      </c>
      <c r="J80" s="35">
        <f aca="true" t="shared" si="9" ref="J80:K82">IF(H80=0,"",F80/H80*100)</f>
      </c>
      <c r="K80" s="35">
        <f t="shared" si="9"/>
        <v>100.90668856633789</v>
      </c>
      <c r="L80" s="35"/>
      <c r="M80" s="35"/>
      <c r="N80" s="35"/>
      <c r="O80" s="35"/>
      <c r="P80" s="35"/>
      <c r="Q80" s="35"/>
      <c r="R80" s="35"/>
      <c r="S80" s="35"/>
      <c r="T80" s="35"/>
    </row>
    <row r="81" spans="1:20" s="24" customFormat="1" ht="21" customHeight="1">
      <c r="A81" s="32"/>
      <c r="B81" s="32">
        <v>4972671568</v>
      </c>
      <c r="C81" s="80" t="s">
        <v>36</v>
      </c>
      <c r="D81" s="80"/>
      <c r="E81" s="36"/>
      <c r="F81" s="32"/>
      <c r="G81" s="32">
        <v>4873698276</v>
      </c>
      <c r="H81" s="32"/>
      <c r="I81" s="32">
        <v>5003284000</v>
      </c>
      <c r="J81" s="35">
        <f t="shared" si="9"/>
      </c>
      <c r="K81" s="35">
        <f t="shared" si="9"/>
        <v>97.40998664077433</v>
      </c>
      <c r="L81" s="35"/>
      <c r="M81" s="35"/>
      <c r="N81" s="35"/>
      <c r="O81" s="35"/>
      <c r="P81" s="35"/>
      <c r="Q81" s="35"/>
      <c r="R81" s="35"/>
      <c r="S81" s="35"/>
      <c r="T81" s="35"/>
    </row>
    <row r="82" spans="1:20" s="24" customFormat="1" ht="21" customHeight="1">
      <c r="A82" s="49"/>
      <c r="B82" s="49">
        <v>19281117817</v>
      </c>
      <c r="C82" s="83" t="s">
        <v>69</v>
      </c>
      <c r="D82" s="83"/>
      <c r="E82" s="36"/>
      <c r="F82" s="49"/>
      <c r="G82" s="49">
        <v>19679573224</v>
      </c>
      <c r="H82" s="49"/>
      <c r="I82" s="49">
        <v>19505093000</v>
      </c>
      <c r="J82" s="47">
        <f t="shared" si="9"/>
      </c>
      <c r="K82" s="47">
        <f t="shared" si="9"/>
        <v>100.8945367448389</v>
      </c>
      <c r="L82" s="35"/>
      <c r="M82" s="35"/>
      <c r="N82" s="35"/>
      <c r="O82" s="35"/>
      <c r="P82" s="35"/>
      <c r="Q82" s="35"/>
      <c r="R82" s="35"/>
      <c r="S82" s="35"/>
      <c r="T82" s="35"/>
    </row>
    <row r="83" spans="1:20" s="24" customFormat="1" ht="21" customHeight="1">
      <c r="A83" s="35"/>
      <c r="B83" s="35"/>
      <c r="C83" s="79"/>
      <c r="D83" s="79"/>
      <c r="E83" s="36"/>
      <c r="F83" s="35"/>
      <c r="G83" s="35"/>
      <c r="H83" s="35"/>
      <c r="I83" s="35"/>
      <c r="J83" s="35"/>
      <c r="K83" s="35"/>
      <c r="L83" s="35"/>
      <c r="M83" s="35"/>
      <c r="N83" s="35"/>
      <c r="O83" s="35"/>
      <c r="P83" s="35"/>
      <c r="Q83" s="35"/>
      <c r="R83" s="35"/>
      <c r="S83" s="35"/>
      <c r="T83" s="35"/>
    </row>
    <row r="84" spans="1:20" s="31" customFormat="1" ht="21" customHeight="1">
      <c r="A84" s="27"/>
      <c r="B84" s="27" t="s">
        <v>14</v>
      </c>
      <c r="C84" s="82" t="s">
        <v>70</v>
      </c>
      <c r="D84" s="82"/>
      <c r="E84" s="44"/>
      <c r="F84" s="27"/>
      <c r="G84" s="27"/>
      <c r="H84" s="27"/>
      <c r="I84" s="27" t="s">
        <v>14</v>
      </c>
      <c r="J84" s="27"/>
      <c r="K84" s="27" t="s">
        <v>14</v>
      </c>
      <c r="L84" s="27"/>
      <c r="M84" s="27"/>
      <c r="N84" s="27"/>
      <c r="O84" s="27"/>
      <c r="P84" s="27"/>
      <c r="Q84" s="27"/>
      <c r="R84" s="27"/>
      <c r="S84" s="27"/>
      <c r="T84" s="27"/>
    </row>
    <row r="85" spans="1:20" s="31" customFormat="1" ht="21" customHeight="1">
      <c r="A85" s="29"/>
      <c r="B85" s="29">
        <f>B86</f>
        <v>369856731522</v>
      </c>
      <c r="C85" s="77" t="s">
        <v>53</v>
      </c>
      <c r="D85" s="77"/>
      <c r="E85" s="36"/>
      <c r="F85" s="29"/>
      <c r="G85" s="29">
        <f>G86</f>
        <v>384213850181</v>
      </c>
      <c r="H85" s="29"/>
      <c r="I85" s="29">
        <f>I86</f>
        <v>383719602000</v>
      </c>
      <c r="J85" s="27">
        <f>IF(SUM(H86:H86)=0,"",F85/H85*100)</f>
      </c>
      <c r="K85" s="27">
        <f>IF(SUM(I86:I86)=0,"",G85/I85*100)</f>
        <v>100.12880451726309</v>
      </c>
      <c r="L85" s="27"/>
      <c r="M85" s="27"/>
      <c r="N85" s="27"/>
      <c r="O85" s="27"/>
      <c r="P85" s="27"/>
      <c r="Q85" s="27"/>
      <c r="R85" s="27"/>
      <c r="S85" s="27"/>
      <c r="T85" s="27"/>
    </row>
    <row r="86" spans="1:20" s="24" customFormat="1" ht="21" customHeight="1">
      <c r="A86" s="32"/>
      <c r="B86" s="32">
        <v>369856731522</v>
      </c>
      <c r="C86" s="80" t="s">
        <v>37</v>
      </c>
      <c r="D86" s="80"/>
      <c r="E86" s="36"/>
      <c r="F86" s="32"/>
      <c r="G86" s="32">
        <v>384213850181</v>
      </c>
      <c r="H86" s="32"/>
      <c r="I86" s="32">
        <v>383719602000</v>
      </c>
      <c r="J86" s="35">
        <f>IF(H86=0,"",F86/H86*100)</f>
      </c>
      <c r="K86" s="35">
        <f>IF(I86=0,"",G86/I86*100)</f>
        <v>100.12880451726309</v>
      </c>
      <c r="L86" s="35"/>
      <c r="M86" s="35"/>
      <c r="N86" s="35"/>
      <c r="O86" s="35"/>
      <c r="P86" s="35"/>
      <c r="Q86" s="35"/>
      <c r="R86" s="35"/>
      <c r="S86" s="35"/>
      <c r="T86" s="35"/>
    </row>
    <row r="87" spans="1:20" s="24" customFormat="1" ht="16.5" customHeight="1">
      <c r="A87" s="35"/>
      <c r="B87" s="35"/>
      <c r="C87" s="79"/>
      <c r="D87" s="79"/>
      <c r="E87" s="36"/>
      <c r="F87" s="35"/>
      <c r="G87" s="35"/>
      <c r="H87" s="35"/>
      <c r="I87" s="35"/>
      <c r="J87" s="35"/>
      <c r="K87" s="35"/>
      <c r="L87" s="35"/>
      <c r="M87" s="35"/>
      <c r="N87" s="35"/>
      <c r="O87" s="35"/>
      <c r="P87" s="35"/>
      <c r="Q87" s="35"/>
      <c r="R87" s="35"/>
      <c r="S87" s="35"/>
      <c r="T87" s="35"/>
    </row>
    <row r="88" spans="1:20" s="24" customFormat="1" ht="16.5" customHeight="1">
      <c r="A88" s="35"/>
      <c r="B88" s="35"/>
      <c r="C88" s="79"/>
      <c r="D88" s="79"/>
      <c r="E88" s="36"/>
      <c r="F88" s="35"/>
      <c r="G88" s="35"/>
      <c r="H88" s="35"/>
      <c r="I88" s="35"/>
      <c r="J88" s="35"/>
      <c r="K88" s="35"/>
      <c r="L88" s="35"/>
      <c r="M88" s="35"/>
      <c r="N88" s="35"/>
      <c r="O88" s="35"/>
      <c r="P88" s="35"/>
      <c r="Q88" s="35"/>
      <c r="R88" s="35"/>
      <c r="S88" s="35"/>
      <c r="T88" s="35"/>
    </row>
    <row r="89" spans="1:20" s="24" customFormat="1" ht="16.5" customHeight="1">
      <c r="A89" s="35"/>
      <c r="B89" s="35"/>
      <c r="C89" s="58"/>
      <c r="D89" s="58"/>
      <c r="E89" s="36"/>
      <c r="F89" s="35"/>
      <c r="G89" s="35"/>
      <c r="H89" s="35"/>
      <c r="I89" s="35"/>
      <c r="J89" s="35"/>
      <c r="K89" s="35"/>
      <c r="L89" s="35"/>
      <c r="M89" s="35"/>
      <c r="N89" s="35"/>
      <c r="O89" s="35"/>
      <c r="P89" s="35"/>
      <c r="Q89" s="35"/>
      <c r="R89" s="35"/>
      <c r="S89" s="35"/>
      <c r="T89" s="35"/>
    </row>
    <row r="90" spans="1:20" s="24" customFormat="1" ht="16.5" customHeight="1">
      <c r="A90" s="35"/>
      <c r="B90" s="35"/>
      <c r="C90" s="79"/>
      <c r="D90" s="79"/>
      <c r="E90" s="36"/>
      <c r="F90" s="35"/>
      <c r="G90" s="35"/>
      <c r="H90" s="35"/>
      <c r="I90" s="35"/>
      <c r="J90" s="35"/>
      <c r="K90" s="35"/>
      <c r="L90" s="35"/>
      <c r="M90" s="35"/>
      <c r="N90" s="35"/>
      <c r="O90" s="35"/>
      <c r="P90" s="35"/>
      <c r="Q90" s="35"/>
      <c r="R90" s="35"/>
      <c r="S90" s="35"/>
      <c r="T90" s="35"/>
    </row>
    <row r="91" spans="1:20" s="24" customFormat="1" ht="16.5" customHeight="1">
      <c r="A91" s="35"/>
      <c r="B91" s="35"/>
      <c r="C91" s="58"/>
      <c r="D91" s="58"/>
      <c r="E91" s="36"/>
      <c r="F91" s="35"/>
      <c r="G91" s="35"/>
      <c r="H91" s="35"/>
      <c r="I91" s="35"/>
      <c r="J91" s="35"/>
      <c r="K91" s="35"/>
      <c r="L91" s="35"/>
      <c r="M91" s="35"/>
      <c r="N91" s="35"/>
      <c r="O91" s="35"/>
      <c r="P91" s="35"/>
      <c r="Q91" s="35"/>
      <c r="R91" s="35"/>
      <c r="S91" s="35"/>
      <c r="T91" s="35"/>
    </row>
    <row r="92" spans="1:20" s="24" customFormat="1" ht="16.5" customHeight="1">
      <c r="A92" s="35"/>
      <c r="B92" s="35"/>
      <c r="C92" s="58"/>
      <c r="D92" s="58"/>
      <c r="E92" s="36"/>
      <c r="F92" s="35"/>
      <c r="G92" s="35"/>
      <c r="H92" s="35"/>
      <c r="I92" s="35"/>
      <c r="J92" s="35"/>
      <c r="K92" s="35"/>
      <c r="L92" s="35"/>
      <c r="M92" s="35"/>
      <c r="N92" s="35"/>
      <c r="O92" s="35"/>
      <c r="P92" s="35"/>
      <c r="Q92" s="35"/>
      <c r="R92" s="35"/>
      <c r="S92" s="35"/>
      <c r="T92" s="35"/>
    </row>
    <row r="93" spans="1:20" s="24" customFormat="1" ht="16.5" customHeight="1">
      <c r="A93" s="35"/>
      <c r="B93" s="35"/>
      <c r="C93" s="58"/>
      <c r="D93" s="58"/>
      <c r="E93" s="36"/>
      <c r="F93" s="35"/>
      <c r="G93" s="35"/>
      <c r="H93" s="35"/>
      <c r="I93" s="35"/>
      <c r="J93" s="35"/>
      <c r="K93" s="35"/>
      <c r="L93" s="35"/>
      <c r="M93" s="35"/>
      <c r="N93" s="35"/>
      <c r="O93" s="35"/>
      <c r="P93" s="35"/>
      <c r="Q93" s="35"/>
      <c r="R93" s="35"/>
      <c r="S93" s="35"/>
      <c r="T93" s="35"/>
    </row>
    <row r="94" spans="1:20" s="24" customFormat="1" ht="16.5" customHeight="1">
      <c r="A94" s="35"/>
      <c r="B94" s="35"/>
      <c r="C94" s="58"/>
      <c r="D94" s="58"/>
      <c r="E94" s="36"/>
      <c r="F94" s="35"/>
      <c r="G94" s="35"/>
      <c r="H94" s="35"/>
      <c r="I94" s="35"/>
      <c r="J94" s="35"/>
      <c r="K94" s="35"/>
      <c r="L94" s="35"/>
      <c r="M94" s="35"/>
      <c r="N94" s="35"/>
      <c r="O94" s="35"/>
      <c r="P94" s="35"/>
      <c r="Q94" s="35"/>
      <c r="R94" s="35"/>
      <c r="S94" s="35"/>
      <c r="T94" s="35"/>
    </row>
    <row r="95" spans="1:20" s="24" customFormat="1" ht="16.5" customHeight="1">
      <c r="A95" s="35"/>
      <c r="B95" s="35"/>
      <c r="C95" s="58"/>
      <c r="D95" s="58"/>
      <c r="E95" s="36"/>
      <c r="F95" s="35"/>
      <c r="G95" s="35"/>
      <c r="H95" s="35"/>
      <c r="I95" s="35"/>
      <c r="J95" s="35"/>
      <c r="K95" s="35"/>
      <c r="L95" s="35"/>
      <c r="M95" s="35"/>
      <c r="N95" s="35"/>
      <c r="O95" s="35"/>
      <c r="P95" s="35"/>
      <c r="Q95" s="35"/>
      <c r="R95" s="35"/>
      <c r="S95" s="35"/>
      <c r="T95" s="35"/>
    </row>
    <row r="96" spans="1:20" s="24" customFormat="1" ht="16.5" customHeight="1">
      <c r="A96" s="35"/>
      <c r="B96" s="35"/>
      <c r="C96" s="58"/>
      <c r="D96" s="58"/>
      <c r="E96" s="36"/>
      <c r="F96" s="35"/>
      <c r="G96" s="35"/>
      <c r="H96" s="35"/>
      <c r="I96" s="35"/>
      <c r="J96" s="35"/>
      <c r="K96" s="35"/>
      <c r="L96" s="35"/>
      <c r="M96" s="35"/>
      <c r="N96" s="35"/>
      <c r="O96" s="35"/>
      <c r="P96" s="35"/>
      <c r="Q96" s="35"/>
      <c r="R96" s="35"/>
      <c r="S96" s="35"/>
      <c r="T96" s="35"/>
    </row>
    <row r="97" spans="1:20" s="24" customFormat="1" ht="16.5" customHeight="1">
      <c r="A97" s="35"/>
      <c r="B97" s="35"/>
      <c r="C97" s="58"/>
      <c r="D97" s="58"/>
      <c r="E97" s="36"/>
      <c r="F97" s="35"/>
      <c r="G97" s="35"/>
      <c r="H97" s="35"/>
      <c r="I97" s="35"/>
      <c r="J97" s="35"/>
      <c r="K97" s="35"/>
      <c r="L97" s="35"/>
      <c r="M97" s="35"/>
      <c r="N97" s="35"/>
      <c r="O97" s="35"/>
      <c r="P97" s="35"/>
      <c r="Q97" s="35"/>
      <c r="R97" s="35"/>
      <c r="S97" s="35"/>
      <c r="T97" s="35"/>
    </row>
    <row r="98" spans="1:20" s="24" customFormat="1" ht="16.5" customHeight="1">
      <c r="A98" s="35"/>
      <c r="B98" s="35"/>
      <c r="C98" s="58"/>
      <c r="D98" s="58"/>
      <c r="E98" s="36"/>
      <c r="F98" s="35"/>
      <c r="G98" s="35"/>
      <c r="H98" s="35"/>
      <c r="I98" s="35"/>
      <c r="J98" s="35"/>
      <c r="K98" s="35"/>
      <c r="L98" s="35"/>
      <c r="M98" s="35"/>
      <c r="N98" s="35"/>
      <c r="O98" s="35"/>
      <c r="P98" s="35"/>
      <c r="Q98" s="35"/>
      <c r="R98" s="35"/>
      <c r="S98" s="35"/>
      <c r="T98" s="35"/>
    </row>
    <row r="99" spans="1:20" s="24" customFormat="1" ht="16.5" customHeight="1">
      <c r="A99" s="35"/>
      <c r="B99" s="35"/>
      <c r="C99" s="58"/>
      <c r="D99" s="58"/>
      <c r="E99" s="36"/>
      <c r="F99" s="35"/>
      <c r="G99" s="35"/>
      <c r="H99" s="35"/>
      <c r="I99" s="35"/>
      <c r="J99" s="35"/>
      <c r="K99" s="35"/>
      <c r="L99" s="35"/>
      <c r="M99" s="35"/>
      <c r="N99" s="35"/>
      <c r="O99" s="35"/>
      <c r="P99" s="35"/>
      <c r="Q99" s="35"/>
      <c r="R99" s="35"/>
      <c r="S99" s="35"/>
      <c r="T99" s="35"/>
    </row>
    <row r="100" spans="1:20" s="24" customFormat="1" ht="16.5" customHeight="1">
      <c r="A100" s="35"/>
      <c r="B100" s="35"/>
      <c r="C100" s="58"/>
      <c r="D100" s="58"/>
      <c r="E100" s="36"/>
      <c r="F100" s="35"/>
      <c r="G100" s="35"/>
      <c r="H100" s="35"/>
      <c r="I100" s="35"/>
      <c r="J100" s="35"/>
      <c r="K100" s="35"/>
      <c r="L100" s="35"/>
      <c r="M100" s="35"/>
      <c r="N100" s="35"/>
      <c r="O100" s="35"/>
      <c r="P100" s="35"/>
      <c r="Q100" s="35"/>
      <c r="R100" s="35"/>
      <c r="S100" s="35"/>
      <c r="T100" s="35"/>
    </row>
    <row r="101" spans="1:20" s="24" customFormat="1" ht="16.5" customHeight="1">
      <c r="A101" s="35"/>
      <c r="B101" s="35"/>
      <c r="C101" s="58"/>
      <c r="D101" s="58"/>
      <c r="E101" s="36"/>
      <c r="F101" s="35"/>
      <c r="G101" s="35"/>
      <c r="H101" s="35"/>
      <c r="I101" s="35"/>
      <c r="J101" s="35"/>
      <c r="K101" s="35"/>
      <c r="L101" s="35"/>
      <c r="M101" s="35"/>
      <c r="N101" s="35"/>
      <c r="O101" s="35"/>
      <c r="P101" s="35"/>
      <c r="Q101" s="35"/>
      <c r="R101" s="35"/>
      <c r="S101" s="35"/>
      <c r="T101" s="35"/>
    </row>
    <row r="102" spans="1:20" s="24" customFormat="1" ht="16.5" customHeight="1">
      <c r="A102" s="35"/>
      <c r="B102" s="35"/>
      <c r="C102" s="58"/>
      <c r="D102" s="58"/>
      <c r="E102" s="36"/>
      <c r="F102" s="35"/>
      <c r="G102" s="35"/>
      <c r="H102" s="35"/>
      <c r="I102" s="35"/>
      <c r="J102" s="35"/>
      <c r="K102" s="35"/>
      <c r="L102" s="35"/>
      <c r="M102" s="35"/>
      <c r="N102" s="35"/>
      <c r="O102" s="35"/>
      <c r="P102" s="35"/>
      <c r="Q102" s="35"/>
      <c r="R102" s="35"/>
      <c r="S102" s="35"/>
      <c r="T102" s="35"/>
    </row>
    <row r="103" spans="1:20" s="24" customFormat="1" ht="16.5" customHeight="1">
      <c r="A103" s="35"/>
      <c r="B103" s="35"/>
      <c r="C103" s="79"/>
      <c r="D103" s="79"/>
      <c r="E103" s="36"/>
      <c r="F103" s="35"/>
      <c r="G103" s="35"/>
      <c r="H103" s="35"/>
      <c r="I103" s="35"/>
      <c r="J103" s="35"/>
      <c r="K103" s="35"/>
      <c r="L103" s="35"/>
      <c r="M103" s="35"/>
      <c r="N103" s="35"/>
      <c r="O103" s="35"/>
      <c r="P103" s="35"/>
      <c r="Q103" s="35"/>
      <c r="R103" s="35"/>
      <c r="S103" s="35"/>
      <c r="T103" s="35"/>
    </row>
    <row r="104" spans="1:20" s="24" customFormat="1" ht="16.5" customHeight="1">
      <c r="A104" s="35"/>
      <c r="B104" s="35"/>
      <c r="C104" s="58"/>
      <c r="D104" s="58"/>
      <c r="E104" s="36"/>
      <c r="F104" s="35"/>
      <c r="G104" s="35"/>
      <c r="H104" s="35"/>
      <c r="I104" s="35"/>
      <c r="J104" s="35"/>
      <c r="K104" s="35"/>
      <c r="L104" s="35"/>
      <c r="M104" s="35"/>
      <c r="N104" s="35"/>
      <c r="O104" s="35"/>
      <c r="P104" s="35"/>
      <c r="Q104" s="35"/>
      <c r="R104" s="35"/>
      <c r="S104" s="35"/>
      <c r="T104" s="35"/>
    </row>
    <row r="105" spans="1:20" s="24" customFormat="1" ht="16.5" customHeight="1">
      <c r="A105" s="35"/>
      <c r="B105" s="35"/>
      <c r="C105" s="79"/>
      <c r="D105" s="79"/>
      <c r="E105" s="36"/>
      <c r="F105" s="35"/>
      <c r="G105" s="35"/>
      <c r="H105" s="35"/>
      <c r="I105" s="35"/>
      <c r="J105" s="35"/>
      <c r="K105" s="35"/>
      <c r="L105" s="35"/>
      <c r="M105" s="35"/>
      <c r="N105" s="35"/>
      <c r="O105" s="35"/>
      <c r="P105" s="35"/>
      <c r="Q105" s="35"/>
      <c r="R105" s="35"/>
      <c r="S105" s="35"/>
      <c r="T105" s="35"/>
    </row>
    <row r="106" spans="1:20" s="24" customFormat="1" ht="16.5" customHeight="1">
      <c r="A106" s="35"/>
      <c r="B106" s="35"/>
      <c r="C106" s="79"/>
      <c r="D106" s="79"/>
      <c r="E106" s="36"/>
      <c r="F106" s="35"/>
      <c r="G106" s="35"/>
      <c r="H106" s="35"/>
      <c r="I106" s="35"/>
      <c r="J106" s="35"/>
      <c r="K106" s="35"/>
      <c r="L106" s="35"/>
      <c r="M106" s="35"/>
      <c r="N106" s="35"/>
      <c r="O106" s="35"/>
      <c r="P106" s="35"/>
      <c r="Q106" s="35"/>
      <c r="R106" s="35"/>
      <c r="S106" s="35"/>
      <c r="T106" s="35"/>
    </row>
    <row r="107" spans="1:20" s="24" customFormat="1" ht="18" customHeight="1">
      <c r="A107" s="35"/>
      <c r="B107" s="35"/>
      <c r="C107" s="79"/>
      <c r="D107" s="79"/>
      <c r="E107" s="36"/>
      <c r="F107" s="35"/>
      <c r="G107" s="35"/>
      <c r="H107" s="35"/>
      <c r="I107" s="35"/>
      <c r="J107" s="35"/>
      <c r="K107" s="35"/>
      <c r="L107" s="35"/>
      <c r="M107" s="35"/>
      <c r="N107" s="35"/>
      <c r="O107" s="35"/>
      <c r="P107" s="35"/>
      <c r="Q107" s="35"/>
      <c r="R107" s="35"/>
      <c r="S107" s="35"/>
      <c r="T107" s="35"/>
    </row>
    <row r="108" spans="1:11" s="28" customFormat="1" ht="18" customHeight="1" thickBot="1">
      <c r="A108" s="46"/>
      <c r="B108" s="46"/>
      <c r="C108" s="78"/>
      <c r="D108" s="78"/>
      <c r="E108" s="55"/>
      <c r="F108" s="56"/>
      <c r="G108" s="56"/>
      <c r="H108" s="56"/>
      <c r="I108" s="56"/>
      <c r="J108" s="56"/>
      <c r="K108" s="56"/>
    </row>
    <row r="109" spans="1:11" ht="16.5">
      <c r="A109" s="72" t="s">
        <v>73</v>
      </c>
      <c r="B109" s="73"/>
      <c r="C109" s="74"/>
      <c r="D109" s="75"/>
      <c r="E109" s="21"/>
      <c r="F109" s="13"/>
      <c r="G109" s="11" t="s">
        <v>74</v>
      </c>
      <c r="H109" s="13"/>
      <c r="I109" s="13"/>
      <c r="J109" s="13"/>
      <c r="K109" s="13"/>
    </row>
    <row r="110" spans="1:7" ht="17.25" customHeight="1">
      <c r="A110" s="11" t="s">
        <v>75</v>
      </c>
      <c r="G110" s="76" t="s">
        <v>71</v>
      </c>
    </row>
  </sheetData>
  <mergeCells count="96">
    <mergeCell ref="G2:I2"/>
    <mergeCell ref="A4:B5"/>
    <mergeCell ref="C4:D6"/>
    <mergeCell ref="E4:E6"/>
    <mergeCell ref="F4:F5"/>
    <mergeCell ref="G4:G5"/>
    <mergeCell ref="H4:I5"/>
    <mergeCell ref="J4:K5"/>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1:D41"/>
    <mergeCell ref="C42:D42"/>
    <mergeCell ref="C43:D43"/>
    <mergeCell ref="C40:D40"/>
    <mergeCell ref="C39:D39"/>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4:D74"/>
    <mergeCell ref="C75:D75"/>
    <mergeCell ref="C76:D76"/>
    <mergeCell ref="C73:D73"/>
    <mergeCell ref="C81:D81"/>
    <mergeCell ref="C82:D82"/>
    <mergeCell ref="C83:D83"/>
    <mergeCell ref="C84:D84"/>
    <mergeCell ref="C77:D77"/>
    <mergeCell ref="C78:D78"/>
    <mergeCell ref="C79:D79"/>
    <mergeCell ref="C80:D80"/>
    <mergeCell ref="C85:D85"/>
    <mergeCell ref="C108:D108"/>
    <mergeCell ref="C88:D88"/>
    <mergeCell ref="C106:D106"/>
    <mergeCell ref="C107:D107"/>
    <mergeCell ref="C90:D90"/>
    <mergeCell ref="C103:D103"/>
    <mergeCell ref="C105:D105"/>
    <mergeCell ref="C86:D86"/>
    <mergeCell ref="C87:D87"/>
  </mergeCells>
  <printOptions/>
  <pageMargins left="0.5511811023622047" right="0.5511811023622047" top="0.5905511811023623" bottom="0.7874015748031497" header="0.5118110236220472" footer="0.5118110236220472"/>
  <pageSetup horizontalDpi="600" verticalDpi="600" orientation="portrait" pageOrder="overThenDown" paperSize="9" scale="91" r:id="rId1"/>
  <rowBreaks count="2" manualBreakCount="2">
    <brk id="39" max="10" man="1"/>
    <brk id="72" max="10"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2009-04-27T06:41:49Z</cp:lastPrinted>
  <dcterms:created xsi:type="dcterms:W3CDTF">2008-04-17T12:53:36Z</dcterms:created>
  <dcterms:modified xsi:type="dcterms:W3CDTF">2009-05-11T10:17:15Z</dcterms:modified>
  <cp:category/>
  <cp:version/>
  <cp:contentType/>
  <cp:contentStatus/>
</cp:coreProperties>
</file>