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05" firstSheet="1" activeTab="1"/>
  </bookViews>
  <sheets>
    <sheet name="長期投資(院修前)" sheetId="1" state="hidden" r:id="rId1"/>
    <sheet name="長期投資(院修後)" sheetId="2" r:id="rId2"/>
    <sheet name="長期投資(院修後)-特別預算" sheetId="3" state="hidden" r:id="rId3"/>
  </sheets>
  <definedNames>
    <definedName name="_xlnm.Print_Area" localSheetId="0">'長期投資(院修前)'!$A$1:$F$134</definedName>
    <definedName name="_xlnm.Print_Area" localSheetId="1">'長期投資(院修後)'!$A$1:$F$134</definedName>
    <definedName name="_xlnm.Print_Area" localSheetId="2">'長期投資(院修後)-特別預算'!$A$1:$F$42</definedName>
    <definedName name="_xlnm.Print_Titles" localSheetId="0">'長期投資(院修前)'!$1:$4</definedName>
    <definedName name="_xlnm.Print_Titles" localSheetId="1">'長期投資(院修後)'!$1:$4</definedName>
    <definedName name="_xlnm.Print_Titles" localSheetId="2">'長期投資(院修後)-特別預算'!$1:$4</definedName>
  </definedNames>
  <calcPr fullCalcOnLoad="1"/>
</workbook>
</file>

<file path=xl/comments1.xml><?xml version="1.0" encoding="utf-8"?>
<comments xmlns="http://schemas.openxmlformats.org/spreadsheetml/2006/main">
  <authors>
    <author>吳佳倫</author>
  </authors>
  <commentList>
    <comment ref="A60" authorId="0">
      <text>
        <r>
          <rPr>
            <b/>
            <sz val="9"/>
            <rFont val="細明體"/>
            <family val="3"/>
          </rPr>
          <t>吳佳倫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高速鐵路建設基金已認列。原104年此欄放到投資目錄，該作業基金係轉投資予該公司，茲因不重複認列，故由作業基金認列。</t>
        </r>
      </text>
    </comment>
    <comment ref="A101" authorId="0">
      <text>
        <r>
          <rPr>
            <b/>
            <sz val="9"/>
            <rFont val="細明體"/>
            <family val="3"/>
          </rPr>
          <t>吳佳倫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經濟部水利署投資</t>
        </r>
      </text>
    </comment>
    <comment ref="A104" authorId="0">
      <text>
        <r>
          <rPr>
            <b/>
            <sz val="9"/>
            <rFont val="細明體"/>
            <family val="3"/>
          </rPr>
          <t>吳佳倫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民航局投資</t>
        </r>
      </text>
    </comment>
    <comment ref="A105" authorId="0">
      <text>
        <r>
          <rPr>
            <b/>
            <sz val="9"/>
            <rFont val="細明體"/>
            <family val="3"/>
          </rPr>
          <t>吳佳倫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交通部投資</t>
        </r>
      </text>
    </comment>
    <comment ref="A106" authorId="0">
      <text>
        <r>
          <rPr>
            <b/>
            <sz val="9"/>
            <rFont val="細明體"/>
            <family val="3"/>
          </rPr>
          <t>吳佳倫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觀光局投資</t>
        </r>
      </text>
    </comment>
    <comment ref="A107" authorId="0">
      <text>
        <r>
          <rPr>
            <b/>
            <sz val="9"/>
            <rFont val="細明體"/>
            <family val="3"/>
          </rPr>
          <t>吳佳倫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交通部投資</t>
        </r>
      </text>
    </comment>
  </commentList>
</comments>
</file>

<file path=xl/comments2.xml><?xml version="1.0" encoding="utf-8"?>
<comments xmlns="http://schemas.openxmlformats.org/spreadsheetml/2006/main">
  <authors>
    <author>吳佳倫</author>
  </authors>
  <commentList>
    <comment ref="A60" authorId="0">
      <text>
        <r>
          <rPr>
            <b/>
            <sz val="9"/>
            <rFont val="細明體"/>
            <family val="3"/>
          </rPr>
          <t>吳佳倫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高速鐵路建設基金已認列。原104年此欄放到投資目錄，該作業基金係轉投資予該公司，茲因不重複認列，故由作業基金認列。</t>
        </r>
      </text>
    </comment>
  </commentList>
</comments>
</file>

<file path=xl/sharedStrings.xml><?xml version="1.0" encoding="utf-8"?>
<sst xmlns="http://schemas.openxmlformats.org/spreadsheetml/2006/main" count="322" uniqueCount="259">
  <si>
    <t>　</t>
  </si>
  <si>
    <t>投資事業名稱</t>
  </si>
  <si>
    <t>投資成本</t>
  </si>
  <si>
    <t>評價調整</t>
  </si>
  <si>
    <t>合計</t>
  </si>
  <si>
    <t>股數</t>
  </si>
  <si>
    <t>備註</t>
  </si>
  <si>
    <t>單位：新臺幣元</t>
  </si>
  <si>
    <t>總                計</t>
  </si>
  <si>
    <t xml:space="preserve">         中央政府總決算</t>
  </si>
  <si>
    <t>一、採權益法之股權投資</t>
  </si>
  <si>
    <t>三、其他長期投資</t>
  </si>
  <si>
    <t>二、非採權益法之股權投資</t>
  </si>
  <si>
    <t xml:space="preserve">      行政院主管</t>
  </si>
  <si>
    <t xml:space="preserve">           中央銀行</t>
  </si>
  <si>
    <t xml:space="preserve">      經濟部主管</t>
  </si>
  <si>
    <t xml:space="preserve">           臺灣金融控股股份有限公司</t>
  </si>
  <si>
    <t xml:space="preserve">           財政部印刷廠</t>
  </si>
  <si>
    <t xml:space="preserve">      財政部主管</t>
  </si>
  <si>
    <t xml:space="preserve">      交通部主管</t>
  </si>
  <si>
    <t xml:space="preserve">           臺灣菸酒股份有公司</t>
  </si>
  <si>
    <t xml:space="preserve">           中華郵政股份有限公司</t>
  </si>
  <si>
    <t xml:space="preserve">           臺灣港務股份有限公司</t>
  </si>
  <si>
    <t xml:space="preserve">           桃園國際機場股份有限公司</t>
  </si>
  <si>
    <t xml:space="preserve">           臺灣汽車客運股份有限公司</t>
  </si>
  <si>
    <t xml:space="preserve">           榮民工程股份有限公司</t>
  </si>
  <si>
    <t xml:space="preserve">           臺灣電影文化事業股份有限公司</t>
  </si>
  <si>
    <t xml:space="preserve">      國軍退除役官兵輔導委員會主管</t>
  </si>
  <si>
    <t xml:space="preserve">      文化部主管</t>
  </si>
  <si>
    <t xml:space="preserve">      金融監督管理委員會主管</t>
  </si>
  <si>
    <t xml:space="preserve">   (一)國營事業</t>
  </si>
  <si>
    <t xml:space="preserve">           中央存款保險股份有限公司</t>
  </si>
  <si>
    <t xml:space="preserve">           兆豐金融控股股份有限公司</t>
  </si>
  <si>
    <t xml:space="preserve">           關貿網路股份有限公司</t>
  </si>
  <si>
    <t xml:space="preserve">           第一金融控股股份有限公司</t>
  </si>
  <si>
    <t xml:space="preserve">           華南金融控股股份有限公司</t>
  </si>
  <si>
    <t xml:space="preserve">           彰化商業銀行股份有限公司</t>
  </si>
  <si>
    <t xml:space="preserve">           臺灣中小企業銀行股份有限公司</t>
  </si>
  <si>
    <t xml:space="preserve">           中央再保險股份有限公司</t>
  </si>
  <si>
    <t xml:space="preserve">           合作金庫金融控股股份有限公司</t>
  </si>
  <si>
    <t xml:space="preserve">           漢翔航空工業股份有限公司</t>
  </si>
  <si>
    <t xml:space="preserve">           唐榮鐵工廠股份有限公司</t>
  </si>
  <si>
    <t xml:space="preserve">           中國鋼鐵股份有限公司</t>
  </si>
  <si>
    <t xml:space="preserve">           臺鹽實業股份有限公司</t>
  </si>
  <si>
    <t xml:space="preserve">           中華電信股份有限公司</t>
  </si>
  <si>
    <t xml:space="preserve">           陽明海運股份有限公司</t>
  </si>
  <si>
    <t xml:space="preserve">           臺灣高速鐵路股份有限公司</t>
  </si>
  <si>
    <t xml:space="preserve">           臺北農產運銷股份有限公司</t>
  </si>
  <si>
    <t xml:space="preserve">      農業委員會主管</t>
  </si>
  <si>
    <t xml:space="preserve">           全國農業金庫股份有限公司</t>
  </si>
  <si>
    <t xml:space="preserve">           中美洲銀行</t>
  </si>
  <si>
    <t xml:space="preserve">           亞洲開發銀行</t>
  </si>
  <si>
    <t xml:space="preserve">   (二)民營企業及其他</t>
  </si>
  <si>
    <t xml:space="preserve">           臺灣工礦股份有限公司</t>
  </si>
  <si>
    <t xml:space="preserve">           華擎機械工業股份有限公司</t>
  </si>
  <si>
    <t xml:space="preserve">      教育部主管</t>
  </si>
  <si>
    <t xml:space="preserve">           行政院國家發展基金</t>
  </si>
  <si>
    <t xml:space="preserve">           營建建設基金</t>
  </si>
  <si>
    <t xml:space="preserve">           國軍老舊眷村改建基金</t>
  </si>
  <si>
    <t xml:space="preserve">      內政部主管</t>
  </si>
  <si>
    <t xml:space="preserve">      國防部主管</t>
  </si>
  <si>
    <t xml:space="preserve">           國軍生產及服務作業基金</t>
  </si>
  <si>
    <t xml:space="preserve">           地方建設基金</t>
  </si>
  <si>
    <t xml:space="preserve">           國有財產開發基金</t>
  </si>
  <si>
    <t xml:space="preserve">           國立大學校院校務基金(彙總)</t>
  </si>
  <si>
    <t xml:space="preserve">           國立臺灣大學附設醫院作業基金</t>
  </si>
  <si>
    <t xml:space="preserve">           國立成功大學附設醫院作業基金</t>
  </si>
  <si>
    <t xml:space="preserve">           國立陽明大學附設醫院作業基金</t>
  </si>
  <si>
    <t xml:space="preserve">           國立社教機構作業基金</t>
  </si>
  <si>
    <t xml:space="preserve">           國立高級中等學校校務基金</t>
  </si>
  <si>
    <t xml:space="preserve">           法務部矯正機關作業基金</t>
  </si>
  <si>
    <t xml:space="preserve">           經濟作業基金</t>
  </si>
  <si>
    <t xml:space="preserve">           水資源作業基金</t>
  </si>
  <si>
    <t xml:space="preserve">      法務部主管</t>
  </si>
  <si>
    <t xml:space="preserve">           交通作業基金</t>
  </si>
  <si>
    <t xml:space="preserve">           國軍退除役官兵安置基金</t>
  </si>
  <si>
    <t xml:space="preserve">           榮民醫療作業基金</t>
  </si>
  <si>
    <t xml:space="preserve">           勞工保險局作業基金</t>
  </si>
  <si>
    <t xml:space="preserve">      勞動部主管</t>
  </si>
  <si>
    <t xml:space="preserve">      科技部主管</t>
  </si>
  <si>
    <t xml:space="preserve">      衛生福利部主管</t>
  </si>
  <si>
    <t xml:space="preserve">           科學工業園區管理局作業基金</t>
  </si>
  <si>
    <t xml:space="preserve">           農業作業基金</t>
  </si>
  <si>
    <t xml:space="preserve">           醫療藥品基金</t>
  </si>
  <si>
    <t xml:space="preserve">           管制藥品製藥工廠作業基金</t>
  </si>
  <si>
    <t xml:space="preserve">           國民年金保險基金</t>
  </si>
  <si>
    <t xml:space="preserve">           全民健康保險基金</t>
  </si>
  <si>
    <t xml:space="preserve">           故宮文物藝術發展基金</t>
  </si>
  <si>
    <t xml:space="preserve">           原住民族綜合發展基金</t>
  </si>
  <si>
    <t xml:space="preserve">           考選業務基金</t>
  </si>
  <si>
    <t xml:space="preserve">   (二)民營企業及其他</t>
  </si>
  <si>
    <t xml:space="preserve">           國立文化機構作業基金</t>
  </si>
  <si>
    <t xml:space="preserve">           耀華玻璃股份有限公司管理委員會</t>
  </si>
  <si>
    <t xml:space="preserve">           臺灣省農工企業股份有限公司</t>
  </si>
  <si>
    <t xml:space="preserve">           臺灣土地銀行股份有限公司</t>
  </si>
  <si>
    <t xml:space="preserve">           民航事業作業基金</t>
  </si>
  <si>
    <t xml:space="preserve">           國道公路建設管理基金</t>
  </si>
  <si>
    <t xml:space="preserve">           觀光發展基金</t>
  </si>
  <si>
    <t xml:space="preserve">           高速鐵路相關建設基金</t>
  </si>
  <si>
    <t xml:space="preserve">      外交部主管</t>
  </si>
  <si>
    <t xml:space="preserve">           松鶴國際企業公司</t>
  </si>
  <si>
    <t xml:space="preserve">           香港廣邑公司</t>
  </si>
  <si>
    <t xml:space="preserve">           科學工業園區管理局作業基金(新竹)</t>
  </si>
  <si>
    <t xml:space="preserve">           科學工業園區管理局作業基金(中部)</t>
  </si>
  <si>
    <t xml:space="preserve">           科學工業園區管理局作業基金(南部)</t>
  </si>
  <si>
    <t xml:space="preserve">           交通部臺灣鐵路管理局</t>
  </si>
  <si>
    <t xml:space="preserve">           臺灣中興紙業股份有限公司</t>
  </si>
  <si>
    <t xml:space="preserve">           桃園航勤股份有限公司</t>
  </si>
  <si>
    <r>
      <t xml:space="preserve">   資本資產表科目明細表</t>
    </r>
    <r>
      <rPr>
        <sz val="17"/>
        <rFont val="新細明體"/>
        <family val="1"/>
      </rPr>
      <t>—</t>
    </r>
    <r>
      <rPr>
        <sz val="17"/>
        <rFont val="標楷體"/>
        <family val="4"/>
      </rPr>
      <t>長期投資</t>
    </r>
  </si>
  <si>
    <t xml:space="preserve">          APH SYNDICATE (SINGAPORE) PTE. LTD.</t>
  </si>
  <si>
    <t>作業基金原則採權益法評價</t>
  </si>
  <si>
    <t xml:space="preserve">           台灣糖業股份有限公司</t>
  </si>
  <si>
    <t xml:space="preserve">           台灣中油股份有限公司 </t>
  </si>
  <si>
    <t xml:space="preserve">           台灣電力股份有限公司</t>
  </si>
  <si>
    <t xml:space="preserve">           台灣自來水股份有限公司</t>
  </si>
  <si>
    <t>清算中</t>
  </si>
  <si>
    <t xml:space="preserve">           台灣國際造船股份有限公司</t>
  </si>
  <si>
    <t xml:space="preserve">           台灣航業股份有限公司</t>
  </si>
  <si>
    <t xml:space="preserve">           台灣肥料股份有限公司</t>
  </si>
  <si>
    <r>
      <rPr>
        <b/>
        <sz val="9"/>
        <rFont val="新細明體"/>
        <family val="1"/>
      </rPr>
      <t>　</t>
    </r>
  </si>
  <si>
    <t xml:space="preserve">   (一)作業基金</t>
  </si>
  <si>
    <t xml:space="preserve">      考試院主管</t>
  </si>
  <si>
    <t xml:space="preserve">                中華民國106年12月31日</t>
  </si>
  <si>
    <t>投資比率3.24%
，採成本法評價</t>
  </si>
  <si>
    <t xml:space="preserve">           台北大眾捷運股份有限公司</t>
  </si>
  <si>
    <t xml:space="preserve">         中央政府前瞻基礎建設計畫第1期特別預算年度會計報告</t>
  </si>
  <si>
    <r>
      <t xml:space="preserve">   資本資產表科目明細表</t>
    </r>
    <r>
      <rPr>
        <sz val="19"/>
        <rFont val="新細明體"/>
        <family val="1"/>
      </rPr>
      <t>—</t>
    </r>
    <r>
      <rPr>
        <sz val="19"/>
        <rFont val="標楷體"/>
        <family val="4"/>
      </rPr>
      <t>長期投資</t>
    </r>
  </si>
  <si>
    <t xml:space="preserve">         中華民國106年12月31日</t>
  </si>
  <si>
    <t>一、採權益法之股權投資</t>
  </si>
  <si>
    <t xml:space="preserve">   國營事業</t>
  </si>
  <si>
    <t xml:space="preserve">      交通部主管</t>
  </si>
  <si>
    <t xml:space="preserve">           交通部臺灣鐵路管理局</t>
  </si>
  <si>
    <t>二、其他長期投資</t>
  </si>
  <si>
    <t xml:space="preserve">   作業基金</t>
  </si>
  <si>
    <t xml:space="preserve">      教育部主管</t>
  </si>
  <si>
    <t xml:space="preserve">           國立大學校院校務基金(彙總)</t>
  </si>
  <si>
    <t xml:space="preserve">           教育部投資</t>
  </si>
  <si>
    <t>權益法</t>
  </si>
  <si>
    <t xml:space="preserve">           國教署投資</t>
  </si>
  <si>
    <t>成本法</t>
  </si>
  <si>
    <t xml:space="preserve">           國立社教機構作業基金</t>
  </si>
  <si>
    <t xml:space="preserve">           國立高級中等學校校務基金</t>
  </si>
  <si>
    <t>總                計</t>
  </si>
  <si>
    <t xml:space="preserve"> </t>
  </si>
  <si>
    <t>中央政府總決算</t>
  </si>
  <si>
    <r>
      <t>資本資產表科目明細表</t>
    </r>
    <r>
      <rPr>
        <sz val="16"/>
        <rFont val="新細明體"/>
        <family val="1"/>
      </rPr>
      <t>－</t>
    </r>
    <r>
      <rPr>
        <sz val="16"/>
        <rFont val="標楷體"/>
        <family val="4"/>
      </rPr>
      <t>長期投資</t>
    </r>
  </si>
  <si>
    <t xml:space="preserve">                 中華民國106年12月31日</t>
  </si>
  <si>
    <t xml:space="preserve">      行政院主管</t>
  </si>
  <si>
    <t xml:space="preserve">           中央銀行</t>
  </si>
  <si>
    <t xml:space="preserve">      財政部主管</t>
  </si>
  <si>
    <t xml:space="preserve">           臺灣金融控股股份有限公司</t>
  </si>
  <si>
    <t xml:space="preserve">           臺灣土地銀行股份有限公司</t>
  </si>
  <si>
    <t xml:space="preserve">           財政部印刷廠</t>
  </si>
  <si>
    <t xml:space="preserve">           臺灣菸酒股份有公司</t>
  </si>
  <si>
    <t xml:space="preserve">      經濟部主管</t>
  </si>
  <si>
    <t xml:space="preserve">           台灣糖業股份有限公司</t>
  </si>
  <si>
    <t xml:space="preserve">           台灣中油股份有限公司 </t>
  </si>
  <si>
    <t xml:space="preserve">           台灣電力股份有限公司</t>
  </si>
  <si>
    <t xml:space="preserve">           台灣自來水股份有限公司</t>
  </si>
  <si>
    <t xml:space="preserve">           臺灣中興紙業股份有限公司</t>
  </si>
  <si>
    <t>清算中</t>
  </si>
  <si>
    <t xml:space="preserve">           臺灣省農工企業股份有限公司</t>
  </si>
  <si>
    <t xml:space="preserve">           中華郵政股份有限公司</t>
  </si>
  <si>
    <t xml:space="preserve">           臺灣港務股份有限公司</t>
  </si>
  <si>
    <t xml:space="preserve">           桃園國際機場股份有限公司</t>
  </si>
  <si>
    <t xml:space="preserve">           臺灣汽車客運股份有限公司</t>
  </si>
  <si>
    <t>清算中</t>
  </si>
  <si>
    <t xml:space="preserve">      文化部主管</t>
  </si>
  <si>
    <t xml:space="preserve">           臺灣電影文化事業股份有限公司</t>
  </si>
  <si>
    <t xml:space="preserve">      金融監督管理委員會主管</t>
  </si>
  <si>
    <t xml:space="preserve">           中央存款保險股份有限公司</t>
  </si>
  <si>
    <t xml:space="preserve">      國軍退除役官兵輔導委員會主管</t>
  </si>
  <si>
    <t xml:space="preserve">           榮民工程股份有限公司</t>
  </si>
  <si>
    <r>
      <rPr>
        <sz val="9"/>
        <rFont val="新細明體"/>
        <family val="1"/>
      </rPr>
      <t>　</t>
    </r>
  </si>
  <si>
    <t xml:space="preserve">          APH SYNDICATE (SINGAPORE) PTE. LTD.</t>
  </si>
  <si>
    <t xml:space="preserve">           兆豐金融控股股份有限公司</t>
  </si>
  <si>
    <t xml:space="preserve">           關貿網路股份有限公司</t>
  </si>
  <si>
    <t xml:space="preserve">           第一金融控股股份有限公司</t>
  </si>
  <si>
    <t xml:space="preserve">           華南金融控股股份有限公司</t>
  </si>
  <si>
    <t xml:space="preserve">           彰化商業銀行股份有限公司</t>
  </si>
  <si>
    <t xml:space="preserve">           臺灣中小企業銀行股份有限公司</t>
  </si>
  <si>
    <t xml:space="preserve">           中央再保險股份有限公司</t>
  </si>
  <si>
    <t xml:space="preserve">           合作金庫金融控股股份有限公司</t>
  </si>
  <si>
    <t xml:space="preserve">           漢翔航空工業股份有限公司</t>
  </si>
  <si>
    <t xml:space="preserve">           唐榮鐵工廠股份有限公司</t>
  </si>
  <si>
    <t xml:space="preserve">           中國鋼鐵股份有限公司</t>
  </si>
  <si>
    <t xml:space="preserve">           臺鹽實業股份有限公司</t>
  </si>
  <si>
    <t xml:space="preserve">           台灣國際造船股份有限公司</t>
  </si>
  <si>
    <t xml:space="preserve">      外交部主管</t>
  </si>
  <si>
    <t xml:space="preserve">           松鶴國際企業公司</t>
  </si>
  <si>
    <t xml:space="preserve">           香港廣邑公司</t>
  </si>
  <si>
    <t xml:space="preserve">           中華電信股份有限公司</t>
  </si>
  <si>
    <t xml:space="preserve">           陽明海運股份有限公司</t>
  </si>
  <si>
    <t xml:space="preserve">           桃園航勤股份有限公司</t>
  </si>
  <si>
    <t xml:space="preserve">           台灣航業股份有限公司</t>
  </si>
  <si>
    <t xml:space="preserve">           臺灣高速鐵路股份有限公司</t>
  </si>
  <si>
    <t xml:space="preserve">      農業委員會主管</t>
  </si>
  <si>
    <t xml:space="preserve">           臺北農產運銷股份有限公司</t>
  </si>
  <si>
    <t xml:space="preserve">           台灣肥料股份有限公司</t>
  </si>
  <si>
    <t xml:space="preserve">           全國農業金庫股份有限公司</t>
  </si>
  <si>
    <t xml:space="preserve">           中美洲銀行</t>
  </si>
  <si>
    <t xml:space="preserve">           亞洲開發銀行</t>
  </si>
  <si>
    <t xml:space="preserve">           臺灣工礦股份有限公司</t>
  </si>
  <si>
    <t xml:space="preserve">           華擎機械工業股份有限公司</t>
  </si>
  <si>
    <t xml:space="preserve">           台北大眾捷運股份有限公司</t>
  </si>
  <si>
    <t>三、其他長期投資</t>
  </si>
  <si>
    <t>作業基金原則採權益法評價</t>
  </si>
  <si>
    <t xml:space="preserve">   (一)作業基金</t>
  </si>
  <si>
    <t xml:space="preserve">           行政院國家發展基金</t>
  </si>
  <si>
    <t xml:space="preserve">           故宮文物藝術發展基金</t>
  </si>
  <si>
    <t xml:space="preserve">           原住民族綜合發展基金</t>
  </si>
  <si>
    <t xml:space="preserve">      考試院主管</t>
  </si>
  <si>
    <t xml:space="preserve">           考選業務基金</t>
  </si>
  <si>
    <t xml:space="preserve">      內政部主管</t>
  </si>
  <si>
    <t xml:space="preserve">           營建建設基金</t>
  </si>
  <si>
    <t xml:space="preserve">      國防部主管</t>
  </si>
  <si>
    <t xml:space="preserve">           國軍生產及服務作業基金</t>
  </si>
  <si>
    <t xml:space="preserve">           國軍老舊眷村改建基金</t>
  </si>
  <si>
    <t xml:space="preserve">           地方建設基金</t>
  </si>
  <si>
    <t xml:space="preserve">           國有財產開發基金</t>
  </si>
  <si>
    <t xml:space="preserve">           國立臺灣大學附設醫院作業基金</t>
  </si>
  <si>
    <t xml:space="preserve">           國立成功大學附設醫院作業基金</t>
  </si>
  <si>
    <t xml:space="preserve">           國立陽明大學附設醫院作業基金</t>
  </si>
  <si>
    <t xml:space="preserve">      法務部主管</t>
  </si>
  <si>
    <t xml:space="preserve">           法務部矯正機關作業基金</t>
  </si>
  <si>
    <t xml:space="preserve">      經濟部主管</t>
  </si>
  <si>
    <t xml:space="preserve">           經濟作業基金</t>
  </si>
  <si>
    <t xml:space="preserve">           水資源作業基金</t>
  </si>
  <si>
    <t xml:space="preserve">      交通部主管</t>
  </si>
  <si>
    <t xml:space="preserve">           交通作業基金</t>
  </si>
  <si>
    <t xml:space="preserve">           民航事業作業基金</t>
  </si>
  <si>
    <t xml:space="preserve">           國道公路建設管理基金</t>
  </si>
  <si>
    <t xml:space="preserve">           觀光發展基金</t>
  </si>
  <si>
    <t xml:space="preserve">           高速鐵路相關建設基金</t>
  </si>
  <si>
    <t xml:space="preserve">      勞動部主管</t>
  </si>
  <si>
    <t xml:space="preserve">           勞工保險局作業基金</t>
  </si>
  <si>
    <t xml:space="preserve">           農業作業基金</t>
  </si>
  <si>
    <t xml:space="preserve">      衛生福利部主管</t>
  </si>
  <si>
    <t xml:space="preserve">           醫療藥品基金</t>
  </si>
  <si>
    <t xml:space="preserve">           國民年金保險基金</t>
  </si>
  <si>
    <t xml:space="preserve">           全民健康保險基金</t>
  </si>
  <si>
    <t xml:space="preserve">           管制藥品製藥工廠作業基金</t>
  </si>
  <si>
    <t xml:space="preserve">           國立臺灣大學附設醫院作業基金</t>
  </si>
  <si>
    <t>投資比率3.24%
，採成本法評價</t>
  </si>
  <si>
    <t xml:space="preserve">      文化部主管</t>
  </si>
  <si>
    <t xml:space="preserve">           國立文化機構作業基金</t>
  </si>
  <si>
    <t xml:space="preserve">      科技部主管</t>
  </si>
  <si>
    <t xml:space="preserve">           科學工業園區管理局作業基金</t>
  </si>
  <si>
    <t xml:space="preserve">           科學工業園區管理局作業基金(新竹)</t>
  </si>
  <si>
    <t xml:space="preserve">           科學工業園區管理局作業基金(中部)</t>
  </si>
  <si>
    <t xml:space="preserve">           科學工業園區管理局作業基金(南部)</t>
  </si>
  <si>
    <t xml:space="preserve">      國軍退除役官兵輔導委員會主管</t>
  </si>
  <si>
    <t xml:space="preserve">           國軍退除役官兵安置基金</t>
  </si>
  <si>
    <t xml:space="preserve">           榮民醫療作業基金</t>
  </si>
  <si>
    <t xml:space="preserve">   (二)民營企業及其他</t>
  </si>
  <si>
    <t xml:space="preserve">      經濟部主管</t>
  </si>
  <si>
    <t xml:space="preserve">           耀華玻璃股份有限公司管理委員會</t>
  </si>
  <si>
    <t>總                計</t>
  </si>
  <si>
    <t>備註：105年度資本資產表科目明細表─長期投資，外交部主管原列僑務委員會之巴拉圭孔子文化教育中心，經該部與
           僑務委員會釐清其非屬投資性質 ，爰改以權利列入國有財產目錄，並配合改以「權利」科目列入資本資產表。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</si>
</sst>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[$-404]AM/PM\ hh:mm:ss"/>
    <numFmt numFmtId="179" formatCode="#,###"/>
    <numFmt numFmtId="180" formatCode="0.00_ "/>
    <numFmt numFmtId="181" formatCode="0.00_);[Red]\(0.00\)"/>
    <numFmt numFmtId="182" formatCode="_-* #,##0.000_-;\-* #,##0.000_-;_-* &quot;-&quot;??_-;_-@_-"/>
    <numFmt numFmtId="183" formatCode="_-* #,##0.0000_-;\-* #,##0.0000_-;_-* &quot;-&quot;??_-;_-@_-"/>
    <numFmt numFmtId="184" formatCode="_-* #,##0.0_-;\-* #,##0.0_-;_-* &quot;-&quot;??_-;_-@_-"/>
    <numFmt numFmtId="185" formatCode="_-* #,##0_-;\-* #,##0_-;_-* &quot;-&quot;??_-;_-@_-"/>
    <numFmt numFmtId="186" formatCode="#,##0.000_ "/>
    <numFmt numFmtId="187" formatCode="#,##0.0000_ "/>
    <numFmt numFmtId="188" formatCode="#,##0.00000_ "/>
    <numFmt numFmtId="189" formatCode="#,##0.000000_ "/>
  </numFmts>
  <fonts count="8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標楷體"/>
      <family val="4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5"/>
      <name val="標楷體"/>
      <family val="4"/>
    </font>
    <font>
      <sz val="15"/>
      <name val="新細明體"/>
      <family val="1"/>
    </font>
    <font>
      <sz val="17"/>
      <name val="標楷體"/>
      <family val="4"/>
    </font>
    <font>
      <sz val="17"/>
      <name val="新細明體"/>
      <family val="1"/>
    </font>
    <font>
      <sz val="11"/>
      <name val="標楷體"/>
      <family val="4"/>
    </font>
    <font>
      <sz val="11"/>
      <name val="新細明體"/>
      <family val="1"/>
    </font>
    <font>
      <sz val="8"/>
      <name val="Arial"/>
      <family val="2"/>
    </font>
    <font>
      <sz val="16"/>
      <name val="標楷體"/>
      <family val="4"/>
    </font>
    <font>
      <sz val="9"/>
      <color indexed="8"/>
      <name val="細明體"/>
      <family val="3"/>
    </font>
    <font>
      <sz val="8"/>
      <name val="新細明體"/>
      <family val="1"/>
    </font>
    <font>
      <sz val="9"/>
      <name val="Arial"/>
      <family val="2"/>
    </font>
    <font>
      <sz val="8"/>
      <color indexed="8"/>
      <name val="標楷體"/>
      <family val="4"/>
    </font>
    <font>
      <sz val="8"/>
      <color indexed="8"/>
      <name val="Arial"/>
      <family val="2"/>
    </font>
    <font>
      <b/>
      <sz val="9"/>
      <name val="新細明體"/>
      <family val="1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9"/>
      <color indexed="8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b/>
      <sz val="9"/>
      <name val="細明體"/>
      <family val="3"/>
    </font>
    <font>
      <sz val="9"/>
      <name val="細明體"/>
      <family val="3"/>
    </font>
    <font>
      <sz val="9"/>
      <name val="標楷體"/>
      <family val="4"/>
    </font>
    <font>
      <sz val="6"/>
      <name val="Arial"/>
      <family val="2"/>
    </font>
    <font>
      <sz val="8"/>
      <name val="細明體"/>
      <family val="3"/>
    </font>
    <font>
      <sz val="6"/>
      <name val="細明體"/>
      <family val="3"/>
    </font>
    <font>
      <sz val="19"/>
      <name val="標楷體"/>
      <family val="4"/>
    </font>
    <font>
      <sz val="19"/>
      <name val="新細明體"/>
      <family val="1"/>
    </font>
    <font>
      <sz val="14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b/>
      <sz val="10"/>
      <name val="Arial"/>
      <family val="2"/>
    </font>
    <font>
      <sz val="7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新細明體"/>
      <family val="1"/>
    </font>
    <font>
      <sz val="16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9"/>
      <name val="Cambria"/>
      <family val="1"/>
    </font>
    <font>
      <sz val="9"/>
      <name val="Cambria"/>
      <family val="1"/>
    </font>
    <font>
      <sz val="8"/>
      <name val="Cambria"/>
      <family val="1"/>
    </font>
    <font>
      <sz val="12"/>
      <name val="Cambria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/>
      <bottom/>
    </border>
    <border>
      <left style="double"/>
      <right style="thin"/>
      <top/>
      <bottom style="medium"/>
    </border>
    <border>
      <left style="double"/>
      <right style="thin"/>
      <top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double"/>
      <top/>
      <bottom/>
    </border>
    <border>
      <left>
        <color indexed="63"/>
      </left>
      <right style="double"/>
      <top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double"/>
      <top/>
      <bottom style="thin"/>
    </border>
    <border>
      <left style="double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20" borderId="0" applyNumberFormat="0" applyBorder="0" applyAlignment="0" applyProtection="0"/>
    <xf numFmtId="0" fontId="61" fillId="0" borderId="1" applyNumberFormat="0" applyFill="0" applyAlignment="0" applyProtection="0"/>
    <xf numFmtId="0" fontId="62" fillId="21" borderId="0" applyNumberFormat="0" applyBorder="0" applyAlignment="0" applyProtection="0"/>
    <xf numFmtId="9" fontId="1" fillId="0" borderId="0" applyFont="0" applyFill="0" applyBorder="0" applyAlignment="0" applyProtection="0"/>
    <xf numFmtId="0" fontId="63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0" borderId="3" applyNumberFormat="0" applyFill="0" applyAlignment="0" applyProtection="0"/>
    <xf numFmtId="0" fontId="1" fillId="23" borderId="4" applyNumberFormat="0" applyFont="0" applyAlignment="0" applyProtection="0"/>
    <xf numFmtId="0" fontId="65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2" applyNumberFormat="0" applyAlignment="0" applyProtection="0"/>
    <xf numFmtId="0" fontId="71" fillId="22" borderId="8" applyNumberFormat="0" applyAlignment="0" applyProtection="0"/>
    <xf numFmtId="0" fontId="72" fillId="31" borderId="9" applyNumberFormat="0" applyAlignment="0" applyProtection="0"/>
    <xf numFmtId="0" fontId="73" fillId="32" borderId="0" applyNumberFormat="0" applyBorder="0" applyAlignment="0" applyProtection="0"/>
    <xf numFmtId="0" fontId="74" fillId="0" borderId="0" applyNumberFormat="0" applyFill="0" applyBorder="0" applyAlignment="0" applyProtection="0"/>
  </cellStyleXfs>
  <cellXfs count="201">
    <xf numFmtId="0" fontId="0" fillId="0" borderId="0" xfId="0" applyFont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top" wrapText="1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Continuous" vertical="center"/>
    </xf>
    <xf numFmtId="0" fontId="6" fillId="0" borderId="0" xfId="0" applyNumberFormat="1" applyFont="1" applyBorder="1" applyAlignment="1">
      <alignment horizontal="centerContinuous" vertical="center"/>
    </xf>
    <xf numFmtId="0" fontId="8" fillId="0" borderId="0" xfId="0" applyNumberFormat="1" applyFont="1" applyBorder="1" applyAlignment="1">
      <alignment horizontal="centerContinuous" vertical="center"/>
    </xf>
    <xf numFmtId="0" fontId="10" fillId="0" borderId="0" xfId="0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centerContinuous" vertical="center"/>
    </xf>
    <xf numFmtId="49" fontId="16" fillId="0" borderId="0" xfId="0" applyNumberFormat="1" applyFont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49" fontId="17" fillId="0" borderId="0" xfId="0" applyNumberFormat="1" applyFont="1" applyBorder="1" applyAlignment="1">
      <alignment vertical="center" wrapText="1"/>
    </xf>
    <xf numFmtId="4" fontId="12" fillId="0" borderId="0" xfId="0" applyNumberFormat="1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vertical="top" wrapText="1"/>
    </xf>
    <xf numFmtId="49" fontId="12" fillId="0" borderId="0" xfId="0" applyNumberFormat="1" applyFont="1" applyBorder="1" applyAlignment="1">
      <alignment vertical="top" wrapText="1"/>
    </xf>
    <xf numFmtId="49" fontId="18" fillId="0" borderId="0" xfId="0" applyNumberFormat="1" applyFont="1" applyFill="1" applyBorder="1" applyAlignment="1">
      <alignment vertical="top" wrapText="1"/>
    </xf>
    <xf numFmtId="49" fontId="18" fillId="0" borderId="0" xfId="0" applyNumberFormat="1" applyFont="1" applyBorder="1" applyAlignment="1">
      <alignment vertical="center" wrapText="1"/>
    </xf>
    <xf numFmtId="49" fontId="21" fillId="0" borderId="0" xfId="0" applyNumberFormat="1" applyFont="1" applyBorder="1" applyAlignment="1">
      <alignment vertical="top" wrapText="1"/>
    </xf>
    <xf numFmtId="49" fontId="22" fillId="0" borderId="0" xfId="0" applyNumberFormat="1" applyFont="1" applyBorder="1" applyAlignment="1">
      <alignment vertical="top" wrapText="1"/>
    </xf>
    <xf numFmtId="4" fontId="23" fillId="0" borderId="0" xfId="0" applyNumberFormat="1" applyFont="1" applyBorder="1" applyAlignment="1">
      <alignment horizontal="right" vertical="top" wrapText="1"/>
    </xf>
    <xf numFmtId="49" fontId="21" fillId="0" borderId="0" xfId="0" applyNumberFormat="1" applyFont="1" applyFill="1" applyBorder="1" applyAlignment="1">
      <alignment vertical="top" wrapText="1"/>
    </xf>
    <xf numFmtId="49" fontId="22" fillId="0" borderId="0" xfId="0" applyNumberFormat="1" applyFont="1" applyFill="1" applyBorder="1" applyAlignment="1">
      <alignment vertical="top" wrapText="1"/>
    </xf>
    <xf numFmtId="49" fontId="75" fillId="0" borderId="10" xfId="0" applyNumberFormat="1" applyFont="1" applyFill="1" applyBorder="1" applyAlignment="1">
      <alignment horizontal="left" vertical="top" wrapText="1"/>
    </xf>
    <xf numFmtId="49" fontId="75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wrapText="1"/>
    </xf>
    <xf numFmtId="49" fontId="76" fillId="0" borderId="10" xfId="0" applyNumberFormat="1" applyFont="1" applyFill="1" applyBorder="1" applyAlignment="1">
      <alignment horizontal="left" vertical="top" wrapText="1"/>
    </xf>
    <xf numFmtId="49" fontId="24" fillId="0" borderId="0" xfId="0" applyNumberFormat="1" applyFont="1" applyBorder="1" applyAlignment="1">
      <alignment vertical="top" wrapText="1"/>
    </xf>
    <xf numFmtId="4" fontId="20" fillId="0" borderId="0" xfId="0" applyNumberFormat="1" applyFont="1" applyBorder="1" applyAlignment="1">
      <alignment horizontal="right" vertical="top" wrapText="1"/>
    </xf>
    <xf numFmtId="49" fontId="25" fillId="0" borderId="0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3" fontId="16" fillId="0" borderId="0" xfId="0" applyNumberFormat="1" applyFont="1" applyFill="1" applyBorder="1" applyAlignment="1">
      <alignment horizontal="right" vertical="top" wrapText="1"/>
    </xf>
    <xf numFmtId="43" fontId="16" fillId="0" borderId="11" xfId="0" applyNumberFormat="1" applyFont="1" applyBorder="1" applyAlignment="1">
      <alignment horizontal="right" vertical="top" wrapText="1"/>
    </xf>
    <xf numFmtId="49" fontId="14" fillId="0" borderId="0" xfId="0" applyNumberFormat="1" applyFont="1" applyBorder="1" applyAlignment="1">
      <alignment vertical="top" wrapText="1"/>
    </xf>
    <xf numFmtId="185" fontId="20" fillId="0" borderId="12" xfId="0" applyNumberFormat="1" applyFont="1" applyBorder="1" applyAlignment="1">
      <alignment horizontal="right" vertical="top" wrapText="1"/>
    </xf>
    <xf numFmtId="185" fontId="16" fillId="0" borderId="12" xfId="0" applyNumberFormat="1" applyFont="1" applyFill="1" applyBorder="1" applyAlignment="1">
      <alignment horizontal="right" vertical="top" wrapText="1"/>
    </xf>
    <xf numFmtId="185" fontId="20" fillId="0" borderId="12" xfId="0" applyNumberFormat="1" applyFont="1" applyFill="1" applyBorder="1" applyAlignment="1">
      <alignment horizontal="right" vertical="top" wrapText="1"/>
    </xf>
    <xf numFmtId="185" fontId="20" fillId="0" borderId="12" xfId="0" applyNumberFormat="1" applyFont="1" applyBorder="1" applyAlignment="1">
      <alignment horizontal="right" wrapText="1"/>
    </xf>
    <xf numFmtId="177" fontId="20" fillId="0" borderId="13" xfId="0" applyNumberFormat="1" applyFont="1" applyBorder="1" applyAlignment="1">
      <alignment horizontal="right" vertical="top" wrapText="1"/>
    </xf>
    <xf numFmtId="177" fontId="20" fillId="0" borderId="0" xfId="0" applyNumberFormat="1" applyFont="1" applyBorder="1" applyAlignment="1">
      <alignment horizontal="right" vertical="top" wrapText="1"/>
    </xf>
    <xf numFmtId="177" fontId="16" fillId="0" borderId="13" xfId="0" applyNumberFormat="1" applyFont="1" applyFill="1" applyBorder="1" applyAlignment="1">
      <alignment horizontal="right" vertical="top" wrapText="1"/>
    </xf>
    <xf numFmtId="177" fontId="16" fillId="0" borderId="0" xfId="0" applyNumberFormat="1" applyFont="1" applyFill="1" applyBorder="1" applyAlignment="1">
      <alignment horizontal="right" vertical="top" wrapText="1"/>
    </xf>
    <xf numFmtId="177" fontId="20" fillId="0" borderId="13" xfId="0" applyNumberFormat="1" applyFont="1" applyFill="1" applyBorder="1" applyAlignment="1">
      <alignment horizontal="right" vertical="top" wrapText="1"/>
    </xf>
    <xf numFmtId="177" fontId="20" fillId="0" borderId="0" xfId="0" applyNumberFormat="1" applyFont="1" applyFill="1" applyBorder="1" applyAlignment="1">
      <alignment horizontal="right" vertical="top" wrapText="1"/>
    </xf>
    <xf numFmtId="177" fontId="20" fillId="0" borderId="13" xfId="0" applyNumberFormat="1" applyFont="1" applyBorder="1" applyAlignment="1">
      <alignment horizontal="right" wrapText="1"/>
    </xf>
    <xf numFmtId="177" fontId="20" fillId="0" borderId="0" xfId="0" applyNumberFormat="1" applyFont="1" applyBorder="1" applyAlignment="1">
      <alignment horizontal="right" wrapText="1"/>
    </xf>
    <xf numFmtId="177" fontId="16" fillId="0" borderId="14" xfId="0" applyNumberFormat="1" applyFont="1" applyBorder="1" applyAlignment="1">
      <alignment horizontal="right" vertical="top" wrapText="1"/>
    </xf>
    <xf numFmtId="177" fontId="16" fillId="0" borderId="15" xfId="0" applyNumberFormat="1" applyFont="1" applyBorder="1" applyAlignment="1">
      <alignment horizontal="right" vertical="top" wrapText="1"/>
    </xf>
    <xf numFmtId="177" fontId="20" fillId="0" borderId="16" xfId="0" applyNumberFormat="1" applyFont="1" applyBorder="1" applyAlignment="1">
      <alignment horizontal="right" vertical="top" wrapText="1" indent="1"/>
    </xf>
    <xf numFmtId="177" fontId="16" fillId="0" borderId="16" xfId="0" applyNumberFormat="1" applyFont="1" applyFill="1" applyBorder="1" applyAlignment="1">
      <alignment horizontal="right" vertical="top" wrapText="1" indent="1"/>
    </xf>
    <xf numFmtId="177" fontId="20" fillId="0" borderId="16" xfId="0" applyNumberFormat="1" applyFont="1" applyFill="1" applyBorder="1" applyAlignment="1">
      <alignment horizontal="right" vertical="top" wrapText="1" indent="1"/>
    </xf>
    <xf numFmtId="177" fontId="20" fillId="0" borderId="16" xfId="0" applyNumberFormat="1" applyFont="1" applyBorder="1" applyAlignment="1">
      <alignment horizontal="right" wrapText="1" indent="1"/>
    </xf>
    <xf numFmtId="177" fontId="16" fillId="0" borderId="17" xfId="0" applyNumberFormat="1" applyFont="1" applyBorder="1" applyAlignment="1">
      <alignment horizontal="right" vertical="top" wrapText="1" indent="1"/>
    </xf>
    <xf numFmtId="49" fontId="4" fillId="33" borderId="0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horizontal="centerContinuous" vertical="center"/>
    </xf>
    <xf numFmtId="176" fontId="20" fillId="0" borderId="13" xfId="0" applyNumberFormat="1" applyFont="1" applyBorder="1" applyAlignment="1">
      <alignment horizontal="right" vertical="top"/>
    </xf>
    <xf numFmtId="176" fontId="16" fillId="0" borderId="13" xfId="0" applyNumberFormat="1" applyFont="1" applyFill="1" applyBorder="1" applyAlignment="1">
      <alignment horizontal="right" vertical="top"/>
    </xf>
    <xf numFmtId="176" fontId="20" fillId="0" borderId="13" xfId="0" applyNumberFormat="1" applyFont="1" applyFill="1" applyBorder="1" applyAlignment="1">
      <alignment horizontal="right" vertical="top"/>
    </xf>
    <xf numFmtId="176" fontId="20" fillId="0" borderId="13" xfId="0" applyNumberFormat="1" applyFont="1" applyBorder="1" applyAlignment="1">
      <alignment horizontal="right"/>
    </xf>
    <xf numFmtId="49" fontId="16" fillId="0" borderId="18" xfId="0" applyNumberFormat="1" applyFont="1" applyBorder="1" applyAlignment="1">
      <alignment vertical="center" wrapText="1"/>
    </xf>
    <xf numFmtId="176" fontId="16" fillId="0" borderId="14" xfId="0" applyNumberFormat="1" applyFont="1" applyBorder="1" applyAlignment="1">
      <alignment horizontal="right" vertical="center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left" vertical="top" wrapText="1"/>
    </xf>
    <xf numFmtId="177" fontId="20" fillId="0" borderId="23" xfId="0" applyNumberFormat="1" applyFont="1" applyFill="1" applyBorder="1" applyAlignment="1">
      <alignment horizontal="right" vertical="top" wrapText="1"/>
    </xf>
    <xf numFmtId="177" fontId="20" fillId="0" borderId="24" xfId="0" applyNumberFormat="1" applyFont="1" applyFill="1" applyBorder="1" applyAlignment="1">
      <alignment horizontal="right" vertical="top" wrapText="1"/>
    </xf>
    <xf numFmtId="177" fontId="20" fillId="0" borderId="25" xfId="0" applyNumberFormat="1" applyFont="1" applyFill="1" applyBorder="1" applyAlignment="1">
      <alignment horizontal="right" vertical="top" wrapText="1" indent="1"/>
    </xf>
    <xf numFmtId="185" fontId="20" fillId="0" borderId="26" xfId="0" applyNumberFormat="1" applyFont="1" applyFill="1" applyBorder="1" applyAlignment="1">
      <alignment horizontal="right" vertical="top" wrapText="1"/>
    </xf>
    <xf numFmtId="49" fontId="30" fillId="0" borderId="13" xfId="0" applyNumberFormat="1" applyFont="1" applyFill="1" applyBorder="1" applyAlignment="1">
      <alignment horizontal="right" vertical="top" wrapText="1"/>
    </xf>
    <xf numFmtId="43" fontId="16" fillId="0" borderId="16" xfId="0" applyNumberFormat="1" applyFont="1" applyFill="1" applyBorder="1" applyAlignment="1">
      <alignment horizontal="left" vertical="top" wrapText="1" indent="1"/>
    </xf>
    <xf numFmtId="176" fontId="29" fillId="0" borderId="13" xfId="0" applyNumberFormat="1" applyFont="1" applyFill="1" applyBorder="1" applyAlignment="1">
      <alignment horizontal="left" vertical="top"/>
    </xf>
    <xf numFmtId="43" fontId="20" fillId="0" borderId="16" xfId="0" applyNumberFormat="1" applyFont="1" applyFill="1" applyBorder="1" applyAlignment="1">
      <alignment horizontal="left" vertical="top" wrapText="1" indent="1"/>
    </xf>
    <xf numFmtId="176" fontId="31" fillId="0" borderId="13" xfId="0" applyNumberFormat="1" applyFont="1" applyFill="1" applyBorder="1" applyAlignment="1">
      <alignment horizontal="left" vertical="top" wrapText="1"/>
    </xf>
    <xf numFmtId="184" fontId="20" fillId="0" borderId="16" xfId="0" applyNumberFormat="1" applyFont="1" applyFill="1" applyBorder="1" applyAlignment="1">
      <alignment horizontal="left" vertical="top" wrapText="1" indent="1"/>
    </xf>
    <xf numFmtId="49" fontId="15" fillId="0" borderId="10" xfId="0" applyNumberFormat="1" applyFont="1" applyFill="1" applyBorder="1" applyAlignment="1">
      <alignment horizontal="center" vertical="top" wrapText="1"/>
    </xf>
    <xf numFmtId="176" fontId="31" fillId="0" borderId="13" xfId="0" applyNumberFormat="1" applyFont="1" applyFill="1" applyBorder="1" applyAlignment="1">
      <alignment horizontal="right" vertical="top"/>
    </xf>
    <xf numFmtId="49" fontId="2" fillId="0" borderId="27" xfId="0" applyNumberFormat="1" applyFont="1" applyFill="1" applyBorder="1" applyAlignment="1">
      <alignment horizontal="left" vertical="top" wrapText="1"/>
    </xf>
    <xf numFmtId="177" fontId="16" fillId="0" borderId="28" xfId="0" applyNumberFormat="1" applyFont="1" applyFill="1" applyBorder="1" applyAlignment="1">
      <alignment horizontal="right" vertical="top" wrapText="1"/>
    </xf>
    <xf numFmtId="177" fontId="16" fillId="0" borderId="29" xfId="0" applyNumberFormat="1" applyFont="1" applyFill="1" applyBorder="1" applyAlignment="1">
      <alignment horizontal="right" vertical="top" wrapText="1"/>
    </xf>
    <xf numFmtId="177" fontId="16" fillId="0" borderId="30" xfId="0" applyNumberFormat="1" applyFont="1" applyFill="1" applyBorder="1" applyAlignment="1">
      <alignment horizontal="right" vertical="top" wrapText="1" indent="1"/>
    </xf>
    <xf numFmtId="185" fontId="16" fillId="0" borderId="31" xfId="0" applyNumberFormat="1" applyFont="1" applyFill="1" applyBorder="1" applyAlignment="1">
      <alignment horizontal="right" vertical="top" wrapText="1"/>
    </xf>
    <xf numFmtId="176" fontId="16" fillId="0" borderId="28" xfId="0" applyNumberFormat="1" applyFont="1" applyFill="1" applyBorder="1" applyAlignment="1">
      <alignment horizontal="right" vertical="top"/>
    </xf>
    <xf numFmtId="177" fontId="20" fillId="0" borderId="0" xfId="0" applyNumberFormat="1" applyFont="1" applyFill="1" applyBorder="1" applyAlignment="1">
      <alignment horizontal="right" vertical="top" wrapText="1" indent="1"/>
    </xf>
    <xf numFmtId="43" fontId="20" fillId="0" borderId="0" xfId="0" applyNumberFormat="1" applyFont="1" applyFill="1" applyBorder="1" applyAlignment="1">
      <alignment horizontal="left" vertical="top" wrapText="1"/>
    </xf>
    <xf numFmtId="43" fontId="16" fillId="0" borderId="0" xfId="0" applyNumberFormat="1" applyFont="1" applyFill="1" applyBorder="1" applyAlignment="1">
      <alignment horizontal="left" vertical="top" wrapText="1"/>
    </xf>
    <xf numFmtId="176" fontId="77" fillId="0" borderId="13" xfId="0" applyNumberFormat="1" applyFont="1" applyFill="1" applyBorder="1" applyAlignment="1">
      <alignment horizontal="left" vertical="top" wrapText="1"/>
    </xf>
    <xf numFmtId="176" fontId="75" fillId="0" borderId="13" xfId="0" applyNumberFormat="1" applyFont="1" applyFill="1" applyBorder="1" applyAlignment="1">
      <alignment horizontal="right" vertical="top"/>
    </xf>
    <xf numFmtId="49" fontId="76" fillId="0" borderId="27" xfId="0" applyNumberFormat="1" applyFont="1" applyFill="1" applyBorder="1" applyAlignment="1">
      <alignment horizontal="left" vertical="top" wrapText="1"/>
    </xf>
    <xf numFmtId="43" fontId="16" fillId="0" borderId="29" xfId="0" applyNumberFormat="1" applyFont="1" applyFill="1" applyBorder="1" applyAlignment="1">
      <alignment horizontal="left" vertical="top" wrapText="1"/>
    </xf>
    <xf numFmtId="176" fontId="77" fillId="0" borderId="28" xfId="0" applyNumberFormat="1" applyFont="1" applyFill="1" applyBorder="1" applyAlignment="1">
      <alignment horizontal="left" vertical="top" wrapText="1"/>
    </xf>
    <xf numFmtId="176" fontId="76" fillId="0" borderId="13" xfId="0" applyNumberFormat="1" applyFont="1" applyFill="1" applyBorder="1" applyAlignment="1">
      <alignment horizontal="left" vertical="top" wrapText="1"/>
    </xf>
    <xf numFmtId="176" fontId="32" fillId="0" borderId="13" xfId="0" applyNumberFormat="1" applyFont="1" applyFill="1" applyBorder="1" applyAlignment="1">
      <alignment horizontal="left" vertical="top" wrapText="1"/>
    </xf>
    <xf numFmtId="43" fontId="16" fillId="0" borderId="16" xfId="0" applyNumberFormat="1" applyFont="1" applyFill="1" applyBorder="1" applyAlignment="1">
      <alignment horizontal="left" vertical="top" wrapText="1"/>
    </xf>
    <xf numFmtId="176" fontId="29" fillId="0" borderId="13" xfId="0" applyNumberFormat="1" applyFont="1" applyFill="1" applyBorder="1" applyAlignment="1">
      <alignment horizontal="right" vertical="top"/>
    </xf>
    <xf numFmtId="177" fontId="16" fillId="0" borderId="0" xfId="0" applyNumberFormat="1" applyFont="1" applyFill="1" applyBorder="1" applyAlignment="1">
      <alignment horizontal="right" vertical="top" wrapText="1" indent="1"/>
    </xf>
    <xf numFmtId="49" fontId="2" fillId="0" borderId="10" xfId="0" applyNumberFormat="1" applyFont="1" applyFill="1" applyBorder="1" applyAlignment="1">
      <alignment horizontal="left" vertical="center" wrapText="1"/>
    </xf>
    <xf numFmtId="177" fontId="16" fillId="0" borderId="13" xfId="0" applyNumberFormat="1" applyFont="1" applyFill="1" applyBorder="1" applyAlignment="1">
      <alignment horizontal="right" vertical="center" wrapText="1"/>
    </xf>
    <xf numFmtId="177" fontId="16" fillId="0" borderId="0" xfId="0" applyNumberFormat="1" applyFont="1" applyFill="1" applyBorder="1" applyAlignment="1">
      <alignment horizontal="right" vertical="center" wrapText="1"/>
    </xf>
    <xf numFmtId="177" fontId="16" fillId="0" borderId="16" xfId="0" applyNumberFormat="1" applyFont="1" applyFill="1" applyBorder="1" applyAlignment="1">
      <alignment horizontal="right" vertical="center" wrapText="1" indent="1"/>
    </xf>
    <xf numFmtId="176" fontId="33" fillId="0" borderId="13" xfId="0" applyNumberFormat="1" applyFont="1" applyFill="1" applyBorder="1" applyAlignment="1">
      <alignment horizontal="left" vertical="top" wrapText="1"/>
    </xf>
    <xf numFmtId="177" fontId="16" fillId="34" borderId="0" xfId="0" applyNumberFormat="1" applyFont="1" applyFill="1" applyBorder="1" applyAlignment="1">
      <alignment horizontal="right" vertical="top" wrapText="1"/>
    </xf>
    <xf numFmtId="177" fontId="16" fillId="34" borderId="16" xfId="0" applyNumberFormat="1" applyFont="1" applyFill="1" applyBorder="1" applyAlignment="1">
      <alignment horizontal="right" vertical="top" wrapText="1" indent="1"/>
    </xf>
    <xf numFmtId="49" fontId="19" fillId="0" borderId="27" xfId="0" applyNumberFormat="1" applyFont="1" applyFill="1" applyBorder="1" applyAlignment="1">
      <alignment horizontal="left" vertical="top" wrapText="1"/>
    </xf>
    <xf numFmtId="177" fontId="20" fillId="0" borderId="28" xfId="0" applyNumberFormat="1" applyFont="1" applyFill="1" applyBorder="1" applyAlignment="1">
      <alignment horizontal="right" vertical="top" wrapText="1"/>
    </xf>
    <xf numFmtId="177" fontId="20" fillId="0" borderId="29" xfId="0" applyNumberFormat="1" applyFont="1" applyFill="1" applyBorder="1" applyAlignment="1">
      <alignment horizontal="right" vertical="top" wrapText="1"/>
    </xf>
    <xf numFmtId="177" fontId="20" fillId="0" borderId="29" xfId="0" applyNumberFormat="1" applyFont="1" applyFill="1" applyBorder="1" applyAlignment="1">
      <alignment horizontal="right" vertical="top" wrapText="1" indent="1"/>
    </xf>
    <xf numFmtId="185" fontId="20" fillId="0" borderId="31" xfId="0" applyNumberFormat="1" applyFont="1" applyFill="1" applyBorder="1" applyAlignment="1">
      <alignment horizontal="right" vertical="top" wrapText="1"/>
    </xf>
    <xf numFmtId="176" fontId="20" fillId="0" borderId="28" xfId="0" applyNumberFormat="1" applyFont="1" applyFill="1" applyBorder="1" applyAlignment="1">
      <alignment horizontal="right" vertical="top"/>
    </xf>
    <xf numFmtId="49" fontId="14" fillId="0" borderId="0" xfId="0" applyNumberFormat="1" applyFont="1" applyFill="1" applyBorder="1" applyAlignment="1">
      <alignment vertical="top" wrapText="1"/>
    </xf>
    <xf numFmtId="4" fontId="12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horizontal="right" vertical="top" wrapText="1"/>
    </xf>
    <xf numFmtId="49" fontId="16" fillId="0" borderId="0" xfId="0" applyNumberFormat="1" applyFont="1" applyFill="1" applyBorder="1" applyAlignment="1">
      <alignment vertical="top" wrapText="1"/>
    </xf>
    <xf numFmtId="49" fontId="12" fillId="0" borderId="0" xfId="0" applyNumberFormat="1" applyFont="1" applyFill="1" applyBorder="1" applyAlignment="1">
      <alignment vertical="top" wrapText="1"/>
    </xf>
    <xf numFmtId="4" fontId="20" fillId="0" borderId="0" xfId="0" applyNumberFormat="1" applyFont="1" applyFill="1" applyBorder="1" applyAlignment="1">
      <alignment horizontal="right" vertical="top" wrapText="1"/>
    </xf>
    <xf numFmtId="49" fontId="75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wrapText="1"/>
    </xf>
    <xf numFmtId="177" fontId="20" fillId="0" borderId="13" xfId="0" applyNumberFormat="1" applyFont="1" applyFill="1" applyBorder="1" applyAlignment="1">
      <alignment horizontal="right" wrapText="1"/>
    </xf>
    <xf numFmtId="185" fontId="20" fillId="0" borderId="12" xfId="0" applyNumberFormat="1" applyFont="1" applyFill="1" applyBorder="1" applyAlignment="1">
      <alignment horizontal="right" wrapText="1"/>
    </xf>
    <xf numFmtId="176" fontId="20" fillId="0" borderId="13" xfId="0" applyNumberFormat="1" applyFont="1" applyFill="1" applyBorder="1" applyAlignment="1">
      <alignment horizontal="right"/>
    </xf>
    <xf numFmtId="0" fontId="34" fillId="0" borderId="0" xfId="0" applyNumberFormat="1" applyFont="1" applyBorder="1" applyAlignment="1">
      <alignment horizontal="centerContinuous" vertical="center"/>
    </xf>
    <xf numFmtId="0" fontId="10" fillId="0" borderId="29" xfId="0" applyNumberFormat="1" applyFont="1" applyBorder="1" applyAlignment="1">
      <alignment horizontal="left" vertical="center" wrapText="1"/>
    </xf>
    <xf numFmtId="0" fontId="36" fillId="0" borderId="29" xfId="0" applyNumberFormat="1" applyFont="1" applyBorder="1" applyAlignment="1">
      <alignment horizontal="left" vertical="center"/>
    </xf>
    <xf numFmtId="0" fontId="10" fillId="0" borderId="29" xfId="0" applyNumberFormat="1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32" xfId="0" applyNumberFormat="1" applyFont="1" applyFill="1" applyBorder="1" applyAlignment="1">
      <alignment horizontal="center" vertical="center" wrapText="1"/>
    </xf>
    <xf numFmtId="49" fontId="10" fillId="0" borderId="28" xfId="0" applyNumberFormat="1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43" fontId="20" fillId="0" borderId="13" xfId="0" applyNumberFormat="1" applyFont="1" applyFill="1" applyBorder="1" applyAlignment="1">
      <alignment horizontal="right" vertical="top" wrapText="1"/>
    </xf>
    <xf numFmtId="43" fontId="20" fillId="0" borderId="0" xfId="0" applyNumberFormat="1" applyFont="1" applyFill="1" applyBorder="1" applyAlignment="1">
      <alignment horizontal="right" vertical="top" wrapText="1"/>
    </xf>
    <xf numFmtId="43" fontId="20" fillId="0" borderId="16" xfId="0" applyNumberFormat="1" applyFont="1" applyFill="1" applyBorder="1" applyAlignment="1">
      <alignment horizontal="right" vertical="top" wrapText="1" indent="1"/>
    </xf>
    <xf numFmtId="43" fontId="20" fillId="0" borderId="0" xfId="0" applyNumberFormat="1" applyFont="1" applyFill="1" applyBorder="1" applyAlignment="1">
      <alignment horizontal="right" vertical="top" wrapText="1" indent="1"/>
    </xf>
    <xf numFmtId="43" fontId="16" fillId="0" borderId="13" xfId="0" applyNumberFormat="1" applyFont="1" applyFill="1" applyBorder="1" applyAlignment="1">
      <alignment horizontal="right" vertical="top" wrapText="1"/>
    </xf>
    <xf numFmtId="43" fontId="16" fillId="0" borderId="0" xfId="0" applyNumberFormat="1" applyFont="1" applyFill="1" applyBorder="1" applyAlignment="1">
      <alignment horizontal="right" vertical="top" wrapText="1" indent="1"/>
    </xf>
    <xf numFmtId="43" fontId="16" fillId="0" borderId="16" xfId="0" applyNumberFormat="1" applyFont="1" applyFill="1" applyBorder="1" applyAlignment="1">
      <alignment horizontal="right" vertical="top" wrapText="1" indent="1"/>
    </xf>
    <xf numFmtId="43" fontId="20" fillId="0" borderId="13" xfId="0" applyNumberFormat="1" applyFont="1" applyBorder="1" applyAlignment="1">
      <alignment horizontal="right" wrapText="1"/>
    </xf>
    <xf numFmtId="49" fontId="37" fillId="0" borderId="0" xfId="0" applyNumberFormat="1" applyFont="1" applyFill="1" applyBorder="1" applyAlignment="1">
      <alignment vertical="center" wrapText="1"/>
    </xf>
    <xf numFmtId="49" fontId="38" fillId="0" borderId="0" xfId="0" applyNumberFormat="1" applyFont="1" applyFill="1" applyBorder="1" applyAlignment="1">
      <alignment vertical="center" wrapText="1"/>
    </xf>
    <xf numFmtId="49" fontId="30" fillId="0" borderId="0" xfId="0" applyNumberFormat="1" applyFont="1" applyFill="1" applyBorder="1" applyAlignment="1">
      <alignment horizontal="left" vertical="top" wrapText="1"/>
    </xf>
    <xf numFmtId="49" fontId="20" fillId="0" borderId="0" xfId="0" applyNumberFormat="1" applyFont="1" applyFill="1" applyBorder="1" applyAlignment="1">
      <alignment vertical="top" wrapText="1"/>
    </xf>
    <xf numFmtId="49" fontId="23" fillId="0" borderId="0" xfId="0" applyNumberFormat="1" applyFont="1" applyFill="1" applyBorder="1" applyAlignment="1">
      <alignment vertical="top" wrapText="1"/>
    </xf>
    <xf numFmtId="49" fontId="29" fillId="0" borderId="0" xfId="0" applyNumberFormat="1" applyFont="1" applyFill="1" applyBorder="1" applyAlignment="1">
      <alignment vertical="top" wrapText="1"/>
    </xf>
    <xf numFmtId="49" fontId="39" fillId="0" borderId="0" xfId="0" applyNumberFormat="1" applyFont="1" applyFill="1" applyBorder="1" applyAlignment="1">
      <alignment vertical="top" wrapText="1"/>
    </xf>
    <xf numFmtId="177" fontId="20" fillId="0" borderId="0" xfId="0" applyNumberFormat="1" applyFont="1" applyFill="1" applyBorder="1" applyAlignment="1">
      <alignment horizontal="right" wrapText="1"/>
    </xf>
    <xf numFmtId="177" fontId="20" fillId="0" borderId="16" xfId="0" applyNumberFormat="1" applyFont="1" applyFill="1" applyBorder="1" applyAlignment="1">
      <alignment horizontal="right" wrapText="1" indent="1"/>
    </xf>
    <xf numFmtId="49" fontId="16" fillId="0" borderId="0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 wrapText="1"/>
    </xf>
    <xf numFmtId="49" fontId="40" fillId="0" borderId="0" xfId="0" applyNumberFormat="1" applyFont="1" applyFill="1" applyBorder="1" applyAlignment="1">
      <alignment vertical="center" wrapText="1"/>
    </xf>
    <xf numFmtId="176" fontId="40" fillId="0" borderId="0" xfId="0" applyNumberFormat="1" applyFont="1" applyFill="1" applyBorder="1" applyAlignment="1">
      <alignment horizontal="right" vertical="center" wrapText="1"/>
    </xf>
    <xf numFmtId="176" fontId="40" fillId="0" borderId="0" xfId="0" applyNumberFormat="1" applyFont="1" applyFill="1" applyBorder="1" applyAlignment="1">
      <alignment horizontal="right" vertical="center"/>
    </xf>
    <xf numFmtId="49" fontId="37" fillId="0" borderId="0" xfId="0" applyNumberFormat="1" applyFont="1" applyBorder="1" applyAlignment="1">
      <alignment vertical="center" wrapText="1"/>
    </xf>
    <xf numFmtId="49" fontId="38" fillId="0" borderId="0" xfId="0" applyNumberFormat="1" applyFont="1" applyBorder="1" applyAlignment="1">
      <alignment vertical="center" wrapText="1"/>
    </xf>
    <xf numFmtId="49" fontId="30" fillId="0" borderId="0" xfId="0" applyNumberFormat="1" applyFont="1" applyBorder="1" applyAlignment="1">
      <alignment horizontal="left" vertical="top" wrapText="1"/>
    </xf>
    <xf numFmtId="49" fontId="20" fillId="0" borderId="0" xfId="0" applyNumberFormat="1" applyFont="1" applyBorder="1" applyAlignment="1">
      <alignment vertical="top" wrapText="1"/>
    </xf>
    <xf numFmtId="49" fontId="23" fillId="0" borderId="0" xfId="0" applyNumberFormat="1" applyFont="1" applyBorder="1" applyAlignment="1">
      <alignment vertical="top" wrapText="1"/>
    </xf>
    <xf numFmtId="43" fontId="20" fillId="0" borderId="0" xfId="0" applyNumberFormat="1" applyFont="1" applyBorder="1" applyAlignment="1">
      <alignment horizontal="right" wrapText="1"/>
    </xf>
    <xf numFmtId="43" fontId="20" fillId="0" borderId="16" xfId="0" applyNumberFormat="1" applyFont="1" applyBorder="1" applyAlignment="1">
      <alignment horizontal="right" wrapText="1" indent="1"/>
    </xf>
    <xf numFmtId="49" fontId="29" fillId="0" borderId="0" xfId="0" applyNumberFormat="1" applyFont="1" applyBorder="1" applyAlignment="1">
      <alignment vertical="top" wrapText="1"/>
    </xf>
    <xf numFmtId="49" fontId="40" fillId="0" borderId="0" xfId="0" applyNumberFormat="1" applyFont="1" applyBorder="1" applyAlignment="1">
      <alignment vertical="center" wrapText="1"/>
    </xf>
    <xf numFmtId="176" fontId="40" fillId="0" borderId="0" xfId="0" applyNumberFormat="1" applyFont="1" applyBorder="1" applyAlignment="1">
      <alignment horizontal="right" vertical="center" wrapText="1"/>
    </xf>
    <xf numFmtId="176" fontId="40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vertical="center" wrapText="1"/>
    </xf>
    <xf numFmtId="49" fontId="12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49" fontId="78" fillId="0" borderId="33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>
      <alignment horizontal="left" vertical="center" wrapText="1"/>
    </xf>
    <xf numFmtId="0" fontId="10" fillId="0" borderId="29" xfId="0" applyNumberFormat="1" applyFont="1" applyFill="1" applyBorder="1" applyAlignment="1">
      <alignment horizontal="left" vertical="center"/>
    </xf>
    <xf numFmtId="0" fontId="10" fillId="0" borderId="29" xfId="0" applyNumberFormat="1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right" vertical="center"/>
    </xf>
    <xf numFmtId="177" fontId="16" fillId="0" borderId="23" xfId="0" applyNumberFormat="1" applyFont="1" applyFill="1" applyBorder="1" applyAlignment="1">
      <alignment horizontal="right" vertical="top" wrapText="1"/>
    </xf>
    <xf numFmtId="177" fontId="16" fillId="0" borderId="24" xfId="0" applyNumberFormat="1" applyFont="1" applyFill="1" applyBorder="1" applyAlignment="1">
      <alignment horizontal="right" vertical="top" wrapText="1"/>
    </xf>
    <xf numFmtId="177" fontId="16" fillId="0" borderId="25" xfId="0" applyNumberFormat="1" applyFont="1" applyFill="1" applyBorder="1" applyAlignment="1">
      <alignment horizontal="right" vertical="top" wrapText="1" indent="1"/>
    </xf>
    <xf numFmtId="185" fontId="16" fillId="0" borderId="26" xfId="0" applyNumberFormat="1" applyFont="1" applyFill="1" applyBorder="1" applyAlignment="1">
      <alignment horizontal="right" vertical="top" wrapText="1"/>
    </xf>
    <xf numFmtId="184" fontId="16" fillId="0" borderId="16" xfId="0" applyNumberFormat="1" applyFont="1" applyFill="1" applyBorder="1" applyAlignment="1">
      <alignment horizontal="left" vertical="top" wrapText="1" indent="1"/>
    </xf>
    <xf numFmtId="176" fontId="76" fillId="0" borderId="13" xfId="0" applyNumberFormat="1" applyFont="1" applyFill="1" applyBorder="1" applyAlignment="1">
      <alignment horizontal="right" vertical="top"/>
    </xf>
    <xf numFmtId="177" fontId="16" fillId="0" borderId="29" xfId="0" applyNumberFormat="1" applyFont="1" applyFill="1" applyBorder="1" applyAlignment="1">
      <alignment horizontal="right" vertical="top" wrapText="1" indent="1"/>
    </xf>
    <xf numFmtId="49" fontId="16" fillId="0" borderId="27" xfId="0" applyNumberFormat="1" applyFont="1" applyFill="1" applyBorder="1" applyAlignment="1">
      <alignment vertical="center" wrapText="1"/>
    </xf>
    <xf numFmtId="43" fontId="16" fillId="0" borderId="31" xfId="0" applyNumberFormat="1" applyFont="1" applyFill="1" applyBorder="1" applyAlignment="1">
      <alignment horizontal="right" vertical="top" wrapText="1"/>
    </xf>
    <xf numFmtId="176" fontId="16" fillId="0" borderId="28" xfId="0" applyNumberFormat="1" applyFont="1" applyFill="1" applyBorder="1" applyAlignment="1">
      <alignment horizontal="right" vertical="center"/>
    </xf>
    <xf numFmtId="49" fontId="78" fillId="0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showGridLines="0"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34" sqref="J134"/>
    </sheetView>
  </sheetViews>
  <sheetFormatPr defaultColWidth="9.00390625" defaultRowHeight="30" customHeight="1"/>
  <cols>
    <col min="1" max="1" width="31.50390625" style="3" customWidth="1"/>
    <col min="2" max="2" width="19.00390625" style="11" customWidth="1"/>
    <col min="3" max="3" width="18.125" style="10" customWidth="1"/>
    <col min="4" max="4" width="19.125" style="3" customWidth="1"/>
    <col min="5" max="5" width="15.50390625" style="12" customWidth="1"/>
    <col min="6" max="6" width="12.50390625" style="10" customWidth="1"/>
    <col min="7" max="7" width="4.625" style="2" customWidth="1"/>
    <col min="8" max="8" width="5.375" style="28" customWidth="1"/>
    <col min="9" max="16384" width="9.00390625" style="2" customWidth="1"/>
  </cols>
  <sheetData>
    <row r="1" spans="1:8" s="4" customFormat="1" ht="21" customHeight="1">
      <c r="A1" s="14"/>
      <c r="B1" s="181" t="s">
        <v>9</v>
      </c>
      <c r="C1" s="181"/>
      <c r="D1" s="65"/>
      <c r="E1" s="65"/>
      <c r="F1" s="15"/>
      <c r="H1" s="23"/>
    </row>
    <row r="2" spans="1:8" s="5" customFormat="1" ht="24.75">
      <c r="A2" s="16" t="s">
        <v>108</v>
      </c>
      <c r="B2" s="16"/>
      <c r="C2" s="18"/>
      <c r="D2" s="16"/>
      <c r="E2" s="16"/>
      <c r="F2" s="16"/>
      <c r="H2" s="23"/>
    </row>
    <row r="3" spans="1:8" s="8" customFormat="1" ht="21" customHeight="1" thickBot="1">
      <c r="A3" s="13"/>
      <c r="B3" s="6" t="s">
        <v>122</v>
      </c>
      <c r="C3" s="7"/>
      <c r="D3" s="7"/>
      <c r="E3" s="7"/>
      <c r="F3" s="17" t="s">
        <v>7</v>
      </c>
      <c r="H3" s="24"/>
    </row>
    <row r="4" spans="1:8" s="1" customFormat="1" ht="34.5" customHeight="1">
      <c r="A4" s="72" t="s">
        <v>1</v>
      </c>
      <c r="B4" s="73" t="s">
        <v>2</v>
      </c>
      <c r="C4" s="73" t="s">
        <v>3</v>
      </c>
      <c r="D4" s="74" t="s">
        <v>4</v>
      </c>
      <c r="E4" s="75" t="s">
        <v>5</v>
      </c>
      <c r="F4" s="74" t="s">
        <v>6</v>
      </c>
      <c r="H4" s="21"/>
    </row>
    <row r="5" spans="1:6" s="40" customFormat="1" ht="24.75" customHeight="1">
      <c r="A5" s="76" t="s">
        <v>10</v>
      </c>
      <c r="B5" s="77">
        <f>B6+B33</f>
        <v>1322022309069.5</v>
      </c>
      <c r="C5" s="78">
        <f>C6+C33</f>
        <v>2374219658070.073</v>
      </c>
      <c r="D5" s="79">
        <f>B5+C5</f>
        <v>3696241967139.573</v>
      </c>
      <c r="E5" s="80"/>
      <c r="F5" s="81"/>
    </row>
    <row r="6" spans="1:8" s="29" customFormat="1" ht="25.5" customHeight="1">
      <c r="A6" s="76" t="s">
        <v>30</v>
      </c>
      <c r="B6" s="53">
        <f>B7+B14+B9+B21+B31+B27+B29</f>
        <v>1223306255720.5</v>
      </c>
      <c r="C6" s="54">
        <f>C7+C14+C9+C21+C31+C27+C29</f>
        <v>2116336650040.852</v>
      </c>
      <c r="D6" s="61">
        <f>B6+C6</f>
        <v>3339642905761.352</v>
      </c>
      <c r="E6" s="47"/>
      <c r="F6" s="68" t="s">
        <v>0</v>
      </c>
      <c r="H6" s="30"/>
    </row>
    <row r="7" spans="1:8" s="29" customFormat="1" ht="24.75" customHeight="1">
      <c r="A7" s="76" t="s">
        <v>13</v>
      </c>
      <c r="B7" s="53">
        <f>B8</f>
        <v>80000000000</v>
      </c>
      <c r="C7" s="54">
        <f>C8</f>
        <v>938093153562.97</v>
      </c>
      <c r="D7" s="61">
        <f>SUM(B7:C7)</f>
        <v>1018093153562.97</v>
      </c>
      <c r="E7" s="47"/>
      <c r="F7" s="68"/>
      <c r="H7" s="30"/>
    </row>
    <row r="8" spans="1:8" s="9" customFormat="1" ht="24" customHeight="1">
      <c r="A8" s="41" t="s">
        <v>14</v>
      </c>
      <c r="B8" s="51">
        <v>80000000000</v>
      </c>
      <c r="C8" s="52">
        <v>938093153562.97</v>
      </c>
      <c r="D8" s="60">
        <f aca="true" t="shared" si="0" ref="D8:D26">SUM(B8:C8)</f>
        <v>1018093153562.97</v>
      </c>
      <c r="E8" s="46"/>
      <c r="F8" s="67"/>
      <c r="H8" s="22"/>
    </row>
    <row r="9" spans="1:8" s="29" customFormat="1" ht="24" customHeight="1">
      <c r="A9" s="76" t="s">
        <v>18</v>
      </c>
      <c r="B9" s="53">
        <f>SUM(B10:B13)</f>
        <v>193464074730</v>
      </c>
      <c r="C9" s="54">
        <f>SUM(C10:C13)</f>
        <v>331924218414.11</v>
      </c>
      <c r="D9" s="61">
        <f aca="true" t="shared" si="1" ref="D9:D14">SUM(B9:C9)</f>
        <v>525388293144.11</v>
      </c>
      <c r="E9" s="47"/>
      <c r="F9" s="68"/>
      <c r="H9" s="31"/>
    </row>
    <row r="10" spans="1:8" s="9" customFormat="1" ht="24" customHeight="1">
      <c r="A10" s="41" t="s">
        <v>16</v>
      </c>
      <c r="B10" s="51">
        <v>90000000000</v>
      </c>
      <c r="C10" s="52">
        <v>195511158459.06</v>
      </c>
      <c r="D10" s="60">
        <f t="shared" si="1"/>
        <v>285511158459.06</v>
      </c>
      <c r="E10" s="46">
        <v>9000000000</v>
      </c>
      <c r="F10" s="67"/>
      <c r="G10" s="44"/>
      <c r="H10" s="22"/>
    </row>
    <row r="11" spans="1:8" s="9" customFormat="1" ht="24" customHeight="1">
      <c r="A11" s="41" t="s">
        <v>94</v>
      </c>
      <c r="B11" s="51">
        <v>58949075000</v>
      </c>
      <c r="C11" s="52">
        <v>85725642020.28</v>
      </c>
      <c r="D11" s="60">
        <f t="shared" si="1"/>
        <v>144674717020.28</v>
      </c>
      <c r="E11" s="46">
        <v>6259400000</v>
      </c>
      <c r="F11" s="67"/>
      <c r="H11" s="22"/>
    </row>
    <row r="12" spans="1:8" s="9" customFormat="1" ht="24" customHeight="1">
      <c r="A12" s="41" t="s">
        <v>17</v>
      </c>
      <c r="B12" s="51">
        <v>660000000</v>
      </c>
      <c r="C12" s="52">
        <v>331521015.05999994</v>
      </c>
      <c r="D12" s="60">
        <f t="shared" si="1"/>
        <v>991521015.06</v>
      </c>
      <c r="E12" s="46"/>
      <c r="F12" s="67"/>
      <c r="H12" s="22"/>
    </row>
    <row r="13" spans="1:8" s="9" customFormat="1" ht="24" customHeight="1">
      <c r="A13" s="41" t="s">
        <v>20</v>
      </c>
      <c r="B13" s="51">
        <v>43854999730</v>
      </c>
      <c r="C13" s="52">
        <v>50355896919.71001</v>
      </c>
      <c r="D13" s="60">
        <f t="shared" si="1"/>
        <v>94210896649.71</v>
      </c>
      <c r="E13" s="46">
        <v>4385499973</v>
      </c>
      <c r="F13" s="67"/>
      <c r="G13" s="44"/>
      <c r="H13" s="22"/>
    </row>
    <row r="14" spans="1:8" s="29" customFormat="1" ht="24" customHeight="1">
      <c r="A14" s="76" t="s">
        <v>15</v>
      </c>
      <c r="B14" s="53">
        <f>SUM(B15:B20)</f>
        <v>605710511151</v>
      </c>
      <c r="C14" s="54">
        <f>SUM(C15:C20)</f>
        <v>489986868959.6519</v>
      </c>
      <c r="D14" s="61">
        <f t="shared" si="1"/>
        <v>1095697380110.6519</v>
      </c>
      <c r="E14" s="47"/>
      <c r="F14" s="68"/>
      <c r="H14" s="31"/>
    </row>
    <row r="15" spans="1:8" s="9" customFormat="1" ht="24" customHeight="1">
      <c r="A15" s="41" t="s">
        <v>111</v>
      </c>
      <c r="B15" s="51">
        <v>47028862170</v>
      </c>
      <c r="C15" s="52">
        <v>337438425223.12054</v>
      </c>
      <c r="D15" s="60">
        <f t="shared" si="0"/>
        <v>384467287393.12054</v>
      </c>
      <c r="E15" s="46">
        <v>4702886217</v>
      </c>
      <c r="F15" s="67"/>
      <c r="G15" s="44"/>
      <c r="H15" s="22"/>
    </row>
    <row r="16" spans="1:8" s="9" customFormat="1" ht="24" customHeight="1">
      <c r="A16" s="41" t="s">
        <v>112</v>
      </c>
      <c r="B16" s="51">
        <v>130100000000</v>
      </c>
      <c r="C16" s="52">
        <v>132539763927.66</v>
      </c>
      <c r="D16" s="60">
        <f t="shared" si="0"/>
        <v>262639763927.66</v>
      </c>
      <c r="E16" s="46">
        <v>13010000000</v>
      </c>
      <c r="F16" s="67"/>
      <c r="G16" s="44"/>
      <c r="H16" s="22"/>
    </row>
    <row r="17" spans="1:8" s="9" customFormat="1" ht="24" customHeight="1">
      <c r="A17" s="41" t="s">
        <v>113</v>
      </c>
      <c r="B17" s="51">
        <v>310325665070</v>
      </c>
      <c r="C17" s="52">
        <v>-17804867601.5</v>
      </c>
      <c r="D17" s="60">
        <f t="shared" si="0"/>
        <v>292520797468.5</v>
      </c>
      <c r="E17" s="46">
        <v>31032566507</v>
      </c>
      <c r="F17" s="67"/>
      <c r="G17" s="44"/>
      <c r="H17" s="22"/>
    </row>
    <row r="18" spans="1:8" s="9" customFormat="1" ht="24" customHeight="1">
      <c r="A18" s="41" t="s">
        <v>114</v>
      </c>
      <c r="B18" s="51">
        <v>115893071000</v>
      </c>
      <c r="C18" s="52">
        <v>40164189725.3714</v>
      </c>
      <c r="D18" s="60">
        <f t="shared" si="0"/>
        <v>156057260725.3714</v>
      </c>
      <c r="E18" s="46">
        <v>115893071</v>
      </c>
      <c r="F18" s="67"/>
      <c r="G18" s="44"/>
      <c r="H18" s="22"/>
    </row>
    <row r="19" spans="1:8" s="9" customFormat="1" ht="24" customHeight="1">
      <c r="A19" s="41" t="s">
        <v>106</v>
      </c>
      <c r="B19" s="51">
        <v>2346923000</v>
      </c>
      <c r="C19" s="52">
        <v>-2346923000</v>
      </c>
      <c r="D19" s="82">
        <f t="shared" si="0"/>
        <v>0</v>
      </c>
      <c r="E19" s="46">
        <v>234692300</v>
      </c>
      <c r="F19" s="83" t="s">
        <v>115</v>
      </c>
      <c r="H19" s="22"/>
    </row>
    <row r="20" spans="1:8" s="9" customFormat="1" ht="24" customHeight="1">
      <c r="A20" s="41" t="s">
        <v>93</v>
      </c>
      <c r="B20" s="51">
        <v>15989911</v>
      </c>
      <c r="C20" s="52">
        <v>-3719315</v>
      </c>
      <c r="D20" s="60">
        <f>SUM(B20:C20)</f>
        <v>12270596</v>
      </c>
      <c r="E20" s="46">
        <v>302000000</v>
      </c>
      <c r="F20" s="83" t="s">
        <v>115</v>
      </c>
      <c r="H20" s="22"/>
    </row>
    <row r="21" spans="1:8" s="29" customFormat="1" ht="24" customHeight="1">
      <c r="A21" s="76" t="s">
        <v>19</v>
      </c>
      <c r="B21" s="53">
        <f>SUM(B22:B26)</f>
        <v>334941240539.5</v>
      </c>
      <c r="C21" s="54">
        <f>SUM(C22:C26)</f>
        <v>359821552773.02</v>
      </c>
      <c r="D21" s="61">
        <f>SUM(B21:C21)</f>
        <v>694762793312.52</v>
      </c>
      <c r="E21" s="47"/>
      <c r="F21" s="68"/>
      <c r="H21" s="31"/>
    </row>
    <row r="22" spans="1:8" s="9" customFormat="1" ht="24" customHeight="1">
      <c r="A22" s="41" t="s">
        <v>21</v>
      </c>
      <c r="B22" s="51">
        <v>69479000000</v>
      </c>
      <c r="C22" s="52">
        <v>93534955511.73001</v>
      </c>
      <c r="D22" s="60">
        <f t="shared" si="0"/>
        <v>163013955511.73</v>
      </c>
      <c r="E22" s="46">
        <v>6947900000</v>
      </c>
      <c r="F22" s="67"/>
      <c r="G22" s="44"/>
      <c r="H22" s="22"/>
    </row>
    <row r="23" spans="1:8" s="9" customFormat="1" ht="24" customHeight="1">
      <c r="A23" s="41" t="s">
        <v>105</v>
      </c>
      <c r="B23" s="51">
        <v>165297477099.5</v>
      </c>
      <c r="C23" s="52">
        <v>237149137917.88</v>
      </c>
      <c r="D23" s="60">
        <f t="shared" si="0"/>
        <v>402446615017.38</v>
      </c>
      <c r="E23" s="46"/>
      <c r="F23" s="67"/>
      <c r="G23" s="44"/>
      <c r="H23" s="22"/>
    </row>
    <row r="24" spans="1:8" s="9" customFormat="1" ht="24" customHeight="1">
      <c r="A24" s="41" t="s">
        <v>22</v>
      </c>
      <c r="B24" s="51">
        <v>65000000000</v>
      </c>
      <c r="C24" s="52">
        <v>26370991231</v>
      </c>
      <c r="D24" s="60">
        <f t="shared" si="0"/>
        <v>91370991231</v>
      </c>
      <c r="E24" s="46">
        <v>6500000000</v>
      </c>
      <c r="F24" s="67"/>
      <c r="G24" s="44"/>
      <c r="H24" s="22"/>
    </row>
    <row r="25" spans="1:8" s="9" customFormat="1" ht="24" customHeight="1">
      <c r="A25" s="41" t="s">
        <v>23</v>
      </c>
      <c r="B25" s="51">
        <v>24832463440</v>
      </c>
      <c r="C25" s="52">
        <v>11891416660.199997</v>
      </c>
      <c r="D25" s="60">
        <f t="shared" si="0"/>
        <v>36723880100.2</v>
      </c>
      <c r="E25" s="46">
        <v>2483246344</v>
      </c>
      <c r="F25" s="67"/>
      <c r="G25" s="44"/>
      <c r="H25" s="22"/>
    </row>
    <row r="26" spans="1:8" s="9" customFormat="1" ht="24" customHeight="1">
      <c r="A26" s="41" t="s">
        <v>24</v>
      </c>
      <c r="B26" s="51">
        <v>10332300000</v>
      </c>
      <c r="C26" s="52">
        <v>-9124948547.79</v>
      </c>
      <c r="D26" s="60">
        <f t="shared" si="0"/>
        <v>1207351452.209999</v>
      </c>
      <c r="E26" s="46">
        <v>1033230000</v>
      </c>
      <c r="F26" s="83" t="s">
        <v>115</v>
      </c>
      <c r="H26" s="22"/>
    </row>
    <row r="27" spans="1:8" s="29" customFormat="1" ht="24" customHeight="1">
      <c r="A27" s="76" t="s">
        <v>28</v>
      </c>
      <c r="B27" s="53">
        <f>B28</f>
        <v>588614730</v>
      </c>
      <c r="C27" s="54">
        <f>C28</f>
        <v>-588614730</v>
      </c>
      <c r="D27" s="84">
        <f aca="true" t="shared" si="2" ref="D27:D32">SUM(B27:C27)</f>
        <v>0</v>
      </c>
      <c r="E27" s="47"/>
      <c r="F27" s="68"/>
      <c r="H27" s="31"/>
    </row>
    <row r="28" spans="1:8" s="9" customFormat="1" ht="24" customHeight="1">
      <c r="A28" s="41" t="s">
        <v>26</v>
      </c>
      <c r="B28" s="51">
        <v>588614730</v>
      </c>
      <c r="C28" s="52">
        <v>-588614730</v>
      </c>
      <c r="D28" s="82">
        <f t="shared" si="2"/>
        <v>0</v>
      </c>
      <c r="E28" s="46">
        <v>58861473</v>
      </c>
      <c r="F28" s="83" t="s">
        <v>115</v>
      </c>
      <c r="H28" s="22"/>
    </row>
    <row r="29" spans="1:8" s="29" customFormat="1" ht="24" customHeight="1">
      <c r="A29" s="76" t="s">
        <v>29</v>
      </c>
      <c r="B29" s="53">
        <f>B30</f>
        <v>5095275200</v>
      </c>
      <c r="C29" s="54">
        <f>C30</f>
        <v>606010431.1</v>
      </c>
      <c r="D29" s="61">
        <f t="shared" si="2"/>
        <v>5701285631.1</v>
      </c>
      <c r="E29" s="47"/>
      <c r="F29" s="68"/>
      <c r="H29" s="31"/>
    </row>
    <row r="30" spans="1:8" s="9" customFormat="1" ht="27" customHeight="1">
      <c r="A30" s="41" t="s">
        <v>31</v>
      </c>
      <c r="B30" s="51">
        <v>5095275200</v>
      </c>
      <c r="C30" s="52">
        <v>606010431.1</v>
      </c>
      <c r="D30" s="60">
        <f t="shared" si="2"/>
        <v>5701285631.1</v>
      </c>
      <c r="E30" s="46">
        <v>509526900</v>
      </c>
      <c r="F30" s="85"/>
      <c r="H30" s="22"/>
    </row>
    <row r="31" spans="1:8" s="29" customFormat="1" ht="24" customHeight="1">
      <c r="A31" s="76" t="s">
        <v>27</v>
      </c>
      <c r="B31" s="53">
        <f>B32</f>
        <v>3506539370</v>
      </c>
      <c r="C31" s="54">
        <f>C32</f>
        <v>-3506539370</v>
      </c>
      <c r="D31" s="86">
        <f t="shared" si="2"/>
        <v>0</v>
      </c>
      <c r="E31" s="47"/>
      <c r="F31" s="68"/>
      <c r="H31" s="31"/>
    </row>
    <row r="32" spans="1:8" s="9" customFormat="1" ht="24" customHeight="1">
      <c r="A32" s="41" t="s">
        <v>25</v>
      </c>
      <c r="B32" s="51">
        <v>3506539370</v>
      </c>
      <c r="C32" s="52">
        <v>-3506539370</v>
      </c>
      <c r="D32" s="82">
        <f t="shared" si="2"/>
        <v>0</v>
      </c>
      <c r="E32" s="46">
        <v>350653937</v>
      </c>
      <c r="F32" s="83" t="s">
        <v>115</v>
      </c>
      <c r="G32" s="64"/>
      <c r="H32" s="22"/>
    </row>
    <row r="33" spans="1:8" s="29" customFormat="1" ht="24" customHeight="1">
      <c r="A33" s="76" t="s">
        <v>52</v>
      </c>
      <c r="B33" s="53">
        <f>B36+B45+B55+B61+B34+B51+B53</f>
        <v>98716053349</v>
      </c>
      <c r="C33" s="54">
        <f>C36+C45+C55+C61+C34+C51+C53</f>
        <v>257883008029.22128</v>
      </c>
      <c r="D33" s="61">
        <f>B33+C33</f>
        <v>356599061378.2213</v>
      </c>
      <c r="E33" s="47"/>
      <c r="F33" s="68" t="s">
        <v>119</v>
      </c>
      <c r="H33" s="30"/>
    </row>
    <row r="34" spans="1:8" s="29" customFormat="1" ht="24.75" customHeight="1">
      <c r="A34" s="76" t="s">
        <v>13</v>
      </c>
      <c r="B34" s="53">
        <f>B35</f>
        <v>1646556</v>
      </c>
      <c r="C34" s="54">
        <f>C35</f>
        <v>-1646511.3</v>
      </c>
      <c r="D34" s="84">
        <f>SUM(B34:C34)</f>
        <v>44.699999999953434</v>
      </c>
      <c r="E34" s="47"/>
      <c r="F34" s="68"/>
      <c r="H34" s="30"/>
    </row>
    <row r="35" spans="1:8" s="9" customFormat="1" ht="24" customHeight="1">
      <c r="A35" s="87" t="s">
        <v>109</v>
      </c>
      <c r="B35" s="51">
        <v>1646556</v>
      </c>
      <c r="C35" s="52">
        <v>-1646511.3</v>
      </c>
      <c r="D35" s="82">
        <f>SUM(B35:C35)</f>
        <v>44.699999999953434</v>
      </c>
      <c r="E35" s="46">
        <v>2</v>
      </c>
      <c r="F35" s="67"/>
      <c r="H35" s="22"/>
    </row>
    <row r="36" spans="1:8" s="29" customFormat="1" ht="24" customHeight="1">
      <c r="A36" s="76" t="s">
        <v>18</v>
      </c>
      <c r="B36" s="53">
        <f>SUM(B37:B44)</f>
        <v>44464362670</v>
      </c>
      <c r="C36" s="54">
        <f>SUM(C37:C44)</f>
        <v>80381777704.99426</v>
      </c>
      <c r="D36" s="61">
        <f>SUM(D37:D44)</f>
        <v>124846140374.99426</v>
      </c>
      <c r="E36" s="47"/>
      <c r="F36" s="68"/>
      <c r="H36" s="30"/>
    </row>
    <row r="37" spans="1:8" s="9" customFormat="1" ht="24" customHeight="1">
      <c r="A37" s="41" t="s">
        <v>32</v>
      </c>
      <c r="B37" s="51">
        <v>8952962580</v>
      </c>
      <c r="C37" s="52">
        <v>16178292556.77</v>
      </c>
      <c r="D37" s="60">
        <f aca="true" t="shared" si="3" ref="D37:D44">SUM(B37:C37)</f>
        <v>25131255136.77</v>
      </c>
      <c r="E37" s="46">
        <v>1143043883</v>
      </c>
      <c r="F37" s="67"/>
      <c r="H37" s="25"/>
    </row>
    <row r="38" spans="1:8" s="9" customFormat="1" ht="24" customHeight="1">
      <c r="A38" s="89" t="s">
        <v>33</v>
      </c>
      <c r="B38" s="90">
        <v>522913360</v>
      </c>
      <c r="C38" s="91">
        <v>235624283.25</v>
      </c>
      <c r="D38" s="92">
        <f t="shared" si="3"/>
        <v>758537643.25</v>
      </c>
      <c r="E38" s="93">
        <v>54162436</v>
      </c>
      <c r="F38" s="94"/>
      <c r="H38" s="25"/>
    </row>
    <row r="39" spans="1:8" s="9" customFormat="1" ht="24" customHeight="1">
      <c r="A39" s="41" t="s">
        <v>34</v>
      </c>
      <c r="B39" s="51">
        <v>7841660130</v>
      </c>
      <c r="C39" s="52">
        <v>14190352693.11</v>
      </c>
      <c r="D39" s="60">
        <f t="shared" si="3"/>
        <v>22032012823.11</v>
      </c>
      <c r="E39" s="46">
        <v>1403420712</v>
      </c>
      <c r="F39" s="67"/>
      <c r="H39" s="25"/>
    </row>
    <row r="40" spans="1:8" s="9" customFormat="1" ht="24" customHeight="1">
      <c r="A40" s="41" t="s">
        <v>35</v>
      </c>
      <c r="B40" s="51">
        <v>800878870</v>
      </c>
      <c r="C40" s="52">
        <v>1992060656.6642613</v>
      </c>
      <c r="D40" s="60">
        <f t="shared" si="3"/>
        <v>2792939526.6642613</v>
      </c>
      <c r="E40" s="46">
        <v>187775560</v>
      </c>
      <c r="F40" s="67"/>
      <c r="H40" s="25"/>
    </row>
    <row r="41" spans="1:8" s="9" customFormat="1" ht="24" customHeight="1">
      <c r="A41" s="41" t="s">
        <v>36</v>
      </c>
      <c r="B41" s="51">
        <v>7181110400</v>
      </c>
      <c r="C41" s="52">
        <v>10526341183.34</v>
      </c>
      <c r="D41" s="60">
        <f t="shared" si="3"/>
        <v>17707451583.34</v>
      </c>
      <c r="E41" s="46">
        <v>1147725811</v>
      </c>
      <c r="F41" s="67"/>
      <c r="H41" s="25"/>
    </row>
    <row r="42" spans="1:8" s="9" customFormat="1" ht="24" customHeight="1">
      <c r="A42" s="41" t="s">
        <v>37</v>
      </c>
      <c r="B42" s="51">
        <v>1278748590</v>
      </c>
      <c r="C42" s="52">
        <v>394001087.29</v>
      </c>
      <c r="D42" s="60">
        <f t="shared" si="3"/>
        <v>1672749677.29</v>
      </c>
      <c r="E42" s="46">
        <v>135631247</v>
      </c>
      <c r="F42" s="67"/>
      <c r="H42" s="25"/>
    </row>
    <row r="43" spans="1:8" s="9" customFormat="1" ht="24" customHeight="1">
      <c r="A43" s="41" t="s">
        <v>38</v>
      </c>
      <c r="B43" s="51">
        <v>1040632960</v>
      </c>
      <c r="C43" s="52">
        <v>1325572100.1</v>
      </c>
      <c r="D43" s="60">
        <f t="shared" si="3"/>
        <v>2366205060.1</v>
      </c>
      <c r="E43" s="46">
        <v>118229689</v>
      </c>
      <c r="F43" s="67"/>
      <c r="H43" s="25"/>
    </row>
    <row r="44" spans="1:8" s="9" customFormat="1" ht="24" customHeight="1">
      <c r="A44" s="41" t="s">
        <v>39</v>
      </c>
      <c r="B44" s="51">
        <v>16845455780</v>
      </c>
      <c r="C44" s="52">
        <v>35539533144.47</v>
      </c>
      <c r="D44" s="60">
        <f t="shared" si="3"/>
        <v>52384988924.47</v>
      </c>
      <c r="E44" s="46">
        <v>3180542606</v>
      </c>
      <c r="F44" s="67"/>
      <c r="H44" s="25"/>
    </row>
    <row r="45" spans="1:8" s="29" customFormat="1" ht="24" customHeight="1">
      <c r="A45" s="76" t="s">
        <v>15</v>
      </c>
      <c r="B45" s="53">
        <f>SUM(B46:B50)</f>
        <v>20366878627</v>
      </c>
      <c r="C45" s="54">
        <f>SUM(C46:C50)</f>
        <v>50232295202.74288</v>
      </c>
      <c r="D45" s="61">
        <f>SUM(D46:D50)</f>
        <v>70599173829.74289</v>
      </c>
      <c r="E45" s="47"/>
      <c r="F45" s="68"/>
      <c r="H45" s="30"/>
    </row>
    <row r="46" spans="1:8" s="9" customFormat="1" ht="24" customHeight="1">
      <c r="A46" s="41" t="s">
        <v>40</v>
      </c>
      <c r="B46" s="51">
        <v>3178345330</v>
      </c>
      <c r="C46" s="52">
        <v>1430939646.5934</v>
      </c>
      <c r="D46" s="60">
        <f>SUM(B46:C46)</f>
        <v>4609284976.5934</v>
      </c>
      <c r="E46" s="46">
        <v>331301773</v>
      </c>
      <c r="F46" s="88"/>
      <c r="H46" s="25"/>
    </row>
    <row r="47" spans="1:8" s="19" customFormat="1" ht="24" customHeight="1">
      <c r="A47" s="41" t="s">
        <v>41</v>
      </c>
      <c r="B47" s="51">
        <v>404762410</v>
      </c>
      <c r="C47" s="52">
        <v>315356218.493176</v>
      </c>
      <c r="D47" s="60">
        <f>SUM(B47:C47)</f>
        <v>720118628.493176</v>
      </c>
      <c r="E47" s="46">
        <v>40476241</v>
      </c>
      <c r="F47" s="67"/>
      <c r="H47" s="26"/>
    </row>
    <row r="48" spans="1:8" s="9" customFormat="1" ht="24" customHeight="1">
      <c r="A48" s="41" t="s">
        <v>42</v>
      </c>
      <c r="B48" s="51">
        <v>13875833250</v>
      </c>
      <c r="C48" s="52">
        <v>46926338487.19</v>
      </c>
      <c r="D48" s="60">
        <f>SUM(B48:C48)</f>
        <v>60802171737.19</v>
      </c>
      <c r="E48" s="46">
        <v>3154709357</v>
      </c>
      <c r="F48" s="67"/>
      <c r="H48" s="25"/>
    </row>
    <row r="49" spans="1:8" s="9" customFormat="1" ht="24" customHeight="1">
      <c r="A49" s="41" t="s">
        <v>43</v>
      </c>
      <c r="B49" s="51">
        <v>694986897</v>
      </c>
      <c r="C49" s="52">
        <v>1645812669.2208004</v>
      </c>
      <c r="D49" s="60">
        <f>SUM(B49:C49)</f>
        <v>2340799566.2208004</v>
      </c>
      <c r="E49" s="46">
        <v>77768272</v>
      </c>
      <c r="F49" s="67"/>
      <c r="H49" s="25"/>
    </row>
    <row r="50" spans="1:8" s="9" customFormat="1" ht="24" customHeight="1">
      <c r="A50" s="41" t="s">
        <v>116</v>
      </c>
      <c r="B50" s="51">
        <v>2212950740</v>
      </c>
      <c r="C50" s="52">
        <v>-86151818.75450015</v>
      </c>
      <c r="D50" s="60">
        <f>SUM(B50:C50)</f>
        <v>2126798921.2454998</v>
      </c>
      <c r="E50" s="46">
        <v>249612540</v>
      </c>
      <c r="F50" s="67"/>
      <c r="H50" s="25"/>
    </row>
    <row r="51" spans="1:8" s="29" customFormat="1" ht="24.75" customHeight="1">
      <c r="A51" s="76" t="s">
        <v>99</v>
      </c>
      <c r="B51" s="53">
        <f>SUM(B52:B52)</f>
        <v>378000000</v>
      </c>
      <c r="C51" s="54">
        <f>SUM(C52:C52)</f>
        <v>18038255.133400023</v>
      </c>
      <c r="D51" s="95">
        <f>SUM(D52:D52)</f>
        <v>396038255.1334</v>
      </c>
      <c r="E51" s="47"/>
      <c r="F51" s="68"/>
      <c r="H51" s="30"/>
    </row>
    <row r="52" spans="1:8" s="9" customFormat="1" ht="24" customHeight="1">
      <c r="A52" s="41" t="s">
        <v>100</v>
      </c>
      <c r="B52" s="51">
        <v>378000000</v>
      </c>
      <c r="C52" s="52">
        <v>18038255.133400023</v>
      </c>
      <c r="D52" s="60">
        <f>SUM(B52:C52)</f>
        <v>396038255.1334</v>
      </c>
      <c r="E52" s="46">
        <v>10800</v>
      </c>
      <c r="F52" s="67"/>
      <c r="H52" s="22"/>
    </row>
    <row r="53" spans="1:8" s="29" customFormat="1" ht="24" customHeight="1">
      <c r="A53" s="76" t="s">
        <v>55</v>
      </c>
      <c r="B53" s="53">
        <f>SUM(B54)</f>
        <v>8</v>
      </c>
      <c r="C53" s="54">
        <f>SUM(C54)</f>
        <v>15470016.35074</v>
      </c>
      <c r="D53" s="95">
        <f>SUM(D54)</f>
        <v>15470024.35074</v>
      </c>
      <c r="E53" s="47"/>
      <c r="F53" s="68"/>
      <c r="H53" s="30"/>
    </row>
    <row r="54" spans="1:8" s="9" customFormat="1" ht="24" customHeight="1">
      <c r="A54" s="37" t="s">
        <v>101</v>
      </c>
      <c r="B54" s="51">
        <v>8</v>
      </c>
      <c r="C54" s="52">
        <v>15470016.35074</v>
      </c>
      <c r="D54" s="60">
        <f>SUM(B54:C54)</f>
        <v>15470024.35074</v>
      </c>
      <c r="E54" s="46">
        <v>2</v>
      </c>
      <c r="F54" s="67"/>
      <c r="H54" s="25"/>
    </row>
    <row r="55" spans="1:8" s="29" customFormat="1" ht="24" customHeight="1">
      <c r="A55" s="76" t="s">
        <v>19</v>
      </c>
      <c r="B55" s="53">
        <f>SUM(B56:B60)</f>
        <v>18551173958</v>
      </c>
      <c r="C55" s="54">
        <f>SUM(C56:C60)</f>
        <v>118762891374.77998</v>
      </c>
      <c r="D55" s="61">
        <f>SUM(D56:D60)</f>
        <v>137314065332.77998</v>
      </c>
      <c r="E55" s="47"/>
      <c r="F55" s="68"/>
      <c r="H55" s="30"/>
    </row>
    <row r="56" spans="1:8" s="9" customFormat="1" ht="24" customHeight="1">
      <c r="A56" s="37" t="s">
        <v>44</v>
      </c>
      <c r="B56" s="51">
        <v>12623674028</v>
      </c>
      <c r="C56" s="52">
        <v>116149537462.76</v>
      </c>
      <c r="D56" s="60">
        <f>SUM(B56:C56)</f>
        <v>128773211490.76</v>
      </c>
      <c r="E56" s="46">
        <v>2737718976</v>
      </c>
      <c r="F56" s="67"/>
      <c r="H56" s="25"/>
    </row>
    <row r="57" spans="1:8" s="9" customFormat="1" ht="24" customHeight="1">
      <c r="A57" s="37" t="s">
        <v>45</v>
      </c>
      <c r="B57" s="51">
        <v>5007388710</v>
      </c>
      <c r="C57" s="52">
        <v>284136036.1999998</v>
      </c>
      <c r="D57" s="60">
        <f aca="true" t="shared" si="4" ref="D57:D64">SUM(B57:C57)</f>
        <v>5291524746.2</v>
      </c>
      <c r="E57" s="46">
        <v>467682372</v>
      </c>
      <c r="F57" s="67"/>
      <c r="H57" s="25"/>
    </row>
    <row r="58" spans="1:8" s="9" customFormat="1" ht="24" customHeight="1">
      <c r="A58" s="37" t="s">
        <v>107</v>
      </c>
      <c r="B58" s="51">
        <v>315000000</v>
      </c>
      <c r="C58" s="52">
        <v>405628146.45000005</v>
      </c>
      <c r="D58" s="60">
        <f t="shared" si="4"/>
        <v>720628146.45</v>
      </c>
      <c r="E58" s="46">
        <v>31500000</v>
      </c>
      <c r="F58" s="67"/>
      <c r="H58" s="25"/>
    </row>
    <row r="59" spans="1:8" s="20" customFormat="1" ht="24" customHeight="1">
      <c r="A59" s="37" t="s">
        <v>117</v>
      </c>
      <c r="B59" s="51">
        <v>605111220</v>
      </c>
      <c r="C59" s="52">
        <v>1923589729.37</v>
      </c>
      <c r="D59" s="60">
        <f t="shared" si="4"/>
        <v>2528700949.37</v>
      </c>
      <c r="E59" s="46">
        <v>110436379</v>
      </c>
      <c r="F59" s="67"/>
      <c r="H59" s="27"/>
    </row>
    <row r="60" spans="1:8" s="20" customFormat="1" ht="24" customHeight="1" hidden="1">
      <c r="A60" s="37" t="s">
        <v>46</v>
      </c>
      <c r="B60" s="51"/>
      <c r="C60" s="52"/>
      <c r="D60" s="60">
        <f t="shared" si="4"/>
        <v>0</v>
      </c>
      <c r="E60" s="46">
        <v>0</v>
      </c>
      <c r="F60" s="67"/>
      <c r="H60" s="27"/>
    </row>
    <row r="61" spans="1:8" s="32" customFormat="1" ht="24" customHeight="1">
      <c r="A61" s="34" t="s">
        <v>48</v>
      </c>
      <c r="B61" s="53">
        <f>SUM(B62:B64)</f>
        <v>14953991530</v>
      </c>
      <c r="C61" s="54">
        <f>SUM(C62:C64)</f>
        <v>8474181986.520001</v>
      </c>
      <c r="D61" s="61">
        <f>SUM(D62:D64)</f>
        <v>23428173516.520004</v>
      </c>
      <c r="E61" s="47"/>
      <c r="F61" s="68"/>
      <c r="H61" s="33"/>
    </row>
    <row r="62" spans="1:8" s="9" customFormat="1" ht="24" customHeight="1">
      <c r="A62" s="37" t="s">
        <v>47</v>
      </c>
      <c r="B62" s="51">
        <v>43200000</v>
      </c>
      <c r="C62" s="52">
        <v>61045085.28</v>
      </c>
      <c r="D62" s="60">
        <f t="shared" si="4"/>
        <v>104245085.28</v>
      </c>
      <c r="E62" s="46">
        <v>21600</v>
      </c>
      <c r="F62" s="67"/>
      <c r="H62" s="25"/>
    </row>
    <row r="63" spans="1:8" s="9" customFormat="1" ht="24" customHeight="1">
      <c r="A63" s="37" t="s">
        <v>118</v>
      </c>
      <c r="B63" s="51">
        <v>1110791530</v>
      </c>
      <c r="C63" s="52">
        <v>10702446588.04</v>
      </c>
      <c r="D63" s="60">
        <f t="shared" si="4"/>
        <v>11813238118.04</v>
      </c>
      <c r="E63" s="46">
        <v>235886376</v>
      </c>
      <c r="F63" s="67"/>
      <c r="H63" s="25"/>
    </row>
    <row r="64" spans="1:8" s="9" customFormat="1" ht="24" customHeight="1">
      <c r="A64" s="37" t="s">
        <v>49</v>
      </c>
      <c r="B64" s="51">
        <v>13800000000</v>
      </c>
      <c r="C64" s="52">
        <v>-2289309686.8</v>
      </c>
      <c r="D64" s="60">
        <f t="shared" si="4"/>
        <v>11510690313.2</v>
      </c>
      <c r="E64" s="46">
        <v>953856820</v>
      </c>
      <c r="F64" s="67"/>
      <c r="H64" s="25"/>
    </row>
    <row r="65" spans="1:6" s="9" customFormat="1" ht="24" customHeight="1">
      <c r="A65" s="76" t="s">
        <v>12</v>
      </c>
      <c r="B65" s="53">
        <f>B66+B70+B72</f>
        <v>4897084789.91</v>
      </c>
      <c r="C65" s="96">
        <f>C66+C70+C72</f>
        <v>0</v>
      </c>
      <c r="D65" s="61">
        <f>D66+D70+D72</f>
        <v>4897084789.91</v>
      </c>
      <c r="E65" s="47"/>
      <c r="F65" s="68"/>
    </row>
    <row r="66" spans="1:8" s="29" customFormat="1" ht="24" customHeight="1">
      <c r="A66" s="76" t="s">
        <v>18</v>
      </c>
      <c r="B66" s="53">
        <f>SUM(B67:B69)</f>
        <v>3608084789.91</v>
      </c>
      <c r="C66" s="96">
        <f>SUM(C67:C69)</f>
        <v>0</v>
      </c>
      <c r="D66" s="61">
        <f>SUM(D67:D69)</f>
        <v>3608084789.91</v>
      </c>
      <c r="E66" s="47"/>
      <c r="F66" s="99"/>
      <c r="H66" s="30"/>
    </row>
    <row r="67" spans="1:8" s="9" customFormat="1" ht="24" customHeight="1">
      <c r="A67" s="41" t="s">
        <v>50</v>
      </c>
      <c r="B67" s="51">
        <v>1325187294</v>
      </c>
      <c r="C67" s="97">
        <v>0</v>
      </c>
      <c r="D67" s="60">
        <f>SUM(B67:C67)</f>
        <v>1325187294</v>
      </c>
      <c r="E67" s="46">
        <v>50000</v>
      </c>
      <c r="F67" s="98"/>
      <c r="H67" s="25"/>
    </row>
    <row r="68" spans="1:8" s="9" customFormat="1" ht="24" customHeight="1">
      <c r="A68" s="41" t="s">
        <v>51</v>
      </c>
      <c r="B68" s="51">
        <v>2270758565.91</v>
      </c>
      <c r="C68" s="97">
        <v>0</v>
      </c>
      <c r="D68" s="60">
        <f>SUM(B68:C68)</f>
        <v>2270758565.91</v>
      </c>
      <c r="E68" s="46">
        <v>115620</v>
      </c>
      <c r="F68" s="98"/>
      <c r="H68" s="25"/>
    </row>
    <row r="69" spans="1:8" s="9" customFormat="1" ht="24" customHeight="1">
      <c r="A69" s="41" t="s">
        <v>53</v>
      </c>
      <c r="B69" s="51">
        <v>12138930</v>
      </c>
      <c r="C69" s="97">
        <v>0</v>
      </c>
      <c r="D69" s="60">
        <f>SUM(B69:C69)</f>
        <v>12138930</v>
      </c>
      <c r="E69" s="46">
        <v>617025</v>
      </c>
      <c r="F69" s="98"/>
      <c r="H69" s="25"/>
    </row>
    <row r="70" spans="1:8" s="29" customFormat="1" ht="24" customHeight="1">
      <c r="A70" s="76" t="s">
        <v>15</v>
      </c>
      <c r="B70" s="53">
        <f>B71</f>
        <v>89000000</v>
      </c>
      <c r="C70" s="96">
        <f>SUM(C71)</f>
        <v>0</v>
      </c>
      <c r="D70" s="61">
        <f>D71</f>
        <v>89000000</v>
      </c>
      <c r="E70" s="47"/>
      <c r="F70" s="68"/>
      <c r="H70" s="30"/>
    </row>
    <row r="71" spans="1:8" s="9" customFormat="1" ht="24" customHeight="1">
      <c r="A71" s="41" t="s">
        <v>54</v>
      </c>
      <c r="B71" s="51">
        <v>89000000</v>
      </c>
      <c r="C71" s="97">
        <v>0</v>
      </c>
      <c r="D71" s="60">
        <f>SUM(B71:C71)</f>
        <v>89000000</v>
      </c>
      <c r="E71" s="46">
        <v>8900000</v>
      </c>
      <c r="F71" s="98"/>
      <c r="H71" s="25"/>
    </row>
    <row r="72" spans="1:8" s="29" customFormat="1" ht="24" customHeight="1">
      <c r="A72" s="76" t="s">
        <v>19</v>
      </c>
      <c r="B72" s="53">
        <f>B73</f>
        <v>1200000000</v>
      </c>
      <c r="C72" s="96">
        <f>C73</f>
        <v>0</v>
      </c>
      <c r="D72" s="61">
        <f>D73</f>
        <v>1200000000</v>
      </c>
      <c r="E72" s="47"/>
      <c r="F72" s="99"/>
      <c r="H72" s="30"/>
    </row>
    <row r="73" spans="1:8" s="9" customFormat="1" ht="24" customHeight="1">
      <c r="A73" s="100" t="s">
        <v>124</v>
      </c>
      <c r="B73" s="90">
        <v>1200000000</v>
      </c>
      <c r="C73" s="101">
        <v>0</v>
      </c>
      <c r="D73" s="92">
        <f>SUM(B73:C73)</f>
        <v>1200000000</v>
      </c>
      <c r="E73" s="93">
        <v>171428571</v>
      </c>
      <c r="F73" s="102"/>
      <c r="H73" s="25"/>
    </row>
    <row r="74" spans="1:8" s="29" customFormat="1" ht="24" customHeight="1">
      <c r="A74" s="76" t="s">
        <v>11</v>
      </c>
      <c r="B74" s="53">
        <f>B75+B128</f>
        <v>1532804687038.72</v>
      </c>
      <c r="C74" s="54">
        <f>C75+C128</f>
        <v>974441762853.6898</v>
      </c>
      <c r="D74" s="61">
        <f>D75+D128</f>
        <v>2507246449892.4097</v>
      </c>
      <c r="E74" s="47"/>
      <c r="F74" s="103" t="s">
        <v>110</v>
      </c>
      <c r="H74" s="39"/>
    </row>
    <row r="75" spans="1:8" s="29" customFormat="1" ht="24" customHeight="1">
      <c r="A75" s="76" t="s">
        <v>120</v>
      </c>
      <c r="B75" s="53">
        <f>B76+B82+B84+B87+B90+B97+B99+B102+B125+B108+B120+B110+B112+B80+B118</f>
        <v>1532704687038.72</v>
      </c>
      <c r="C75" s="54">
        <f>C76+C82+C84+C87+C90+C97+C99+C102+C125+C108+C120+C110+C112+C80+C118</f>
        <v>957566785923.9999</v>
      </c>
      <c r="D75" s="61">
        <f>D76+D82+D84+D87+D90+D97+D99+D102+D125+D108+D120+D110+D112+D80+D118</f>
        <v>2490271472962.7197</v>
      </c>
      <c r="E75" s="47"/>
      <c r="F75" s="104"/>
      <c r="H75" s="31"/>
    </row>
    <row r="76" spans="1:8" s="29" customFormat="1" ht="24" customHeight="1">
      <c r="A76" s="76" t="s">
        <v>13</v>
      </c>
      <c r="B76" s="53">
        <f>B77+B78+B79</f>
        <v>99834356724.79</v>
      </c>
      <c r="C76" s="54">
        <f>D76-B76</f>
        <v>471214623653.8399</v>
      </c>
      <c r="D76" s="61">
        <f>D77+D78+D79</f>
        <v>571048980378.6299</v>
      </c>
      <c r="E76" s="47"/>
      <c r="F76" s="68"/>
      <c r="H76" s="31"/>
    </row>
    <row r="77" spans="1:8" s="9" customFormat="1" ht="24" customHeight="1">
      <c r="A77" s="41" t="s">
        <v>56</v>
      </c>
      <c r="B77" s="51">
        <v>88983924367.29</v>
      </c>
      <c r="C77" s="52">
        <v>468635671517.14996</v>
      </c>
      <c r="D77" s="60">
        <f>SUM(B77:C77)</f>
        <v>557619595884.44</v>
      </c>
      <c r="E77" s="46"/>
      <c r="F77" s="67"/>
      <c r="H77" s="22"/>
    </row>
    <row r="78" spans="1:8" s="9" customFormat="1" ht="24" customHeight="1">
      <c r="A78" s="41" t="s">
        <v>87</v>
      </c>
      <c r="B78" s="51">
        <v>844783757</v>
      </c>
      <c r="C78" s="52">
        <v>1363083579.69</v>
      </c>
      <c r="D78" s="60">
        <f>SUM(B78:C78)</f>
        <v>2207867336.69</v>
      </c>
      <c r="E78" s="46"/>
      <c r="F78" s="67"/>
      <c r="H78" s="22"/>
    </row>
    <row r="79" spans="1:8" s="9" customFormat="1" ht="24" customHeight="1">
      <c r="A79" s="41" t="s">
        <v>88</v>
      </c>
      <c r="B79" s="51">
        <v>10005648600.5</v>
      </c>
      <c r="C79" s="52">
        <v>1215868557</v>
      </c>
      <c r="D79" s="60">
        <f>SUM(B79:C79)</f>
        <v>11221517157.5</v>
      </c>
      <c r="E79" s="46"/>
      <c r="F79" s="67"/>
      <c r="H79" s="22"/>
    </row>
    <row r="80" spans="1:8" s="29" customFormat="1" ht="24" customHeight="1">
      <c r="A80" s="76" t="s">
        <v>121</v>
      </c>
      <c r="B80" s="53">
        <f>B81</f>
        <v>127203259</v>
      </c>
      <c r="C80" s="54">
        <f>C81</f>
        <v>217084151</v>
      </c>
      <c r="D80" s="61">
        <f>D81</f>
        <v>344287410</v>
      </c>
      <c r="E80" s="47"/>
      <c r="F80" s="68"/>
      <c r="H80" s="31"/>
    </row>
    <row r="81" spans="1:8" s="9" customFormat="1" ht="24" customHeight="1">
      <c r="A81" s="41" t="s">
        <v>89</v>
      </c>
      <c r="B81" s="51">
        <v>127203259</v>
      </c>
      <c r="C81" s="52">
        <v>217084151</v>
      </c>
      <c r="D81" s="60">
        <f>SUM(B81:C81)</f>
        <v>344287410</v>
      </c>
      <c r="E81" s="46"/>
      <c r="F81" s="67"/>
      <c r="H81" s="22"/>
    </row>
    <row r="82" spans="1:8" s="9" customFormat="1" ht="24" customHeight="1">
      <c r="A82" s="76" t="s">
        <v>59</v>
      </c>
      <c r="B82" s="53">
        <f>SUM(B83:B83)</f>
        <v>64173661810.64</v>
      </c>
      <c r="C82" s="54">
        <f>SUM(C83:C83)</f>
        <v>-2115167226.300003</v>
      </c>
      <c r="D82" s="61">
        <f>SUM(D83:D83)</f>
        <v>62058494584.34</v>
      </c>
      <c r="E82" s="46"/>
      <c r="F82" s="67"/>
      <c r="H82" s="22"/>
    </row>
    <row r="83" spans="1:8" s="9" customFormat="1" ht="24" customHeight="1">
      <c r="A83" s="41" t="s">
        <v>57</v>
      </c>
      <c r="B83" s="51">
        <v>64173661810.64</v>
      </c>
      <c r="C83" s="52">
        <v>-2115167226.300003</v>
      </c>
      <c r="D83" s="60">
        <f>SUM(B83:C83)</f>
        <v>62058494584.34</v>
      </c>
      <c r="E83" s="46"/>
      <c r="F83" s="67"/>
      <c r="H83" s="22"/>
    </row>
    <row r="84" spans="1:8" s="29" customFormat="1" ht="24" customHeight="1">
      <c r="A84" s="76" t="s">
        <v>60</v>
      </c>
      <c r="B84" s="53">
        <f>SUM(B85:B86)</f>
        <v>93887116691.66</v>
      </c>
      <c r="C84" s="54">
        <f>SUM(C85:C86)</f>
        <v>-50377723394.880005</v>
      </c>
      <c r="D84" s="61">
        <f>SUM(D85:D86)</f>
        <v>43509393296.78</v>
      </c>
      <c r="E84" s="47"/>
      <c r="F84" s="68"/>
      <c r="H84" s="31"/>
    </row>
    <row r="85" spans="1:8" s="9" customFormat="1" ht="24" customHeight="1">
      <c r="A85" s="41" t="s">
        <v>61</v>
      </c>
      <c r="B85" s="51">
        <v>33283559691.66</v>
      </c>
      <c r="C85" s="52">
        <v>10225833605.119999</v>
      </c>
      <c r="D85" s="60">
        <f>SUM(B85:C85)</f>
        <v>43509393296.78</v>
      </c>
      <c r="E85" s="46"/>
      <c r="F85" s="67"/>
      <c r="G85" s="44"/>
      <c r="H85" s="22"/>
    </row>
    <row r="86" spans="1:8" s="9" customFormat="1" ht="24" customHeight="1">
      <c r="A86" s="41" t="s">
        <v>58</v>
      </c>
      <c r="B86" s="51">
        <v>60603557000</v>
      </c>
      <c r="C86" s="52">
        <v>-60603557000</v>
      </c>
      <c r="D86" s="105">
        <f>SUM(B86:C86)</f>
        <v>0</v>
      </c>
      <c r="E86" s="46"/>
      <c r="F86" s="106"/>
      <c r="H86" s="22"/>
    </row>
    <row r="87" spans="1:8" s="29" customFormat="1" ht="24" customHeight="1">
      <c r="A87" s="76" t="s">
        <v>18</v>
      </c>
      <c r="B87" s="53">
        <f>SUM(B88:B89)</f>
        <v>30299123450.02</v>
      </c>
      <c r="C87" s="54">
        <f>SUM(C88:C89)</f>
        <v>15653951930</v>
      </c>
      <c r="D87" s="61">
        <f>SUM(D88:D89)</f>
        <v>45953075380.020004</v>
      </c>
      <c r="E87" s="47"/>
      <c r="F87" s="68"/>
      <c r="H87" s="31"/>
    </row>
    <row r="88" spans="1:8" s="9" customFormat="1" ht="24" customHeight="1">
      <c r="A88" s="41" t="s">
        <v>62</v>
      </c>
      <c r="B88" s="51">
        <v>25828946648.02</v>
      </c>
      <c r="C88" s="97">
        <v>0</v>
      </c>
      <c r="D88" s="60">
        <f>SUM(B88:C88)</f>
        <v>25828946648.02</v>
      </c>
      <c r="E88" s="46"/>
      <c r="F88" s="67"/>
      <c r="H88" s="22"/>
    </row>
    <row r="89" spans="1:8" s="9" customFormat="1" ht="24" customHeight="1">
      <c r="A89" s="41" t="s">
        <v>63</v>
      </c>
      <c r="B89" s="51">
        <v>4470176802</v>
      </c>
      <c r="C89" s="52">
        <v>15653951930</v>
      </c>
      <c r="D89" s="60">
        <f>SUM(B89:C89)</f>
        <v>20124128732</v>
      </c>
      <c r="E89" s="46"/>
      <c r="F89" s="67"/>
      <c r="H89" s="22"/>
    </row>
    <row r="90" spans="1:8" s="29" customFormat="1" ht="24" customHeight="1">
      <c r="A90" s="76" t="s">
        <v>55</v>
      </c>
      <c r="B90" s="53">
        <f>B91+B92+B93+B94+B95+B96</f>
        <v>254259706181.21</v>
      </c>
      <c r="C90" s="54">
        <f>C91+C92+C93+C94+C95+C96</f>
        <v>105536545533.12</v>
      </c>
      <c r="D90" s="95">
        <f>D91+D92+D93+D94+D95+D96</f>
        <v>359796251714.33</v>
      </c>
      <c r="E90" s="47"/>
      <c r="F90" s="68"/>
      <c r="H90" s="31"/>
    </row>
    <row r="91" spans="1:8" s="9" customFormat="1" ht="24" customHeight="1">
      <c r="A91" s="41" t="s">
        <v>64</v>
      </c>
      <c r="B91" s="51">
        <v>183341636026.77</v>
      </c>
      <c r="C91" s="52">
        <v>70524904045.46</v>
      </c>
      <c r="D91" s="107">
        <f aca="true" t="shared" si="5" ref="D91:D96">SUM(B91:C91)</f>
        <v>253866540072.22998</v>
      </c>
      <c r="E91" s="46"/>
      <c r="F91" s="67"/>
      <c r="G91" s="44"/>
      <c r="H91" s="22"/>
    </row>
    <row r="92" spans="1:8" s="9" customFormat="1" ht="24" customHeight="1">
      <c r="A92" s="41" t="s">
        <v>65</v>
      </c>
      <c r="B92" s="51">
        <v>34764126951.91</v>
      </c>
      <c r="C92" s="52">
        <v>16593229052.79</v>
      </c>
      <c r="D92" s="60">
        <f t="shared" si="5"/>
        <v>51357356004.700005</v>
      </c>
      <c r="E92" s="46"/>
      <c r="F92" s="106"/>
      <c r="H92" s="22"/>
    </row>
    <row r="93" spans="1:8" s="9" customFormat="1" ht="24" customHeight="1">
      <c r="A93" s="41" t="s">
        <v>66</v>
      </c>
      <c r="B93" s="51">
        <v>9080705196</v>
      </c>
      <c r="C93" s="52">
        <v>3416797472</v>
      </c>
      <c r="D93" s="60">
        <f t="shared" si="5"/>
        <v>12497502668</v>
      </c>
      <c r="E93" s="46"/>
      <c r="F93" s="67"/>
      <c r="H93" s="22"/>
    </row>
    <row r="94" spans="1:8" s="9" customFormat="1" ht="24" customHeight="1">
      <c r="A94" s="41" t="s">
        <v>67</v>
      </c>
      <c r="B94" s="51">
        <v>2743797206.53</v>
      </c>
      <c r="C94" s="52">
        <v>722027506.73</v>
      </c>
      <c r="D94" s="60">
        <f t="shared" si="5"/>
        <v>3465824713.26</v>
      </c>
      <c r="E94" s="46"/>
      <c r="F94" s="67"/>
      <c r="H94" s="22"/>
    </row>
    <row r="95" spans="1:8" s="9" customFormat="1" ht="24" customHeight="1">
      <c r="A95" s="41" t="s">
        <v>68</v>
      </c>
      <c r="B95" s="51">
        <v>3996574328</v>
      </c>
      <c r="C95" s="52">
        <v>3820672842.19</v>
      </c>
      <c r="D95" s="60">
        <f t="shared" si="5"/>
        <v>7817247170.190001</v>
      </c>
      <c r="E95" s="46"/>
      <c r="F95" s="67"/>
      <c r="H95" s="22"/>
    </row>
    <row r="96" spans="1:8" s="9" customFormat="1" ht="24" customHeight="1">
      <c r="A96" s="41" t="s">
        <v>69</v>
      </c>
      <c r="B96" s="51">
        <v>20332866472</v>
      </c>
      <c r="C96" s="52">
        <v>10458914613.95</v>
      </c>
      <c r="D96" s="60">
        <f t="shared" si="5"/>
        <v>30791781085.95</v>
      </c>
      <c r="E96" s="46"/>
      <c r="F96" s="67"/>
      <c r="H96" s="22"/>
    </row>
    <row r="97" spans="1:8" s="29" customFormat="1" ht="24" customHeight="1">
      <c r="A97" s="76" t="s">
        <v>73</v>
      </c>
      <c r="B97" s="53">
        <f>B98</f>
        <v>4111303145.37</v>
      </c>
      <c r="C97" s="54">
        <f>C98</f>
        <v>31698196.5</v>
      </c>
      <c r="D97" s="61">
        <f>D98</f>
        <v>4143001341.87</v>
      </c>
      <c r="E97" s="47"/>
      <c r="F97" s="68"/>
      <c r="H97" s="31"/>
    </row>
    <row r="98" spans="1:8" s="9" customFormat="1" ht="24" customHeight="1">
      <c r="A98" s="41" t="s">
        <v>70</v>
      </c>
      <c r="B98" s="51">
        <v>4111303145.37</v>
      </c>
      <c r="C98" s="52">
        <v>31698196.5</v>
      </c>
      <c r="D98" s="60">
        <f>SUM(B98:C98)</f>
        <v>4143001341.87</v>
      </c>
      <c r="E98" s="46"/>
      <c r="F98" s="67"/>
      <c r="H98" s="22"/>
    </row>
    <row r="99" spans="1:8" s="29" customFormat="1" ht="24" customHeight="1">
      <c r="A99" s="76" t="s">
        <v>15</v>
      </c>
      <c r="B99" s="53">
        <f>SUM(B100:B101)</f>
        <v>96439637671.78</v>
      </c>
      <c r="C99" s="54">
        <f>SUM(C100:C101)</f>
        <v>125271186414.07</v>
      </c>
      <c r="D99" s="61">
        <f>SUM(D100:D101)</f>
        <v>221710824085.85</v>
      </c>
      <c r="E99" s="47"/>
      <c r="F99" s="68"/>
      <c r="H99" s="31"/>
    </row>
    <row r="100" spans="1:8" s="9" customFormat="1" ht="24" customHeight="1">
      <c r="A100" s="41" t="s">
        <v>71</v>
      </c>
      <c r="B100" s="51">
        <v>42973713213.78</v>
      </c>
      <c r="C100" s="52">
        <v>112821648886.91</v>
      </c>
      <c r="D100" s="60">
        <f>SUM(B100:C100)</f>
        <v>155795362100.69</v>
      </c>
      <c r="E100" s="46"/>
      <c r="F100" s="67"/>
      <c r="H100" s="22"/>
    </row>
    <row r="101" spans="1:8" s="9" customFormat="1" ht="24" customHeight="1">
      <c r="A101" s="41" t="s">
        <v>72</v>
      </c>
      <c r="B101" s="51">
        <v>53465924458</v>
      </c>
      <c r="C101" s="52">
        <v>12449537527.160004</v>
      </c>
      <c r="D101" s="60">
        <f>SUM(B101:C101)</f>
        <v>65915461985.16</v>
      </c>
      <c r="E101" s="46"/>
      <c r="F101" s="67"/>
      <c r="H101" s="22"/>
    </row>
    <row r="102" spans="1:8" s="29" customFormat="1" ht="24" customHeight="1">
      <c r="A102" s="76" t="s">
        <v>19</v>
      </c>
      <c r="B102" s="53">
        <f>SUM(B103)</f>
        <v>724955281023.49</v>
      </c>
      <c r="C102" s="54">
        <f>SUM(C103)</f>
        <v>208060805367.01</v>
      </c>
      <c r="D102" s="61">
        <f>SUM(D103)</f>
        <v>933016086390.5</v>
      </c>
      <c r="E102" s="47"/>
      <c r="F102" s="68"/>
      <c r="H102" s="31"/>
    </row>
    <row r="103" spans="1:8" s="20" customFormat="1" ht="24" customHeight="1">
      <c r="A103" s="41" t="s">
        <v>74</v>
      </c>
      <c r="B103" s="51">
        <f>SUM(B104:B107)</f>
        <v>724955281023.49</v>
      </c>
      <c r="C103" s="52">
        <f>SUM(C104:C107)</f>
        <v>208060805367.01</v>
      </c>
      <c r="D103" s="107">
        <f>SUM(D104:D107)</f>
        <v>933016086390.5</v>
      </c>
      <c r="E103" s="46"/>
      <c r="F103" s="67"/>
      <c r="G103" s="121"/>
      <c r="H103" s="122"/>
    </row>
    <row r="104" spans="1:8" s="9" customFormat="1" ht="24" customHeight="1" hidden="1">
      <c r="A104" s="41" t="s">
        <v>95</v>
      </c>
      <c r="B104" s="51">
        <v>72282362195.64</v>
      </c>
      <c r="C104" s="113">
        <v>108330712403.86</v>
      </c>
      <c r="D104" s="114">
        <f>SUM(B104:C104)</f>
        <v>180613074599.5</v>
      </c>
      <c r="E104" s="46"/>
      <c r="F104" s="67"/>
      <c r="H104" s="22"/>
    </row>
    <row r="105" spans="1:8" s="9" customFormat="1" ht="24" customHeight="1" hidden="1">
      <c r="A105" s="41" t="s">
        <v>96</v>
      </c>
      <c r="B105" s="51">
        <v>641873529526.85</v>
      </c>
      <c r="C105" s="52">
        <v>93478324224.15002</v>
      </c>
      <c r="D105" s="60">
        <f>SUM(B105:C105)</f>
        <v>735351853751</v>
      </c>
      <c r="E105" s="46"/>
      <c r="F105" s="67"/>
      <c r="H105" s="22"/>
    </row>
    <row r="106" spans="1:8" s="9" customFormat="1" ht="24" customHeight="1" hidden="1">
      <c r="A106" s="41" t="s">
        <v>97</v>
      </c>
      <c r="B106" s="51">
        <v>10499389301</v>
      </c>
      <c r="C106" s="52">
        <v>6551768739</v>
      </c>
      <c r="D106" s="60">
        <f>SUM(B106:C106)</f>
        <v>17051158040</v>
      </c>
      <c r="E106" s="46"/>
      <c r="F106" s="67"/>
      <c r="H106" s="22"/>
    </row>
    <row r="107" spans="1:8" s="9" customFormat="1" ht="24" customHeight="1" hidden="1">
      <c r="A107" s="41" t="s">
        <v>98</v>
      </c>
      <c r="B107" s="51">
        <v>300000000</v>
      </c>
      <c r="C107" s="52">
        <v>-300000000</v>
      </c>
      <c r="D107" s="60">
        <f>SUM(B107:C107)</f>
        <v>0</v>
      </c>
      <c r="E107" s="46"/>
      <c r="F107" s="67"/>
      <c r="H107" s="22"/>
    </row>
    <row r="108" spans="1:8" s="29" customFormat="1" ht="22.5" customHeight="1">
      <c r="A108" s="76" t="s">
        <v>78</v>
      </c>
      <c r="B108" s="53">
        <f>B109</f>
        <v>625000</v>
      </c>
      <c r="C108" s="54">
        <f>C109</f>
        <v>4583984</v>
      </c>
      <c r="D108" s="61">
        <f>D109</f>
        <v>5208984</v>
      </c>
      <c r="E108" s="47"/>
      <c r="F108" s="68"/>
      <c r="H108" s="31"/>
    </row>
    <row r="109" spans="1:8" s="9" customFormat="1" ht="22.5" customHeight="1">
      <c r="A109" s="108" t="s">
        <v>77</v>
      </c>
      <c r="B109" s="109">
        <v>625000</v>
      </c>
      <c r="C109" s="110">
        <v>4583984</v>
      </c>
      <c r="D109" s="111">
        <f>SUM(B109:C109)</f>
        <v>5208984</v>
      </c>
      <c r="E109" s="46"/>
      <c r="F109" s="112"/>
      <c r="H109" s="22"/>
    </row>
    <row r="110" spans="1:8" s="29" customFormat="1" ht="24" customHeight="1">
      <c r="A110" s="76" t="s">
        <v>48</v>
      </c>
      <c r="B110" s="53">
        <f>B111</f>
        <v>544736984.34</v>
      </c>
      <c r="C110" s="54">
        <f>C111</f>
        <v>1849560009.6599998</v>
      </c>
      <c r="D110" s="61">
        <f>D111</f>
        <v>2394296994</v>
      </c>
      <c r="E110" s="47"/>
      <c r="F110" s="68"/>
      <c r="H110" s="31"/>
    </row>
    <row r="111" spans="1:8" s="9" customFormat="1" ht="24" customHeight="1">
      <c r="A111" s="41" t="s">
        <v>82</v>
      </c>
      <c r="B111" s="51">
        <v>544736984.34</v>
      </c>
      <c r="C111" s="52">
        <v>1849560009.6599998</v>
      </c>
      <c r="D111" s="60">
        <f>SUM(B111:C111)</f>
        <v>2394296994</v>
      </c>
      <c r="E111" s="46"/>
      <c r="F111" s="67"/>
      <c r="H111" s="22"/>
    </row>
    <row r="112" spans="1:8" s="29" customFormat="1" ht="24" customHeight="1">
      <c r="A112" s="115" t="s">
        <v>80</v>
      </c>
      <c r="B112" s="116">
        <f>SUM(B113:B117)</f>
        <v>17445544001.92</v>
      </c>
      <c r="C112" s="117">
        <f>SUM(C113:C117)</f>
        <v>23391005819.98</v>
      </c>
      <c r="D112" s="118">
        <f>SUM(D113:D117)</f>
        <v>40836549821.899994</v>
      </c>
      <c r="E112" s="119"/>
      <c r="F112" s="120"/>
      <c r="H112" s="31"/>
    </row>
    <row r="113" spans="1:8" s="9" customFormat="1" ht="24" customHeight="1">
      <c r="A113" s="41" t="s">
        <v>83</v>
      </c>
      <c r="B113" s="51">
        <v>16070185001.92</v>
      </c>
      <c r="C113" s="52">
        <v>21719272814.21</v>
      </c>
      <c r="D113" s="60">
        <f>SUM(B113:C113)</f>
        <v>37789457816.13</v>
      </c>
      <c r="E113" s="46"/>
      <c r="F113" s="67"/>
      <c r="H113" s="22"/>
    </row>
    <row r="114" spans="1:8" s="9" customFormat="1" ht="24" customHeight="1">
      <c r="A114" s="41" t="s">
        <v>85</v>
      </c>
      <c r="B114" s="51">
        <v>1000000</v>
      </c>
      <c r="C114" s="52">
        <v>446172013</v>
      </c>
      <c r="D114" s="60">
        <f>SUM(B114:C114)</f>
        <v>447172013</v>
      </c>
      <c r="E114" s="46"/>
      <c r="F114" s="67"/>
      <c r="H114" s="22"/>
    </row>
    <row r="115" spans="1:8" s="9" customFormat="1" ht="24" customHeight="1">
      <c r="A115" s="41" t="s">
        <v>86</v>
      </c>
      <c r="B115" s="51">
        <v>930000</v>
      </c>
      <c r="C115" s="52">
        <v>289869224</v>
      </c>
      <c r="D115" s="60">
        <f>SUM(B115:C115)</f>
        <v>290799224</v>
      </c>
      <c r="E115" s="46"/>
      <c r="F115" s="106"/>
      <c r="H115" s="22"/>
    </row>
    <row r="116" spans="1:8" s="9" customFormat="1" ht="22.5" customHeight="1">
      <c r="A116" s="41" t="s">
        <v>84</v>
      </c>
      <c r="B116" s="51">
        <v>208000000</v>
      </c>
      <c r="C116" s="52">
        <v>935691768.77</v>
      </c>
      <c r="D116" s="60">
        <f>SUM(B116:C116)</f>
        <v>1143691768.77</v>
      </c>
      <c r="E116" s="46"/>
      <c r="F116" s="67"/>
      <c r="H116" s="22"/>
    </row>
    <row r="117" spans="1:8" s="9" customFormat="1" ht="24" customHeight="1">
      <c r="A117" s="41" t="s">
        <v>65</v>
      </c>
      <c r="B117" s="51">
        <v>1165429000</v>
      </c>
      <c r="C117" s="42">
        <v>0</v>
      </c>
      <c r="D117" s="60">
        <f>SUM(B117:C117)</f>
        <v>1165429000</v>
      </c>
      <c r="E117" s="46"/>
      <c r="F117" s="103" t="s">
        <v>123</v>
      </c>
      <c r="H117" s="22"/>
    </row>
    <row r="118" spans="1:8" s="29" customFormat="1" ht="24" customHeight="1">
      <c r="A118" s="76" t="s">
        <v>28</v>
      </c>
      <c r="B118" s="53">
        <f>B119</f>
        <v>2754459700</v>
      </c>
      <c r="C118" s="54">
        <f>C119</f>
        <v>824828301</v>
      </c>
      <c r="D118" s="95">
        <f>D119</f>
        <v>3579288001</v>
      </c>
      <c r="E118" s="47"/>
      <c r="F118" s="68"/>
      <c r="H118" s="31"/>
    </row>
    <row r="119" spans="1:8" s="9" customFormat="1" ht="24" customHeight="1">
      <c r="A119" s="41" t="s">
        <v>91</v>
      </c>
      <c r="B119" s="51">
        <v>2754459700</v>
      </c>
      <c r="C119" s="52">
        <v>824828301</v>
      </c>
      <c r="D119" s="60">
        <f>SUM(B119:C119)</f>
        <v>3579288001</v>
      </c>
      <c r="E119" s="46"/>
      <c r="F119" s="67"/>
      <c r="H119" s="22"/>
    </row>
    <row r="120" spans="1:8" s="29" customFormat="1" ht="24" customHeight="1">
      <c r="A120" s="76" t="s">
        <v>79</v>
      </c>
      <c r="B120" s="53">
        <f>B121</f>
        <v>84104525501.5</v>
      </c>
      <c r="C120" s="54">
        <f>C121</f>
        <v>21558985144</v>
      </c>
      <c r="D120" s="61">
        <f>D121</f>
        <v>105663510645.5</v>
      </c>
      <c r="E120" s="47"/>
      <c r="F120" s="68"/>
      <c r="H120" s="31"/>
    </row>
    <row r="121" spans="1:8" s="9" customFormat="1" ht="24" customHeight="1">
      <c r="A121" s="41" t="s">
        <v>81</v>
      </c>
      <c r="B121" s="51">
        <f>SUM(B122:B124)</f>
        <v>84104525501.5</v>
      </c>
      <c r="C121" s="52">
        <f>SUM(C122:C124)</f>
        <v>21558985144</v>
      </c>
      <c r="D121" s="60">
        <f>SUM(B121:C121)</f>
        <v>105663510645.5</v>
      </c>
      <c r="E121" s="46"/>
      <c r="F121" s="67"/>
      <c r="H121" s="22"/>
    </row>
    <row r="122" spans="1:8" s="9" customFormat="1" ht="24" customHeight="1" hidden="1">
      <c r="A122" s="41" t="s">
        <v>102</v>
      </c>
      <c r="B122" s="51">
        <v>53799904501.5</v>
      </c>
      <c r="C122" s="52">
        <v>32935610640</v>
      </c>
      <c r="D122" s="60">
        <f>SUM(B122:C122)</f>
        <v>86735515141.5</v>
      </c>
      <c r="E122" s="46"/>
      <c r="F122" s="67"/>
      <c r="H122" s="22"/>
    </row>
    <row r="123" spans="1:8" s="9" customFormat="1" ht="24" customHeight="1" hidden="1">
      <c r="A123" s="41" t="s">
        <v>103</v>
      </c>
      <c r="B123" s="51">
        <v>10370733000</v>
      </c>
      <c r="C123" s="52">
        <v>-7014443545</v>
      </c>
      <c r="D123" s="60">
        <f>SUM(B123:C123)</f>
        <v>3356289455</v>
      </c>
      <c r="E123" s="46"/>
      <c r="F123" s="67"/>
      <c r="H123" s="22"/>
    </row>
    <row r="124" spans="1:8" s="9" customFormat="1" ht="24" customHeight="1" hidden="1">
      <c r="A124" s="41" t="s">
        <v>104</v>
      </c>
      <c r="B124" s="51">
        <v>19933888000</v>
      </c>
      <c r="C124" s="52">
        <v>-4362181951</v>
      </c>
      <c r="D124" s="60">
        <f>SUM(B124:C124)</f>
        <v>15571706049</v>
      </c>
      <c r="E124" s="46"/>
      <c r="F124" s="67"/>
      <c r="H124" s="22"/>
    </row>
    <row r="125" spans="1:8" s="29" customFormat="1" ht="24" customHeight="1">
      <c r="A125" s="76" t="s">
        <v>27</v>
      </c>
      <c r="B125" s="53">
        <f>SUM(B126:B127)</f>
        <v>59767405893</v>
      </c>
      <c r="C125" s="54">
        <f>SUM(C126:C127)</f>
        <v>36444818041</v>
      </c>
      <c r="D125" s="61">
        <f>SUM(D126:D127)</f>
        <v>96212223934</v>
      </c>
      <c r="E125" s="47"/>
      <c r="F125" s="68"/>
      <c r="H125" s="31"/>
    </row>
    <row r="126" spans="1:8" s="9" customFormat="1" ht="24" customHeight="1">
      <c r="A126" s="41" t="s">
        <v>75</v>
      </c>
      <c r="B126" s="51">
        <v>14296937752</v>
      </c>
      <c r="C126" s="52">
        <v>17233308995</v>
      </c>
      <c r="D126" s="60">
        <f>SUM(B126:C126)</f>
        <v>31530246747</v>
      </c>
      <c r="E126" s="46"/>
      <c r="F126" s="67"/>
      <c r="H126" s="22"/>
    </row>
    <row r="127" spans="1:8" s="9" customFormat="1" ht="24" customHeight="1">
      <c r="A127" s="41" t="s">
        <v>76</v>
      </c>
      <c r="B127" s="51">
        <v>45470468141</v>
      </c>
      <c r="C127" s="52">
        <v>19211509046</v>
      </c>
      <c r="D127" s="60">
        <f>SUM(B127:C127)</f>
        <v>64681977187</v>
      </c>
      <c r="E127" s="46"/>
      <c r="F127" s="67"/>
      <c r="H127" s="22"/>
    </row>
    <row r="128" spans="1:6" s="38" customFormat="1" ht="24" customHeight="1">
      <c r="A128" s="76" t="s">
        <v>90</v>
      </c>
      <c r="B128" s="53">
        <f aca="true" t="shared" si="6" ref="B128:D129">B129</f>
        <v>100000000</v>
      </c>
      <c r="C128" s="54">
        <f t="shared" si="6"/>
        <v>16874976929.69</v>
      </c>
      <c r="D128" s="61">
        <f t="shared" si="6"/>
        <v>16974976929.69</v>
      </c>
      <c r="E128" s="47"/>
      <c r="F128" s="68"/>
    </row>
    <row r="129" spans="1:8" s="29" customFormat="1" ht="24" customHeight="1">
      <c r="A129" s="76" t="s">
        <v>15</v>
      </c>
      <c r="B129" s="53">
        <f t="shared" si="6"/>
        <v>100000000</v>
      </c>
      <c r="C129" s="54">
        <f t="shared" si="6"/>
        <v>16874976929.69</v>
      </c>
      <c r="D129" s="61">
        <f t="shared" si="6"/>
        <v>16974976929.69</v>
      </c>
      <c r="E129" s="47"/>
      <c r="F129" s="68"/>
      <c r="H129" s="30"/>
    </row>
    <row r="130" spans="1:8" s="9" customFormat="1" ht="24" customHeight="1">
      <c r="A130" s="41" t="s">
        <v>92</v>
      </c>
      <c r="B130" s="51">
        <v>100000000</v>
      </c>
      <c r="C130" s="52">
        <v>16874976929.69</v>
      </c>
      <c r="D130" s="60">
        <f>SUM(B130:C130)</f>
        <v>16974976929.69</v>
      </c>
      <c r="E130" s="46">
        <v>50000000</v>
      </c>
      <c r="F130" s="67"/>
      <c r="H130" s="25"/>
    </row>
    <row r="131" spans="1:8" s="29" customFormat="1" ht="24" customHeight="1">
      <c r="A131" s="35"/>
      <c r="B131" s="49"/>
      <c r="C131" s="50"/>
      <c r="D131" s="59"/>
      <c r="E131" s="45"/>
      <c r="F131" s="66"/>
      <c r="H131" s="30"/>
    </row>
    <row r="132" spans="1:8" s="29" customFormat="1" ht="24" customHeight="1">
      <c r="A132" s="36" t="s">
        <v>8</v>
      </c>
      <c r="B132" s="55">
        <f>B5+B65+B74</f>
        <v>2859724080898.13</v>
      </c>
      <c r="C132" s="56">
        <f>C5+C65+C74</f>
        <v>3348661420923.763</v>
      </c>
      <c r="D132" s="62">
        <f>D5+D65+D74</f>
        <v>6208385501821.893</v>
      </c>
      <c r="E132" s="48"/>
      <c r="F132" s="69"/>
      <c r="H132" s="30"/>
    </row>
    <row r="133" spans="1:6" ht="23.25" customHeight="1" thickBot="1">
      <c r="A133" s="70"/>
      <c r="B133" s="57"/>
      <c r="C133" s="58"/>
      <c r="D133" s="63"/>
      <c r="E133" s="43"/>
      <c r="F133" s="71"/>
    </row>
    <row r="134" spans="1:6" ht="159" customHeight="1">
      <c r="A134" s="182"/>
      <c r="B134" s="182"/>
      <c r="C134" s="182"/>
      <c r="D134" s="182"/>
      <c r="E134" s="182"/>
      <c r="F134" s="182"/>
    </row>
  </sheetData>
  <sheetProtection password="C6A7" sheet="1"/>
  <mergeCells count="2">
    <mergeCell ref="B1:C1"/>
    <mergeCell ref="A134:F134"/>
  </mergeCells>
  <printOptions horizontalCentered="1"/>
  <pageMargins left="0.35433070866141736" right="0.35433070866141736" top="0.5511811023622047" bottom="0.5511811023622047" header="0.31496062992125984" footer="0.31496062992125984"/>
  <pageSetup firstPageNumber="68" useFirstPageNumber="1" horizontalDpi="600" verticalDpi="600" orientation="portrait" paperSize="9" scale="83" r:id="rId3"/>
  <headerFooter>
    <oddHeader>&amp;R
</oddHeader>
  </headerFooter>
  <rowBreaks count="1" manualBreakCount="1">
    <brk id="73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4"/>
  <sheetViews>
    <sheetView showGridLines="0" tabSelected="1" zoomScaleSheetLayoutView="100" workbookViewId="0" topLeftCell="A1">
      <selection activeCell="A5" sqref="A5"/>
    </sheetView>
  </sheetViews>
  <sheetFormatPr defaultColWidth="9.00390625" defaultRowHeight="30" customHeight="1"/>
  <cols>
    <col min="1" max="1" width="31.50390625" style="165" customWidth="1"/>
    <col min="2" max="2" width="19.00390625" style="166" customWidth="1"/>
    <col min="3" max="3" width="18.125" style="167" customWidth="1"/>
    <col min="4" max="4" width="19.125" style="165" customWidth="1"/>
    <col min="5" max="5" width="15.50390625" style="166" customWidth="1"/>
    <col min="6" max="6" width="12.50390625" style="167" customWidth="1"/>
    <col min="7" max="7" width="4.625" style="163" customWidth="1"/>
    <col min="8" max="8" width="5.375" style="164" customWidth="1"/>
    <col min="9" max="16384" width="9.00390625" style="163" customWidth="1"/>
  </cols>
  <sheetData>
    <row r="1" spans="1:8" s="123" customFormat="1" ht="21" customHeight="1">
      <c r="A1" s="184" t="s">
        <v>144</v>
      </c>
      <c r="B1" s="184"/>
      <c r="C1" s="184"/>
      <c r="D1" s="184"/>
      <c r="E1" s="184"/>
      <c r="F1" s="184"/>
      <c r="H1" s="124"/>
    </row>
    <row r="2" spans="1:8" s="125" customFormat="1" ht="24.75">
      <c r="A2" s="185" t="s">
        <v>145</v>
      </c>
      <c r="B2" s="185"/>
      <c r="C2" s="185"/>
      <c r="D2" s="185"/>
      <c r="E2" s="185"/>
      <c r="F2" s="185"/>
      <c r="H2" s="124"/>
    </row>
    <row r="3" spans="1:8" s="126" customFormat="1" ht="24" customHeight="1">
      <c r="A3" s="186"/>
      <c r="B3" s="187" t="s">
        <v>146</v>
      </c>
      <c r="C3" s="188"/>
      <c r="D3" s="188"/>
      <c r="E3" s="188"/>
      <c r="F3" s="189" t="s">
        <v>7</v>
      </c>
      <c r="H3" s="127"/>
    </row>
    <row r="4" spans="1:8" s="154" customFormat="1" ht="34.5" customHeight="1">
      <c r="A4" s="142" t="s">
        <v>1</v>
      </c>
      <c r="B4" s="143" t="s">
        <v>2</v>
      </c>
      <c r="C4" s="143" t="s">
        <v>3</v>
      </c>
      <c r="D4" s="144" t="s">
        <v>4</v>
      </c>
      <c r="E4" s="145" t="s">
        <v>5</v>
      </c>
      <c r="F4" s="144" t="s">
        <v>6</v>
      </c>
      <c r="H4" s="155"/>
    </row>
    <row r="5" spans="1:6" s="156" customFormat="1" ht="24.75" customHeight="1">
      <c r="A5" s="41" t="s">
        <v>128</v>
      </c>
      <c r="B5" s="190">
        <f>B6+B33</f>
        <v>1321942433069.5</v>
      </c>
      <c r="C5" s="191">
        <f>C6+C33</f>
        <v>2322711857296.904</v>
      </c>
      <c r="D5" s="192">
        <f>B5+C5</f>
        <v>3644654290366.404</v>
      </c>
      <c r="E5" s="193"/>
      <c r="F5" s="81"/>
    </row>
    <row r="6" spans="1:8" s="157" customFormat="1" ht="25.5" customHeight="1">
      <c r="A6" s="41" t="s">
        <v>30</v>
      </c>
      <c r="B6" s="51">
        <f>B7+B14+B9+B21+B31+B27+B29</f>
        <v>1223226379720.5</v>
      </c>
      <c r="C6" s="52">
        <f>C7+C14+C9+C21+C31+C27+C29</f>
        <v>2064828727812.75</v>
      </c>
      <c r="D6" s="60">
        <f>B6+C6</f>
        <v>3288055107533.25</v>
      </c>
      <c r="E6" s="46"/>
      <c r="F6" s="67" t="s">
        <v>0</v>
      </c>
      <c r="H6" s="158"/>
    </row>
    <row r="7" spans="1:8" s="157" customFormat="1" ht="24.75" customHeight="1">
      <c r="A7" s="41" t="s">
        <v>147</v>
      </c>
      <c r="B7" s="51">
        <f>B8</f>
        <v>80000000000</v>
      </c>
      <c r="C7" s="52">
        <f>C8</f>
        <v>938093153562.97</v>
      </c>
      <c r="D7" s="60">
        <f>SUM(B7:C7)</f>
        <v>1018093153562.97</v>
      </c>
      <c r="E7" s="46"/>
      <c r="F7" s="67"/>
      <c r="H7" s="158"/>
    </row>
    <row r="8" spans="1:8" s="129" customFormat="1" ht="24" customHeight="1">
      <c r="A8" s="41" t="s">
        <v>148</v>
      </c>
      <c r="B8" s="51">
        <v>80000000000</v>
      </c>
      <c r="C8" s="52">
        <v>938093153562.97</v>
      </c>
      <c r="D8" s="60">
        <f aca="true" t="shared" si="0" ref="D8:D32">SUM(B8:C8)</f>
        <v>1018093153562.97</v>
      </c>
      <c r="E8" s="46"/>
      <c r="F8" s="67"/>
      <c r="H8" s="122"/>
    </row>
    <row r="9" spans="1:8" s="157" customFormat="1" ht="24" customHeight="1">
      <c r="A9" s="41" t="s">
        <v>149</v>
      </c>
      <c r="B9" s="51">
        <f>SUM(B10:B13)</f>
        <v>193464074730</v>
      </c>
      <c r="C9" s="52">
        <f>SUM(C10:C13)</f>
        <v>332365437313.50995</v>
      </c>
      <c r="D9" s="60">
        <f t="shared" si="0"/>
        <v>525829512043.50995</v>
      </c>
      <c r="E9" s="46"/>
      <c r="F9" s="67"/>
      <c r="H9" s="128"/>
    </row>
    <row r="10" spans="1:8" s="129" customFormat="1" ht="24" customHeight="1">
      <c r="A10" s="41" t="s">
        <v>150</v>
      </c>
      <c r="B10" s="51">
        <v>90000000000</v>
      </c>
      <c r="C10" s="52">
        <v>195952802875.06</v>
      </c>
      <c r="D10" s="60">
        <f t="shared" si="0"/>
        <v>285952802875.06</v>
      </c>
      <c r="E10" s="46">
        <v>9000000000</v>
      </c>
      <c r="F10" s="67"/>
      <c r="G10" s="159"/>
      <c r="H10" s="122"/>
    </row>
    <row r="11" spans="1:8" s="129" customFormat="1" ht="24" customHeight="1">
      <c r="A11" s="41" t="s">
        <v>151</v>
      </c>
      <c r="B11" s="51">
        <v>58949075000</v>
      </c>
      <c r="C11" s="52">
        <v>85725642020.28</v>
      </c>
      <c r="D11" s="60">
        <f t="shared" si="0"/>
        <v>144674717020.28</v>
      </c>
      <c r="E11" s="46">
        <v>6259400000</v>
      </c>
      <c r="F11" s="67"/>
      <c r="H11" s="122"/>
    </row>
    <row r="12" spans="1:8" s="129" customFormat="1" ht="24" customHeight="1">
      <c r="A12" s="41" t="s">
        <v>152</v>
      </c>
      <c r="B12" s="51">
        <v>660000000</v>
      </c>
      <c r="C12" s="52">
        <v>331413275.05999994</v>
      </c>
      <c r="D12" s="60">
        <f t="shared" si="0"/>
        <v>991413275.06</v>
      </c>
      <c r="E12" s="46"/>
      <c r="F12" s="67"/>
      <c r="H12" s="122"/>
    </row>
    <row r="13" spans="1:8" s="129" customFormat="1" ht="24" customHeight="1">
      <c r="A13" s="41" t="s">
        <v>153</v>
      </c>
      <c r="B13" s="51">
        <v>43854999730</v>
      </c>
      <c r="C13" s="52">
        <v>50355579143.11001</v>
      </c>
      <c r="D13" s="60">
        <f t="shared" si="0"/>
        <v>94210578873.11002</v>
      </c>
      <c r="E13" s="46">
        <v>4385499973</v>
      </c>
      <c r="F13" s="67"/>
      <c r="G13" s="159"/>
      <c r="H13" s="122"/>
    </row>
    <row r="14" spans="1:8" s="157" customFormat="1" ht="24" customHeight="1">
      <c r="A14" s="41" t="s">
        <v>154</v>
      </c>
      <c r="B14" s="51">
        <f>SUM(B15:B20)</f>
        <v>605710511151</v>
      </c>
      <c r="C14" s="52">
        <f>SUM(C15:C20)</f>
        <v>438131140930.5</v>
      </c>
      <c r="D14" s="60">
        <f t="shared" si="0"/>
        <v>1043841652081.5</v>
      </c>
      <c r="E14" s="46"/>
      <c r="F14" s="67"/>
      <c r="H14" s="128"/>
    </row>
    <row r="15" spans="1:8" s="129" customFormat="1" ht="24" customHeight="1">
      <c r="A15" s="41" t="s">
        <v>155</v>
      </c>
      <c r="B15" s="51">
        <v>47028862170</v>
      </c>
      <c r="C15" s="52">
        <v>337372973410.32</v>
      </c>
      <c r="D15" s="60">
        <f t="shared" si="0"/>
        <v>384401835580.32</v>
      </c>
      <c r="E15" s="46">
        <v>4702886217</v>
      </c>
      <c r="F15" s="67"/>
      <c r="G15" s="159"/>
      <c r="H15" s="122"/>
    </row>
    <row r="16" spans="1:8" s="129" customFormat="1" ht="24" customHeight="1">
      <c r="A16" s="41" t="s">
        <v>156</v>
      </c>
      <c r="B16" s="51">
        <v>130100000000</v>
      </c>
      <c r="C16" s="52">
        <v>130317391435.79001</v>
      </c>
      <c r="D16" s="60">
        <f t="shared" si="0"/>
        <v>260417391435.79</v>
      </c>
      <c r="E16" s="46">
        <v>13010000000</v>
      </c>
      <c r="F16" s="67"/>
      <c r="G16" s="159"/>
      <c r="H16" s="122"/>
    </row>
    <row r="17" spans="1:8" s="129" customFormat="1" ht="24" customHeight="1">
      <c r="A17" s="41" t="s">
        <v>157</v>
      </c>
      <c r="B17" s="51">
        <v>310325665070</v>
      </c>
      <c r="C17" s="52">
        <v>-67352971398.47</v>
      </c>
      <c r="D17" s="60">
        <f t="shared" si="0"/>
        <v>242972693671.53</v>
      </c>
      <c r="E17" s="46">
        <v>31032566507</v>
      </c>
      <c r="F17" s="67"/>
      <c r="G17" s="159"/>
      <c r="H17" s="122"/>
    </row>
    <row r="18" spans="1:8" s="129" customFormat="1" ht="24" customHeight="1">
      <c r="A18" s="41" t="s">
        <v>158</v>
      </c>
      <c r="B18" s="51">
        <v>115893071000</v>
      </c>
      <c r="C18" s="52">
        <v>40144389797.86</v>
      </c>
      <c r="D18" s="60">
        <f t="shared" si="0"/>
        <v>156037460797.86</v>
      </c>
      <c r="E18" s="46">
        <v>115893071</v>
      </c>
      <c r="F18" s="67"/>
      <c r="G18" s="159"/>
      <c r="H18" s="122"/>
    </row>
    <row r="19" spans="1:8" s="129" customFormat="1" ht="24" customHeight="1">
      <c r="A19" s="41" t="s">
        <v>159</v>
      </c>
      <c r="B19" s="51">
        <v>2346923000</v>
      </c>
      <c r="C19" s="52">
        <v>-2346923000</v>
      </c>
      <c r="D19" s="82">
        <f t="shared" si="0"/>
        <v>0</v>
      </c>
      <c r="E19" s="46">
        <v>234692300</v>
      </c>
      <c r="F19" s="83" t="s">
        <v>160</v>
      </c>
      <c r="H19" s="122"/>
    </row>
    <row r="20" spans="1:8" s="129" customFormat="1" ht="24" customHeight="1">
      <c r="A20" s="41" t="s">
        <v>161</v>
      </c>
      <c r="B20" s="51">
        <v>15989911</v>
      </c>
      <c r="C20" s="52">
        <v>-3719315</v>
      </c>
      <c r="D20" s="60">
        <f>SUM(B20:C20)</f>
        <v>12270596</v>
      </c>
      <c r="E20" s="46">
        <v>302000000</v>
      </c>
      <c r="F20" s="83" t="s">
        <v>160</v>
      </c>
      <c r="H20" s="122"/>
    </row>
    <row r="21" spans="1:8" s="157" customFormat="1" ht="24" customHeight="1">
      <c r="A21" s="41" t="s">
        <v>130</v>
      </c>
      <c r="B21" s="51">
        <f>SUM(B22:B26)</f>
        <v>334861364539.5</v>
      </c>
      <c r="C21" s="52">
        <f>SUM(C22:C26)</f>
        <v>359728139674.67004</v>
      </c>
      <c r="D21" s="60">
        <f>SUM(B21:C21)</f>
        <v>694589504214.17</v>
      </c>
      <c r="E21" s="46"/>
      <c r="F21" s="67"/>
      <c r="H21" s="128"/>
    </row>
    <row r="22" spans="1:8" s="129" customFormat="1" ht="24" customHeight="1">
      <c r="A22" s="41" t="s">
        <v>162</v>
      </c>
      <c r="B22" s="51">
        <v>69479000000</v>
      </c>
      <c r="C22" s="52">
        <v>93528316803.73001</v>
      </c>
      <c r="D22" s="60">
        <f t="shared" si="0"/>
        <v>163007316803.73</v>
      </c>
      <c r="E22" s="46">
        <v>6947900000</v>
      </c>
      <c r="F22" s="67"/>
      <c r="G22" s="159"/>
      <c r="H22" s="122"/>
    </row>
    <row r="23" spans="1:8" s="129" customFormat="1" ht="24" customHeight="1">
      <c r="A23" s="41" t="s">
        <v>131</v>
      </c>
      <c r="B23" s="51">
        <v>165217601099.5</v>
      </c>
      <c r="C23" s="52">
        <v>237052701529.33</v>
      </c>
      <c r="D23" s="60">
        <f t="shared" si="0"/>
        <v>402270302628.82996</v>
      </c>
      <c r="E23" s="46"/>
      <c r="F23" s="67"/>
      <c r="G23" s="159"/>
      <c r="H23" s="122"/>
    </row>
    <row r="24" spans="1:8" s="129" customFormat="1" ht="24" customHeight="1">
      <c r="A24" s="41" t="s">
        <v>163</v>
      </c>
      <c r="B24" s="51">
        <v>65000000000</v>
      </c>
      <c r="C24" s="52">
        <v>26381378894</v>
      </c>
      <c r="D24" s="60">
        <f t="shared" si="0"/>
        <v>91381378894</v>
      </c>
      <c r="E24" s="46">
        <v>6500000000</v>
      </c>
      <c r="F24" s="67"/>
      <c r="G24" s="159"/>
      <c r="H24" s="122"/>
    </row>
    <row r="25" spans="1:8" s="129" customFormat="1" ht="24" customHeight="1">
      <c r="A25" s="41" t="s">
        <v>164</v>
      </c>
      <c r="B25" s="51">
        <v>24832463440</v>
      </c>
      <c r="C25" s="52">
        <v>11890690995.399998</v>
      </c>
      <c r="D25" s="60">
        <f t="shared" si="0"/>
        <v>36723154435.399994</v>
      </c>
      <c r="E25" s="46">
        <v>2483246344</v>
      </c>
      <c r="F25" s="67"/>
      <c r="G25" s="159"/>
      <c r="H25" s="122"/>
    </row>
    <row r="26" spans="1:8" s="129" customFormat="1" ht="24" customHeight="1">
      <c r="A26" s="41" t="s">
        <v>165</v>
      </c>
      <c r="B26" s="51">
        <v>10332300000</v>
      </c>
      <c r="C26" s="52">
        <v>-9124948547.79</v>
      </c>
      <c r="D26" s="60">
        <f t="shared" si="0"/>
        <v>1207351452.209999</v>
      </c>
      <c r="E26" s="46">
        <v>1033230000</v>
      </c>
      <c r="F26" s="83" t="s">
        <v>166</v>
      </c>
      <c r="H26" s="122"/>
    </row>
    <row r="27" spans="1:8" s="157" customFormat="1" ht="24" customHeight="1">
      <c r="A27" s="41" t="s">
        <v>167</v>
      </c>
      <c r="B27" s="51">
        <f>B28</f>
        <v>588614730</v>
      </c>
      <c r="C27" s="52">
        <f>C28</f>
        <v>-588614730</v>
      </c>
      <c r="D27" s="82">
        <f t="shared" si="0"/>
        <v>0</v>
      </c>
      <c r="E27" s="46"/>
      <c r="F27" s="67"/>
      <c r="H27" s="128"/>
    </row>
    <row r="28" spans="1:8" s="129" customFormat="1" ht="24" customHeight="1">
      <c r="A28" s="41" t="s">
        <v>168</v>
      </c>
      <c r="B28" s="51">
        <v>588614730</v>
      </c>
      <c r="C28" s="52">
        <v>-588614730</v>
      </c>
      <c r="D28" s="82">
        <f t="shared" si="0"/>
        <v>0</v>
      </c>
      <c r="E28" s="46">
        <v>58861473</v>
      </c>
      <c r="F28" s="83" t="s">
        <v>160</v>
      </c>
      <c r="H28" s="122"/>
    </row>
    <row r="29" spans="1:8" s="157" customFormat="1" ht="24" customHeight="1">
      <c r="A29" s="41" t="s">
        <v>169</v>
      </c>
      <c r="B29" s="51">
        <f>B30</f>
        <v>5095275200</v>
      </c>
      <c r="C29" s="52">
        <f>C30</f>
        <v>606010431.1</v>
      </c>
      <c r="D29" s="60">
        <f t="shared" si="0"/>
        <v>5701285631.1</v>
      </c>
      <c r="E29" s="46"/>
      <c r="F29" s="67"/>
      <c r="H29" s="128"/>
    </row>
    <row r="30" spans="1:8" s="129" customFormat="1" ht="27" customHeight="1">
      <c r="A30" s="41" t="s">
        <v>170</v>
      </c>
      <c r="B30" s="51">
        <v>5095275200</v>
      </c>
      <c r="C30" s="52">
        <v>606010431.1</v>
      </c>
      <c r="D30" s="60">
        <f t="shared" si="0"/>
        <v>5701285631.1</v>
      </c>
      <c r="E30" s="46">
        <v>509526900</v>
      </c>
      <c r="F30" s="85"/>
      <c r="H30" s="122"/>
    </row>
    <row r="31" spans="1:8" s="157" customFormat="1" ht="24" customHeight="1">
      <c r="A31" s="41" t="s">
        <v>171</v>
      </c>
      <c r="B31" s="51">
        <f>B32</f>
        <v>3506539370</v>
      </c>
      <c r="C31" s="52">
        <f>C32</f>
        <v>-3506539370</v>
      </c>
      <c r="D31" s="194">
        <f t="shared" si="0"/>
        <v>0</v>
      </c>
      <c r="E31" s="46"/>
      <c r="F31" s="67"/>
      <c r="H31" s="128"/>
    </row>
    <row r="32" spans="1:8" s="129" customFormat="1" ht="24" customHeight="1">
      <c r="A32" s="41" t="s">
        <v>172</v>
      </c>
      <c r="B32" s="51">
        <v>3506539370</v>
      </c>
      <c r="C32" s="52">
        <v>-3506539370</v>
      </c>
      <c r="D32" s="82">
        <f t="shared" si="0"/>
        <v>0</v>
      </c>
      <c r="E32" s="46">
        <v>350653937</v>
      </c>
      <c r="F32" s="83" t="s">
        <v>160</v>
      </c>
      <c r="H32" s="122"/>
    </row>
    <row r="33" spans="1:8" s="157" customFormat="1" ht="24" customHeight="1">
      <c r="A33" s="41" t="s">
        <v>52</v>
      </c>
      <c r="B33" s="51">
        <f>B36+B45+B55+B61+B34+B51+B53</f>
        <v>98716053349</v>
      </c>
      <c r="C33" s="52">
        <f>C36+C45+C55+C61+C34+C51+C53</f>
        <v>257883129484.15375</v>
      </c>
      <c r="D33" s="60">
        <f>B33+C33</f>
        <v>356599182833.15375</v>
      </c>
      <c r="E33" s="46"/>
      <c r="F33" s="67" t="s">
        <v>173</v>
      </c>
      <c r="H33" s="158"/>
    </row>
    <row r="34" spans="1:8" s="157" customFormat="1" ht="24.75" customHeight="1">
      <c r="A34" s="41" t="s">
        <v>147</v>
      </c>
      <c r="B34" s="51">
        <f>B35</f>
        <v>1646556</v>
      </c>
      <c r="C34" s="52">
        <f>C35</f>
        <v>-1646511.3</v>
      </c>
      <c r="D34" s="82">
        <f>SUM(B34:C34)</f>
        <v>44.699999999953434</v>
      </c>
      <c r="E34" s="46"/>
      <c r="F34" s="67"/>
      <c r="H34" s="158"/>
    </row>
    <row r="35" spans="1:8" s="129" customFormat="1" ht="24" customHeight="1">
      <c r="A35" s="87" t="s">
        <v>174</v>
      </c>
      <c r="B35" s="51">
        <v>1646556</v>
      </c>
      <c r="C35" s="52">
        <v>-1646511.3</v>
      </c>
      <c r="D35" s="82">
        <f>SUM(B35:C35)</f>
        <v>44.699999999953434</v>
      </c>
      <c r="E35" s="46">
        <v>2</v>
      </c>
      <c r="F35" s="67"/>
      <c r="H35" s="122"/>
    </row>
    <row r="36" spans="1:8" s="157" customFormat="1" ht="24" customHeight="1">
      <c r="A36" s="41" t="s">
        <v>149</v>
      </c>
      <c r="B36" s="51">
        <f>SUM(B37:B44)</f>
        <v>44464362670</v>
      </c>
      <c r="C36" s="52">
        <f>SUM(C37:C44)</f>
        <v>80381777704.99426</v>
      </c>
      <c r="D36" s="60">
        <f>SUM(D37:D44)</f>
        <v>124846140374.99426</v>
      </c>
      <c r="E36" s="46"/>
      <c r="F36" s="67"/>
      <c r="H36" s="158"/>
    </row>
    <row r="37" spans="1:8" s="129" customFormat="1" ht="24" customHeight="1">
      <c r="A37" s="41" t="s">
        <v>175</v>
      </c>
      <c r="B37" s="51">
        <v>8952962580</v>
      </c>
      <c r="C37" s="52">
        <v>16178292556.77</v>
      </c>
      <c r="D37" s="60">
        <f aca="true" t="shared" si="1" ref="D37:D44">SUM(B37:C37)</f>
        <v>25131255136.77</v>
      </c>
      <c r="E37" s="46">
        <v>1143043883</v>
      </c>
      <c r="F37" s="67"/>
      <c r="H37" s="130"/>
    </row>
    <row r="38" spans="1:8" s="129" customFormat="1" ht="24" customHeight="1">
      <c r="A38" s="89" t="s">
        <v>176</v>
      </c>
      <c r="B38" s="90">
        <v>522913360</v>
      </c>
      <c r="C38" s="91">
        <v>235624283.25</v>
      </c>
      <c r="D38" s="92">
        <f t="shared" si="1"/>
        <v>758537643.25</v>
      </c>
      <c r="E38" s="93">
        <v>54162436</v>
      </c>
      <c r="F38" s="94"/>
      <c r="H38" s="130"/>
    </row>
    <row r="39" spans="1:8" s="129" customFormat="1" ht="24" customHeight="1">
      <c r="A39" s="41" t="s">
        <v>177</v>
      </c>
      <c r="B39" s="51">
        <v>7841660130</v>
      </c>
      <c r="C39" s="52">
        <v>14190352693.11</v>
      </c>
      <c r="D39" s="60">
        <f t="shared" si="1"/>
        <v>22032012823.11</v>
      </c>
      <c r="E39" s="46">
        <v>1403420712</v>
      </c>
      <c r="F39" s="67"/>
      <c r="H39" s="130"/>
    </row>
    <row r="40" spans="1:8" s="129" customFormat="1" ht="24" customHeight="1">
      <c r="A40" s="41" t="s">
        <v>178</v>
      </c>
      <c r="B40" s="51">
        <v>800878870</v>
      </c>
      <c r="C40" s="52">
        <v>1992060656.6642613</v>
      </c>
      <c r="D40" s="60">
        <f t="shared" si="1"/>
        <v>2792939526.6642613</v>
      </c>
      <c r="E40" s="46">
        <v>187775560</v>
      </c>
      <c r="F40" s="67"/>
      <c r="H40" s="130"/>
    </row>
    <row r="41" spans="1:8" s="129" customFormat="1" ht="24" customHeight="1">
      <c r="A41" s="41" t="s">
        <v>179</v>
      </c>
      <c r="B41" s="51">
        <v>7181110400</v>
      </c>
      <c r="C41" s="52">
        <v>10526341183.34</v>
      </c>
      <c r="D41" s="60">
        <f t="shared" si="1"/>
        <v>17707451583.34</v>
      </c>
      <c r="E41" s="46">
        <v>1147725811</v>
      </c>
      <c r="F41" s="67"/>
      <c r="H41" s="130"/>
    </row>
    <row r="42" spans="1:8" s="129" customFormat="1" ht="24" customHeight="1">
      <c r="A42" s="41" t="s">
        <v>180</v>
      </c>
      <c r="B42" s="51">
        <v>1278748590</v>
      </c>
      <c r="C42" s="52">
        <v>394001087.29</v>
      </c>
      <c r="D42" s="60">
        <f t="shared" si="1"/>
        <v>1672749677.29</v>
      </c>
      <c r="E42" s="46">
        <v>135631247</v>
      </c>
      <c r="F42" s="67"/>
      <c r="H42" s="130"/>
    </row>
    <row r="43" spans="1:8" s="129" customFormat="1" ht="24" customHeight="1">
      <c r="A43" s="41" t="s">
        <v>181</v>
      </c>
      <c r="B43" s="51">
        <v>1040632960</v>
      </c>
      <c r="C43" s="52">
        <v>1325572100.1</v>
      </c>
      <c r="D43" s="60">
        <f t="shared" si="1"/>
        <v>2366205060.1</v>
      </c>
      <c r="E43" s="46">
        <v>118229689</v>
      </c>
      <c r="F43" s="67"/>
      <c r="H43" s="130"/>
    </row>
    <row r="44" spans="1:8" s="129" customFormat="1" ht="24" customHeight="1">
      <c r="A44" s="41" t="s">
        <v>182</v>
      </c>
      <c r="B44" s="51">
        <v>16845455780</v>
      </c>
      <c r="C44" s="52">
        <v>35539533144.47</v>
      </c>
      <c r="D44" s="60">
        <f t="shared" si="1"/>
        <v>52384988924.47</v>
      </c>
      <c r="E44" s="46">
        <v>3180542606</v>
      </c>
      <c r="F44" s="67"/>
      <c r="H44" s="130"/>
    </row>
    <row r="45" spans="1:8" s="157" customFormat="1" ht="24" customHeight="1">
      <c r="A45" s="41" t="s">
        <v>154</v>
      </c>
      <c r="B45" s="51">
        <f>SUM(B46:B50)</f>
        <v>20366878627</v>
      </c>
      <c r="C45" s="52">
        <f>SUM(C46:C50)</f>
        <v>50232295202.74288</v>
      </c>
      <c r="D45" s="60">
        <f>SUM(D46:D50)</f>
        <v>70599173829.74289</v>
      </c>
      <c r="E45" s="46"/>
      <c r="F45" s="67"/>
      <c r="H45" s="158"/>
    </row>
    <row r="46" spans="1:8" s="129" customFormat="1" ht="24" customHeight="1">
      <c r="A46" s="41" t="s">
        <v>183</v>
      </c>
      <c r="B46" s="51">
        <v>3178345330</v>
      </c>
      <c r="C46" s="52">
        <v>1430939646.5934</v>
      </c>
      <c r="D46" s="60">
        <f>SUM(B46:C46)</f>
        <v>4609284976.5934</v>
      </c>
      <c r="E46" s="46">
        <v>331301773</v>
      </c>
      <c r="F46" s="88"/>
      <c r="H46" s="130"/>
    </row>
    <row r="47" spans="1:8" s="129" customFormat="1" ht="24" customHeight="1">
      <c r="A47" s="41" t="s">
        <v>184</v>
      </c>
      <c r="B47" s="51">
        <v>404762410</v>
      </c>
      <c r="C47" s="52">
        <v>315356218.493176</v>
      </c>
      <c r="D47" s="60">
        <f>SUM(B47:C47)</f>
        <v>720118628.493176</v>
      </c>
      <c r="E47" s="46">
        <v>40476241</v>
      </c>
      <c r="F47" s="67"/>
      <c r="H47" s="130"/>
    </row>
    <row r="48" spans="1:8" s="129" customFormat="1" ht="24" customHeight="1">
      <c r="A48" s="41" t="s">
        <v>185</v>
      </c>
      <c r="B48" s="51">
        <v>13875833250</v>
      </c>
      <c r="C48" s="52">
        <v>46926338487.19</v>
      </c>
      <c r="D48" s="60">
        <f>SUM(B48:C48)</f>
        <v>60802171737.19</v>
      </c>
      <c r="E48" s="46">
        <v>3154709357</v>
      </c>
      <c r="F48" s="67"/>
      <c r="H48" s="130"/>
    </row>
    <row r="49" spans="1:8" s="129" customFormat="1" ht="24" customHeight="1">
      <c r="A49" s="41" t="s">
        <v>186</v>
      </c>
      <c r="B49" s="51">
        <v>694986897</v>
      </c>
      <c r="C49" s="52">
        <v>1645812669.2208004</v>
      </c>
      <c r="D49" s="60">
        <f>SUM(B49:C49)</f>
        <v>2340799566.2208004</v>
      </c>
      <c r="E49" s="46">
        <v>77768272</v>
      </c>
      <c r="F49" s="67"/>
      <c r="H49" s="130"/>
    </row>
    <row r="50" spans="1:8" s="129" customFormat="1" ht="24" customHeight="1">
      <c r="A50" s="41" t="s">
        <v>187</v>
      </c>
      <c r="B50" s="51">
        <v>2212950740</v>
      </c>
      <c r="C50" s="52">
        <v>-86151818.75450015</v>
      </c>
      <c r="D50" s="60">
        <f>SUM(B50:C50)</f>
        <v>2126798921.2454998</v>
      </c>
      <c r="E50" s="46">
        <v>249612540</v>
      </c>
      <c r="F50" s="67"/>
      <c r="H50" s="130"/>
    </row>
    <row r="51" spans="1:8" s="157" customFormat="1" ht="24.75" customHeight="1">
      <c r="A51" s="41" t="s">
        <v>188</v>
      </c>
      <c r="B51" s="51">
        <f>SUM(B52:B52)</f>
        <v>378000000</v>
      </c>
      <c r="C51" s="52">
        <f>SUM(C52:C52)</f>
        <v>18038255.133400023</v>
      </c>
      <c r="D51" s="107">
        <f>SUM(D52:D52)</f>
        <v>396038255.1334</v>
      </c>
      <c r="E51" s="46"/>
      <c r="F51" s="67"/>
      <c r="H51" s="158"/>
    </row>
    <row r="52" spans="1:8" s="129" customFormat="1" ht="24" customHeight="1">
      <c r="A52" s="41" t="s">
        <v>189</v>
      </c>
      <c r="B52" s="51">
        <v>378000000</v>
      </c>
      <c r="C52" s="52">
        <v>18038255.133400023</v>
      </c>
      <c r="D52" s="60">
        <f>SUM(B52:C52)</f>
        <v>396038255.1334</v>
      </c>
      <c r="E52" s="46">
        <v>10800</v>
      </c>
      <c r="F52" s="67"/>
      <c r="H52" s="122"/>
    </row>
    <row r="53" spans="1:8" s="157" customFormat="1" ht="24" customHeight="1">
      <c r="A53" s="41" t="s">
        <v>134</v>
      </c>
      <c r="B53" s="51">
        <f>SUM(B54)</f>
        <v>8</v>
      </c>
      <c r="C53" s="52">
        <f>SUM(C54)</f>
        <v>15470016.35074</v>
      </c>
      <c r="D53" s="107">
        <f>SUM(D54)</f>
        <v>15470024.35074</v>
      </c>
      <c r="E53" s="46"/>
      <c r="F53" s="67"/>
      <c r="H53" s="158"/>
    </row>
    <row r="54" spans="1:8" s="129" customFormat="1" ht="24" customHeight="1">
      <c r="A54" s="37" t="s">
        <v>190</v>
      </c>
      <c r="B54" s="51">
        <v>8</v>
      </c>
      <c r="C54" s="52">
        <v>15470016.35074</v>
      </c>
      <c r="D54" s="60">
        <f>SUM(B54:C54)</f>
        <v>15470024.35074</v>
      </c>
      <c r="E54" s="46">
        <v>2</v>
      </c>
      <c r="F54" s="67"/>
      <c r="H54" s="130"/>
    </row>
    <row r="55" spans="1:8" s="157" customFormat="1" ht="24" customHeight="1">
      <c r="A55" s="41" t="s">
        <v>130</v>
      </c>
      <c r="B55" s="51">
        <f>SUM(B56:B60)</f>
        <v>18551173958</v>
      </c>
      <c r="C55" s="52">
        <f>SUM(C56:C60)</f>
        <v>118762891374.77998</v>
      </c>
      <c r="D55" s="60">
        <f>SUM(D56:D60)</f>
        <v>137314065332.77998</v>
      </c>
      <c r="E55" s="46"/>
      <c r="F55" s="67"/>
      <c r="H55" s="158"/>
    </row>
    <row r="56" spans="1:8" s="129" customFormat="1" ht="24" customHeight="1">
      <c r="A56" s="37" t="s">
        <v>191</v>
      </c>
      <c r="B56" s="51">
        <v>12623674028</v>
      </c>
      <c r="C56" s="52">
        <v>116149537462.76</v>
      </c>
      <c r="D56" s="60">
        <f>SUM(B56:C56)</f>
        <v>128773211490.76</v>
      </c>
      <c r="E56" s="46">
        <v>2737718976</v>
      </c>
      <c r="F56" s="67"/>
      <c r="H56" s="130"/>
    </row>
    <row r="57" spans="1:8" s="129" customFormat="1" ht="24" customHeight="1">
      <c r="A57" s="37" t="s">
        <v>192</v>
      </c>
      <c r="B57" s="51">
        <v>5007388710</v>
      </c>
      <c r="C57" s="52">
        <v>284136036.1999998</v>
      </c>
      <c r="D57" s="60">
        <f aca="true" t="shared" si="2" ref="D57:D64">SUM(B57:C57)</f>
        <v>5291524746.2</v>
      </c>
      <c r="E57" s="46">
        <v>467682372</v>
      </c>
      <c r="F57" s="67"/>
      <c r="H57" s="130"/>
    </row>
    <row r="58" spans="1:8" s="129" customFormat="1" ht="24" customHeight="1">
      <c r="A58" s="37" t="s">
        <v>193</v>
      </c>
      <c r="B58" s="51">
        <v>315000000</v>
      </c>
      <c r="C58" s="52">
        <v>405628146.45000005</v>
      </c>
      <c r="D58" s="60">
        <f t="shared" si="2"/>
        <v>720628146.45</v>
      </c>
      <c r="E58" s="46">
        <v>31500000</v>
      </c>
      <c r="F58" s="67"/>
      <c r="H58" s="130"/>
    </row>
    <row r="59" spans="1:8" s="129" customFormat="1" ht="24" customHeight="1">
      <c r="A59" s="37" t="s">
        <v>194</v>
      </c>
      <c r="B59" s="51">
        <v>605111220</v>
      </c>
      <c r="C59" s="52">
        <v>1923589729.37</v>
      </c>
      <c r="D59" s="60">
        <f t="shared" si="2"/>
        <v>2528700949.37</v>
      </c>
      <c r="E59" s="46">
        <v>110436379</v>
      </c>
      <c r="F59" s="67"/>
      <c r="H59" s="130"/>
    </row>
    <row r="60" spans="1:8" s="129" customFormat="1" ht="24" customHeight="1" hidden="1">
      <c r="A60" s="37" t="s">
        <v>195</v>
      </c>
      <c r="B60" s="51"/>
      <c r="C60" s="52"/>
      <c r="D60" s="60">
        <f t="shared" si="2"/>
        <v>0</v>
      </c>
      <c r="E60" s="46">
        <v>0</v>
      </c>
      <c r="F60" s="67"/>
      <c r="H60" s="130"/>
    </row>
    <row r="61" spans="1:8" s="157" customFormat="1" ht="24" customHeight="1">
      <c r="A61" s="37" t="s">
        <v>196</v>
      </c>
      <c r="B61" s="51">
        <f>SUM(B62:B64)</f>
        <v>14953991530</v>
      </c>
      <c r="C61" s="52">
        <f>SUM(C62:C64)</f>
        <v>8474303441.452443</v>
      </c>
      <c r="D61" s="60">
        <f>SUM(D62:D64)</f>
        <v>23428294971.452446</v>
      </c>
      <c r="E61" s="46"/>
      <c r="F61" s="67"/>
      <c r="H61" s="158"/>
    </row>
    <row r="62" spans="1:8" s="129" customFormat="1" ht="24" customHeight="1">
      <c r="A62" s="37" t="s">
        <v>197</v>
      </c>
      <c r="B62" s="51">
        <v>43200000</v>
      </c>
      <c r="C62" s="52">
        <v>61166540.2124431</v>
      </c>
      <c r="D62" s="60">
        <f t="shared" si="2"/>
        <v>104366540.2124431</v>
      </c>
      <c r="E62" s="46">
        <v>21600</v>
      </c>
      <c r="F62" s="67"/>
      <c r="H62" s="130"/>
    </row>
    <row r="63" spans="1:8" s="129" customFormat="1" ht="24" customHeight="1">
      <c r="A63" s="37" t="s">
        <v>198</v>
      </c>
      <c r="B63" s="51">
        <v>1110791530</v>
      </c>
      <c r="C63" s="52">
        <v>10702446588.04</v>
      </c>
      <c r="D63" s="60">
        <f t="shared" si="2"/>
        <v>11813238118.04</v>
      </c>
      <c r="E63" s="46">
        <v>235886376</v>
      </c>
      <c r="F63" s="67"/>
      <c r="H63" s="130"/>
    </row>
    <row r="64" spans="1:8" s="129" customFormat="1" ht="24" customHeight="1">
      <c r="A64" s="37" t="s">
        <v>199</v>
      </c>
      <c r="B64" s="51">
        <v>13800000000</v>
      </c>
      <c r="C64" s="52">
        <v>-2289309686.8</v>
      </c>
      <c r="D64" s="60">
        <f t="shared" si="2"/>
        <v>11510690313.2</v>
      </c>
      <c r="E64" s="46">
        <v>953856820</v>
      </c>
      <c r="F64" s="67"/>
      <c r="H64" s="130"/>
    </row>
    <row r="65" spans="1:6" s="129" customFormat="1" ht="24" customHeight="1">
      <c r="A65" s="41" t="s">
        <v>12</v>
      </c>
      <c r="B65" s="51">
        <f>B66+B70+B72</f>
        <v>4897084789.91</v>
      </c>
      <c r="C65" s="97">
        <f>C66+C70+C72</f>
        <v>0</v>
      </c>
      <c r="D65" s="60">
        <f>D66+D70+D72</f>
        <v>4897084789.91</v>
      </c>
      <c r="E65" s="46"/>
      <c r="F65" s="67"/>
    </row>
    <row r="66" spans="1:8" s="157" customFormat="1" ht="24" customHeight="1">
      <c r="A66" s="41" t="s">
        <v>149</v>
      </c>
      <c r="B66" s="51">
        <f>SUM(B67:B69)</f>
        <v>3608084789.91</v>
      </c>
      <c r="C66" s="97">
        <f>SUM(C67:C69)</f>
        <v>0</v>
      </c>
      <c r="D66" s="60">
        <f>SUM(D67:D69)</f>
        <v>3608084789.91</v>
      </c>
      <c r="E66" s="46"/>
      <c r="F66" s="195"/>
      <c r="H66" s="158"/>
    </row>
    <row r="67" spans="1:8" s="129" customFormat="1" ht="24" customHeight="1">
      <c r="A67" s="41" t="s">
        <v>200</v>
      </c>
      <c r="B67" s="51">
        <v>1325187294</v>
      </c>
      <c r="C67" s="97">
        <v>0</v>
      </c>
      <c r="D67" s="60">
        <f>SUM(B67:C67)</f>
        <v>1325187294</v>
      </c>
      <c r="E67" s="46">
        <v>50000</v>
      </c>
      <c r="F67" s="98"/>
      <c r="H67" s="130"/>
    </row>
    <row r="68" spans="1:8" s="129" customFormat="1" ht="24" customHeight="1">
      <c r="A68" s="41" t="s">
        <v>201</v>
      </c>
      <c r="B68" s="51">
        <v>2270758565.91</v>
      </c>
      <c r="C68" s="97">
        <v>0</v>
      </c>
      <c r="D68" s="60">
        <f>SUM(B68:C68)</f>
        <v>2270758565.91</v>
      </c>
      <c r="E68" s="46">
        <v>115620</v>
      </c>
      <c r="F68" s="98"/>
      <c r="H68" s="130"/>
    </row>
    <row r="69" spans="1:8" s="129" customFormat="1" ht="24" customHeight="1">
      <c r="A69" s="41" t="s">
        <v>202</v>
      </c>
      <c r="B69" s="51">
        <v>12138930</v>
      </c>
      <c r="C69" s="97">
        <v>0</v>
      </c>
      <c r="D69" s="60">
        <f>SUM(B69:C69)</f>
        <v>12138930</v>
      </c>
      <c r="E69" s="46">
        <v>617025</v>
      </c>
      <c r="F69" s="98"/>
      <c r="H69" s="130"/>
    </row>
    <row r="70" spans="1:8" s="157" customFormat="1" ht="24" customHeight="1">
      <c r="A70" s="41" t="s">
        <v>154</v>
      </c>
      <c r="B70" s="51">
        <f>B71</f>
        <v>89000000</v>
      </c>
      <c r="C70" s="97">
        <f>SUM(C71)</f>
        <v>0</v>
      </c>
      <c r="D70" s="60">
        <f>D71</f>
        <v>89000000</v>
      </c>
      <c r="E70" s="46"/>
      <c r="F70" s="67"/>
      <c r="H70" s="158"/>
    </row>
    <row r="71" spans="1:8" s="129" customFormat="1" ht="24" customHeight="1">
      <c r="A71" s="41" t="s">
        <v>203</v>
      </c>
      <c r="B71" s="51">
        <v>89000000</v>
      </c>
      <c r="C71" s="97">
        <v>0</v>
      </c>
      <c r="D71" s="60">
        <f>SUM(B71:C71)</f>
        <v>89000000</v>
      </c>
      <c r="E71" s="46">
        <v>8900000</v>
      </c>
      <c r="F71" s="98"/>
      <c r="H71" s="130"/>
    </row>
    <row r="72" spans="1:8" s="157" customFormat="1" ht="24" customHeight="1">
      <c r="A72" s="41" t="s">
        <v>130</v>
      </c>
      <c r="B72" s="51">
        <f>B73</f>
        <v>1200000000</v>
      </c>
      <c r="C72" s="97">
        <f>C73</f>
        <v>0</v>
      </c>
      <c r="D72" s="60">
        <f>D73</f>
        <v>1200000000</v>
      </c>
      <c r="E72" s="46"/>
      <c r="F72" s="195"/>
      <c r="H72" s="158"/>
    </row>
    <row r="73" spans="1:8" s="129" customFormat="1" ht="24" customHeight="1">
      <c r="A73" s="100" t="s">
        <v>204</v>
      </c>
      <c r="B73" s="90">
        <v>1200000000</v>
      </c>
      <c r="C73" s="101">
        <v>0</v>
      </c>
      <c r="D73" s="92">
        <f>SUM(B73:C73)</f>
        <v>1200000000</v>
      </c>
      <c r="E73" s="93">
        <v>171428571</v>
      </c>
      <c r="F73" s="102"/>
      <c r="H73" s="130"/>
    </row>
    <row r="74" spans="1:8" s="157" customFormat="1" ht="24" customHeight="1">
      <c r="A74" s="41" t="s">
        <v>205</v>
      </c>
      <c r="B74" s="51">
        <f>B75+B128</f>
        <v>1532691809217.72</v>
      </c>
      <c r="C74" s="52">
        <f>C75+C128</f>
        <v>972556119619.3297</v>
      </c>
      <c r="D74" s="60">
        <f>D75+D128</f>
        <v>2505247928837.05</v>
      </c>
      <c r="E74" s="46"/>
      <c r="F74" s="103" t="s">
        <v>206</v>
      </c>
      <c r="H74" s="131"/>
    </row>
    <row r="75" spans="1:8" s="157" customFormat="1" ht="24" customHeight="1">
      <c r="A75" s="41" t="s">
        <v>207</v>
      </c>
      <c r="B75" s="51">
        <f>B76+B82+B84+B87+B90+B97+B99+B102+B125+B108+B120+B110+B112+B80+B118</f>
        <v>1532591809217.72</v>
      </c>
      <c r="C75" s="52">
        <f>C76+C82+C84+C87+C90+C97+C99+C102+C125+C108+C120+C110+C112+C80+C118</f>
        <v>955681142689.6398</v>
      </c>
      <c r="D75" s="60">
        <f>D76+D82+D84+D87+D90+D97+D99+D102+D125+D108+D120+D110+D112+D80+D118</f>
        <v>2488272951907.36</v>
      </c>
      <c r="E75" s="46"/>
      <c r="F75" s="104"/>
      <c r="H75" s="128"/>
    </row>
    <row r="76" spans="1:8" s="157" customFormat="1" ht="24" customHeight="1">
      <c r="A76" s="41" t="s">
        <v>147</v>
      </c>
      <c r="B76" s="51">
        <f>B77+B78+B79</f>
        <v>99834356724.79</v>
      </c>
      <c r="C76" s="52">
        <f>D76-B76</f>
        <v>470014623653.8399</v>
      </c>
      <c r="D76" s="60">
        <f>D77+D78+D79</f>
        <v>569848980378.6299</v>
      </c>
      <c r="E76" s="46"/>
      <c r="F76" s="67"/>
      <c r="H76" s="128"/>
    </row>
    <row r="77" spans="1:8" s="129" customFormat="1" ht="24" customHeight="1">
      <c r="A77" s="41" t="s">
        <v>208</v>
      </c>
      <c r="B77" s="51">
        <v>88983924367.29</v>
      </c>
      <c r="C77" s="52">
        <v>467435671517.14996</v>
      </c>
      <c r="D77" s="60">
        <f>SUM(B77:C77)</f>
        <v>556419595884.44</v>
      </c>
      <c r="E77" s="46"/>
      <c r="F77" s="67"/>
      <c r="H77" s="122"/>
    </row>
    <row r="78" spans="1:8" s="129" customFormat="1" ht="24" customHeight="1">
      <c r="A78" s="41" t="s">
        <v>209</v>
      </c>
      <c r="B78" s="51">
        <v>844783757</v>
      </c>
      <c r="C78" s="52">
        <v>1363083579.69</v>
      </c>
      <c r="D78" s="60">
        <f>SUM(B78:C78)</f>
        <v>2207867336.69</v>
      </c>
      <c r="E78" s="46"/>
      <c r="F78" s="67"/>
      <c r="H78" s="122"/>
    </row>
    <row r="79" spans="1:8" s="129" customFormat="1" ht="24" customHeight="1">
      <c r="A79" s="41" t="s">
        <v>210</v>
      </c>
      <c r="B79" s="51">
        <v>10005648600.5</v>
      </c>
      <c r="C79" s="52">
        <v>1215868557</v>
      </c>
      <c r="D79" s="60">
        <f>SUM(B79:C79)</f>
        <v>11221517157.5</v>
      </c>
      <c r="E79" s="46"/>
      <c r="F79" s="67"/>
      <c r="H79" s="122"/>
    </row>
    <row r="80" spans="1:8" s="157" customFormat="1" ht="24" customHeight="1">
      <c r="A80" s="41" t="s">
        <v>211</v>
      </c>
      <c r="B80" s="51">
        <f>B81</f>
        <v>127203259</v>
      </c>
      <c r="C80" s="52">
        <f>C81</f>
        <v>217084151</v>
      </c>
      <c r="D80" s="60">
        <f>D81</f>
        <v>344287410</v>
      </c>
      <c r="E80" s="46"/>
      <c r="F80" s="67"/>
      <c r="H80" s="128"/>
    </row>
    <row r="81" spans="1:8" s="129" customFormat="1" ht="24" customHeight="1">
      <c r="A81" s="41" t="s">
        <v>212</v>
      </c>
      <c r="B81" s="51">
        <v>127203259</v>
      </c>
      <c r="C81" s="52">
        <v>217084151</v>
      </c>
      <c r="D81" s="60">
        <f>SUM(B81:C81)</f>
        <v>344287410</v>
      </c>
      <c r="E81" s="46"/>
      <c r="F81" s="67"/>
      <c r="H81" s="122"/>
    </row>
    <row r="82" spans="1:8" s="129" customFormat="1" ht="24" customHeight="1">
      <c r="A82" s="41" t="s">
        <v>213</v>
      </c>
      <c r="B82" s="51">
        <f>SUM(B83:B83)</f>
        <v>64173661810.64</v>
      </c>
      <c r="C82" s="52">
        <f>SUM(C83:C83)</f>
        <v>-2115167226.300003</v>
      </c>
      <c r="D82" s="60">
        <f>SUM(D83:D83)</f>
        <v>62058494584.34</v>
      </c>
      <c r="E82" s="46"/>
      <c r="F82" s="67"/>
      <c r="H82" s="122"/>
    </row>
    <row r="83" spans="1:8" s="129" customFormat="1" ht="24" customHeight="1">
      <c r="A83" s="41" t="s">
        <v>214</v>
      </c>
      <c r="B83" s="51">
        <v>64173661810.64</v>
      </c>
      <c r="C83" s="52">
        <v>-2115167226.300003</v>
      </c>
      <c r="D83" s="60">
        <f>SUM(B83:C83)</f>
        <v>62058494584.34</v>
      </c>
      <c r="E83" s="46"/>
      <c r="F83" s="67"/>
      <c r="H83" s="122"/>
    </row>
    <row r="84" spans="1:8" s="157" customFormat="1" ht="24" customHeight="1">
      <c r="A84" s="41" t="s">
        <v>215</v>
      </c>
      <c r="B84" s="51">
        <f>SUM(B85:B86)</f>
        <v>93887116691.66</v>
      </c>
      <c r="C84" s="52">
        <f>SUM(C85:C86)</f>
        <v>-50403513549.380005</v>
      </c>
      <c r="D84" s="60">
        <f>SUM(D85:D86)</f>
        <v>43483603142.28</v>
      </c>
      <c r="E84" s="46"/>
      <c r="F84" s="67"/>
      <c r="H84" s="128"/>
    </row>
    <row r="85" spans="1:8" s="129" customFormat="1" ht="24" customHeight="1">
      <c r="A85" s="41" t="s">
        <v>216</v>
      </c>
      <c r="B85" s="51">
        <v>33283559691.66</v>
      </c>
      <c r="C85" s="52">
        <v>10200043450.619999</v>
      </c>
      <c r="D85" s="60">
        <f>SUM(B85:C85)</f>
        <v>43483603142.28</v>
      </c>
      <c r="E85" s="46"/>
      <c r="F85" s="67"/>
      <c r="G85" s="159"/>
      <c r="H85" s="122"/>
    </row>
    <row r="86" spans="1:8" s="129" customFormat="1" ht="24" customHeight="1">
      <c r="A86" s="41" t="s">
        <v>217</v>
      </c>
      <c r="B86" s="51">
        <v>60603557000</v>
      </c>
      <c r="C86" s="52">
        <v>-60603557000</v>
      </c>
      <c r="D86" s="105">
        <f>SUM(B86:C86)</f>
        <v>0</v>
      </c>
      <c r="E86" s="46"/>
      <c r="F86" s="106"/>
      <c r="H86" s="122"/>
    </row>
    <row r="87" spans="1:8" s="157" customFormat="1" ht="24" customHeight="1">
      <c r="A87" s="41" t="s">
        <v>149</v>
      </c>
      <c r="B87" s="51">
        <f>SUM(B88:B89)</f>
        <v>30299123450.02</v>
      </c>
      <c r="C87" s="52">
        <f>SUM(C88:C89)</f>
        <v>15653951930</v>
      </c>
      <c r="D87" s="60">
        <f>SUM(D88:D89)</f>
        <v>45953075380.020004</v>
      </c>
      <c r="E87" s="46"/>
      <c r="F87" s="67"/>
      <c r="H87" s="128"/>
    </row>
    <row r="88" spans="1:8" s="129" customFormat="1" ht="24" customHeight="1">
      <c r="A88" s="41" t="s">
        <v>218</v>
      </c>
      <c r="B88" s="51">
        <v>25828946648.02</v>
      </c>
      <c r="C88" s="97">
        <v>0</v>
      </c>
      <c r="D88" s="60">
        <f>SUM(B88:C88)</f>
        <v>25828946648.02</v>
      </c>
      <c r="E88" s="46"/>
      <c r="F88" s="67"/>
      <c r="H88" s="122"/>
    </row>
    <row r="89" spans="1:8" s="129" customFormat="1" ht="24" customHeight="1">
      <c r="A89" s="41" t="s">
        <v>219</v>
      </c>
      <c r="B89" s="51">
        <v>4470176802</v>
      </c>
      <c r="C89" s="52">
        <v>15653951930</v>
      </c>
      <c r="D89" s="60">
        <f>SUM(B89:C89)</f>
        <v>20124128732</v>
      </c>
      <c r="E89" s="46"/>
      <c r="F89" s="67"/>
      <c r="H89" s="122"/>
    </row>
    <row r="90" spans="1:8" s="157" customFormat="1" ht="24" customHeight="1">
      <c r="A90" s="41" t="s">
        <v>134</v>
      </c>
      <c r="B90" s="51">
        <f>B91+B92+B93+B94+B95+B96</f>
        <v>254146828360.21</v>
      </c>
      <c r="C90" s="52">
        <f>C91+C92+C93+C94+C95+C96</f>
        <v>105477859257.07999</v>
      </c>
      <c r="D90" s="107">
        <f>D91+D92+D93+D94+D95+D96</f>
        <v>359624687617.29</v>
      </c>
      <c r="E90" s="46"/>
      <c r="F90" s="67"/>
      <c r="H90" s="128"/>
    </row>
    <row r="91" spans="1:8" s="129" customFormat="1" ht="24" customHeight="1">
      <c r="A91" s="41" t="s">
        <v>135</v>
      </c>
      <c r="B91" s="51">
        <f>183341636026.77-115000-1949000-65061</f>
        <v>183339506965.77</v>
      </c>
      <c r="C91" s="52">
        <f>70524904045.46-44332.56</f>
        <v>70524859712.90001</v>
      </c>
      <c r="D91" s="107">
        <f aca="true" t="shared" si="3" ref="D91:D96">SUM(B91:C91)</f>
        <v>253864366678.66998</v>
      </c>
      <c r="E91" s="46"/>
      <c r="F91" s="67"/>
      <c r="G91" s="159"/>
      <c r="H91" s="122"/>
    </row>
    <row r="92" spans="1:8" s="129" customFormat="1" ht="24" customHeight="1">
      <c r="A92" s="41" t="s">
        <v>220</v>
      </c>
      <c r="B92" s="51">
        <v>34764126951.91</v>
      </c>
      <c r="C92" s="52">
        <v>16593229052.79</v>
      </c>
      <c r="D92" s="60">
        <f t="shared" si="3"/>
        <v>51357356004.700005</v>
      </c>
      <c r="E92" s="46"/>
      <c r="F92" s="106"/>
      <c r="H92" s="122"/>
    </row>
    <row r="93" spans="1:8" s="129" customFormat="1" ht="24" customHeight="1">
      <c r="A93" s="41" t="s">
        <v>221</v>
      </c>
      <c r="B93" s="51">
        <v>9080705196</v>
      </c>
      <c r="C93" s="52">
        <v>3416797472</v>
      </c>
      <c r="D93" s="60">
        <f t="shared" si="3"/>
        <v>12497502668</v>
      </c>
      <c r="E93" s="46"/>
      <c r="F93" s="67"/>
      <c r="H93" s="122"/>
    </row>
    <row r="94" spans="1:8" s="129" customFormat="1" ht="24" customHeight="1">
      <c r="A94" s="41" t="s">
        <v>222</v>
      </c>
      <c r="B94" s="51">
        <v>2743797206.53</v>
      </c>
      <c r="C94" s="52">
        <v>722027506.73</v>
      </c>
      <c r="D94" s="60">
        <f t="shared" si="3"/>
        <v>3465824713.26</v>
      </c>
      <c r="E94" s="46"/>
      <c r="F94" s="67"/>
      <c r="H94" s="122"/>
    </row>
    <row r="95" spans="1:8" s="129" customFormat="1" ht="24" customHeight="1">
      <c r="A95" s="41" t="s">
        <v>140</v>
      </c>
      <c r="B95" s="51">
        <f>3996574328-435000</f>
        <v>3996139328</v>
      </c>
      <c r="C95" s="52">
        <f>3820672842.19-415854.32</f>
        <v>3820256987.87</v>
      </c>
      <c r="D95" s="60">
        <f t="shared" si="3"/>
        <v>7816396315.87</v>
      </c>
      <c r="E95" s="46"/>
      <c r="F95" s="67"/>
      <c r="H95" s="122"/>
    </row>
    <row r="96" spans="1:8" s="129" customFormat="1" ht="24" customHeight="1">
      <c r="A96" s="41" t="s">
        <v>141</v>
      </c>
      <c r="B96" s="51">
        <f>20332866472-110313760</f>
        <v>20222552712</v>
      </c>
      <c r="C96" s="52">
        <f>10458914613.95-58226089.16</f>
        <v>10400688524.79</v>
      </c>
      <c r="D96" s="60">
        <f t="shared" si="3"/>
        <v>30623241236.79</v>
      </c>
      <c r="E96" s="46"/>
      <c r="F96" s="67"/>
      <c r="H96" s="122"/>
    </row>
    <row r="97" spans="1:8" s="157" customFormat="1" ht="24" customHeight="1">
      <c r="A97" s="41" t="s">
        <v>223</v>
      </c>
      <c r="B97" s="51">
        <f>B98</f>
        <v>4111303145.37</v>
      </c>
      <c r="C97" s="52">
        <f>C98</f>
        <v>31698196.5</v>
      </c>
      <c r="D97" s="60">
        <f>D98</f>
        <v>4143001341.87</v>
      </c>
      <c r="E97" s="46"/>
      <c r="F97" s="67"/>
      <c r="H97" s="128"/>
    </row>
    <row r="98" spans="1:8" s="129" customFormat="1" ht="24" customHeight="1">
      <c r="A98" s="41" t="s">
        <v>224</v>
      </c>
      <c r="B98" s="51">
        <v>4111303145.37</v>
      </c>
      <c r="C98" s="52">
        <v>31698196.5</v>
      </c>
      <c r="D98" s="60">
        <f>SUM(B98:C98)</f>
        <v>4143001341.87</v>
      </c>
      <c r="E98" s="46"/>
      <c r="F98" s="67"/>
      <c r="H98" s="122"/>
    </row>
    <row r="99" spans="1:8" s="157" customFormat="1" ht="24" customHeight="1">
      <c r="A99" s="41" t="s">
        <v>225</v>
      </c>
      <c r="B99" s="51">
        <f>SUM(B100:B101)</f>
        <v>96439637671.78</v>
      </c>
      <c r="C99" s="52">
        <f>SUM(C100:C101)</f>
        <v>125271186414.07</v>
      </c>
      <c r="D99" s="60">
        <f>SUM(D100:D101)</f>
        <v>221710824085.85</v>
      </c>
      <c r="E99" s="46"/>
      <c r="F99" s="67"/>
      <c r="H99" s="128"/>
    </row>
    <row r="100" spans="1:8" s="129" customFormat="1" ht="24" customHeight="1">
      <c r="A100" s="41" t="s">
        <v>226</v>
      </c>
      <c r="B100" s="51">
        <v>42973713213.78</v>
      </c>
      <c r="C100" s="52">
        <v>112821648886.91</v>
      </c>
      <c r="D100" s="60">
        <f>SUM(B100:C100)</f>
        <v>155795362100.69</v>
      </c>
      <c r="E100" s="46"/>
      <c r="F100" s="67"/>
      <c r="H100" s="122"/>
    </row>
    <row r="101" spans="1:8" s="129" customFormat="1" ht="24" customHeight="1">
      <c r="A101" s="41" t="s">
        <v>227</v>
      </c>
      <c r="B101" s="51">
        <v>53465924458</v>
      </c>
      <c r="C101" s="52">
        <v>12449537527.160004</v>
      </c>
      <c r="D101" s="60">
        <f>SUM(B101:C101)</f>
        <v>65915461985.16</v>
      </c>
      <c r="E101" s="46"/>
      <c r="F101" s="67"/>
      <c r="H101" s="122"/>
    </row>
    <row r="102" spans="1:8" s="157" customFormat="1" ht="24" customHeight="1">
      <c r="A102" s="41" t="s">
        <v>228</v>
      </c>
      <c r="B102" s="51">
        <f>SUM(B103)</f>
        <v>724955281023.49</v>
      </c>
      <c r="C102" s="52">
        <f>SUM(C103)</f>
        <v>207459638563.19</v>
      </c>
      <c r="D102" s="60">
        <f>SUM(D103)</f>
        <v>932414919586.6799</v>
      </c>
      <c r="E102" s="46"/>
      <c r="F102" s="67"/>
      <c r="H102" s="128"/>
    </row>
    <row r="103" spans="1:8" s="129" customFormat="1" ht="24" customHeight="1">
      <c r="A103" s="41" t="s">
        <v>229</v>
      </c>
      <c r="B103" s="51">
        <f>SUM(B104:B107)</f>
        <v>724955281023.49</v>
      </c>
      <c r="C103" s="52">
        <f>SUM(C104:C107)</f>
        <v>207459638563.19</v>
      </c>
      <c r="D103" s="107">
        <f>SUM(D104:D107)</f>
        <v>932414919586.6799</v>
      </c>
      <c r="E103" s="46"/>
      <c r="F103" s="67"/>
      <c r="G103" s="159"/>
      <c r="H103" s="122"/>
    </row>
    <row r="104" spans="1:8" s="129" customFormat="1" ht="24" customHeight="1" hidden="1">
      <c r="A104" s="41" t="s">
        <v>230</v>
      </c>
      <c r="B104" s="51">
        <v>72282362195.64</v>
      </c>
      <c r="C104" s="52">
        <v>107729545600.04</v>
      </c>
      <c r="D104" s="60">
        <f>SUM(B104:C104)</f>
        <v>180011907795.68</v>
      </c>
      <c r="E104" s="46"/>
      <c r="F104" s="67"/>
      <c r="H104" s="122"/>
    </row>
    <row r="105" spans="1:8" s="129" customFormat="1" ht="24" customHeight="1" hidden="1">
      <c r="A105" s="41" t="s">
        <v>231</v>
      </c>
      <c r="B105" s="51">
        <v>641873529526.85</v>
      </c>
      <c r="C105" s="52">
        <v>93478324224.15002</v>
      </c>
      <c r="D105" s="60">
        <f>SUM(B105:C105)</f>
        <v>735351853751</v>
      </c>
      <c r="E105" s="46"/>
      <c r="F105" s="67"/>
      <c r="H105" s="122"/>
    </row>
    <row r="106" spans="1:8" s="129" customFormat="1" ht="24" customHeight="1" hidden="1">
      <c r="A106" s="41" t="s">
        <v>232</v>
      </c>
      <c r="B106" s="51">
        <v>10499389301</v>
      </c>
      <c r="C106" s="52">
        <v>6551768739</v>
      </c>
      <c r="D106" s="60">
        <f>SUM(B106:C106)</f>
        <v>17051158040</v>
      </c>
      <c r="E106" s="46"/>
      <c r="F106" s="67"/>
      <c r="H106" s="122"/>
    </row>
    <row r="107" spans="1:8" s="129" customFormat="1" ht="24" customHeight="1" hidden="1">
      <c r="A107" s="41" t="s">
        <v>233</v>
      </c>
      <c r="B107" s="51">
        <v>300000000</v>
      </c>
      <c r="C107" s="52">
        <v>-300000000</v>
      </c>
      <c r="D107" s="60">
        <f>SUM(B107:C107)</f>
        <v>0</v>
      </c>
      <c r="E107" s="46"/>
      <c r="F107" s="67"/>
      <c r="H107" s="122"/>
    </row>
    <row r="108" spans="1:8" s="157" customFormat="1" ht="22.5" customHeight="1">
      <c r="A108" s="41" t="s">
        <v>234</v>
      </c>
      <c r="B108" s="51">
        <f>B109</f>
        <v>625000</v>
      </c>
      <c r="C108" s="52">
        <f>C109</f>
        <v>4583984</v>
      </c>
      <c r="D108" s="60">
        <f>D109</f>
        <v>5208984</v>
      </c>
      <c r="E108" s="46"/>
      <c r="F108" s="67"/>
      <c r="H108" s="128"/>
    </row>
    <row r="109" spans="1:8" s="129" customFormat="1" ht="22.5" customHeight="1">
      <c r="A109" s="108" t="s">
        <v>235</v>
      </c>
      <c r="B109" s="109">
        <v>625000</v>
      </c>
      <c r="C109" s="110">
        <v>4583984</v>
      </c>
      <c r="D109" s="111">
        <f>SUM(B109:C109)</f>
        <v>5208984</v>
      </c>
      <c r="E109" s="46"/>
      <c r="F109" s="112"/>
      <c r="H109" s="122"/>
    </row>
    <row r="110" spans="1:8" s="157" customFormat="1" ht="24" customHeight="1">
      <c r="A110" s="41" t="s">
        <v>196</v>
      </c>
      <c r="B110" s="51">
        <f>B111</f>
        <v>544736984.34</v>
      </c>
      <c r="C110" s="52">
        <f>C111</f>
        <v>1849560009.6599998</v>
      </c>
      <c r="D110" s="60">
        <f>D111</f>
        <v>2394296994</v>
      </c>
      <c r="E110" s="46"/>
      <c r="F110" s="67"/>
      <c r="H110" s="128"/>
    </row>
    <row r="111" spans="1:8" s="129" customFormat="1" ht="24" customHeight="1">
      <c r="A111" s="41" t="s">
        <v>236</v>
      </c>
      <c r="B111" s="51">
        <v>544736984.34</v>
      </c>
      <c r="C111" s="52">
        <v>1849560009.6599998</v>
      </c>
      <c r="D111" s="60">
        <f>SUM(B111:C111)</f>
        <v>2394296994</v>
      </c>
      <c r="E111" s="46"/>
      <c r="F111" s="67"/>
      <c r="H111" s="122"/>
    </row>
    <row r="112" spans="1:8" s="157" customFormat="1" ht="24" customHeight="1">
      <c r="A112" s="89" t="s">
        <v>237</v>
      </c>
      <c r="B112" s="90">
        <f>SUM(B113:B117)</f>
        <v>17445544001.92</v>
      </c>
      <c r="C112" s="91">
        <f>SUM(C113:C117)</f>
        <v>23391005819.98</v>
      </c>
      <c r="D112" s="196">
        <f>SUM(D113:D117)</f>
        <v>40836549821.899994</v>
      </c>
      <c r="E112" s="93"/>
      <c r="F112" s="94"/>
      <c r="H112" s="128"/>
    </row>
    <row r="113" spans="1:8" s="129" customFormat="1" ht="24" customHeight="1">
      <c r="A113" s="41" t="s">
        <v>238</v>
      </c>
      <c r="B113" s="51">
        <v>16070185001.92</v>
      </c>
      <c r="C113" s="52">
        <v>21719272814.21</v>
      </c>
      <c r="D113" s="60">
        <f>SUM(B113:C113)</f>
        <v>37789457816.13</v>
      </c>
      <c r="E113" s="46"/>
      <c r="F113" s="67"/>
      <c r="H113" s="122"/>
    </row>
    <row r="114" spans="1:8" s="129" customFormat="1" ht="24" customHeight="1">
      <c r="A114" s="41" t="s">
        <v>239</v>
      </c>
      <c r="B114" s="51">
        <v>1000000</v>
      </c>
      <c r="C114" s="52">
        <v>446172013</v>
      </c>
      <c r="D114" s="60">
        <f>SUM(B114:C114)</f>
        <v>447172013</v>
      </c>
      <c r="E114" s="46"/>
      <c r="F114" s="67"/>
      <c r="H114" s="122"/>
    </row>
    <row r="115" spans="1:8" s="129" customFormat="1" ht="24" customHeight="1">
      <c r="A115" s="41" t="s">
        <v>240</v>
      </c>
      <c r="B115" s="51">
        <v>930000</v>
      </c>
      <c r="C115" s="52">
        <v>289869224</v>
      </c>
      <c r="D115" s="60">
        <f>SUM(B115:C115)</f>
        <v>290799224</v>
      </c>
      <c r="E115" s="46"/>
      <c r="F115" s="106"/>
      <c r="H115" s="122"/>
    </row>
    <row r="116" spans="1:8" s="129" customFormat="1" ht="22.5" customHeight="1">
      <c r="A116" s="41" t="s">
        <v>241</v>
      </c>
      <c r="B116" s="51">
        <v>208000000</v>
      </c>
      <c r="C116" s="52">
        <v>935691768.77</v>
      </c>
      <c r="D116" s="60">
        <f>SUM(B116:C116)</f>
        <v>1143691768.77</v>
      </c>
      <c r="E116" s="46"/>
      <c r="F116" s="67"/>
      <c r="H116" s="122"/>
    </row>
    <row r="117" spans="1:8" s="129" customFormat="1" ht="24" customHeight="1">
      <c r="A117" s="41" t="s">
        <v>242</v>
      </c>
      <c r="B117" s="51">
        <v>1165429000</v>
      </c>
      <c r="C117" s="42">
        <v>0</v>
      </c>
      <c r="D117" s="60">
        <f>SUM(B117:C117)</f>
        <v>1165429000</v>
      </c>
      <c r="E117" s="46"/>
      <c r="F117" s="103" t="s">
        <v>243</v>
      </c>
      <c r="H117" s="122"/>
    </row>
    <row r="118" spans="1:8" s="157" customFormat="1" ht="24" customHeight="1">
      <c r="A118" s="41" t="s">
        <v>244</v>
      </c>
      <c r="B118" s="51">
        <f>B119</f>
        <v>2754459700</v>
      </c>
      <c r="C118" s="52">
        <f>C119</f>
        <v>824828301</v>
      </c>
      <c r="D118" s="107">
        <f>D119</f>
        <v>3579288001</v>
      </c>
      <c r="E118" s="46"/>
      <c r="F118" s="67"/>
      <c r="H118" s="128"/>
    </row>
    <row r="119" spans="1:8" s="129" customFormat="1" ht="24" customHeight="1">
      <c r="A119" s="41" t="s">
        <v>245</v>
      </c>
      <c r="B119" s="51">
        <v>2754459700</v>
      </c>
      <c r="C119" s="52">
        <v>824828301</v>
      </c>
      <c r="D119" s="60">
        <f>SUM(B119:C119)</f>
        <v>3579288001</v>
      </c>
      <c r="E119" s="46"/>
      <c r="F119" s="67"/>
      <c r="H119" s="122"/>
    </row>
    <row r="120" spans="1:8" s="157" customFormat="1" ht="24" customHeight="1">
      <c r="A120" s="41" t="s">
        <v>246</v>
      </c>
      <c r="B120" s="51">
        <f>B121</f>
        <v>84104525501.5</v>
      </c>
      <c r="C120" s="52">
        <f>C121</f>
        <v>21558985144</v>
      </c>
      <c r="D120" s="60">
        <f>D121</f>
        <v>105663510645.5</v>
      </c>
      <c r="E120" s="46"/>
      <c r="F120" s="67"/>
      <c r="H120" s="128"/>
    </row>
    <row r="121" spans="1:8" s="129" customFormat="1" ht="24" customHeight="1">
      <c r="A121" s="41" t="s">
        <v>247</v>
      </c>
      <c r="B121" s="51">
        <f>SUM(B122:B124)</f>
        <v>84104525501.5</v>
      </c>
      <c r="C121" s="52">
        <f>SUM(C122:C124)</f>
        <v>21558985144</v>
      </c>
      <c r="D121" s="60">
        <f>SUM(B121:C121)</f>
        <v>105663510645.5</v>
      </c>
      <c r="E121" s="46"/>
      <c r="F121" s="67"/>
      <c r="H121" s="122"/>
    </row>
    <row r="122" spans="1:8" s="129" customFormat="1" ht="24" customHeight="1" hidden="1">
      <c r="A122" s="41" t="s">
        <v>248</v>
      </c>
      <c r="B122" s="51">
        <v>53799904501.5</v>
      </c>
      <c r="C122" s="52">
        <v>32935610640</v>
      </c>
      <c r="D122" s="60">
        <f>SUM(B122:C122)</f>
        <v>86735515141.5</v>
      </c>
      <c r="E122" s="46"/>
      <c r="F122" s="67"/>
      <c r="H122" s="122"/>
    </row>
    <row r="123" spans="1:8" s="129" customFormat="1" ht="24" customHeight="1" hidden="1">
      <c r="A123" s="41" t="s">
        <v>249</v>
      </c>
      <c r="B123" s="51">
        <v>10370733000</v>
      </c>
      <c r="C123" s="52">
        <v>-7014443545</v>
      </c>
      <c r="D123" s="60">
        <f>SUM(B123:C123)</f>
        <v>3356289455</v>
      </c>
      <c r="E123" s="46"/>
      <c r="F123" s="67"/>
      <c r="H123" s="122"/>
    </row>
    <row r="124" spans="1:8" s="129" customFormat="1" ht="24" customHeight="1" hidden="1">
      <c r="A124" s="41" t="s">
        <v>250</v>
      </c>
      <c r="B124" s="51">
        <v>19933888000</v>
      </c>
      <c r="C124" s="52">
        <v>-4362181951</v>
      </c>
      <c r="D124" s="60">
        <f>SUM(B124:C124)</f>
        <v>15571706049</v>
      </c>
      <c r="E124" s="46"/>
      <c r="F124" s="67"/>
      <c r="H124" s="122"/>
    </row>
    <row r="125" spans="1:8" s="157" customFormat="1" ht="24" customHeight="1">
      <c r="A125" s="41" t="s">
        <v>251</v>
      </c>
      <c r="B125" s="51">
        <f>SUM(B126:B127)</f>
        <v>59767405893</v>
      </c>
      <c r="C125" s="52">
        <f>SUM(C126:C127)</f>
        <v>36444818041</v>
      </c>
      <c r="D125" s="60">
        <f>SUM(D126:D127)</f>
        <v>96212223934</v>
      </c>
      <c r="E125" s="46"/>
      <c r="F125" s="67"/>
      <c r="H125" s="128"/>
    </row>
    <row r="126" spans="1:8" s="129" customFormat="1" ht="24" customHeight="1">
      <c r="A126" s="41" t="s">
        <v>252</v>
      </c>
      <c r="B126" s="51">
        <v>14296937752</v>
      </c>
      <c r="C126" s="52">
        <v>17233308995</v>
      </c>
      <c r="D126" s="60">
        <f>SUM(B126:C126)</f>
        <v>31530246747</v>
      </c>
      <c r="E126" s="46"/>
      <c r="F126" s="67"/>
      <c r="H126" s="122"/>
    </row>
    <row r="127" spans="1:8" s="129" customFormat="1" ht="24" customHeight="1">
      <c r="A127" s="41" t="s">
        <v>253</v>
      </c>
      <c r="B127" s="51">
        <v>45470468141</v>
      </c>
      <c r="C127" s="52">
        <v>19211509046</v>
      </c>
      <c r="D127" s="60">
        <f>SUM(B127:C127)</f>
        <v>64681977187</v>
      </c>
      <c r="E127" s="46"/>
      <c r="F127" s="67"/>
      <c r="H127" s="122"/>
    </row>
    <row r="128" spans="1:6" s="160" customFormat="1" ht="24" customHeight="1">
      <c r="A128" s="41" t="s">
        <v>254</v>
      </c>
      <c r="B128" s="51">
        <f aca="true" t="shared" si="4" ref="B128:D129">B129</f>
        <v>100000000</v>
      </c>
      <c r="C128" s="52">
        <f t="shared" si="4"/>
        <v>16874976929.69</v>
      </c>
      <c r="D128" s="60">
        <f t="shared" si="4"/>
        <v>16974976929.69</v>
      </c>
      <c r="E128" s="46"/>
      <c r="F128" s="67"/>
    </row>
    <row r="129" spans="1:8" s="157" customFormat="1" ht="24" customHeight="1">
      <c r="A129" s="41" t="s">
        <v>255</v>
      </c>
      <c r="B129" s="51">
        <f t="shared" si="4"/>
        <v>100000000</v>
      </c>
      <c r="C129" s="52">
        <f t="shared" si="4"/>
        <v>16874976929.69</v>
      </c>
      <c r="D129" s="60">
        <f t="shared" si="4"/>
        <v>16974976929.69</v>
      </c>
      <c r="E129" s="46"/>
      <c r="F129" s="67"/>
      <c r="H129" s="158"/>
    </row>
    <row r="130" spans="1:8" s="129" customFormat="1" ht="24" customHeight="1">
      <c r="A130" s="41" t="s">
        <v>256</v>
      </c>
      <c r="B130" s="51">
        <v>100000000</v>
      </c>
      <c r="C130" s="52">
        <v>16874976929.69</v>
      </c>
      <c r="D130" s="60">
        <f>SUM(B130:C130)</f>
        <v>16974976929.69</v>
      </c>
      <c r="E130" s="46">
        <v>50000000</v>
      </c>
      <c r="F130" s="67"/>
      <c r="H130" s="130"/>
    </row>
    <row r="131" spans="1:8" s="157" customFormat="1" ht="24" customHeight="1">
      <c r="A131" s="132"/>
      <c r="B131" s="53"/>
      <c r="C131" s="54"/>
      <c r="D131" s="61"/>
      <c r="E131" s="47"/>
      <c r="F131" s="68"/>
      <c r="H131" s="158"/>
    </row>
    <row r="132" spans="1:8" s="157" customFormat="1" ht="24" customHeight="1">
      <c r="A132" s="133" t="s">
        <v>257</v>
      </c>
      <c r="B132" s="134">
        <f>B5+B65+B74</f>
        <v>2859531327077.13</v>
      </c>
      <c r="C132" s="161">
        <f>C5+C65+C74</f>
        <v>3295267976916.2334</v>
      </c>
      <c r="D132" s="162">
        <f>D5+D65+D74</f>
        <v>6154799303993.363</v>
      </c>
      <c r="E132" s="135"/>
      <c r="F132" s="136"/>
      <c r="H132" s="158"/>
    </row>
    <row r="133" spans="1:6" ht="23.25" customHeight="1">
      <c r="A133" s="197"/>
      <c r="B133" s="90"/>
      <c r="C133" s="91"/>
      <c r="D133" s="92"/>
      <c r="E133" s="198"/>
      <c r="F133" s="199"/>
    </row>
    <row r="134" spans="1:6" ht="41.25" customHeight="1">
      <c r="A134" s="200" t="s">
        <v>258</v>
      </c>
      <c r="B134" s="200"/>
      <c r="C134" s="200"/>
      <c r="D134" s="200"/>
      <c r="E134" s="200"/>
      <c r="F134" s="200"/>
    </row>
  </sheetData>
  <sheetProtection/>
  <mergeCells count="3">
    <mergeCell ref="A134:F134"/>
    <mergeCell ref="A1:F1"/>
    <mergeCell ref="A2:F2"/>
  </mergeCells>
  <printOptions horizontalCentered="1"/>
  <pageMargins left="0.35433070866141736" right="0.35433070866141736" top="0.5511811023622047" bottom="0.5511811023622047" header="0.31496062992125984" footer="0.31496062992125984"/>
  <pageSetup firstPageNumber="68" useFirstPageNumber="1" horizontalDpi="600" verticalDpi="600" orientation="portrait" paperSize="9" scale="83" r:id="rId3"/>
  <headerFooter>
    <oddHeader>&amp;R
</oddHeader>
  </headerFooter>
  <rowBreaks count="1" manualBreakCount="1">
    <brk id="73" max="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showGridLines="0" zoomScaleSheetLayoutView="100" workbookViewId="0" topLeftCell="A1">
      <selection activeCell="B9" sqref="B9"/>
    </sheetView>
  </sheetViews>
  <sheetFormatPr defaultColWidth="9.00390625" defaultRowHeight="30" customHeight="1"/>
  <cols>
    <col min="1" max="1" width="31.50390625" style="176" customWidth="1"/>
    <col min="2" max="2" width="19.00390625" style="177" customWidth="1"/>
    <col min="3" max="3" width="18.125" style="178" customWidth="1"/>
    <col min="4" max="4" width="19.125" style="176" customWidth="1"/>
    <col min="5" max="5" width="15.50390625" style="166" customWidth="1"/>
    <col min="6" max="6" width="12.50390625" style="178" customWidth="1"/>
    <col min="7" max="7" width="4.625" style="179" customWidth="1"/>
    <col min="8" max="8" width="5.375" style="180" customWidth="1"/>
    <col min="9" max="16384" width="9.00390625" style="179" customWidth="1"/>
  </cols>
  <sheetData>
    <row r="1" spans="1:8" s="4" customFormat="1" ht="21" customHeight="1">
      <c r="A1" s="183" t="s">
        <v>125</v>
      </c>
      <c r="B1" s="183"/>
      <c r="C1" s="183"/>
      <c r="D1" s="183"/>
      <c r="E1" s="183"/>
      <c r="F1" s="183"/>
      <c r="H1" s="23"/>
    </row>
    <row r="2" spans="1:8" s="5" customFormat="1" ht="26.25">
      <c r="A2" s="137" t="s">
        <v>126</v>
      </c>
      <c r="B2" s="16"/>
      <c r="C2" s="18"/>
      <c r="D2" s="16"/>
      <c r="E2" s="16"/>
      <c r="F2" s="16"/>
      <c r="H2" s="23"/>
    </row>
    <row r="3" spans="1:8" s="8" customFormat="1" ht="21" customHeight="1">
      <c r="A3" s="138"/>
      <c r="B3" s="139" t="s">
        <v>127</v>
      </c>
      <c r="C3" s="140"/>
      <c r="D3" s="140"/>
      <c r="E3" s="140"/>
      <c r="F3" s="141" t="s">
        <v>7</v>
      </c>
      <c r="H3" s="24"/>
    </row>
    <row r="4" spans="1:8" s="168" customFormat="1" ht="34.5" customHeight="1">
      <c r="A4" s="142" t="s">
        <v>1</v>
      </c>
      <c r="B4" s="143" t="s">
        <v>2</v>
      </c>
      <c r="C4" s="143" t="s">
        <v>3</v>
      </c>
      <c r="D4" s="144" t="s">
        <v>4</v>
      </c>
      <c r="E4" s="145" t="s">
        <v>5</v>
      </c>
      <c r="F4" s="144" t="s">
        <v>6</v>
      </c>
      <c r="H4" s="169"/>
    </row>
    <row r="5" spans="1:6" s="170" customFormat="1" ht="24.75" customHeight="1">
      <c r="A5" s="76" t="s">
        <v>128</v>
      </c>
      <c r="B5" s="77">
        <f>B6</f>
        <v>79876000</v>
      </c>
      <c r="C5" s="78">
        <f>C6</f>
        <v>114605353.55</v>
      </c>
      <c r="D5" s="79">
        <f>B5+C5</f>
        <v>194481353.55</v>
      </c>
      <c r="E5" s="80"/>
      <c r="F5" s="81"/>
    </row>
    <row r="6" spans="1:8" s="171" customFormat="1" ht="25.5" customHeight="1">
      <c r="A6" s="76" t="s">
        <v>129</v>
      </c>
      <c r="B6" s="53">
        <f>B7</f>
        <v>79876000</v>
      </c>
      <c r="C6" s="54">
        <f>C7</f>
        <v>114605353.55</v>
      </c>
      <c r="D6" s="61">
        <f>B6+C6</f>
        <v>194481353.55</v>
      </c>
      <c r="E6" s="47"/>
      <c r="F6" s="68" t="s">
        <v>0</v>
      </c>
      <c r="H6" s="172"/>
    </row>
    <row r="7" spans="1:8" s="171" customFormat="1" ht="24.75" customHeight="1">
      <c r="A7" s="76" t="s">
        <v>130</v>
      </c>
      <c r="B7" s="53">
        <f>SUM(B8:B8)</f>
        <v>79876000</v>
      </c>
      <c r="C7" s="54">
        <f>SUM(C8:C8)</f>
        <v>114605353.55</v>
      </c>
      <c r="D7" s="61">
        <f>SUM(B7:C7)</f>
        <v>194481353.55</v>
      </c>
      <c r="E7" s="47"/>
      <c r="F7" s="68"/>
      <c r="H7" s="172"/>
    </row>
    <row r="8" spans="1:8" s="19" customFormat="1" ht="24" customHeight="1">
      <c r="A8" s="41" t="s">
        <v>131</v>
      </c>
      <c r="B8" s="51">
        <v>79876000</v>
      </c>
      <c r="C8" s="52">
        <v>114605353.55</v>
      </c>
      <c r="D8" s="60">
        <f>SUM(B8:C8)</f>
        <v>194481353.55</v>
      </c>
      <c r="E8" s="46"/>
      <c r="F8" s="67"/>
      <c r="H8" s="22"/>
    </row>
    <row r="9" spans="1:6" s="19" customFormat="1" ht="24" customHeight="1">
      <c r="A9" s="76" t="s">
        <v>132</v>
      </c>
      <c r="B9" s="146">
        <f aca="true" t="shared" si="0" ref="B9:D10">B10</f>
        <v>112812760</v>
      </c>
      <c r="C9" s="147">
        <f t="shared" si="0"/>
        <v>58686276.04</v>
      </c>
      <c r="D9" s="148">
        <f t="shared" si="0"/>
        <v>171499036.04</v>
      </c>
      <c r="E9" s="47"/>
      <c r="F9" s="103"/>
    </row>
    <row r="10" spans="1:8" s="171" customFormat="1" ht="24" customHeight="1">
      <c r="A10" s="76" t="s">
        <v>133</v>
      </c>
      <c r="B10" s="146">
        <f t="shared" si="0"/>
        <v>112812760</v>
      </c>
      <c r="C10" s="147">
        <f t="shared" si="0"/>
        <v>58686276.04</v>
      </c>
      <c r="D10" s="148">
        <f t="shared" si="0"/>
        <v>171499036.04</v>
      </c>
      <c r="E10" s="47"/>
      <c r="F10" s="104"/>
      <c r="H10" s="172"/>
    </row>
    <row r="11" spans="1:8" s="19" customFormat="1" ht="24" customHeight="1">
      <c r="A11" s="76" t="s">
        <v>134</v>
      </c>
      <c r="B11" s="146">
        <f>B12+B15+B16</f>
        <v>112812760</v>
      </c>
      <c r="C11" s="147">
        <f>C12+C15+C16</f>
        <v>58686276.04</v>
      </c>
      <c r="D11" s="149">
        <f>B11+C11</f>
        <v>171499036.04</v>
      </c>
      <c r="E11" s="47"/>
      <c r="F11" s="68"/>
      <c r="H11" s="26"/>
    </row>
    <row r="12" spans="1:8" s="171" customFormat="1" ht="24" customHeight="1">
      <c r="A12" s="41" t="s">
        <v>135</v>
      </c>
      <c r="B12" s="150">
        <f>SUM(B13:B14)</f>
        <v>2064000</v>
      </c>
      <c r="C12" s="42">
        <f>SUM(C13:C14)</f>
        <v>44332.56</v>
      </c>
      <c r="D12" s="151">
        <f>SUM(D13:D14)</f>
        <v>2108332.56</v>
      </c>
      <c r="E12" s="46"/>
      <c r="F12" s="67"/>
      <c r="H12" s="172"/>
    </row>
    <row r="13" spans="1:8" s="19" customFormat="1" ht="24" customHeight="1" hidden="1">
      <c r="A13" s="41" t="s">
        <v>136</v>
      </c>
      <c r="B13" s="150">
        <v>115000</v>
      </c>
      <c r="C13" s="42">
        <v>44332.56</v>
      </c>
      <c r="D13" s="152">
        <f>SUM(B13:C13)</f>
        <v>159332.56</v>
      </c>
      <c r="E13" s="46"/>
      <c r="F13" s="106" t="s">
        <v>137</v>
      </c>
      <c r="H13" s="26"/>
    </row>
    <row r="14" spans="1:8" s="19" customFormat="1" ht="24" customHeight="1" hidden="1">
      <c r="A14" s="41" t="s">
        <v>138</v>
      </c>
      <c r="B14" s="150">
        <v>1949000</v>
      </c>
      <c r="C14" s="42">
        <v>0</v>
      </c>
      <c r="D14" s="152">
        <f>SUM(B14:C14)</f>
        <v>1949000</v>
      </c>
      <c r="E14" s="46"/>
      <c r="F14" s="106" t="s">
        <v>139</v>
      </c>
      <c r="H14" s="26"/>
    </row>
    <row r="15" spans="1:8" s="19" customFormat="1" ht="24" customHeight="1">
      <c r="A15" s="41" t="s">
        <v>140</v>
      </c>
      <c r="B15" s="150">
        <v>435000</v>
      </c>
      <c r="C15" s="42">
        <v>415854.32</v>
      </c>
      <c r="D15" s="152">
        <f>SUM(B15:C15)</f>
        <v>850854.3200000001</v>
      </c>
      <c r="E15" s="46"/>
      <c r="F15" s="67"/>
      <c r="H15" s="26"/>
    </row>
    <row r="16" spans="1:8" s="171" customFormat="1" ht="24" customHeight="1">
      <c r="A16" s="41" t="s">
        <v>141</v>
      </c>
      <c r="B16" s="150">
        <f>SUM(B17:B17)</f>
        <v>110313760</v>
      </c>
      <c r="C16" s="42">
        <f>SUM(C17:C17)</f>
        <v>58226089.16</v>
      </c>
      <c r="D16" s="151">
        <f>SUM(D17:D17)</f>
        <v>168539849.16</v>
      </c>
      <c r="E16" s="46"/>
      <c r="F16" s="67"/>
      <c r="H16" s="172"/>
    </row>
    <row r="17" spans="1:8" s="19" customFormat="1" ht="24" customHeight="1" hidden="1">
      <c r="A17" s="41" t="s">
        <v>138</v>
      </c>
      <c r="B17" s="150">
        <v>110313760</v>
      </c>
      <c r="C17" s="42">
        <f>58226089.16</f>
        <v>58226089.16</v>
      </c>
      <c r="D17" s="152">
        <f>SUM(B17:C17)</f>
        <v>168539849.16</v>
      </c>
      <c r="E17" s="46"/>
      <c r="F17" s="106" t="s">
        <v>137</v>
      </c>
      <c r="H17" s="26"/>
    </row>
    <row r="18" spans="1:8" s="171" customFormat="1" ht="24" customHeight="1">
      <c r="A18" s="36" t="s">
        <v>142</v>
      </c>
      <c r="B18" s="153">
        <f>B5+B9</f>
        <v>192688760</v>
      </c>
      <c r="C18" s="173">
        <f>C5+C9</f>
        <v>173291629.59</v>
      </c>
      <c r="D18" s="174">
        <f>D5+D9</f>
        <v>365980389.59000003</v>
      </c>
      <c r="E18" s="48"/>
      <c r="F18" s="69"/>
      <c r="H18" s="39"/>
    </row>
    <row r="19" spans="1:8" s="171" customFormat="1" ht="24" customHeight="1">
      <c r="A19" s="76"/>
      <c r="B19" s="53"/>
      <c r="C19" s="54"/>
      <c r="D19" s="61"/>
      <c r="E19" s="47"/>
      <c r="F19" s="104"/>
      <c r="H19" s="31"/>
    </row>
    <row r="20" spans="1:8" s="19" customFormat="1" ht="24" customHeight="1">
      <c r="A20" s="41"/>
      <c r="B20" s="51"/>
      <c r="C20" s="52"/>
      <c r="D20" s="60"/>
      <c r="E20" s="46"/>
      <c r="F20" s="67"/>
      <c r="H20" s="22"/>
    </row>
    <row r="21" spans="1:8" s="19" customFormat="1" ht="24" customHeight="1">
      <c r="A21" s="41"/>
      <c r="B21" s="51"/>
      <c r="C21" s="52"/>
      <c r="D21" s="60"/>
      <c r="E21" s="46"/>
      <c r="F21" s="67"/>
      <c r="H21" s="22"/>
    </row>
    <row r="22" spans="1:8" s="19" customFormat="1" ht="24" customHeight="1">
      <c r="A22" s="41"/>
      <c r="B22" s="51"/>
      <c r="C22" s="52"/>
      <c r="D22" s="60"/>
      <c r="E22" s="46"/>
      <c r="F22" s="67"/>
      <c r="H22" s="22"/>
    </row>
    <row r="23" spans="1:8" s="171" customFormat="1" ht="24" customHeight="1">
      <c r="A23" s="76"/>
      <c r="B23" s="53"/>
      <c r="C23" s="54"/>
      <c r="D23" s="61"/>
      <c r="E23" s="47"/>
      <c r="F23" s="68"/>
      <c r="H23" s="31"/>
    </row>
    <row r="24" spans="1:8" s="19" customFormat="1" ht="24" customHeight="1">
      <c r="A24" s="41"/>
      <c r="B24" s="51"/>
      <c r="C24" s="52"/>
      <c r="D24" s="60"/>
      <c r="E24" s="46"/>
      <c r="F24" s="67"/>
      <c r="H24" s="22"/>
    </row>
    <row r="25" spans="1:8" s="19" customFormat="1" ht="24" customHeight="1">
      <c r="A25" s="76"/>
      <c r="B25" s="53"/>
      <c r="C25" s="54"/>
      <c r="D25" s="61"/>
      <c r="E25" s="46"/>
      <c r="F25" s="67"/>
      <c r="H25" s="22"/>
    </row>
    <row r="26" spans="1:8" s="19" customFormat="1" ht="24" customHeight="1">
      <c r="A26" s="41"/>
      <c r="B26" s="51"/>
      <c r="C26" s="52"/>
      <c r="D26" s="60"/>
      <c r="E26" s="46"/>
      <c r="F26" s="67"/>
      <c r="H26" s="22"/>
    </row>
    <row r="27" spans="1:8" s="19" customFormat="1" ht="24" customHeight="1" hidden="1">
      <c r="A27" s="41"/>
      <c r="B27" s="51"/>
      <c r="C27" s="52"/>
      <c r="D27" s="60"/>
      <c r="E27" s="46"/>
      <c r="F27" s="67"/>
      <c r="H27" s="22"/>
    </row>
    <row r="28" spans="1:8" s="171" customFormat="1" ht="24" customHeight="1">
      <c r="A28" s="76"/>
      <c r="B28" s="53"/>
      <c r="C28" s="54"/>
      <c r="D28" s="61"/>
      <c r="E28" s="47"/>
      <c r="F28" s="68"/>
      <c r="H28" s="31"/>
    </row>
    <row r="29" spans="1:8" s="19" customFormat="1" ht="24" customHeight="1">
      <c r="A29" s="41"/>
      <c r="B29" s="51"/>
      <c r="C29" s="52"/>
      <c r="D29" s="60"/>
      <c r="E29" s="46"/>
      <c r="F29" s="67"/>
      <c r="G29" s="175"/>
      <c r="H29" s="22"/>
    </row>
    <row r="30" spans="1:8" s="19" customFormat="1" ht="24" customHeight="1">
      <c r="A30" s="41"/>
      <c r="B30" s="51"/>
      <c r="C30" s="52"/>
      <c r="D30" s="105"/>
      <c r="E30" s="46"/>
      <c r="F30" s="106"/>
      <c r="H30" s="22"/>
    </row>
    <row r="31" spans="1:8" s="171" customFormat="1" ht="24" customHeight="1">
      <c r="A31" s="76"/>
      <c r="B31" s="53"/>
      <c r="C31" s="54"/>
      <c r="D31" s="61"/>
      <c r="E31" s="47"/>
      <c r="F31" s="68"/>
      <c r="H31" s="31"/>
    </row>
    <row r="32" spans="1:8" s="19" customFormat="1" ht="24" customHeight="1">
      <c r="A32" s="41"/>
      <c r="B32" s="51"/>
      <c r="C32" s="97"/>
      <c r="D32" s="60"/>
      <c r="E32" s="46"/>
      <c r="F32" s="67"/>
      <c r="H32" s="22"/>
    </row>
    <row r="33" spans="1:8" s="19" customFormat="1" ht="24" customHeight="1">
      <c r="A33" s="41"/>
      <c r="B33" s="51"/>
      <c r="C33" s="52"/>
      <c r="D33" s="60"/>
      <c r="E33" s="46"/>
      <c r="F33" s="67"/>
      <c r="H33" s="22"/>
    </row>
    <row r="34" spans="1:8" s="19" customFormat="1" ht="24" customHeight="1">
      <c r="A34" s="41"/>
      <c r="B34" s="51"/>
      <c r="C34" s="52"/>
      <c r="D34" s="107"/>
      <c r="E34" s="46"/>
      <c r="F34" s="67"/>
      <c r="H34" s="22"/>
    </row>
    <row r="35" spans="1:8" s="19" customFormat="1" ht="24" customHeight="1">
      <c r="A35" s="41"/>
      <c r="B35" s="51"/>
      <c r="C35" s="52"/>
      <c r="D35" s="107"/>
      <c r="E35" s="46"/>
      <c r="F35" s="67"/>
      <c r="H35" s="22"/>
    </row>
    <row r="36" spans="1:8" s="19" customFormat="1" ht="24" customHeight="1">
      <c r="A36" s="41"/>
      <c r="B36" s="51"/>
      <c r="C36" s="52"/>
      <c r="D36" s="107"/>
      <c r="E36" s="46"/>
      <c r="F36" s="67"/>
      <c r="H36" s="22"/>
    </row>
    <row r="37" spans="1:8" s="19" customFormat="1" ht="24" customHeight="1">
      <c r="A37" s="41"/>
      <c r="B37" s="51"/>
      <c r="C37" s="52"/>
      <c r="D37" s="107"/>
      <c r="E37" s="46"/>
      <c r="F37" s="67"/>
      <c r="H37" s="22"/>
    </row>
    <row r="38" spans="1:8" s="19" customFormat="1" ht="24" customHeight="1">
      <c r="A38" s="41"/>
      <c r="B38" s="51"/>
      <c r="C38" s="52"/>
      <c r="D38" s="107"/>
      <c r="E38" s="46"/>
      <c r="F38" s="67"/>
      <c r="H38" s="22"/>
    </row>
    <row r="39" spans="1:8" s="19" customFormat="1" ht="24" customHeight="1">
      <c r="A39" s="41"/>
      <c r="B39" s="51"/>
      <c r="C39" s="52"/>
      <c r="D39" s="107"/>
      <c r="E39" s="46"/>
      <c r="F39" s="67"/>
      <c r="H39" s="22"/>
    </row>
    <row r="40" spans="1:8" s="19" customFormat="1" ht="24" customHeight="1">
      <c r="A40" s="41"/>
      <c r="B40" s="51"/>
      <c r="C40" s="52"/>
      <c r="D40" s="107"/>
      <c r="E40" s="46"/>
      <c r="F40" s="67"/>
      <c r="H40" s="22"/>
    </row>
    <row r="41" spans="1:8" s="19" customFormat="1" ht="24" customHeight="1">
      <c r="A41" s="41"/>
      <c r="B41" s="51"/>
      <c r="C41" s="52"/>
      <c r="D41" s="60"/>
      <c r="E41" s="46"/>
      <c r="F41" s="67"/>
      <c r="H41" s="22"/>
    </row>
    <row r="42" spans="1:8" s="19" customFormat="1" ht="24" customHeight="1">
      <c r="A42" s="89"/>
      <c r="B42" s="90"/>
      <c r="C42" s="91"/>
      <c r="D42" s="92"/>
      <c r="E42" s="93"/>
      <c r="F42" s="94"/>
      <c r="H42" s="22"/>
    </row>
    <row r="43" ht="30" customHeight="1">
      <c r="A43" s="176" t="s">
        <v>143</v>
      </c>
    </row>
  </sheetData>
  <sheetProtection/>
  <mergeCells count="1">
    <mergeCell ref="A1:F1"/>
  </mergeCells>
  <printOptions horizontalCentered="1"/>
  <pageMargins left="0.35433070866141736" right="0.35433070866141736" top="0.5511811023622047" bottom="0.5511811023622047" header="0.31496062992125984" footer="0.31496062992125984"/>
  <pageSetup firstPageNumber="68" useFirstPageNumber="1" horizontalDpi="600" verticalDpi="600" orientation="portrait" paperSize="9" scale="83" r:id="rId1"/>
  <headerFooter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kangda</dc:creator>
  <cp:keywords/>
  <dc:description/>
  <cp:lastModifiedBy>陳小玨</cp:lastModifiedBy>
  <cp:lastPrinted>2018-04-13T06:53:00Z</cp:lastPrinted>
  <dcterms:created xsi:type="dcterms:W3CDTF">2014-03-03T01:57:24Z</dcterms:created>
  <dcterms:modified xsi:type="dcterms:W3CDTF">2018-05-01T05:40:48Z</dcterms:modified>
  <cp:category/>
  <cp:version/>
  <cp:contentType/>
  <cp:contentStatus/>
</cp:coreProperties>
</file>