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4決算電腦檔\107決算\"/>
    </mc:Choice>
  </mc:AlternateContent>
  <bookViews>
    <workbookView xWindow="0" yWindow="0" windowWidth="23040" windowHeight="9135"/>
  </bookViews>
  <sheets>
    <sheet name="Sheet1" sheetId="1" r:id="rId1"/>
  </sheets>
  <definedNames>
    <definedName name="_xlnm.Print_Area" localSheetId="0">Sheet1!$A$1:$F$133</definedName>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9" i="1" l="1"/>
  <c r="D128" i="1"/>
  <c r="D127" i="1" s="1"/>
  <c r="C128" i="1"/>
  <c r="B128" i="1"/>
  <c r="B127" i="1" s="1"/>
  <c r="C127" i="1"/>
  <c r="D126" i="1"/>
  <c r="D125" i="1"/>
  <c r="D124" i="1"/>
  <c r="C124" i="1"/>
  <c r="B124" i="1"/>
  <c r="D123" i="1"/>
  <c r="D122" i="1"/>
  <c r="D121" i="1"/>
  <c r="C120" i="1"/>
  <c r="B120" i="1"/>
  <c r="D120" i="1" s="1"/>
  <c r="D119" i="1" s="1"/>
  <c r="C119" i="1"/>
  <c r="D118" i="1"/>
  <c r="D117" i="1" s="1"/>
  <c r="C117" i="1"/>
  <c r="B117" i="1"/>
  <c r="D116" i="1"/>
  <c r="D115" i="1"/>
  <c r="D114" i="1"/>
  <c r="D113" i="1"/>
  <c r="D112" i="1"/>
  <c r="D111" i="1" s="1"/>
  <c r="C111" i="1"/>
  <c r="B111" i="1"/>
  <c r="D110" i="1"/>
  <c r="D109" i="1" s="1"/>
  <c r="C109" i="1"/>
  <c r="B109" i="1"/>
  <c r="D108" i="1"/>
  <c r="D107" i="1" s="1"/>
  <c r="C107" i="1"/>
  <c r="B107" i="1"/>
  <c r="D106" i="1"/>
  <c r="D105" i="1"/>
  <c r="D104" i="1"/>
  <c r="C103" i="1"/>
  <c r="C102" i="1" s="1"/>
  <c r="C101" i="1" s="1"/>
  <c r="B103" i="1"/>
  <c r="B102" i="1"/>
  <c r="B101" i="1" s="1"/>
  <c r="D100" i="1"/>
  <c r="D99" i="1"/>
  <c r="D98" i="1" s="1"/>
  <c r="C98" i="1"/>
  <c r="B98" i="1"/>
  <c r="D97" i="1"/>
  <c r="D96" i="1"/>
  <c r="C96" i="1"/>
  <c r="B96" i="1"/>
  <c r="C95" i="1"/>
  <c r="D95" i="1" s="1"/>
  <c r="D94" i="1"/>
  <c r="D93" i="1"/>
  <c r="D92" i="1"/>
  <c r="D91" i="1"/>
  <c r="C90" i="1"/>
  <c r="C89" i="1" s="1"/>
  <c r="B90" i="1"/>
  <c r="B89" i="1"/>
  <c r="D88" i="1"/>
  <c r="D87" i="1"/>
  <c r="D86" i="1" s="1"/>
  <c r="C86" i="1"/>
  <c r="B86" i="1"/>
  <c r="D85" i="1"/>
  <c r="C84" i="1"/>
  <c r="D84" i="1" s="1"/>
  <c r="D83" i="1" s="1"/>
  <c r="C83" i="1"/>
  <c r="B83" i="1"/>
  <c r="D82" i="1"/>
  <c r="D81" i="1" s="1"/>
  <c r="C81" i="1"/>
  <c r="B81" i="1"/>
  <c r="D80" i="1"/>
  <c r="D79" i="1" s="1"/>
  <c r="C79" i="1"/>
  <c r="B79" i="1"/>
  <c r="D78" i="1"/>
  <c r="D77" i="1"/>
  <c r="D76" i="1"/>
  <c r="C76" i="1"/>
  <c r="D75" i="1"/>
  <c r="C75" i="1" s="1"/>
  <c r="B75" i="1"/>
  <c r="D72" i="1"/>
  <c r="D71" i="1"/>
  <c r="C71" i="1"/>
  <c r="B71" i="1"/>
  <c r="D70" i="1"/>
  <c r="D69" i="1"/>
  <c r="C69" i="1"/>
  <c r="B69" i="1"/>
  <c r="D68" i="1"/>
  <c r="D67" i="1"/>
  <c r="D66" i="1"/>
  <c r="D65" i="1"/>
  <c r="D64" i="1" s="1"/>
  <c r="C65" i="1"/>
  <c r="B65" i="1"/>
  <c r="B64" i="1" s="1"/>
  <c r="C64" i="1"/>
  <c r="D63" i="1"/>
  <c r="D62" i="1"/>
  <c r="D61" i="1"/>
  <c r="D60" i="1" s="1"/>
  <c r="C60" i="1"/>
  <c r="B60" i="1"/>
  <c r="D59" i="1"/>
  <c r="D58" i="1"/>
  <c r="D57" i="1"/>
  <c r="D56" i="1"/>
  <c r="D55" i="1"/>
  <c r="D54" i="1" s="1"/>
  <c r="C54" i="1"/>
  <c r="B54" i="1"/>
  <c r="D53" i="1"/>
  <c r="D52" i="1" s="1"/>
  <c r="C52" i="1"/>
  <c r="B52" i="1"/>
  <c r="D51" i="1"/>
  <c r="D50" i="1" s="1"/>
  <c r="C50" i="1"/>
  <c r="B50" i="1"/>
  <c r="D49" i="1"/>
  <c r="D48" i="1"/>
  <c r="D47" i="1"/>
  <c r="D46" i="1"/>
  <c r="D45" i="1"/>
  <c r="D44" i="1" s="1"/>
  <c r="C44" i="1"/>
  <c r="B44" i="1"/>
  <c r="D43" i="1"/>
  <c r="D42" i="1"/>
  <c r="D41" i="1"/>
  <c r="D40" i="1"/>
  <c r="D39" i="1"/>
  <c r="D35" i="1" s="1"/>
  <c r="D38" i="1"/>
  <c r="D37" i="1"/>
  <c r="D36" i="1"/>
  <c r="C35" i="1"/>
  <c r="B35" i="1"/>
  <c r="D34" i="1"/>
  <c r="C33" i="1"/>
  <c r="B33" i="1"/>
  <c r="D33" i="1" s="1"/>
  <c r="C32" i="1"/>
  <c r="D31" i="1"/>
  <c r="C30" i="1"/>
  <c r="D30" i="1" s="1"/>
  <c r="B30" i="1"/>
  <c r="D29" i="1"/>
  <c r="C28" i="1"/>
  <c r="D28" i="1" s="1"/>
  <c r="B28" i="1"/>
  <c r="D27" i="1"/>
  <c r="C26" i="1"/>
  <c r="B26" i="1"/>
  <c r="D26" i="1" s="1"/>
  <c r="D25" i="1"/>
  <c r="C24" i="1"/>
  <c r="D24" i="1" s="1"/>
  <c r="C23" i="1"/>
  <c r="D23" i="1" s="1"/>
  <c r="D22" i="1"/>
  <c r="C21" i="1"/>
  <c r="D21" i="1" s="1"/>
  <c r="B20" i="1"/>
  <c r="D19" i="1"/>
  <c r="C18" i="1"/>
  <c r="D18" i="1" s="1"/>
  <c r="C17" i="1"/>
  <c r="D17" i="1" s="1"/>
  <c r="C16" i="1"/>
  <c r="D16" i="1" s="1"/>
  <c r="C15" i="1"/>
  <c r="D15" i="1" s="1"/>
  <c r="B14" i="1"/>
  <c r="D13" i="1"/>
  <c r="C13" i="1"/>
  <c r="D12" i="1"/>
  <c r="C12" i="1"/>
  <c r="D11" i="1"/>
  <c r="C10" i="1"/>
  <c r="C9" i="1" s="1"/>
  <c r="B9" i="1"/>
  <c r="D8" i="1"/>
  <c r="C7" i="1"/>
  <c r="D7" i="1" s="1"/>
  <c r="B7" i="1"/>
  <c r="B6" i="1" s="1"/>
  <c r="D9" i="1" l="1"/>
  <c r="D20" i="1"/>
  <c r="D14" i="1"/>
  <c r="C74" i="1"/>
  <c r="C73" i="1" s="1"/>
  <c r="D90" i="1"/>
  <c r="D89" i="1" s="1"/>
  <c r="D74" i="1" s="1"/>
  <c r="D73" i="1" s="1"/>
  <c r="D103" i="1"/>
  <c r="D102" i="1" s="1"/>
  <c r="D101" i="1" s="1"/>
  <c r="B119" i="1"/>
  <c r="B74" i="1" s="1"/>
  <c r="B73" i="1" s="1"/>
  <c r="D10" i="1"/>
  <c r="C6" i="1"/>
  <c r="C5" i="1" s="1"/>
  <c r="B32" i="1"/>
  <c r="D32" i="1" s="1"/>
  <c r="C14" i="1"/>
  <c r="C20" i="1"/>
  <c r="D6" i="1" l="1"/>
  <c r="B5" i="1"/>
  <c r="C131" i="1"/>
  <c r="B131" i="1" l="1"/>
  <c r="D5" i="1"/>
  <c r="D131" i="1" s="1"/>
</calcChain>
</file>

<file path=xl/comments1.xml><?xml version="1.0" encoding="utf-8"?>
<comments xmlns="http://schemas.openxmlformats.org/spreadsheetml/2006/main">
  <authors>
    <author>吳佳倫</author>
  </authors>
  <commentList>
    <comment ref="A59" authorId="0" shapeId="0">
      <text>
        <r>
          <rPr>
            <b/>
            <sz val="9"/>
            <color indexed="81"/>
            <rFont val="細明體"/>
            <family val="3"/>
            <charset val="136"/>
          </rPr>
          <t>吳佳倫</t>
        </r>
        <r>
          <rPr>
            <b/>
            <sz val="9"/>
            <color indexed="81"/>
            <rFont val="Tahoma"/>
            <family val="2"/>
          </rPr>
          <t>:</t>
        </r>
        <r>
          <rPr>
            <sz val="9"/>
            <color indexed="81"/>
            <rFont val="Tahoma"/>
            <family val="2"/>
          </rPr>
          <t xml:space="preserve">
</t>
        </r>
        <r>
          <rPr>
            <sz val="9"/>
            <color indexed="81"/>
            <rFont val="細明體"/>
            <family val="3"/>
            <charset val="136"/>
          </rPr>
          <t>高速鐵路建設基金已認列。原104年此欄放到投資目錄，該作業基金係轉投資予該公司，茲因不重複認列，故由作業基金認列。</t>
        </r>
      </text>
    </comment>
  </commentList>
</comments>
</file>

<file path=xl/sharedStrings.xml><?xml version="1.0" encoding="utf-8"?>
<sst xmlns="http://schemas.openxmlformats.org/spreadsheetml/2006/main" count="145" uniqueCount="132">
  <si>
    <r>
      <t xml:space="preserve">   資本資產表科目明細表</t>
    </r>
    <r>
      <rPr>
        <sz val="16"/>
        <rFont val="新細明體"/>
        <family val="1"/>
        <charset val="136"/>
      </rPr>
      <t>—</t>
    </r>
    <r>
      <rPr>
        <sz val="16"/>
        <rFont val="標楷體"/>
        <family val="4"/>
        <charset val="136"/>
      </rPr>
      <t>長期投資</t>
    </r>
    <phoneticPr fontId="3" type="noConversion"/>
  </si>
  <si>
    <t xml:space="preserve">                中華民國107年12月31日</t>
    <phoneticPr fontId="3" type="noConversion"/>
  </si>
  <si>
    <t>單位：新臺幣元</t>
    <phoneticPr fontId="3" type="noConversion"/>
  </si>
  <si>
    <t>投資事業名稱</t>
    <phoneticPr fontId="3" type="noConversion"/>
  </si>
  <si>
    <t>投資成本</t>
    <phoneticPr fontId="3" type="noConversion"/>
  </si>
  <si>
    <t>評價調整</t>
    <phoneticPr fontId="3" type="noConversion"/>
  </si>
  <si>
    <t>合計</t>
    <phoneticPr fontId="3" type="noConversion"/>
  </si>
  <si>
    <t>股數</t>
    <phoneticPr fontId="3" type="noConversion"/>
  </si>
  <si>
    <t>備註</t>
    <phoneticPr fontId="3" type="noConversion"/>
  </si>
  <si>
    <t>一、採權益法之股權投資</t>
    <phoneticPr fontId="3" type="noConversion"/>
  </si>
  <si>
    <t xml:space="preserve">   (一)國營事業</t>
    <phoneticPr fontId="3" type="noConversion"/>
  </si>
  <si>
    <t>　</t>
  </si>
  <si>
    <t xml:space="preserve">      行政院主管</t>
    <phoneticPr fontId="3" type="noConversion"/>
  </si>
  <si>
    <t xml:space="preserve">           中央銀行</t>
    <phoneticPr fontId="3" type="noConversion"/>
  </si>
  <si>
    <t xml:space="preserve">      財政部主管</t>
    <phoneticPr fontId="3" type="noConversion"/>
  </si>
  <si>
    <t xml:space="preserve">           臺灣金融控股股份有限公司</t>
    <phoneticPr fontId="3" type="noConversion"/>
  </si>
  <si>
    <t xml:space="preserve">           臺灣土地銀行股份有限公司</t>
    <phoneticPr fontId="3" type="noConversion"/>
  </si>
  <si>
    <t xml:space="preserve">           財政部印刷廠</t>
    <phoneticPr fontId="3" type="noConversion"/>
  </si>
  <si>
    <t xml:space="preserve">      經濟部主管</t>
    <phoneticPr fontId="3" type="noConversion"/>
  </si>
  <si>
    <t xml:space="preserve">           台灣糖業股份有限公司</t>
    <phoneticPr fontId="3" type="noConversion"/>
  </si>
  <si>
    <t xml:space="preserve">           台灣中油股份有限公司 </t>
    <phoneticPr fontId="3" type="noConversion"/>
  </si>
  <si>
    <t xml:space="preserve">           台灣電力股份有限公司</t>
    <phoneticPr fontId="3" type="noConversion"/>
  </si>
  <si>
    <t xml:space="preserve">           台灣自來水股份有限公司</t>
    <phoneticPr fontId="3" type="noConversion"/>
  </si>
  <si>
    <t xml:space="preserve">           臺灣中興紙業股份有限公司</t>
    <phoneticPr fontId="3" type="noConversion"/>
  </si>
  <si>
    <t>清算中</t>
    <phoneticPr fontId="3" type="noConversion"/>
  </si>
  <si>
    <t xml:space="preserve">      交通部主管</t>
    <phoneticPr fontId="3" type="noConversion"/>
  </si>
  <si>
    <t xml:space="preserve">           中華郵政股份有限公司</t>
    <phoneticPr fontId="3" type="noConversion"/>
  </si>
  <si>
    <t xml:space="preserve">           交通部臺灣鐵路管理局</t>
    <phoneticPr fontId="3" type="noConversion"/>
  </si>
  <si>
    <t xml:space="preserve">           臺灣港務股份有限公司</t>
    <phoneticPr fontId="3" type="noConversion"/>
  </si>
  <si>
    <t xml:space="preserve">           桃園國際機場股份有限公司</t>
    <phoneticPr fontId="3" type="noConversion"/>
  </si>
  <si>
    <t xml:space="preserve">           臺灣汽車客運股份有限公司</t>
    <phoneticPr fontId="3" type="noConversion"/>
  </si>
  <si>
    <t xml:space="preserve">      文化部主管</t>
    <phoneticPr fontId="3" type="noConversion"/>
  </si>
  <si>
    <t xml:space="preserve">           臺灣電影文化事業股份有限公司</t>
    <phoneticPr fontId="3" type="noConversion"/>
  </si>
  <si>
    <t>清算中</t>
    <phoneticPr fontId="3" type="noConversion"/>
  </si>
  <si>
    <t xml:space="preserve">      金融監督管理委員會主管</t>
    <phoneticPr fontId="3" type="noConversion"/>
  </si>
  <si>
    <t xml:space="preserve">           中央存款保險股份有限公司</t>
    <phoneticPr fontId="3" type="noConversion"/>
  </si>
  <si>
    <t xml:space="preserve">      國軍退除役官兵輔導委員會主管</t>
    <phoneticPr fontId="3" type="noConversion"/>
  </si>
  <si>
    <t xml:space="preserve">           榮民工程股份有限公司</t>
    <phoneticPr fontId="3" type="noConversion"/>
  </si>
  <si>
    <t xml:space="preserve">   (二)民營企業及其他</t>
    <phoneticPr fontId="3" type="noConversion"/>
  </si>
  <si>
    <r>
      <rPr>
        <sz val="9"/>
        <rFont val="新細明體"/>
        <family val="1"/>
        <charset val="136"/>
      </rPr>
      <t>　</t>
    </r>
  </si>
  <si>
    <t xml:space="preserve">      行政院主管</t>
    <phoneticPr fontId="3" type="noConversion"/>
  </si>
  <si>
    <t xml:space="preserve">          APH SYNDICATE (SINGAPORE) PTE. LTD.</t>
    <phoneticPr fontId="3" type="noConversion"/>
  </si>
  <si>
    <t xml:space="preserve">           兆豐金融控股股份有限公司</t>
    <phoneticPr fontId="3" type="noConversion"/>
  </si>
  <si>
    <t xml:space="preserve">           關貿網路股份有限公司</t>
    <phoneticPr fontId="3" type="noConversion"/>
  </si>
  <si>
    <t xml:space="preserve">           第一金融控股股份有限公司</t>
    <phoneticPr fontId="3" type="noConversion"/>
  </si>
  <si>
    <t xml:space="preserve">           華南金融控股股份有限公司</t>
    <phoneticPr fontId="3" type="noConversion"/>
  </si>
  <si>
    <t xml:space="preserve">           彰化商業銀行股份有限公司</t>
    <phoneticPr fontId="3" type="noConversion"/>
  </si>
  <si>
    <t xml:space="preserve">           臺灣中小企業銀行股份有限公司</t>
    <phoneticPr fontId="3" type="noConversion"/>
  </si>
  <si>
    <t xml:space="preserve">           中央再保險股份有限公司</t>
    <phoneticPr fontId="3" type="noConversion"/>
  </si>
  <si>
    <t xml:space="preserve">           合作金庫金融控股股份有限公司</t>
    <phoneticPr fontId="3" type="noConversion"/>
  </si>
  <si>
    <t xml:space="preserve">      經濟部主管</t>
    <phoneticPr fontId="3" type="noConversion"/>
  </si>
  <si>
    <t xml:space="preserve">           漢翔航空工業股份有限公司</t>
    <phoneticPr fontId="3" type="noConversion"/>
  </si>
  <si>
    <t xml:space="preserve">           唐榮鐵工廠股份有限公司</t>
    <phoneticPr fontId="3" type="noConversion"/>
  </si>
  <si>
    <t xml:space="preserve">           中國鋼鐵股份有限公司</t>
    <phoneticPr fontId="3" type="noConversion"/>
  </si>
  <si>
    <t xml:space="preserve">           臺鹽實業股份有限公司</t>
    <phoneticPr fontId="3" type="noConversion"/>
  </si>
  <si>
    <t xml:space="preserve">           台灣國際造船股份有限公司</t>
    <phoneticPr fontId="3" type="noConversion"/>
  </si>
  <si>
    <t xml:space="preserve">      外交部主管</t>
    <phoneticPr fontId="3" type="noConversion"/>
  </si>
  <si>
    <t xml:space="preserve">           松鶴國際企業公司</t>
    <phoneticPr fontId="3" type="noConversion"/>
  </si>
  <si>
    <t xml:space="preserve">      教育部主管</t>
    <phoneticPr fontId="3" type="noConversion"/>
  </si>
  <si>
    <t xml:space="preserve">           香港廣邑公司</t>
    <phoneticPr fontId="3" type="noConversion"/>
  </si>
  <si>
    <t xml:space="preserve">      交通部主管</t>
    <phoneticPr fontId="3" type="noConversion"/>
  </si>
  <si>
    <t xml:space="preserve">           中華電信股份有限公司</t>
    <phoneticPr fontId="3" type="noConversion"/>
  </si>
  <si>
    <t xml:space="preserve">           陽明海運股份有限公司</t>
    <phoneticPr fontId="3" type="noConversion"/>
  </si>
  <si>
    <t xml:space="preserve">           桃園航勤股份有限公司</t>
    <phoneticPr fontId="3" type="noConversion"/>
  </si>
  <si>
    <t xml:space="preserve">           台灣航業股份有限公司</t>
    <phoneticPr fontId="3" type="noConversion"/>
  </si>
  <si>
    <t xml:space="preserve">           臺灣高速鐵路股份有限公司</t>
    <phoneticPr fontId="3" type="noConversion"/>
  </si>
  <si>
    <t xml:space="preserve">      農業委員會主管</t>
    <phoneticPr fontId="3" type="noConversion"/>
  </si>
  <si>
    <t xml:space="preserve">           臺北農產運銷股份有限公司</t>
    <phoneticPr fontId="3" type="noConversion"/>
  </si>
  <si>
    <t xml:space="preserve">           台灣肥料股份有限公司</t>
    <phoneticPr fontId="3" type="noConversion"/>
  </si>
  <si>
    <t xml:space="preserve">           全國農業金庫股份有限公司</t>
    <phoneticPr fontId="3" type="noConversion"/>
  </si>
  <si>
    <t>二、非採權益法之股權投資</t>
    <phoneticPr fontId="3" type="noConversion"/>
  </si>
  <si>
    <t xml:space="preserve">           中美洲銀行</t>
    <phoneticPr fontId="3" type="noConversion"/>
  </si>
  <si>
    <t xml:space="preserve">           亞洲開發銀行</t>
    <phoneticPr fontId="3" type="noConversion"/>
  </si>
  <si>
    <t xml:space="preserve">           臺灣工礦股份有限公司</t>
    <phoneticPr fontId="3" type="noConversion"/>
  </si>
  <si>
    <t xml:space="preserve">           華擎機械工業股份有限公司</t>
    <phoneticPr fontId="3" type="noConversion"/>
  </si>
  <si>
    <t xml:space="preserve">           台北大眾捷運股份有限公司</t>
    <phoneticPr fontId="3" type="noConversion"/>
  </si>
  <si>
    <t>三、其他長期投資</t>
    <phoneticPr fontId="3" type="noConversion"/>
  </si>
  <si>
    <t>作業基金原則採權益法評價</t>
    <phoneticPr fontId="3" type="noConversion"/>
  </si>
  <si>
    <t xml:space="preserve">   (一)作業基金</t>
    <phoneticPr fontId="3" type="noConversion"/>
  </si>
  <si>
    <t xml:space="preserve">           行政院國家發展基金</t>
    <phoneticPr fontId="3" type="noConversion"/>
  </si>
  <si>
    <t xml:space="preserve">           故宮文物藝術發展基金</t>
    <phoneticPr fontId="3" type="noConversion"/>
  </si>
  <si>
    <t xml:space="preserve">           原住民族綜合發展基金</t>
    <phoneticPr fontId="3" type="noConversion"/>
  </si>
  <si>
    <t xml:space="preserve">      考試院主管</t>
    <phoneticPr fontId="3" type="noConversion"/>
  </si>
  <si>
    <t xml:space="preserve">           考選業務基金</t>
    <phoneticPr fontId="3" type="noConversion"/>
  </si>
  <si>
    <t xml:space="preserve">      內政部主管</t>
    <phoneticPr fontId="3" type="noConversion"/>
  </si>
  <si>
    <t xml:space="preserve">           營建建設基金</t>
    <phoneticPr fontId="3" type="noConversion"/>
  </si>
  <si>
    <t xml:space="preserve">      國防部主管</t>
    <phoneticPr fontId="3" type="noConversion"/>
  </si>
  <si>
    <t xml:space="preserve">           國軍生產及服務作業基金</t>
    <phoneticPr fontId="3" type="noConversion"/>
  </si>
  <si>
    <t xml:space="preserve">           國軍老舊眷村改建基金</t>
    <phoneticPr fontId="3" type="noConversion"/>
  </si>
  <si>
    <t xml:space="preserve">           地方建設基金</t>
    <phoneticPr fontId="3" type="noConversion"/>
  </si>
  <si>
    <t xml:space="preserve">           國有財產開發基金</t>
    <phoneticPr fontId="3" type="noConversion"/>
  </si>
  <si>
    <t xml:space="preserve">           國立大學校院校務基金(彙總)</t>
    <phoneticPr fontId="3" type="noConversion"/>
  </si>
  <si>
    <t xml:space="preserve">           國立臺灣大學附設醫院作業基金</t>
    <phoneticPr fontId="3" type="noConversion"/>
  </si>
  <si>
    <t xml:space="preserve">           國立成功大學附設醫院作業基金</t>
    <phoneticPr fontId="3" type="noConversion"/>
  </si>
  <si>
    <t xml:space="preserve">           國立陽明大學附設醫院作業基金</t>
    <phoneticPr fontId="3" type="noConversion"/>
  </si>
  <si>
    <t xml:space="preserve">           國立社教機構作業基金</t>
    <phoneticPr fontId="3" type="noConversion"/>
  </si>
  <si>
    <t xml:space="preserve">           國立高級中等學校校務基金</t>
    <phoneticPr fontId="3" type="noConversion"/>
  </si>
  <si>
    <t xml:space="preserve">      法務部主管</t>
    <phoneticPr fontId="3" type="noConversion"/>
  </si>
  <si>
    <t xml:space="preserve">           法務部矯正機關作業基金</t>
    <phoneticPr fontId="3" type="noConversion"/>
  </si>
  <si>
    <t xml:space="preserve">           經濟作業基金</t>
    <phoneticPr fontId="3" type="noConversion"/>
  </si>
  <si>
    <t xml:space="preserve">           水資源作業基金</t>
    <phoneticPr fontId="3" type="noConversion"/>
  </si>
  <si>
    <t xml:space="preserve">           交通作業基金</t>
    <phoneticPr fontId="3" type="noConversion"/>
  </si>
  <si>
    <t xml:space="preserve">           民航事業作業基金</t>
    <phoneticPr fontId="3" type="noConversion"/>
  </si>
  <si>
    <t xml:space="preserve">           國道公路建設管理基金</t>
    <phoneticPr fontId="3" type="noConversion"/>
  </si>
  <si>
    <t xml:space="preserve">           觀光發展基金</t>
    <phoneticPr fontId="3" type="noConversion"/>
  </si>
  <si>
    <t xml:space="preserve">           高速鐵路相關建設基金</t>
    <phoneticPr fontId="3" type="noConversion"/>
  </si>
  <si>
    <t xml:space="preserve">      勞動部主管</t>
    <phoneticPr fontId="3" type="noConversion"/>
  </si>
  <si>
    <t xml:space="preserve">           勞工保險局作業基金</t>
    <phoneticPr fontId="3" type="noConversion"/>
  </si>
  <si>
    <t xml:space="preserve">      農業委員會主管</t>
    <phoneticPr fontId="3" type="noConversion"/>
  </si>
  <si>
    <t xml:space="preserve">           農業作業基金</t>
    <phoneticPr fontId="3" type="noConversion"/>
  </si>
  <si>
    <t xml:space="preserve">      衛生福利部主管</t>
    <phoneticPr fontId="3" type="noConversion"/>
  </si>
  <si>
    <t xml:space="preserve">           醫療藥品基金</t>
    <phoneticPr fontId="3" type="noConversion"/>
  </si>
  <si>
    <t xml:space="preserve">           國民年金保險基金</t>
    <phoneticPr fontId="3" type="noConversion"/>
  </si>
  <si>
    <t xml:space="preserve">           全民健康保險基金</t>
    <phoneticPr fontId="3" type="noConversion"/>
  </si>
  <si>
    <t xml:space="preserve">           管制藥品製藥工廠作業基金</t>
    <phoneticPr fontId="3" type="noConversion"/>
  </si>
  <si>
    <t xml:space="preserve">           國立臺灣大學附設醫院作業基金</t>
    <phoneticPr fontId="3" type="noConversion"/>
  </si>
  <si>
    <t>投資比率3.24%
，採成本法評價</t>
    <phoneticPr fontId="3" type="noConversion"/>
  </si>
  <si>
    <t xml:space="preserve">           國立文化機構作業基金</t>
    <phoneticPr fontId="3" type="noConversion"/>
  </si>
  <si>
    <t xml:space="preserve">      科技部主管</t>
    <phoneticPr fontId="3" type="noConversion"/>
  </si>
  <si>
    <t xml:space="preserve">           科學工業園區管理局作業基金
           (科學園區管理局作業基金)</t>
    <phoneticPr fontId="3" type="noConversion"/>
  </si>
  <si>
    <t xml:space="preserve">           科學工業園區管理局作業基金(新竹)</t>
    <phoneticPr fontId="3" type="noConversion"/>
  </si>
  <si>
    <t xml:space="preserve">           科學工業園區管理局作業基金(中部)</t>
    <phoneticPr fontId="3" type="noConversion"/>
  </si>
  <si>
    <t xml:space="preserve">           科學工業園區管理局作業基金(南部)</t>
    <phoneticPr fontId="3" type="noConversion"/>
  </si>
  <si>
    <t xml:space="preserve">      國軍退除役官兵輔導委員會主管</t>
    <phoneticPr fontId="3" type="noConversion"/>
  </si>
  <si>
    <t xml:space="preserve">           國軍退除役官兵安置基金</t>
    <phoneticPr fontId="3" type="noConversion"/>
  </si>
  <si>
    <t xml:space="preserve">           榮民醫療作業基金</t>
    <phoneticPr fontId="3" type="noConversion"/>
  </si>
  <si>
    <t xml:space="preserve">   (二)民營企業及其他</t>
    <phoneticPr fontId="3" type="noConversion"/>
  </si>
  <si>
    <t xml:space="preserve">           耀華玻璃股份有限公司管理委員會</t>
    <phoneticPr fontId="3" type="noConversion"/>
  </si>
  <si>
    <t>總                計</t>
    <phoneticPr fontId="3" type="noConversion"/>
  </si>
  <si>
    <t>備註：106年度資本資產表科目明細表－長期投資原列經濟部投資之臺灣省農工企業股份有限公司已清算完結，並經臺灣
            臺北地方法院107年1月19日北院忠民溫103年度司司字第147號函准予備查。</t>
    <phoneticPr fontId="3" type="noConversion"/>
  </si>
  <si>
    <t>中央政府總決算</t>
    <phoneticPr fontId="3" type="noConversion"/>
  </si>
  <si>
    <t xml:space="preserve">           臺灣菸酒股份有限公司</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</si>
</sst>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0.00_ "/>
    <numFmt numFmtId="177" formatCode="_-* #,##0_-;\-* #,##0_-;_-* &quot;-&quot;??_-;_-@_-"/>
    <numFmt numFmtId="178" formatCode="#,##0_ "/>
  </numFmts>
  <fonts count="38">
    <font>
      <sz val="12"/>
      <color theme="1"/>
      <name val="新細明體"/>
      <family val="1"/>
      <charset val="136"/>
      <scheme val="minor"/>
    </font>
    <font>
      <sz val="16"/>
      <name val="標楷體"/>
      <family val="4"/>
      <charset val="136"/>
    </font>
    <font>
      <sz val="9"/>
      <name val="新細明體"/>
      <family val="1"/>
      <charset val="136"/>
      <scheme val="minor"/>
    </font>
    <font>
      <sz val="9"/>
      <name val="新細明體"/>
      <family val="1"/>
      <charset val="136"/>
    </font>
    <font>
      <sz val="16"/>
      <name val="新細明體"/>
      <family val="1"/>
      <charset val="136"/>
    </font>
    <font>
      <sz val="15"/>
      <name val="新細明體"/>
      <family val="1"/>
      <charset val="136"/>
    </font>
    <font>
      <sz val="8"/>
      <name val="新細明體"/>
      <family val="1"/>
      <charset val="136"/>
    </font>
    <font>
      <sz val="17"/>
      <name val="新細明體"/>
      <family val="1"/>
      <charset val="136"/>
    </font>
    <font>
      <sz val="11"/>
      <name val="標楷體"/>
      <family val="4"/>
      <charset val="136"/>
    </font>
    <font>
      <sz val="11"/>
      <name val="新細明體"/>
      <family val="1"/>
      <charset val="136"/>
    </font>
    <font>
      <sz val="10"/>
      <color indexed="8"/>
      <name val="標楷體"/>
      <family val="4"/>
      <charset val="136"/>
    </font>
    <font>
      <sz val="8"/>
      <color indexed="8"/>
      <name val="標楷體"/>
      <family val="4"/>
      <charset val="136"/>
    </font>
    <font>
      <sz val="9"/>
      <name val="Arial"/>
      <family val="2"/>
    </font>
    <font>
      <sz val="9"/>
      <name val="標楷體"/>
      <family val="4"/>
      <charset val="136"/>
    </font>
    <font>
      <sz val="9"/>
      <color indexed="8"/>
      <name val="標楷體"/>
      <family val="4"/>
      <charset val="136"/>
    </font>
    <font>
      <b/>
      <sz val="9"/>
      <color indexed="8"/>
      <name val="Arial"/>
      <family val="2"/>
    </font>
    <font>
      <b/>
      <sz val="8"/>
      <color indexed="8"/>
      <name val="Arial"/>
      <family val="2"/>
    </font>
    <font>
      <sz val="9"/>
      <color indexed="8"/>
      <name val="Arial"/>
      <family val="2"/>
    </font>
    <font>
      <sz val="8"/>
      <name val="Arial"/>
      <family val="2"/>
    </font>
    <font>
      <b/>
      <sz val="8"/>
      <name val="Arial"/>
      <family val="2"/>
    </font>
    <font>
      <sz val="9"/>
      <color indexed="8"/>
      <name val="細明體"/>
      <family val="3"/>
      <charset val="136"/>
    </font>
    <font>
      <sz val="9"/>
      <name val="細明體"/>
      <family val="3"/>
      <charset val="136"/>
    </font>
    <font>
      <sz val="6"/>
      <name val="Arial"/>
      <family val="2"/>
    </font>
    <font>
      <sz val="8"/>
      <color indexed="8"/>
      <name val="Arial"/>
      <family val="2"/>
    </font>
    <font>
      <sz val="9"/>
      <name val="新細明體"/>
      <family val="1"/>
      <charset val="136"/>
      <scheme val="major"/>
    </font>
    <font>
      <sz val="8"/>
      <name val="新細明體"/>
      <family val="1"/>
      <charset val="136"/>
      <scheme val="major"/>
    </font>
    <font>
      <b/>
      <sz val="9"/>
      <name val="Arial"/>
      <family val="2"/>
    </font>
    <font>
      <sz val="8"/>
      <name val="細明體"/>
      <family val="3"/>
      <charset val="136"/>
    </font>
    <font>
      <sz val="6"/>
      <name val="細明體"/>
      <family val="3"/>
      <charset val="136"/>
    </font>
    <font>
      <b/>
      <sz val="10"/>
      <color indexed="8"/>
      <name val="Arial"/>
      <family val="2"/>
    </font>
    <font>
      <b/>
      <sz val="9"/>
      <name val="新細明體"/>
      <family val="1"/>
      <charset val="136"/>
      <scheme val="major"/>
    </font>
    <font>
      <b/>
      <sz val="9"/>
      <name val="新細明體"/>
      <family val="1"/>
      <charset val="136"/>
    </font>
    <font>
      <sz val="12"/>
      <name val="新細明體"/>
      <family val="1"/>
      <charset val="136"/>
      <scheme val="major"/>
    </font>
    <font>
      <sz val="7"/>
      <color indexed="8"/>
      <name val="Arial"/>
      <family val="2"/>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right style="double">
        <color indexed="64"/>
      </right>
      <top/>
      <bottom/>
      <diagonal/>
    </border>
    <border>
      <left style="double">
        <color indexed="64"/>
      </left>
      <right style="thin">
        <color indexed="64"/>
      </right>
      <top/>
      <bottom/>
      <diagonal/>
    </border>
    <border>
      <left/>
      <right style="double">
        <color indexed="64"/>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90">
    <xf numFmtId="0" fontId="0" fillId="0" borderId="0" xfId="0">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xf>
    <xf numFmtId="0" fontId="8" fillId="0" borderId="1" xfId="0" applyNumberFormat="1" applyFont="1" applyFill="1" applyBorder="1" applyAlignment="1">
      <alignment horizontal="right" vertical="center"/>
    </xf>
    <xf numFmtId="0" fontId="8" fillId="0" borderId="1" xfId="0" applyFont="1" applyFill="1" applyBorder="1" applyAlignment="1">
      <alignment horizontal="right" vertical="center"/>
    </xf>
    <xf numFmtId="0" fontId="9" fillId="0" borderId="0" xfId="0" applyFont="1" applyFill="1" applyBorder="1" applyAlignment="1">
      <alignment vertical="center"/>
    </xf>
    <xf numFmtId="0" fontId="6" fillId="0" borderId="0" xfId="0" applyFont="1" applyFill="1" applyBorder="1" applyAlignment="1">
      <alignment vertical="center"/>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10" fillId="0" borderId="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3" fillId="0" borderId="6" xfId="0" applyNumberFormat="1" applyFont="1" applyFill="1" applyBorder="1" applyAlignment="1">
      <alignment horizontal="left" vertical="top" wrapText="1"/>
    </xf>
    <xf numFmtId="176" fontId="12" fillId="0" borderId="7" xfId="0" applyNumberFormat="1" applyFont="1" applyFill="1" applyBorder="1" applyAlignment="1">
      <alignment horizontal="right" vertical="top" wrapText="1"/>
    </xf>
    <xf numFmtId="176" fontId="12" fillId="0" borderId="8" xfId="0" applyNumberFormat="1" applyFont="1" applyFill="1" applyBorder="1" applyAlignment="1">
      <alignment horizontal="right" vertical="top" wrapText="1"/>
    </xf>
    <xf numFmtId="176" fontId="12" fillId="0" borderId="9" xfId="0" applyNumberFormat="1" applyFont="1" applyFill="1" applyBorder="1" applyAlignment="1">
      <alignment horizontal="right" vertical="top" wrapText="1" indent="1"/>
    </xf>
    <xf numFmtId="177" fontId="12" fillId="0" borderId="10" xfId="0" applyNumberFormat="1" applyFont="1" applyFill="1" applyBorder="1" applyAlignment="1">
      <alignment horizontal="right" vertical="top" wrapText="1"/>
    </xf>
    <xf numFmtId="49" fontId="13" fillId="0" borderId="11" xfId="0" applyNumberFormat="1" applyFont="1" applyFill="1" applyBorder="1" applyAlignment="1">
      <alignment horizontal="right" vertical="top" wrapText="1"/>
    </xf>
    <xf numFmtId="49" fontId="14" fillId="0" borderId="0" xfId="0" applyNumberFormat="1" applyFont="1" applyFill="1" applyBorder="1" applyAlignment="1">
      <alignment horizontal="left" vertical="top" wrapText="1"/>
    </xf>
    <xf numFmtId="176" fontId="12" fillId="0" borderId="11" xfId="0" applyNumberFormat="1" applyFont="1" applyFill="1" applyBorder="1" applyAlignment="1">
      <alignment horizontal="right" vertical="top" wrapText="1"/>
    </xf>
    <xf numFmtId="176" fontId="12" fillId="0" borderId="0" xfId="0" applyNumberFormat="1" applyFont="1" applyFill="1" applyBorder="1" applyAlignment="1">
      <alignment horizontal="right" vertical="top" wrapText="1"/>
    </xf>
    <xf numFmtId="176" fontId="12" fillId="0" borderId="12" xfId="0" applyNumberFormat="1" applyFont="1" applyFill="1" applyBorder="1" applyAlignment="1">
      <alignment horizontal="right" vertical="top" wrapText="1" indent="1"/>
    </xf>
    <xf numFmtId="177" fontId="12" fillId="0" borderId="13" xfId="0" applyNumberFormat="1" applyFont="1" applyFill="1" applyBorder="1" applyAlignment="1">
      <alignment horizontal="right" vertical="top" wrapText="1"/>
    </xf>
    <xf numFmtId="178" fontId="12" fillId="0" borderId="11" xfId="0" applyNumberFormat="1" applyFont="1" applyFill="1" applyBorder="1" applyAlignment="1">
      <alignment horizontal="right" vertical="top"/>
    </xf>
    <xf numFmtId="49" fontId="15" fillId="0" borderId="0" xfId="0" applyNumberFormat="1" applyFont="1" applyFill="1" applyBorder="1" applyAlignment="1">
      <alignment vertical="top" wrapText="1"/>
    </xf>
    <xf numFmtId="49" fontId="16" fillId="0" borderId="0" xfId="0" applyNumberFormat="1" applyFont="1" applyFill="1" applyBorder="1" applyAlignment="1">
      <alignment vertical="top" wrapText="1"/>
    </xf>
    <xf numFmtId="49" fontId="17" fillId="0" borderId="0" xfId="0" applyNumberFormat="1" applyFont="1" applyFill="1" applyBorder="1" applyAlignment="1">
      <alignment vertical="top" wrapText="1"/>
    </xf>
    <xf numFmtId="4" fontId="18" fillId="0" borderId="0" xfId="0" applyNumberFormat="1" applyFont="1" applyFill="1" applyBorder="1" applyAlignment="1">
      <alignment horizontal="right" vertical="top" wrapText="1"/>
    </xf>
    <xf numFmtId="4" fontId="19" fillId="0" borderId="0" xfId="0" applyNumberFormat="1" applyFont="1" applyFill="1" applyBorder="1" applyAlignment="1">
      <alignment horizontal="right" vertical="top" wrapText="1"/>
    </xf>
    <xf numFmtId="49" fontId="20" fillId="0" borderId="0" xfId="0" applyNumberFormat="1" applyFont="1" applyFill="1" applyBorder="1" applyAlignment="1">
      <alignment vertical="top" wrapText="1"/>
    </xf>
    <xf numFmtId="43" fontId="12" fillId="0" borderId="0" xfId="0" applyNumberFormat="1" applyFont="1" applyFill="1" applyBorder="1" applyAlignment="1">
      <alignment horizontal="left" vertical="top" wrapText="1"/>
    </xf>
    <xf numFmtId="178" fontId="21" fillId="0" borderId="11" xfId="0" applyNumberFormat="1" applyFont="1" applyFill="1" applyBorder="1" applyAlignment="1">
      <alignment horizontal="left" vertical="top"/>
    </xf>
    <xf numFmtId="178" fontId="22" fillId="0" borderId="11" xfId="0" applyNumberFormat="1" applyFont="1" applyFill="1" applyBorder="1" applyAlignment="1">
      <alignment horizontal="left" vertical="top" wrapText="1"/>
    </xf>
    <xf numFmtId="49" fontId="6" fillId="0" borderId="6" xfId="0" applyNumberFormat="1" applyFont="1" applyFill="1" applyBorder="1" applyAlignment="1">
      <alignment horizontal="center" vertical="top" wrapText="1"/>
    </xf>
    <xf numFmtId="49" fontId="23" fillId="0" borderId="0" xfId="0" applyNumberFormat="1" applyFont="1" applyFill="1" applyBorder="1" applyAlignment="1">
      <alignment vertical="top" wrapText="1"/>
    </xf>
    <xf numFmtId="49" fontId="3" fillId="0" borderId="2" xfId="0" applyNumberFormat="1" applyFont="1" applyFill="1" applyBorder="1" applyAlignment="1">
      <alignment horizontal="left" vertical="top" wrapText="1"/>
    </xf>
    <xf numFmtId="176" fontId="12" fillId="0" borderId="4" xfId="0" applyNumberFormat="1" applyFont="1" applyFill="1" applyBorder="1" applyAlignment="1">
      <alignment horizontal="right" vertical="top" wrapText="1"/>
    </xf>
    <xf numFmtId="176" fontId="12" fillId="0" borderId="1" xfId="0" applyNumberFormat="1" applyFont="1" applyFill="1" applyBorder="1" applyAlignment="1">
      <alignment horizontal="right" vertical="top" wrapText="1"/>
    </xf>
    <xf numFmtId="176" fontId="12" fillId="0" borderId="14" xfId="0" applyNumberFormat="1" applyFont="1" applyFill="1" applyBorder="1" applyAlignment="1">
      <alignment horizontal="right" vertical="top" wrapText="1" indent="1"/>
    </xf>
    <xf numFmtId="177" fontId="12" fillId="0" borderId="5" xfId="0" applyNumberFormat="1" applyFont="1" applyFill="1" applyBorder="1" applyAlignment="1">
      <alignment horizontal="right" vertical="top" wrapText="1"/>
    </xf>
    <xf numFmtId="178" fontId="12" fillId="0" borderId="4" xfId="0" applyNumberFormat="1" applyFont="1" applyFill="1" applyBorder="1" applyAlignment="1">
      <alignment horizontal="right" vertical="top"/>
    </xf>
    <xf numFmtId="178" fontId="22" fillId="0" borderId="11" xfId="0" applyNumberFormat="1" applyFont="1" applyFill="1" applyBorder="1" applyAlignment="1">
      <alignment horizontal="right" vertical="top"/>
    </xf>
    <xf numFmtId="49" fontId="12" fillId="0" borderId="0" xfId="0" applyNumberFormat="1" applyFont="1" applyFill="1" applyBorder="1" applyAlignment="1">
      <alignment vertical="top" wrapText="1"/>
    </xf>
    <xf numFmtId="49" fontId="18" fillId="0" borderId="0" xfId="0" applyNumberFormat="1" applyFont="1" applyFill="1" applyBorder="1" applyAlignment="1">
      <alignment vertical="top" wrapText="1"/>
    </xf>
    <xf numFmtId="176" fontId="12" fillId="0" borderId="0" xfId="0" applyNumberFormat="1" applyFont="1" applyFill="1" applyBorder="1" applyAlignment="1">
      <alignment horizontal="right" vertical="top" wrapText="1" indent="1"/>
    </xf>
    <xf numFmtId="49" fontId="24" fillId="0" borderId="6" xfId="0" applyNumberFormat="1" applyFont="1" applyFill="1" applyBorder="1" applyAlignment="1">
      <alignment horizontal="left" vertical="top" wrapText="1"/>
    </xf>
    <xf numFmtId="43" fontId="12" fillId="0" borderId="0" xfId="0" applyNumberFormat="1" applyFont="1" applyFill="1" applyBorder="1" applyAlignment="1">
      <alignment horizontal="right" vertical="top" wrapText="1"/>
    </xf>
    <xf numFmtId="178" fontId="24" fillId="0" borderId="11" xfId="0" applyNumberFormat="1" applyFont="1" applyFill="1" applyBorder="1" applyAlignment="1">
      <alignment horizontal="right" vertical="top"/>
    </xf>
    <xf numFmtId="178" fontId="25" fillId="0" borderId="11" xfId="0" applyNumberFormat="1" applyFont="1" applyFill="1" applyBorder="1" applyAlignment="1">
      <alignment horizontal="left" vertical="top" wrapText="1"/>
    </xf>
    <xf numFmtId="49" fontId="24" fillId="0" borderId="2" xfId="0" applyNumberFormat="1" applyFont="1" applyFill="1" applyBorder="1" applyAlignment="1">
      <alignment horizontal="left" vertical="top" wrapText="1"/>
    </xf>
    <xf numFmtId="43" fontId="12" fillId="0" borderId="1" xfId="0" applyNumberFormat="1" applyFont="1" applyFill="1" applyBorder="1" applyAlignment="1">
      <alignment horizontal="right" vertical="top" wrapText="1"/>
    </xf>
    <xf numFmtId="178" fontId="25" fillId="0" borderId="4" xfId="0" applyNumberFormat="1" applyFont="1" applyFill="1" applyBorder="1" applyAlignment="1">
      <alignment horizontal="left" vertical="top" wrapText="1"/>
    </xf>
    <xf numFmtId="178" fontId="24" fillId="0" borderId="11" xfId="0" applyNumberFormat="1" applyFont="1" applyFill="1" applyBorder="1" applyAlignment="1">
      <alignment horizontal="left" vertical="top" wrapText="1"/>
    </xf>
    <xf numFmtId="4" fontId="26" fillId="0" borderId="0" xfId="0" applyNumberFormat="1" applyFont="1" applyFill="1" applyBorder="1" applyAlignment="1">
      <alignment horizontal="right" vertical="top" wrapText="1"/>
    </xf>
    <xf numFmtId="178" fontId="27" fillId="0" borderId="11" xfId="0" applyNumberFormat="1" applyFont="1" applyFill="1" applyBorder="1" applyAlignment="1">
      <alignment horizontal="left" vertical="top" wrapText="1"/>
    </xf>
    <xf numFmtId="178" fontId="21" fillId="0" borderId="11" xfId="0" applyNumberFormat="1" applyFont="1" applyFill="1" applyBorder="1" applyAlignment="1">
      <alignment horizontal="right" vertical="top"/>
    </xf>
    <xf numFmtId="178" fontId="28" fillId="0" borderId="11"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176" fontId="12" fillId="0" borderId="8" xfId="0" applyNumberFormat="1" applyFont="1" applyFill="1" applyBorder="1" applyAlignment="1">
      <alignment horizontal="right" vertical="top" wrapText="1" indent="1"/>
    </xf>
    <xf numFmtId="178" fontId="12" fillId="0" borderId="7" xfId="0" applyNumberFormat="1" applyFont="1" applyFill="1" applyBorder="1" applyAlignment="1">
      <alignment horizontal="right" vertical="top"/>
    </xf>
    <xf numFmtId="49" fontId="29" fillId="0" borderId="0" xfId="0" applyNumberFormat="1" applyFont="1" applyFill="1" applyBorder="1" applyAlignment="1">
      <alignment vertical="top" wrapText="1"/>
    </xf>
    <xf numFmtId="49" fontId="30" fillId="0" borderId="6" xfId="0" applyNumberFormat="1" applyFont="1" applyFill="1" applyBorder="1" applyAlignment="1">
      <alignment horizontal="center" vertical="top" wrapText="1"/>
    </xf>
    <xf numFmtId="176" fontId="26" fillId="0" borderId="11" xfId="0" applyNumberFormat="1" applyFont="1" applyFill="1" applyBorder="1" applyAlignment="1">
      <alignment horizontal="right" vertical="top" wrapText="1"/>
    </xf>
    <xf numFmtId="176" fontId="26" fillId="0" borderId="0" xfId="0" applyNumberFormat="1" applyFont="1" applyFill="1" applyBorder="1" applyAlignment="1">
      <alignment horizontal="right" vertical="top" wrapText="1"/>
    </xf>
    <xf numFmtId="176" fontId="26" fillId="0" borderId="12" xfId="0" applyNumberFormat="1" applyFont="1" applyFill="1" applyBorder="1" applyAlignment="1">
      <alignment horizontal="right" vertical="top" wrapText="1" indent="1"/>
    </xf>
    <xf numFmtId="177" fontId="26" fillId="0" borderId="13" xfId="0" applyNumberFormat="1" applyFont="1" applyFill="1" applyBorder="1" applyAlignment="1">
      <alignment horizontal="right" vertical="top" wrapText="1"/>
    </xf>
    <xf numFmtId="178" fontId="26" fillId="0" borderId="11" xfId="0" applyNumberFormat="1" applyFont="1" applyFill="1" applyBorder="1" applyAlignment="1">
      <alignment horizontal="right" vertical="top"/>
    </xf>
    <xf numFmtId="49" fontId="31" fillId="0" borderId="6" xfId="0" applyNumberFormat="1" applyFont="1" applyFill="1" applyBorder="1" applyAlignment="1">
      <alignment horizontal="center" wrapText="1"/>
    </xf>
    <xf numFmtId="176" fontId="26" fillId="0" borderId="11" xfId="0" applyNumberFormat="1" applyFont="1" applyFill="1" applyBorder="1" applyAlignment="1">
      <alignment horizontal="right" wrapText="1"/>
    </xf>
    <xf numFmtId="176" fontId="26" fillId="0" borderId="0" xfId="0" applyNumberFormat="1" applyFont="1" applyFill="1" applyBorder="1" applyAlignment="1">
      <alignment horizontal="right" wrapText="1"/>
    </xf>
    <xf numFmtId="176" fontId="26" fillId="0" borderId="12" xfId="0" applyNumberFormat="1" applyFont="1" applyFill="1" applyBorder="1" applyAlignment="1">
      <alignment horizontal="right" wrapText="1" indent="1"/>
    </xf>
    <xf numFmtId="177" fontId="26" fillId="0" borderId="13" xfId="0" applyNumberFormat="1" applyFont="1" applyFill="1" applyBorder="1" applyAlignment="1">
      <alignment horizontal="right" wrapText="1"/>
    </xf>
    <xf numFmtId="178" fontId="26" fillId="0" borderId="11" xfId="0" applyNumberFormat="1" applyFont="1" applyFill="1" applyBorder="1" applyAlignment="1">
      <alignment horizontal="right"/>
    </xf>
    <xf numFmtId="49" fontId="12" fillId="0" borderId="2" xfId="0" applyNumberFormat="1" applyFont="1" applyFill="1" applyBorder="1" applyAlignment="1">
      <alignment vertical="center" wrapText="1"/>
    </xf>
    <xf numFmtId="43" fontId="12" fillId="0" borderId="5" xfId="0" applyNumberFormat="1" applyFont="1" applyFill="1" applyBorder="1" applyAlignment="1">
      <alignment horizontal="right" vertical="top" wrapText="1"/>
    </xf>
    <xf numFmtId="178" fontId="12" fillId="0" borderId="4" xfId="0" applyNumberFormat="1" applyFont="1" applyFill="1" applyBorder="1" applyAlignment="1">
      <alignment horizontal="right" vertical="center"/>
    </xf>
    <xf numFmtId="49" fontId="17" fillId="0" borderId="0" xfId="0" applyNumberFormat="1" applyFont="1" applyFill="1" applyBorder="1" applyAlignment="1">
      <alignment vertical="center" wrapText="1"/>
    </xf>
    <xf numFmtId="49" fontId="23" fillId="0" borderId="0" xfId="0" applyNumberFormat="1" applyFont="1" applyFill="1" applyBorder="1" applyAlignment="1">
      <alignment vertical="center" wrapText="1"/>
    </xf>
    <xf numFmtId="49" fontId="33" fillId="0" borderId="0" xfId="0" applyNumberFormat="1" applyFont="1" applyFill="1" applyBorder="1" applyAlignment="1">
      <alignment vertical="center" wrapText="1"/>
    </xf>
    <xf numFmtId="178" fontId="33" fillId="0" borderId="0" xfId="0" applyNumberFormat="1" applyFont="1" applyFill="1" applyBorder="1" applyAlignment="1">
      <alignment horizontal="right" vertical="center" wrapText="1"/>
    </xf>
    <xf numFmtId="178" fontId="33" fillId="0" borderId="0" xfId="0" applyNumberFormat="1" applyFont="1" applyFill="1" applyBorder="1" applyAlignment="1">
      <alignment horizontal="right" vertical="center"/>
    </xf>
    <xf numFmtId="49" fontId="32" fillId="0" borderId="0" xfId="0" applyNumberFormat="1" applyFont="1" applyFill="1" applyBorder="1" applyAlignment="1">
      <alignment horizontal="left" vertical="top" wrapText="1"/>
    </xf>
    <xf numFmtId="0" fontId="1" fillId="0" borderId="0" xfId="0" applyFont="1" applyFill="1" applyBorder="1" applyAlignment="1">
      <alignment horizontal="center" vertical="center"/>
    </xf>
    <xf numFmtId="0" fontId="0" fillId="0" borderId="0" xfId="0" applyAlignment="1">
      <alignment vertical="center"/>
    </xf>
    <xf numFmtId="0" fontId="1" fillId="0" borderId="0" xfId="0" applyNumberFormat="1" applyFont="1" applyFill="1" applyBorder="1" applyAlignment="1">
      <alignment horizontal="center" vertical="center"/>
    </xf>
    <xf numFmtId="0" fontId="0" fillId="0" borderId="0" xfId="0"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3"/>
  <sheetViews>
    <sheetView showGridLines="0" tabSelected="1" zoomScaleNormal="100" zoomScaleSheetLayoutView="100" workbookViewId="0">
      <selection activeCell="A14" sqref="A14"/>
    </sheetView>
  </sheetViews>
  <sheetFormatPr defaultColWidth="9" defaultRowHeight="30" customHeight="1"/>
  <cols>
    <col min="1" max="1" width="31.5" style="82" customWidth="1"/>
    <col min="2" max="2" width="19" style="83" customWidth="1"/>
    <col min="3" max="3" width="18.125" style="84" customWidth="1"/>
    <col min="4" max="4" width="19.125" style="82" customWidth="1"/>
    <col min="5" max="5" width="15.5" style="83" customWidth="1"/>
    <col min="6" max="6" width="12.5" style="84" customWidth="1"/>
    <col min="7" max="7" width="4.625" style="80" customWidth="1"/>
    <col min="8" max="8" width="5.375" style="81" customWidth="1"/>
    <col min="9" max="16384" width="9" style="80"/>
  </cols>
  <sheetData>
    <row r="1" spans="1:8" s="1" customFormat="1" ht="21.4" customHeight="1">
      <c r="A1" s="86" t="s">
        <v>130</v>
      </c>
      <c r="B1" s="87"/>
      <c r="C1" s="87"/>
      <c r="D1" s="87"/>
      <c r="E1" s="87"/>
      <c r="F1" s="87"/>
      <c r="H1" s="2"/>
    </row>
    <row r="2" spans="1:8" s="3" customFormat="1" ht="24.75">
      <c r="A2" s="88" t="s">
        <v>0</v>
      </c>
      <c r="B2" s="89"/>
      <c r="C2" s="89"/>
      <c r="D2" s="89"/>
      <c r="E2" s="89"/>
      <c r="F2" s="89"/>
      <c r="H2" s="2"/>
    </row>
    <row r="3" spans="1:8" s="8" customFormat="1" ht="24" customHeight="1">
      <c r="A3" s="4"/>
      <c r="B3" s="5" t="s">
        <v>1</v>
      </c>
      <c r="C3" s="6"/>
      <c r="D3" s="6"/>
      <c r="E3" s="6"/>
      <c r="F3" s="7" t="s">
        <v>2</v>
      </c>
      <c r="H3" s="9"/>
    </row>
    <row r="4" spans="1:8" s="14" customFormat="1" ht="34.9" customHeight="1">
      <c r="A4" s="10" t="s">
        <v>3</v>
      </c>
      <c r="B4" s="11" t="s">
        <v>4</v>
      </c>
      <c r="C4" s="11" t="s">
        <v>5</v>
      </c>
      <c r="D4" s="12" t="s">
        <v>6</v>
      </c>
      <c r="E4" s="13" t="s">
        <v>7</v>
      </c>
      <c r="F4" s="12" t="s">
        <v>8</v>
      </c>
      <c r="H4" s="15"/>
    </row>
    <row r="5" spans="1:8" s="22" customFormat="1" ht="25.15" customHeight="1">
      <c r="A5" s="16" t="s">
        <v>9</v>
      </c>
      <c r="B5" s="17">
        <f>B6+B32</f>
        <v>1349019283236.5</v>
      </c>
      <c r="C5" s="18">
        <f>C6+C32</f>
        <v>2479836145384.1904</v>
      </c>
      <c r="D5" s="19">
        <f>B5+C5</f>
        <v>3828855428620.6904</v>
      </c>
      <c r="E5" s="20"/>
      <c r="F5" s="21"/>
    </row>
    <row r="6" spans="1:8" s="28" customFormat="1" ht="25.9" customHeight="1">
      <c r="A6" s="16" t="s">
        <v>10</v>
      </c>
      <c r="B6" s="23">
        <f>B7+B14+B9+B20+B30+B26+B28</f>
        <v>1250334628287.5</v>
      </c>
      <c r="C6" s="24">
        <f>C7+C14+C9+C20+C30+C26+C28</f>
        <v>2210201990289.2002</v>
      </c>
      <c r="D6" s="25">
        <f>B6+C6</f>
        <v>3460536618576.7002</v>
      </c>
      <c r="E6" s="26"/>
      <c r="F6" s="27" t="s">
        <v>11</v>
      </c>
      <c r="H6" s="29"/>
    </row>
    <row r="7" spans="1:8" s="28" customFormat="1" ht="25.15" customHeight="1">
      <c r="A7" s="16" t="s">
        <v>12</v>
      </c>
      <c r="B7" s="23">
        <f>B8</f>
        <v>80000000000</v>
      </c>
      <c r="C7" s="24">
        <f>C8</f>
        <v>997490248059.94995</v>
      </c>
      <c r="D7" s="25">
        <f>SUM(B7:C7)</f>
        <v>1077490248059.95</v>
      </c>
      <c r="E7" s="26"/>
      <c r="F7" s="27"/>
      <c r="H7" s="29"/>
    </row>
    <row r="8" spans="1:8" s="30" customFormat="1" ht="24" customHeight="1">
      <c r="A8" s="16" t="s">
        <v>13</v>
      </c>
      <c r="B8" s="23">
        <v>80000000000</v>
      </c>
      <c r="C8" s="24">
        <v>997490248059.94995</v>
      </c>
      <c r="D8" s="25">
        <f t="shared" ref="D8:D31" si="0">SUM(B8:C8)</f>
        <v>1077490248059.95</v>
      </c>
      <c r="E8" s="26"/>
      <c r="F8" s="27"/>
      <c r="H8" s="31"/>
    </row>
    <row r="9" spans="1:8" s="28" customFormat="1" ht="24" customHeight="1">
      <c r="A9" s="16" t="s">
        <v>14</v>
      </c>
      <c r="B9" s="23">
        <f>SUM(B10:B13)</f>
        <v>193464074730</v>
      </c>
      <c r="C9" s="24">
        <f>SUM(C10:C13)</f>
        <v>365683152269.79999</v>
      </c>
      <c r="D9" s="25">
        <f t="shared" si="0"/>
        <v>559147226999.80005</v>
      </c>
      <c r="E9" s="26"/>
      <c r="F9" s="27"/>
      <c r="H9" s="32"/>
    </row>
    <row r="10" spans="1:8" s="30" customFormat="1" ht="24" customHeight="1">
      <c r="A10" s="16" t="s">
        <v>15</v>
      </c>
      <c r="B10" s="23">
        <v>90000000000</v>
      </c>
      <c r="C10" s="24">
        <f>215129966215.43-10050145</f>
        <v>215119916070.42999</v>
      </c>
      <c r="D10" s="25">
        <f t="shared" si="0"/>
        <v>305119916070.42999</v>
      </c>
      <c r="E10" s="26">
        <v>9000000000</v>
      </c>
      <c r="F10" s="27"/>
      <c r="G10" s="33"/>
      <c r="H10" s="31"/>
    </row>
    <row r="11" spans="1:8" s="30" customFormat="1" ht="24" customHeight="1">
      <c r="A11" s="16" t="s">
        <v>16</v>
      </c>
      <c r="B11" s="23">
        <v>58949075000</v>
      </c>
      <c r="C11" s="24">
        <v>98242015911.670013</v>
      </c>
      <c r="D11" s="25">
        <f t="shared" si="0"/>
        <v>157191090911.67001</v>
      </c>
      <c r="E11" s="26">
        <v>6259400000</v>
      </c>
      <c r="F11" s="27"/>
      <c r="H11" s="31"/>
    </row>
    <row r="12" spans="1:8" s="30" customFormat="1" ht="24" customHeight="1">
      <c r="A12" s="16" t="s">
        <v>17</v>
      </c>
      <c r="B12" s="23">
        <v>660000000</v>
      </c>
      <c r="C12" s="24">
        <f>337928167.06-6023892</f>
        <v>331904275.06</v>
      </c>
      <c r="D12" s="25">
        <f>SUM(B12:C12)</f>
        <v>991904275.05999994</v>
      </c>
      <c r="E12" s="26"/>
      <c r="F12" s="27"/>
      <c r="H12" s="31"/>
    </row>
    <row r="13" spans="1:8" s="30" customFormat="1" ht="24" customHeight="1">
      <c r="A13" s="16" t="s">
        <v>131</v>
      </c>
      <c r="B13" s="23">
        <v>43854999730</v>
      </c>
      <c r="C13" s="24">
        <f>51989617051.14-301038.5</f>
        <v>51989316012.639999</v>
      </c>
      <c r="D13" s="25">
        <f>SUM(B13:C13)</f>
        <v>95844315742.639999</v>
      </c>
      <c r="E13" s="26">
        <v>4385499973</v>
      </c>
      <c r="F13" s="27"/>
      <c r="G13" s="33"/>
      <c r="H13" s="31"/>
    </row>
    <row r="14" spans="1:8" s="28" customFormat="1" ht="24" customHeight="1">
      <c r="A14" s="16" t="s">
        <v>18</v>
      </c>
      <c r="B14" s="23">
        <f>SUM(B15:B19)</f>
        <v>613706602718</v>
      </c>
      <c r="C14" s="24">
        <f>SUM(C15:C19)</f>
        <v>492646717347.79004</v>
      </c>
      <c r="D14" s="25">
        <f t="shared" si="0"/>
        <v>1106353320065.79</v>
      </c>
      <c r="E14" s="26"/>
      <c r="F14" s="27"/>
      <c r="H14" s="32"/>
    </row>
    <row r="15" spans="1:8" s="30" customFormat="1" ht="24" customHeight="1">
      <c r="A15" s="16" t="s">
        <v>19</v>
      </c>
      <c r="B15" s="23">
        <v>47028862170</v>
      </c>
      <c r="C15" s="24">
        <f>338269896622.41-1866886152.1</f>
        <v>336403010470.31</v>
      </c>
      <c r="D15" s="25">
        <f t="shared" si="0"/>
        <v>383431872640.31</v>
      </c>
      <c r="E15" s="26">
        <v>4702886217</v>
      </c>
      <c r="F15" s="27"/>
      <c r="G15" s="33"/>
      <c r="H15" s="31"/>
    </row>
    <row r="16" spans="1:8" s="30" customFormat="1" ht="24" customHeight="1">
      <c r="A16" s="16" t="s">
        <v>20</v>
      </c>
      <c r="B16" s="23">
        <v>130100000000</v>
      </c>
      <c r="C16" s="24">
        <f>165159512300.74+232443826.72</f>
        <v>165391956127.45999</v>
      </c>
      <c r="D16" s="25">
        <f t="shared" si="0"/>
        <v>295491956127.45996</v>
      </c>
      <c r="E16" s="26">
        <v>13010000000</v>
      </c>
      <c r="F16" s="27"/>
      <c r="G16" s="33"/>
      <c r="H16" s="31"/>
    </row>
    <row r="17" spans="1:8" s="30" customFormat="1" ht="24" customHeight="1">
      <c r="A17" s="16" t="s">
        <v>21</v>
      </c>
      <c r="B17" s="23">
        <v>310325665070</v>
      </c>
      <c r="C17" s="24">
        <f>-42173250762.21+1381320105.27</f>
        <v>-40791930656.940002</v>
      </c>
      <c r="D17" s="25">
        <f t="shared" si="0"/>
        <v>269533734413.06</v>
      </c>
      <c r="E17" s="26">
        <v>31032566507</v>
      </c>
      <c r="F17" s="27"/>
      <c r="G17" s="33"/>
      <c r="H17" s="31"/>
    </row>
    <row r="18" spans="1:8" s="30" customFormat="1" ht="24" customHeight="1">
      <c r="A18" s="16" t="s">
        <v>22</v>
      </c>
      <c r="B18" s="23">
        <v>123905152478</v>
      </c>
      <c r="C18" s="24">
        <f>33984250060.65+6354346.31</f>
        <v>33990604406.960003</v>
      </c>
      <c r="D18" s="25">
        <f t="shared" si="0"/>
        <v>157895756884.95999</v>
      </c>
      <c r="E18" s="26">
        <v>123905152</v>
      </c>
      <c r="F18" s="27"/>
      <c r="G18" s="33"/>
      <c r="H18" s="31"/>
    </row>
    <row r="19" spans="1:8" s="30" customFormat="1" ht="24" customHeight="1">
      <c r="A19" s="16" t="s">
        <v>23</v>
      </c>
      <c r="B19" s="23">
        <v>2346923000</v>
      </c>
      <c r="C19" s="24">
        <v>-2346923000</v>
      </c>
      <c r="D19" s="34">
        <f t="shared" si="0"/>
        <v>0</v>
      </c>
      <c r="E19" s="26">
        <v>234692300</v>
      </c>
      <c r="F19" s="35" t="s">
        <v>24</v>
      </c>
      <c r="H19" s="31"/>
    </row>
    <row r="20" spans="1:8" s="28" customFormat="1" ht="24" customHeight="1">
      <c r="A20" s="16" t="s">
        <v>25</v>
      </c>
      <c r="B20" s="23">
        <f>SUM(B21:B25)</f>
        <v>353973521539.5</v>
      </c>
      <c r="C20" s="24">
        <f>SUM(C21:C25)</f>
        <v>357884569401.90991</v>
      </c>
      <c r="D20" s="25">
        <f>SUM(B20:C20)</f>
        <v>711858090941.40991</v>
      </c>
      <c r="E20" s="26"/>
      <c r="F20" s="27"/>
      <c r="H20" s="32"/>
    </row>
    <row r="21" spans="1:8" s="30" customFormat="1" ht="24" customHeight="1">
      <c r="A21" s="16" t="s">
        <v>26</v>
      </c>
      <c r="B21" s="23">
        <v>72082000000</v>
      </c>
      <c r="C21" s="24">
        <f>91221632885.72-400000000</f>
        <v>90821632885.720001</v>
      </c>
      <c r="D21" s="25">
        <f t="shared" si="0"/>
        <v>162903632885.72</v>
      </c>
      <c r="E21" s="26">
        <v>7208200000</v>
      </c>
      <c r="F21" s="27"/>
      <c r="G21" s="33"/>
      <c r="H21" s="31"/>
    </row>
    <row r="22" spans="1:8" s="30" customFormat="1" ht="24" customHeight="1">
      <c r="A22" s="16" t="s">
        <v>27</v>
      </c>
      <c r="B22" s="23">
        <v>181726758099.5</v>
      </c>
      <c r="C22" s="24">
        <v>233306828301.03992</v>
      </c>
      <c r="D22" s="25">
        <f t="shared" si="0"/>
        <v>415033586400.53992</v>
      </c>
      <c r="E22" s="26"/>
      <c r="F22" s="27"/>
      <c r="G22" s="33"/>
      <c r="H22" s="31"/>
    </row>
    <row r="23" spans="1:8" s="30" customFormat="1" ht="24" customHeight="1">
      <c r="A23" s="16" t="s">
        <v>28</v>
      </c>
      <c r="B23" s="23">
        <v>65000000000</v>
      </c>
      <c r="C23" s="24">
        <f>27977058524+6757200</f>
        <v>27983815724</v>
      </c>
      <c r="D23" s="25">
        <f t="shared" si="0"/>
        <v>92983815724</v>
      </c>
      <c r="E23" s="26">
        <v>6500000000</v>
      </c>
      <c r="F23" s="27"/>
      <c r="G23" s="33"/>
      <c r="H23" s="31"/>
    </row>
    <row r="24" spans="1:8" s="30" customFormat="1" ht="24" customHeight="1">
      <c r="A24" s="16" t="s">
        <v>29</v>
      </c>
      <c r="B24" s="23">
        <v>24832463440</v>
      </c>
      <c r="C24" s="24">
        <f>14431778636.78+0.37</f>
        <v>14431778637.150002</v>
      </c>
      <c r="D24" s="25">
        <f t="shared" si="0"/>
        <v>39264242077.150002</v>
      </c>
      <c r="E24" s="26">
        <v>2483246344</v>
      </c>
      <c r="F24" s="27"/>
      <c r="G24" s="33"/>
      <c r="H24" s="31"/>
    </row>
    <row r="25" spans="1:8" s="30" customFormat="1" ht="24" customHeight="1">
      <c r="A25" s="16" t="s">
        <v>30</v>
      </c>
      <c r="B25" s="23">
        <v>10332300000</v>
      </c>
      <c r="C25" s="24">
        <v>-8659486146</v>
      </c>
      <c r="D25" s="25">
        <f t="shared" si="0"/>
        <v>1672813854</v>
      </c>
      <c r="E25" s="26">
        <v>1033230000</v>
      </c>
      <c r="F25" s="35" t="s">
        <v>24</v>
      </c>
      <c r="H25" s="31"/>
    </row>
    <row r="26" spans="1:8" s="28" customFormat="1" ht="24" customHeight="1">
      <c r="A26" s="16" t="s">
        <v>31</v>
      </c>
      <c r="B26" s="23">
        <f>B27</f>
        <v>588614730</v>
      </c>
      <c r="C26" s="24">
        <f>C27</f>
        <v>-588614730</v>
      </c>
      <c r="D26" s="34">
        <f t="shared" si="0"/>
        <v>0</v>
      </c>
      <c r="E26" s="26"/>
      <c r="F26" s="27"/>
      <c r="H26" s="32"/>
    </row>
    <row r="27" spans="1:8" s="30" customFormat="1" ht="24" customHeight="1">
      <c r="A27" s="16" t="s">
        <v>32</v>
      </c>
      <c r="B27" s="23">
        <v>588614730</v>
      </c>
      <c r="C27" s="24">
        <v>-588614730</v>
      </c>
      <c r="D27" s="34">
        <f t="shared" si="0"/>
        <v>0</v>
      </c>
      <c r="E27" s="26">
        <v>58861473</v>
      </c>
      <c r="F27" s="35" t="s">
        <v>33</v>
      </c>
      <c r="H27" s="31"/>
    </row>
    <row r="28" spans="1:8" s="28" customFormat="1" ht="24" customHeight="1">
      <c r="A28" s="16" t="s">
        <v>34</v>
      </c>
      <c r="B28" s="23">
        <f>B29</f>
        <v>5095275200</v>
      </c>
      <c r="C28" s="24">
        <f>C29</f>
        <v>592457309.75</v>
      </c>
      <c r="D28" s="25">
        <f t="shared" si="0"/>
        <v>5687732509.75</v>
      </c>
      <c r="E28" s="26"/>
      <c r="F28" s="27"/>
      <c r="H28" s="32"/>
    </row>
    <row r="29" spans="1:8" s="30" customFormat="1" ht="27.4" customHeight="1">
      <c r="A29" s="16" t="s">
        <v>35</v>
      </c>
      <c r="B29" s="23">
        <v>5095275200</v>
      </c>
      <c r="C29" s="24">
        <v>592457309.75</v>
      </c>
      <c r="D29" s="25">
        <f t="shared" si="0"/>
        <v>5687732509.75</v>
      </c>
      <c r="E29" s="26">
        <v>509526900</v>
      </c>
      <c r="F29" s="36"/>
      <c r="H29" s="31"/>
    </row>
    <row r="30" spans="1:8" s="28" customFormat="1" ht="24" customHeight="1">
      <c r="A30" s="16" t="s">
        <v>36</v>
      </c>
      <c r="B30" s="23">
        <f>B31</f>
        <v>3506539370</v>
      </c>
      <c r="C30" s="24">
        <f>C31</f>
        <v>-3506539370</v>
      </c>
      <c r="D30" s="34">
        <f t="shared" si="0"/>
        <v>0</v>
      </c>
      <c r="E30" s="26"/>
      <c r="F30" s="27"/>
      <c r="H30" s="32"/>
    </row>
    <row r="31" spans="1:8" s="30" customFormat="1" ht="24" customHeight="1">
      <c r="A31" s="16" t="s">
        <v>37</v>
      </c>
      <c r="B31" s="23">
        <v>3506539370</v>
      </c>
      <c r="C31" s="24">
        <v>-3506539370</v>
      </c>
      <c r="D31" s="34">
        <f t="shared" si="0"/>
        <v>0</v>
      </c>
      <c r="E31" s="26">
        <v>350653937</v>
      </c>
      <c r="F31" s="35" t="s">
        <v>24</v>
      </c>
      <c r="H31" s="31"/>
    </row>
    <row r="32" spans="1:8" s="28" customFormat="1" ht="24" customHeight="1">
      <c r="A32" s="16" t="s">
        <v>38</v>
      </c>
      <c r="B32" s="23">
        <f>B35+B44+B54+B60+B33+B50+B52</f>
        <v>98684654949</v>
      </c>
      <c r="C32" s="24">
        <f>C35+C44+C54+C60+C33+C50+C52</f>
        <v>269634155094.99002</v>
      </c>
      <c r="D32" s="25">
        <f>B32+C32</f>
        <v>368318810043.98999</v>
      </c>
      <c r="E32" s="26"/>
      <c r="F32" s="27" t="s">
        <v>39</v>
      </c>
      <c r="H32" s="29"/>
    </row>
    <row r="33" spans="1:8" s="28" customFormat="1" ht="25.15" customHeight="1">
      <c r="A33" s="16" t="s">
        <v>40</v>
      </c>
      <c r="B33" s="23">
        <f>B34</f>
        <v>1646556</v>
      </c>
      <c r="C33" s="24">
        <f>C34</f>
        <v>-1646510.86</v>
      </c>
      <c r="D33" s="25">
        <f>SUM(B33:C33)</f>
        <v>45.139999999897555</v>
      </c>
      <c r="E33" s="26"/>
      <c r="F33" s="27"/>
      <c r="H33" s="29"/>
    </row>
    <row r="34" spans="1:8" s="30" customFormat="1" ht="24" customHeight="1">
      <c r="A34" s="37" t="s">
        <v>41</v>
      </c>
      <c r="B34" s="23">
        <v>1646556</v>
      </c>
      <c r="C34" s="24">
        <v>-1646510.86</v>
      </c>
      <c r="D34" s="25">
        <f>SUM(B34:C34)</f>
        <v>45.139999999897555</v>
      </c>
      <c r="E34" s="26">
        <v>2</v>
      </c>
      <c r="F34" s="27"/>
      <c r="H34" s="31"/>
    </row>
    <row r="35" spans="1:8" s="28" customFormat="1" ht="24" customHeight="1">
      <c r="A35" s="16" t="s">
        <v>14</v>
      </c>
      <c r="B35" s="23">
        <f>SUM(B36:B43)</f>
        <v>44432964270</v>
      </c>
      <c r="C35" s="24">
        <f>SUM(C36:C43)</f>
        <v>86907126884.649994</v>
      </c>
      <c r="D35" s="25">
        <f>SUM(D36:D43)</f>
        <v>131340091154.64998</v>
      </c>
      <c r="E35" s="26"/>
      <c r="F35" s="27"/>
      <c r="H35" s="29"/>
    </row>
    <row r="36" spans="1:8" s="30" customFormat="1" ht="24" customHeight="1">
      <c r="A36" s="16" t="s">
        <v>42</v>
      </c>
      <c r="B36" s="23">
        <v>8952962580</v>
      </c>
      <c r="C36" s="24">
        <v>17455680565.330002</v>
      </c>
      <c r="D36" s="25">
        <f t="shared" ref="D36:D43" si="1">SUM(B36:C36)</f>
        <v>26408643145.330002</v>
      </c>
      <c r="E36" s="26">
        <v>1143043883</v>
      </c>
      <c r="F36" s="27"/>
      <c r="H36" s="38"/>
    </row>
    <row r="37" spans="1:8" s="30" customFormat="1" ht="24" customHeight="1">
      <c r="A37" s="39" t="s">
        <v>43</v>
      </c>
      <c r="B37" s="40">
        <v>522913360</v>
      </c>
      <c r="C37" s="41">
        <v>255033153.63999999</v>
      </c>
      <c r="D37" s="42">
        <f t="shared" si="1"/>
        <v>777946513.63999999</v>
      </c>
      <c r="E37" s="43">
        <v>54162436</v>
      </c>
      <c r="F37" s="44"/>
      <c r="H37" s="38"/>
    </row>
    <row r="38" spans="1:8" s="30" customFormat="1" ht="24" customHeight="1">
      <c r="A38" s="16" t="s">
        <v>44</v>
      </c>
      <c r="B38" s="23">
        <v>7841660130</v>
      </c>
      <c r="C38" s="24">
        <v>15747662892.780001</v>
      </c>
      <c r="D38" s="25">
        <f t="shared" si="1"/>
        <v>23589323022.779999</v>
      </c>
      <c r="E38" s="26">
        <v>1417454919</v>
      </c>
      <c r="F38" s="27"/>
      <c r="H38" s="38"/>
    </row>
    <row r="39" spans="1:8" s="30" customFormat="1" ht="24" customHeight="1">
      <c r="A39" s="16" t="s">
        <v>45</v>
      </c>
      <c r="B39" s="23">
        <v>800878870</v>
      </c>
      <c r="C39" s="24">
        <v>2158454836.0300002</v>
      </c>
      <c r="D39" s="25">
        <f t="shared" si="1"/>
        <v>2959333706.0300002</v>
      </c>
      <c r="E39" s="26">
        <v>196225460</v>
      </c>
      <c r="F39" s="27"/>
      <c r="H39" s="38"/>
    </row>
    <row r="40" spans="1:8" s="30" customFormat="1" ht="24" customHeight="1">
      <c r="A40" s="16" t="s">
        <v>46</v>
      </c>
      <c r="B40" s="23">
        <v>7181110400</v>
      </c>
      <c r="C40" s="24">
        <v>11934691538.98</v>
      </c>
      <c r="D40" s="25">
        <f t="shared" si="1"/>
        <v>19115801938.98</v>
      </c>
      <c r="E40" s="26">
        <v>1193634843</v>
      </c>
      <c r="F40" s="27"/>
      <c r="H40" s="38"/>
    </row>
    <row r="41" spans="1:8" s="30" customFormat="1" ht="24" customHeight="1">
      <c r="A41" s="16" t="s">
        <v>47</v>
      </c>
      <c r="B41" s="23">
        <v>1278748590</v>
      </c>
      <c r="C41" s="24">
        <v>599975485.75999999</v>
      </c>
      <c r="D41" s="25">
        <f t="shared" si="1"/>
        <v>1878724075.76</v>
      </c>
      <c r="E41" s="26">
        <v>141056496</v>
      </c>
      <c r="F41" s="27"/>
      <c r="H41" s="38"/>
    </row>
    <row r="42" spans="1:8" s="30" customFormat="1" ht="24" customHeight="1">
      <c r="A42" s="16" t="s">
        <v>48</v>
      </c>
      <c r="B42" s="23">
        <v>1009234560</v>
      </c>
      <c r="C42" s="24">
        <v>1274196132.29</v>
      </c>
      <c r="D42" s="25">
        <f t="shared" si="1"/>
        <v>2283430692.29</v>
      </c>
      <c r="E42" s="26">
        <v>120394773</v>
      </c>
      <c r="F42" s="27"/>
      <c r="H42" s="38"/>
    </row>
    <row r="43" spans="1:8" s="30" customFormat="1" ht="24" customHeight="1">
      <c r="A43" s="16" t="s">
        <v>49</v>
      </c>
      <c r="B43" s="23">
        <v>16845455780</v>
      </c>
      <c r="C43" s="24">
        <v>37481432279.839996</v>
      </c>
      <c r="D43" s="25">
        <f t="shared" si="1"/>
        <v>54326888059.839996</v>
      </c>
      <c r="E43" s="26">
        <v>3275958884</v>
      </c>
      <c r="F43" s="27"/>
      <c r="H43" s="38"/>
    </row>
    <row r="44" spans="1:8" s="28" customFormat="1" ht="24" customHeight="1">
      <c r="A44" s="16" t="s">
        <v>50</v>
      </c>
      <c r="B44" s="23">
        <f>SUM(B45:B49)</f>
        <v>20366878627</v>
      </c>
      <c r="C44" s="24">
        <f>SUM(C45:C49)</f>
        <v>51885567700.139992</v>
      </c>
      <c r="D44" s="25">
        <f>SUM(D45:D49)</f>
        <v>72252446327.139999</v>
      </c>
      <c r="E44" s="26"/>
      <c r="F44" s="27"/>
      <c r="H44" s="29"/>
    </row>
    <row r="45" spans="1:8" s="30" customFormat="1" ht="24" customHeight="1">
      <c r="A45" s="16" t="s">
        <v>51</v>
      </c>
      <c r="B45" s="23">
        <v>3178345330</v>
      </c>
      <c r="C45" s="24">
        <v>1793388023.28</v>
      </c>
      <c r="D45" s="25">
        <f>SUM(B45:C45)</f>
        <v>4971733353.2799997</v>
      </c>
      <c r="E45" s="26">
        <v>331301773</v>
      </c>
      <c r="F45" s="45"/>
      <c r="H45" s="38"/>
    </row>
    <row r="46" spans="1:8" s="46" customFormat="1" ht="24" customHeight="1">
      <c r="A46" s="16" t="s">
        <v>52</v>
      </c>
      <c r="B46" s="23">
        <v>404762410</v>
      </c>
      <c r="C46" s="24">
        <v>140768554.41999999</v>
      </c>
      <c r="D46" s="25">
        <f>SUM(B46:C46)</f>
        <v>545530964.41999996</v>
      </c>
      <c r="E46" s="26">
        <v>40476241</v>
      </c>
      <c r="F46" s="27"/>
      <c r="H46" s="47"/>
    </row>
    <row r="47" spans="1:8" s="30" customFormat="1" ht="24" customHeight="1">
      <c r="A47" s="16" t="s">
        <v>53</v>
      </c>
      <c r="B47" s="23">
        <v>13875833250</v>
      </c>
      <c r="C47" s="24">
        <v>48705774230.779999</v>
      </c>
      <c r="D47" s="25">
        <f>SUM(B47:C47)</f>
        <v>62581607480.779999</v>
      </c>
      <c r="E47" s="26">
        <v>3154709357</v>
      </c>
      <c r="F47" s="27"/>
      <c r="H47" s="38"/>
    </row>
    <row r="48" spans="1:8" s="30" customFormat="1" ht="24" customHeight="1">
      <c r="A48" s="16" t="s">
        <v>54</v>
      </c>
      <c r="B48" s="23">
        <v>694986897</v>
      </c>
      <c r="C48" s="24">
        <v>1700284320.6000004</v>
      </c>
      <c r="D48" s="25">
        <f>SUM(B48:C48)</f>
        <v>2395271217.6000004</v>
      </c>
      <c r="E48" s="26">
        <v>77768272</v>
      </c>
      <c r="F48" s="27"/>
      <c r="H48" s="38"/>
    </row>
    <row r="49" spans="1:8" s="30" customFormat="1" ht="24" customHeight="1">
      <c r="A49" s="16" t="s">
        <v>55</v>
      </c>
      <c r="B49" s="23">
        <v>2212950740</v>
      </c>
      <c r="C49" s="24">
        <v>-454647428.94</v>
      </c>
      <c r="D49" s="25">
        <f>SUM(B49:C49)</f>
        <v>1758303311.0599999</v>
      </c>
      <c r="E49" s="26">
        <v>105070366</v>
      </c>
      <c r="F49" s="27"/>
      <c r="H49" s="38"/>
    </row>
    <row r="50" spans="1:8" s="28" customFormat="1" ht="25.15" customHeight="1">
      <c r="A50" s="16" t="s">
        <v>56</v>
      </c>
      <c r="B50" s="23">
        <f>SUM(B51:B51)</f>
        <v>378000000</v>
      </c>
      <c r="C50" s="24">
        <f>SUM(C51:C51)</f>
        <v>38446499.159999996</v>
      </c>
      <c r="D50" s="48">
        <f>SUM(D51:D51)</f>
        <v>416446499.15999997</v>
      </c>
      <c r="E50" s="26"/>
      <c r="F50" s="27"/>
      <c r="H50" s="29"/>
    </row>
    <row r="51" spans="1:8" s="30" customFormat="1" ht="24" customHeight="1">
      <c r="A51" s="16" t="s">
        <v>57</v>
      </c>
      <c r="B51" s="23">
        <v>378000000</v>
      </c>
      <c r="C51" s="24">
        <v>38446499.159999996</v>
      </c>
      <c r="D51" s="25">
        <f>SUM(B51:C51)</f>
        <v>416446499.15999997</v>
      </c>
      <c r="E51" s="26">
        <v>10800</v>
      </c>
      <c r="F51" s="27"/>
      <c r="H51" s="31"/>
    </row>
    <row r="52" spans="1:8" s="28" customFormat="1" ht="24" customHeight="1">
      <c r="A52" s="16" t="s">
        <v>58</v>
      </c>
      <c r="B52" s="23">
        <f>SUM(B53)</f>
        <v>8</v>
      </c>
      <c r="C52" s="24">
        <f>SUM(C53)</f>
        <v>12813776.699999999</v>
      </c>
      <c r="D52" s="48">
        <f>SUM(D53)</f>
        <v>12813784.699999999</v>
      </c>
      <c r="E52" s="26"/>
      <c r="F52" s="27"/>
      <c r="H52" s="29"/>
    </row>
    <row r="53" spans="1:8" s="30" customFormat="1" ht="24" customHeight="1">
      <c r="A53" s="49" t="s">
        <v>59</v>
      </c>
      <c r="B53" s="23">
        <v>8</v>
      </c>
      <c r="C53" s="24">
        <v>12813776.699999999</v>
      </c>
      <c r="D53" s="25">
        <f>SUM(B53:C53)</f>
        <v>12813784.699999999</v>
      </c>
      <c r="E53" s="26">
        <v>2</v>
      </c>
      <c r="F53" s="27"/>
      <c r="H53" s="38"/>
    </row>
    <row r="54" spans="1:8" s="28" customFormat="1" ht="24" customHeight="1">
      <c r="A54" s="16" t="s">
        <v>60</v>
      </c>
      <c r="B54" s="23">
        <f>SUM(B55:B59)</f>
        <v>18551173958</v>
      </c>
      <c r="C54" s="24">
        <f>SUM(C55:C59)</f>
        <v>121811246537.71001</v>
      </c>
      <c r="D54" s="25">
        <f>SUM(D55:D59)</f>
        <v>140362420495.71002</v>
      </c>
      <c r="E54" s="26"/>
      <c r="F54" s="27"/>
      <c r="H54" s="29"/>
    </row>
    <row r="55" spans="1:8" s="30" customFormat="1" ht="24" customHeight="1">
      <c r="A55" s="49" t="s">
        <v>61</v>
      </c>
      <c r="B55" s="23">
        <v>12623674028</v>
      </c>
      <c r="C55" s="24">
        <v>120255777522.60001</v>
      </c>
      <c r="D55" s="25">
        <f>SUM(B55:C55)</f>
        <v>132879451550.60001</v>
      </c>
      <c r="E55" s="26">
        <v>2737718976</v>
      </c>
      <c r="F55" s="27"/>
      <c r="H55" s="38"/>
    </row>
    <row r="56" spans="1:8" s="30" customFormat="1" ht="24" customHeight="1">
      <c r="A56" s="49" t="s">
        <v>62</v>
      </c>
      <c r="B56" s="23">
        <v>5007388710</v>
      </c>
      <c r="C56" s="24">
        <v>-976513759.63999987</v>
      </c>
      <c r="D56" s="25">
        <f t="shared" ref="D56:D63" si="2">SUM(B56:C56)</f>
        <v>4030874950.3600001</v>
      </c>
      <c r="E56" s="26">
        <v>467682372</v>
      </c>
      <c r="F56" s="27"/>
      <c r="H56" s="38"/>
    </row>
    <row r="57" spans="1:8" s="30" customFormat="1" ht="24" customHeight="1">
      <c r="A57" s="49" t="s">
        <v>63</v>
      </c>
      <c r="B57" s="23">
        <v>315000000</v>
      </c>
      <c r="C57" s="24">
        <v>380545877.25</v>
      </c>
      <c r="D57" s="25">
        <f t="shared" si="2"/>
        <v>695545877.25</v>
      </c>
      <c r="E57" s="26">
        <v>31500000</v>
      </c>
      <c r="F57" s="27"/>
      <c r="H57" s="38"/>
    </row>
    <row r="58" spans="1:8" s="30" customFormat="1" ht="24" customHeight="1">
      <c r="A58" s="49" t="s">
        <v>64</v>
      </c>
      <c r="B58" s="23">
        <v>605111220</v>
      </c>
      <c r="C58" s="24">
        <v>2151436897.5</v>
      </c>
      <c r="D58" s="25">
        <f t="shared" si="2"/>
        <v>2756548117.5</v>
      </c>
      <c r="E58" s="26">
        <v>110436379</v>
      </c>
      <c r="F58" s="27"/>
      <c r="H58" s="38"/>
    </row>
    <row r="59" spans="1:8" s="30" customFormat="1" ht="24" hidden="1" customHeight="1">
      <c r="A59" s="49" t="s">
        <v>65</v>
      </c>
      <c r="B59" s="23"/>
      <c r="C59" s="24"/>
      <c r="D59" s="25">
        <f t="shared" si="2"/>
        <v>0</v>
      </c>
      <c r="E59" s="26">
        <v>0</v>
      </c>
      <c r="F59" s="27"/>
      <c r="H59" s="38"/>
    </row>
    <row r="60" spans="1:8" s="28" customFormat="1" ht="24" customHeight="1">
      <c r="A60" s="49" t="s">
        <v>66</v>
      </c>
      <c r="B60" s="23">
        <f>SUM(B61:B63)</f>
        <v>14953991530</v>
      </c>
      <c r="C60" s="24">
        <f>SUM(C61:C63)</f>
        <v>8980600207.4900017</v>
      </c>
      <c r="D60" s="25">
        <f>SUM(D61:D63)</f>
        <v>23934591737.490002</v>
      </c>
      <c r="E60" s="26"/>
      <c r="F60" s="27"/>
      <c r="H60" s="29"/>
    </row>
    <row r="61" spans="1:8" s="30" customFormat="1" ht="24" customHeight="1">
      <c r="A61" s="49" t="s">
        <v>67</v>
      </c>
      <c r="B61" s="23">
        <v>43200000</v>
      </c>
      <c r="C61" s="24">
        <v>66464837.030000001</v>
      </c>
      <c r="D61" s="25">
        <f t="shared" si="2"/>
        <v>109664837.03</v>
      </c>
      <c r="E61" s="26">
        <v>21600</v>
      </c>
      <c r="F61" s="27"/>
      <c r="H61" s="38"/>
    </row>
    <row r="62" spans="1:8" s="30" customFormat="1" ht="24" customHeight="1">
      <c r="A62" s="49" t="s">
        <v>68</v>
      </c>
      <c r="B62" s="23">
        <v>1110791530</v>
      </c>
      <c r="C62" s="24">
        <v>11135676742.940001</v>
      </c>
      <c r="D62" s="25">
        <f t="shared" si="2"/>
        <v>12246468272.940001</v>
      </c>
      <c r="E62" s="26">
        <v>235886376</v>
      </c>
      <c r="F62" s="27"/>
      <c r="H62" s="38"/>
    </row>
    <row r="63" spans="1:8" s="30" customFormat="1" ht="24" customHeight="1">
      <c r="A63" s="49" t="s">
        <v>69</v>
      </c>
      <c r="B63" s="23">
        <v>13800000000</v>
      </c>
      <c r="C63" s="24">
        <v>-2221541372.48</v>
      </c>
      <c r="D63" s="25">
        <f t="shared" si="2"/>
        <v>11578458627.52</v>
      </c>
      <c r="E63" s="26">
        <v>963811842</v>
      </c>
      <c r="F63" s="27"/>
      <c r="H63" s="38"/>
    </row>
    <row r="64" spans="1:8" s="30" customFormat="1" ht="24" customHeight="1">
      <c r="A64" s="16" t="s">
        <v>70</v>
      </c>
      <c r="B64" s="23">
        <f>B65+B69+B71</f>
        <v>4897084789.9099998</v>
      </c>
      <c r="C64" s="50">
        <f>C65+C69+C71</f>
        <v>0</v>
      </c>
      <c r="D64" s="25">
        <f>D65+D69+D71</f>
        <v>4897084789.9099998</v>
      </c>
      <c r="E64" s="26"/>
      <c r="F64" s="27"/>
    </row>
    <row r="65" spans="1:8" s="28" customFormat="1" ht="24" customHeight="1">
      <c r="A65" s="16" t="s">
        <v>14</v>
      </c>
      <c r="B65" s="23">
        <f>SUM(B66:B68)</f>
        <v>3608084789.9099998</v>
      </c>
      <c r="C65" s="50">
        <f>SUM(C66:C68)</f>
        <v>0</v>
      </c>
      <c r="D65" s="25">
        <f>SUM(D66:D68)</f>
        <v>3608084789.9099998</v>
      </c>
      <c r="E65" s="26"/>
      <c r="F65" s="51"/>
      <c r="H65" s="29"/>
    </row>
    <row r="66" spans="1:8" s="30" customFormat="1" ht="24" customHeight="1">
      <c r="A66" s="16" t="s">
        <v>71</v>
      </c>
      <c r="B66" s="23">
        <v>1325187294</v>
      </c>
      <c r="C66" s="50">
        <v>0</v>
      </c>
      <c r="D66" s="25">
        <f>SUM(B66:C66)</f>
        <v>1325187294</v>
      </c>
      <c r="E66" s="26">
        <v>50000</v>
      </c>
      <c r="F66" s="52"/>
      <c r="H66" s="38"/>
    </row>
    <row r="67" spans="1:8" s="30" customFormat="1" ht="24" customHeight="1">
      <c r="A67" s="16" t="s">
        <v>72</v>
      </c>
      <c r="B67" s="23">
        <v>2270758565.9099998</v>
      </c>
      <c r="C67" s="50">
        <v>0</v>
      </c>
      <c r="D67" s="25">
        <f>SUM(B67:C67)</f>
        <v>2270758565.9099998</v>
      </c>
      <c r="E67" s="26">
        <v>115620</v>
      </c>
      <c r="F67" s="52"/>
      <c r="H67" s="38"/>
    </row>
    <row r="68" spans="1:8" s="30" customFormat="1" ht="24" customHeight="1">
      <c r="A68" s="16" t="s">
        <v>73</v>
      </c>
      <c r="B68" s="23">
        <v>12138930</v>
      </c>
      <c r="C68" s="50">
        <v>0</v>
      </c>
      <c r="D68" s="25">
        <f>SUM(B68:C68)</f>
        <v>12138930</v>
      </c>
      <c r="E68" s="26">
        <v>617025</v>
      </c>
      <c r="F68" s="52"/>
      <c r="H68" s="38"/>
    </row>
    <row r="69" spans="1:8" s="28" customFormat="1" ht="24" customHeight="1">
      <c r="A69" s="16" t="s">
        <v>18</v>
      </c>
      <c r="B69" s="23">
        <f>B70</f>
        <v>89000000</v>
      </c>
      <c r="C69" s="50">
        <f>SUM(C70)</f>
        <v>0</v>
      </c>
      <c r="D69" s="25">
        <f>D70</f>
        <v>89000000</v>
      </c>
      <c r="E69" s="26"/>
      <c r="F69" s="27"/>
      <c r="H69" s="29"/>
    </row>
    <row r="70" spans="1:8" s="30" customFormat="1" ht="24" customHeight="1">
      <c r="A70" s="16" t="s">
        <v>74</v>
      </c>
      <c r="B70" s="23">
        <v>89000000</v>
      </c>
      <c r="C70" s="50">
        <v>0</v>
      </c>
      <c r="D70" s="25">
        <f>SUM(B70:C70)</f>
        <v>89000000</v>
      </c>
      <c r="E70" s="26">
        <v>8900000</v>
      </c>
      <c r="F70" s="52"/>
      <c r="H70" s="38"/>
    </row>
    <row r="71" spans="1:8" s="28" customFormat="1" ht="24" customHeight="1">
      <c r="A71" s="16" t="s">
        <v>60</v>
      </c>
      <c r="B71" s="23">
        <f>B72</f>
        <v>1200000000</v>
      </c>
      <c r="C71" s="50">
        <f>C72</f>
        <v>0</v>
      </c>
      <c r="D71" s="25">
        <f>D72</f>
        <v>1200000000</v>
      </c>
      <c r="E71" s="26"/>
      <c r="F71" s="51"/>
      <c r="H71" s="29"/>
    </row>
    <row r="72" spans="1:8" s="30" customFormat="1" ht="24" customHeight="1">
      <c r="A72" s="53" t="s">
        <v>75</v>
      </c>
      <c r="B72" s="40">
        <v>1200000000</v>
      </c>
      <c r="C72" s="54">
        <v>0</v>
      </c>
      <c r="D72" s="42">
        <f>SUM(B72:C72)</f>
        <v>1200000000</v>
      </c>
      <c r="E72" s="43">
        <v>171428571</v>
      </c>
      <c r="F72" s="55"/>
      <c r="H72" s="38"/>
    </row>
    <row r="73" spans="1:8" s="28" customFormat="1" ht="24" customHeight="1">
      <c r="A73" s="16" t="s">
        <v>76</v>
      </c>
      <c r="B73" s="23">
        <f>B74+B127</f>
        <v>1527391397426.9299</v>
      </c>
      <c r="C73" s="24">
        <f>C74+C127</f>
        <v>1031001977642.05</v>
      </c>
      <c r="D73" s="25">
        <f>D74+D127</f>
        <v>2558393375068.98</v>
      </c>
      <c r="E73" s="26"/>
      <c r="F73" s="56" t="s">
        <v>77</v>
      </c>
      <c r="H73" s="57"/>
    </row>
    <row r="74" spans="1:8" s="28" customFormat="1" ht="24" customHeight="1">
      <c r="A74" s="16" t="s">
        <v>78</v>
      </c>
      <c r="B74" s="23">
        <f>B75+B81+B83+B86+B89+B96+B98+B101+B124+B107+B119+B109+B111+B79+B117</f>
        <v>1527291397426.9299</v>
      </c>
      <c r="C74" s="24">
        <f>C75+C81+C83+C86+C89+C96+C98+C101+C124+C107+C119+C109+C111+C79+C117</f>
        <v>1011299451210.3601</v>
      </c>
      <c r="D74" s="25">
        <f>D75+D81+D83+D86+D89+D96+D98+D101+D124+D107+D119+D109+D111+D79+D117</f>
        <v>2538590848637.29</v>
      </c>
      <c r="E74" s="26"/>
      <c r="F74" s="58"/>
      <c r="H74" s="32"/>
    </row>
    <row r="75" spans="1:8" s="28" customFormat="1" ht="24" customHeight="1">
      <c r="A75" s="16" t="s">
        <v>40</v>
      </c>
      <c r="B75" s="23">
        <f>B76+B77+B78</f>
        <v>99834356724.789993</v>
      </c>
      <c r="C75" s="24">
        <f>D75-B75</f>
        <v>473227337687.9201</v>
      </c>
      <c r="D75" s="25">
        <f>D76+D77+D78</f>
        <v>573061694412.71008</v>
      </c>
      <c r="E75" s="26"/>
      <c r="F75" s="27"/>
      <c r="H75" s="32"/>
    </row>
    <row r="76" spans="1:8" s="30" customFormat="1" ht="24" customHeight="1">
      <c r="A76" s="16" t="s">
        <v>79</v>
      </c>
      <c r="B76" s="23">
        <v>88983924367.289993</v>
      </c>
      <c r="C76" s="24">
        <f>472839702319.15-2000000000</f>
        <v>470839702319.15002</v>
      </c>
      <c r="D76" s="25">
        <f>SUM(B76:C76)</f>
        <v>559823626686.44006</v>
      </c>
      <c r="E76" s="26"/>
      <c r="F76" s="27"/>
      <c r="H76" s="31"/>
    </row>
    <row r="77" spans="1:8" s="30" customFormat="1" ht="24" customHeight="1">
      <c r="A77" s="16" t="s">
        <v>80</v>
      </c>
      <c r="B77" s="23">
        <v>844783757</v>
      </c>
      <c r="C77" s="24">
        <v>1415594158.77</v>
      </c>
      <c r="D77" s="25">
        <f>SUM(B77:C77)</f>
        <v>2260377915.77</v>
      </c>
      <c r="E77" s="26"/>
      <c r="F77" s="27"/>
      <c r="H77" s="31"/>
    </row>
    <row r="78" spans="1:8" s="30" customFormat="1" ht="24" customHeight="1">
      <c r="A78" s="16" t="s">
        <v>81</v>
      </c>
      <c r="B78" s="23">
        <v>10005648600.5</v>
      </c>
      <c r="C78" s="24">
        <v>972041210</v>
      </c>
      <c r="D78" s="25">
        <f>SUM(B78:C78)</f>
        <v>10977689810.5</v>
      </c>
      <c r="E78" s="26"/>
      <c r="F78" s="27"/>
      <c r="H78" s="31"/>
    </row>
    <row r="79" spans="1:8" s="28" customFormat="1" ht="24" customHeight="1">
      <c r="A79" s="16" t="s">
        <v>82</v>
      </c>
      <c r="B79" s="23">
        <f>B80</f>
        <v>127203259</v>
      </c>
      <c r="C79" s="24">
        <f>C80</f>
        <v>228355633</v>
      </c>
      <c r="D79" s="25">
        <f>D80</f>
        <v>355558892</v>
      </c>
      <c r="E79" s="26"/>
      <c r="F79" s="27"/>
      <c r="H79" s="32"/>
    </row>
    <row r="80" spans="1:8" s="30" customFormat="1" ht="24" customHeight="1">
      <c r="A80" s="16" t="s">
        <v>83</v>
      </c>
      <c r="B80" s="23">
        <v>127203259</v>
      </c>
      <c r="C80" s="24">
        <v>228355633</v>
      </c>
      <c r="D80" s="25">
        <f>SUM(B80:C80)</f>
        <v>355558892</v>
      </c>
      <c r="E80" s="26"/>
      <c r="F80" s="27"/>
      <c r="H80" s="31"/>
    </row>
    <row r="81" spans="1:8" s="30" customFormat="1" ht="24" customHeight="1">
      <c r="A81" s="16" t="s">
        <v>84</v>
      </c>
      <c r="B81" s="23">
        <f>SUM(B82:B82)</f>
        <v>47500662851.849998</v>
      </c>
      <c r="C81" s="24">
        <f>SUM(C82:C82)</f>
        <v>4636992297</v>
      </c>
      <c r="D81" s="25">
        <f>SUM(D82:D82)</f>
        <v>52137655148.849998</v>
      </c>
      <c r="E81" s="26"/>
      <c r="F81" s="27"/>
      <c r="H81" s="31"/>
    </row>
    <row r="82" spans="1:8" s="30" customFormat="1" ht="24" customHeight="1">
      <c r="A82" s="16" t="s">
        <v>85</v>
      </c>
      <c r="B82" s="23">
        <v>47500662851.849998</v>
      </c>
      <c r="C82" s="24">
        <v>4636992297</v>
      </c>
      <c r="D82" s="25">
        <f>SUM(B82:C82)</f>
        <v>52137655148.849998</v>
      </c>
      <c r="E82" s="26"/>
      <c r="F82" s="27"/>
      <c r="H82" s="31"/>
    </row>
    <row r="83" spans="1:8" s="28" customFormat="1" ht="24" customHeight="1">
      <c r="A83" s="16" t="s">
        <v>86</v>
      </c>
      <c r="B83" s="23">
        <f>SUM(B84:B85)</f>
        <v>93887116691.660004</v>
      </c>
      <c r="C83" s="24">
        <f>SUM(C84:C85)</f>
        <v>-47632498397.379997</v>
      </c>
      <c r="D83" s="25">
        <f>SUM(D84:D85)</f>
        <v>46254618294.279999</v>
      </c>
      <c r="E83" s="26"/>
      <c r="F83" s="27"/>
      <c r="H83" s="32"/>
    </row>
    <row r="84" spans="1:8" s="30" customFormat="1" ht="24" customHeight="1">
      <c r="A84" s="16" t="s">
        <v>87</v>
      </c>
      <c r="B84" s="23">
        <v>33283559691.66</v>
      </c>
      <c r="C84" s="24">
        <f>13321058602.62-350000000</f>
        <v>12971058602.620001</v>
      </c>
      <c r="D84" s="25">
        <f>SUM(B84:C84)</f>
        <v>46254618294.279999</v>
      </c>
      <c r="E84" s="26"/>
      <c r="F84" s="27"/>
      <c r="G84" s="33"/>
      <c r="H84" s="31"/>
    </row>
    <row r="85" spans="1:8" s="30" customFormat="1" ht="24" customHeight="1">
      <c r="A85" s="16" t="s">
        <v>88</v>
      </c>
      <c r="B85" s="23">
        <v>60603557000</v>
      </c>
      <c r="C85" s="24">
        <v>-60603557000</v>
      </c>
      <c r="D85" s="34">
        <f>SUM(B85:C85)</f>
        <v>0</v>
      </c>
      <c r="E85" s="26"/>
      <c r="F85" s="59"/>
      <c r="H85" s="31"/>
    </row>
    <row r="86" spans="1:8" s="28" customFormat="1" ht="24" customHeight="1">
      <c r="A86" s="16" t="s">
        <v>14</v>
      </c>
      <c r="B86" s="23">
        <f>SUM(B87:B88)</f>
        <v>30299123450.02</v>
      </c>
      <c r="C86" s="24">
        <f>SUM(C87:C88)</f>
        <v>15731838354</v>
      </c>
      <c r="D86" s="25">
        <f>SUM(D87:D88)</f>
        <v>46030961804.020004</v>
      </c>
      <c r="E86" s="26"/>
      <c r="F86" s="27"/>
      <c r="H86" s="32"/>
    </row>
    <row r="87" spans="1:8" s="30" customFormat="1" ht="24" customHeight="1">
      <c r="A87" s="16" t="s">
        <v>89</v>
      </c>
      <c r="B87" s="23">
        <v>25828946648.02</v>
      </c>
      <c r="C87" s="50">
        <v>0</v>
      </c>
      <c r="D87" s="25">
        <f>SUM(B87:C87)</f>
        <v>25828946648.02</v>
      </c>
      <c r="E87" s="26"/>
      <c r="F87" s="27"/>
      <c r="H87" s="31"/>
    </row>
    <row r="88" spans="1:8" s="30" customFormat="1" ht="24" customHeight="1">
      <c r="A88" s="16" t="s">
        <v>90</v>
      </c>
      <c r="B88" s="23">
        <v>4470176802</v>
      </c>
      <c r="C88" s="24">
        <v>15731838354</v>
      </c>
      <c r="D88" s="25">
        <f>SUM(B88:C88)</f>
        <v>20202015156</v>
      </c>
      <c r="E88" s="26"/>
      <c r="F88" s="27"/>
      <c r="H88" s="31"/>
    </row>
    <row r="89" spans="1:8" s="28" customFormat="1" ht="24" customHeight="1">
      <c r="A89" s="16" t="s">
        <v>58</v>
      </c>
      <c r="B89" s="23">
        <f>B90+B91+B92+B93+B94+B95</f>
        <v>263931900519.20999</v>
      </c>
      <c r="C89" s="24">
        <f>C90+C91+C92+C93+C94+C95</f>
        <v>103406986066.64999</v>
      </c>
      <c r="D89" s="48">
        <f>D90+D91+D92+D93+D94+D95</f>
        <v>367338886585.85999</v>
      </c>
      <c r="E89" s="26"/>
      <c r="F89" s="27"/>
      <c r="H89" s="32"/>
    </row>
    <row r="90" spans="1:8" s="30" customFormat="1" ht="24" customHeight="1">
      <c r="A90" s="16" t="s">
        <v>91</v>
      </c>
      <c r="B90" s="23">
        <f>190337187645.77-295977</f>
        <v>190336891668.76999</v>
      </c>
      <c r="C90" s="24">
        <f>67995558071.79-46537753.01</f>
        <v>67949020318.779999</v>
      </c>
      <c r="D90" s="48">
        <f t="shared" ref="D90:D95" si="3">SUM(B90:C90)</f>
        <v>258285911987.54999</v>
      </c>
      <c r="E90" s="26"/>
      <c r="F90" s="27"/>
      <c r="G90" s="33"/>
      <c r="H90" s="31"/>
    </row>
    <row r="91" spans="1:8" s="30" customFormat="1" ht="24" customHeight="1">
      <c r="A91" s="16" t="s">
        <v>92</v>
      </c>
      <c r="B91" s="23">
        <v>34764126951.910004</v>
      </c>
      <c r="C91" s="24">
        <v>19710916677.869999</v>
      </c>
      <c r="D91" s="25">
        <f t="shared" si="3"/>
        <v>54475043629.779999</v>
      </c>
      <c r="E91" s="26"/>
      <c r="F91" s="59"/>
      <c r="H91" s="31"/>
    </row>
    <row r="92" spans="1:8" s="30" customFormat="1" ht="24" customHeight="1">
      <c r="A92" s="16" t="s">
        <v>93</v>
      </c>
      <c r="B92" s="23">
        <v>9080705196</v>
      </c>
      <c r="C92" s="24">
        <v>3801811885</v>
      </c>
      <c r="D92" s="25">
        <f t="shared" si="3"/>
        <v>12882517081</v>
      </c>
      <c r="E92" s="26"/>
      <c r="F92" s="27"/>
      <c r="H92" s="31"/>
    </row>
    <row r="93" spans="1:8" s="30" customFormat="1" ht="24" customHeight="1">
      <c r="A93" s="16" t="s">
        <v>94</v>
      </c>
      <c r="B93" s="23">
        <v>2743797206.5300002</v>
      </c>
      <c r="C93" s="24">
        <v>698361901.73000002</v>
      </c>
      <c r="D93" s="25">
        <f t="shared" si="3"/>
        <v>3442159108.2600002</v>
      </c>
      <c r="E93" s="26"/>
      <c r="F93" s="27"/>
      <c r="H93" s="31"/>
    </row>
    <row r="94" spans="1:8" s="30" customFormat="1" ht="24" customHeight="1">
      <c r="A94" s="16" t="s">
        <v>95</v>
      </c>
      <c r="B94" s="23">
        <v>4369105970</v>
      </c>
      <c r="C94" s="24">
        <v>3527612752.5</v>
      </c>
      <c r="D94" s="25">
        <f t="shared" si="3"/>
        <v>7896718722.5</v>
      </c>
      <c r="E94" s="26"/>
      <c r="F94" s="27"/>
      <c r="H94" s="31"/>
    </row>
    <row r="95" spans="1:8" s="30" customFormat="1" ht="24" customHeight="1">
      <c r="A95" s="16" t="s">
        <v>96</v>
      </c>
      <c r="B95" s="23">
        <v>22637273526</v>
      </c>
      <c r="C95" s="24">
        <f>7555012266.39+164250264.38</f>
        <v>7719262530.7700005</v>
      </c>
      <c r="D95" s="25">
        <f t="shared" si="3"/>
        <v>30356536056.77</v>
      </c>
      <c r="E95" s="26"/>
      <c r="F95" s="27"/>
      <c r="H95" s="31"/>
    </row>
    <row r="96" spans="1:8" s="28" customFormat="1" ht="24" customHeight="1">
      <c r="A96" s="16" t="s">
        <v>97</v>
      </c>
      <c r="B96" s="23">
        <f>B97</f>
        <v>4111303145.3699999</v>
      </c>
      <c r="C96" s="24">
        <f>C97</f>
        <v>3975320.5</v>
      </c>
      <c r="D96" s="25">
        <f>D97</f>
        <v>4115278465.8699999</v>
      </c>
      <c r="E96" s="26"/>
      <c r="F96" s="27"/>
      <c r="H96" s="32"/>
    </row>
    <row r="97" spans="1:8" s="30" customFormat="1" ht="24" customHeight="1">
      <c r="A97" s="16" t="s">
        <v>98</v>
      </c>
      <c r="B97" s="23">
        <v>4111303145.3699999</v>
      </c>
      <c r="C97" s="24">
        <v>3975320.5</v>
      </c>
      <c r="D97" s="25">
        <f>SUM(B97:C97)</f>
        <v>4115278465.8699999</v>
      </c>
      <c r="E97" s="26"/>
      <c r="F97" s="27"/>
      <c r="H97" s="31"/>
    </row>
    <row r="98" spans="1:8" s="28" customFormat="1" ht="24" customHeight="1">
      <c r="A98" s="16" t="s">
        <v>18</v>
      </c>
      <c r="B98" s="23">
        <f>SUM(B99:B100)</f>
        <v>96838022373.779999</v>
      </c>
      <c r="C98" s="24">
        <f>SUM(C99:C100)</f>
        <v>130605175827.13</v>
      </c>
      <c r="D98" s="25">
        <f>SUM(D99:D100)</f>
        <v>227443198200.91</v>
      </c>
      <c r="E98" s="26"/>
      <c r="F98" s="27"/>
      <c r="H98" s="32"/>
    </row>
    <row r="99" spans="1:8" s="30" customFormat="1" ht="24" customHeight="1">
      <c r="A99" s="16" t="s">
        <v>99</v>
      </c>
      <c r="B99" s="23">
        <v>43372097915.779999</v>
      </c>
      <c r="C99" s="24">
        <v>113008858913.97</v>
      </c>
      <c r="D99" s="25">
        <f>SUM(B99:C99)</f>
        <v>156380956829.75</v>
      </c>
      <c r="E99" s="26"/>
      <c r="F99" s="27"/>
      <c r="H99" s="31"/>
    </row>
    <row r="100" spans="1:8" s="30" customFormat="1" ht="24" customHeight="1">
      <c r="A100" s="16" t="s">
        <v>100</v>
      </c>
      <c r="B100" s="23">
        <v>53465924458</v>
      </c>
      <c r="C100" s="24">
        <v>17596316913.160004</v>
      </c>
      <c r="D100" s="25">
        <f>SUM(B100:C100)</f>
        <v>71062241371.160004</v>
      </c>
      <c r="E100" s="26"/>
      <c r="F100" s="27"/>
      <c r="H100" s="31"/>
    </row>
    <row r="101" spans="1:8" s="28" customFormat="1" ht="24" customHeight="1">
      <c r="A101" s="16" t="s">
        <v>60</v>
      </c>
      <c r="B101" s="23">
        <f>SUM(B102)</f>
        <v>724955281023.48999</v>
      </c>
      <c r="C101" s="24">
        <f>SUM(C102)</f>
        <v>239215663177.90002</v>
      </c>
      <c r="D101" s="25">
        <f>SUM(D102)</f>
        <v>964170944201.39001</v>
      </c>
      <c r="E101" s="26"/>
      <c r="F101" s="27"/>
      <c r="H101" s="32"/>
    </row>
    <row r="102" spans="1:8" s="30" customFormat="1" ht="24" customHeight="1">
      <c r="A102" s="16" t="s">
        <v>101</v>
      </c>
      <c r="B102" s="23">
        <f>SUM(B103:B106)</f>
        <v>724955281023.48999</v>
      </c>
      <c r="C102" s="24">
        <f>SUM(C103:C106)</f>
        <v>239215663177.90002</v>
      </c>
      <c r="D102" s="48">
        <f>SUM(D103:D106)</f>
        <v>964170944201.39001</v>
      </c>
      <c r="E102" s="26"/>
      <c r="F102" s="27"/>
      <c r="G102" s="33"/>
      <c r="H102" s="31"/>
    </row>
    <row r="103" spans="1:8" s="30" customFormat="1" ht="24" hidden="1" customHeight="1">
      <c r="A103" s="16" t="s">
        <v>102</v>
      </c>
      <c r="B103" s="23">
        <f>71972025340.64+310336855</f>
        <v>72282362195.639999</v>
      </c>
      <c r="C103" s="24">
        <f>115970548220.75-1110336855</f>
        <v>114860211365.75</v>
      </c>
      <c r="D103" s="25">
        <f>SUM(B103:C103)</f>
        <v>187142573561.39001</v>
      </c>
      <c r="E103" s="26"/>
      <c r="F103" s="27"/>
      <c r="H103" s="31"/>
    </row>
    <row r="104" spans="1:8" s="30" customFormat="1" ht="24" hidden="1" customHeight="1">
      <c r="A104" s="16" t="s">
        <v>103</v>
      </c>
      <c r="B104" s="23">
        <v>641873529526.84998</v>
      </c>
      <c r="C104" s="24">
        <v>108897170683.15002</v>
      </c>
      <c r="D104" s="25">
        <f>SUM(B104:C104)</f>
        <v>750770700210</v>
      </c>
      <c r="E104" s="26"/>
      <c r="F104" s="27"/>
      <c r="H104" s="31"/>
    </row>
    <row r="105" spans="1:8" s="30" customFormat="1" ht="24" hidden="1" customHeight="1">
      <c r="A105" s="16" t="s">
        <v>104</v>
      </c>
      <c r="B105" s="23">
        <v>10499389301</v>
      </c>
      <c r="C105" s="24">
        <v>8399968095</v>
      </c>
      <c r="D105" s="25">
        <f>SUM(B105:C105)</f>
        <v>18899357396</v>
      </c>
      <c r="E105" s="26"/>
      <c r="F105" s="27"/>
      <c r="H105" s="31"/>
    </row>
    <row r="106" spans="1:8" s="30" customFormat="1" ht="24" hidden="1" customHeight="1">
      <c r="A106" s="16" t="s">
        <v>105</v>
      </c>
      <c r="B106" s="23">
        <v>300000000</v>
      </c>
      <c r="C106" s="24">
        <v>7058313034</v>
      </c>
      <c r="D106" s="25">
        <f>SUM(B106:C106)</f>
        <v>7358313034</v>
      </c>
      <c r="E106" s="26"/>
      <c r="F106" s="27"/>
      <c r="H106" s="31"/>
    </row>
    <row r="107" spans="1:8" s="28" customFormat="1" ht="22.9" customHeight="1">
      <c r="A107" s="16" t="s">
        <v>106</v>
      </c>
      <c r="B107" s="23">
        <f>B108</f>
        <v>625000</v>
      </c>
      <c r="C107" s="24">
        <f>C108</f>
        <v>4583984</v>
      </c>
      <c r="D107" s="25">
        <f>D108</f>
        <v>5208984</v>
      </c>
      <c r="E107" s="26"/>
      <c r="F107" s="27"/>
      <c r="H107" s="32"/>
    </row>
    <row r="108" spans="1:8" s="30" customFormat="1" ht="22.9" customHeight="1">
      <c r="A108" s="16" t="s">
        <v>107</v>
      </c>
      <c r="B108" s="23">
        <v>625000</v>
      </c>
      <c r="C108" s="24">
        <v>4583984</v>
      </c>
      <c r="D108" s="25">
        <f>SUM(B108:C108)</f>
        <v>5208984</v>
      </c>
      <c r="E108" s="26"/>
      <c r="F108" s="60"/>
      <c r="H108" s="31"/>
    </row>
    <row r="109" spans="1:8" s="28" customFormat="1" ht="24" customHeight="1">
      <c r="A109" s="16" t="s">
        <v>108</v>
      </c>
      <c r="B109" s="23">
        <f>B110</f>
        <v>1103810984.3399999</v>
      </c>
      <c r="C109" s="24">
        <f>C110</f>
        <v>1972036571.6600001</v>
      </c>
      <c r="D109" s="25">
        <f>D110</f>
        <v>3075847556</v>
      </c>
      <c r="E109" s="26"/>
      <c r="F109" s="27"/>
      <c r="H109" s="32"/>
    </row>
    <row r="110" spans="1:8" s="30" customFormat="1" ht="24" customHeight="1">
      <c r="A110" s="39" t="s">
        <v>109</v>
      </c>
      <c r="B110" s="40">
        <v>1103810984.3399999</v>
      </c>
      <c r="C110" s="41">
        <v>1972036571.6600001</v>
      </c>
      <c r="D110" s="42">
        <f>SUM(B110:C110)</f>
        <v>3075847556</v>
      </c>
      <c r="E110" s="43"/>
      <c r="F110" s="44"/>
      <c r="H110" s="31"/>
    </row>
    <row r="111" spans="1:8" s="28" customFormat="1" ht="24" customHeight="1">
      <c r="A111" s="61" t="s">
        <v>110</v>
      </c>
      <c r="B111" s="17">
        <f>SUM(B112:B116)</f>
        <v>18006032956.919998</v>
      </c>
      <c r="C111" s="18">
        <f>SUM(C112:C116)</f>
        <v>24915233840.98</v>
      </c>
      <c r="D111" s="62">
        <f>SUM(D112:D116)</f>
        <v>42921266797.899994</v>
      </c>
      <c r="E111" s="20"/>
      <c r="F111" s="63"/>
      <c r="H111" s="32"/>
    </row>
    <row r="112" spans="1:8" s="30" customFormat="1" ht="24" customHeight="1">
      <c r="A112" s="16" t="s">
        <v>111</v>
      </c>
      <c r="B112" s="23">
        <v>16630546732.92</v>
      </c>
      <c r="C112" s="24">
        <v>23091243051.209999</v>
      </c>
      <c r="D112" s="25">
        <f>SUM(B112:C112)</f>
        <v>39721789784.129997</v>
      </c>
      <c r="E112" s="26"/>
      <c r="F112" s="27"/>
      <c r="H112" s="31"/>
    </row>
    <row r="113" spans="1:8" s="30" customFormat="1" ht="24" customHeight="1">
      <c r="A113" s="16" t="s">
        <v>112</v>
      </c>
      <c r="B113" s="23">
        <v>1000000</v>
      </c>
      <c r="C113" s="24">
        <v>497642274</v>
      </c>
      <c r="D113" s="25">
        <f>SUM(B113:C113)</f>
        <v>498642274</v>
      </c>
      <c r="E113" s="26"/>
      <c r="F113" s="27"/>
      <c r="H113" s="31"/>
    </row>
    <row r="114" spans="1:8" s="30" customFormat="1" ht="24" customHeight="1">
      <c r="A114" s="16" t="s">
        <v>113</v>
      </c>
      <c r="B114" s="23">
        <v>930000</v>
      </c>
      <c r="C114" s="24">
        <v>291918126</v>
      </c>
      <c r="D114" s="25">
        <f>SUM(B114:C114)</f>
        <v>292848126</v>
      </c>
      <c r="E114" s="26"/>
      <c r="F114" s="59"/>
      <c r="H114" s="31"/>
    </row>
    <row r="115" spans="1:8" s="30" customFormat="1" ht="22.9" customHeight="1">
      <c r="A115" s="16" t="s">
        <v>114</v>
      </c>
      <c r="B115" s="23">
        <v>208127224</v>
      </c>
      <c r="C115" s="24">
        <v>1034430389.77</v>
      </c>
      <c r="D115" s="25">
        <f>SUM(B115:C115)</f>
        <v>1242557613.77</v>
      </c>
      <c r="E115" s="26"/>
      <c r="F115" s="27"/>
      <c r="H115" s="31"/>
    </row>
    <row r="116" spans="1:8" s="30" customFormat="1" ht="24.6" customHeight="1">
      <c r="A116" s="16" t="s">
        <v>115</v>
      </c>
      <c r="B116" s="23">
        <v>1165429000</v>
      </c>
      <c r="C116" s="50">
        <v>0</v>
      </c>
      <c r="D116" s="25">
        <f>SUM(B116:C116)</f>
        <v>1165429000</v>
      </c>
      <c r="E116" s="26"/>
      <c r="F116" s="56" t="s">
        <v>116</v>
      </c>
      <c r="H116" s="31"/>
    </row>
    <row r="117" spans="1:8" s="28" customFormat="1" ht="24" customHeight="1">
      <c r="A117" s="16" t="s">
        <v>31</v>
      </c>
      <c r="B117" s="23">
        <f>B118</f>
        <v>2824027052</v>
      </c>
      <c r="C117" s="24">
        <f>C118</f>
        <v>882757856</v>
      </c>
      <c r="D117" s="48">
        <f>D118</f>
        <v>3706784908</v>
      </c>
      <c r="E117" s="26"/>
      <c r="F117" s="27"/>
      <c r="H117" s="32"/>
    </row>
    <row r="118" spans="1:8" s="30" customFormat="1" ht="24" customHeight="1">
      <c r="A118" s="16" t="s">
        <v>117</v>
      </c>
      <c r="B118" s="23">
        <v>2824027052</v>
      </c>
      <c r="C118" s="24">
        <v>882757856</v>
      </c>
      <c r="D118" s="25">
        <f>SUM(B118:C118)</f>
        <v>3706784908</v>
      </c>
      <c r="E118" s="26"/>
      <c r="F118" s="27"/>
      <c r="H118" s="31"/>
    </row>
    <row r="119" spans="1:8" s="28" customFormat="1" ht="24" customHeight="1">
      <c r="A119" s="16" t="s">
        <v>118</v>
      </c>
      <c r="B119" s="23">
        <f>B120</f>
        <v>84104525501.5</v>
      </c>
      <c r="C119" s="24">
        <f>C120</f>
        <v>25503824620</v>
      </c>
      <c r="D119" s="25">
        <f>D120</f>
        <v>109608350121.5</v>
      </c>
      <c r="E119" s="26"/>
      <c r="F119" s="27"/>
      <c r="H119" s="32"/>
    </row>
    <row r="120" spans="1:8" s="30" customFormat="1" ht="28.15" customHeight="1">
      <c r="A120" s="16" t="s">
        <v>119</v>
      </c>
      <c r="B120" s="23">
        <f>SUM(B121:B123)</f>
        <v>84104525501.5</v>
      </c>
      <c r="C120" s="24">
        <f>SUM(C121:C123)</f>
        <v>25503824620</v>
      </c>
      <c r="D120" s="25">
        <f>SUM(B120:C120)</f>
        <v>109608350121.5</v>
      </c>
      <c r="E120" s="26"/>
      <c r="F120" s="27"/>
      <c r="H120" s="31"/>
    </row>
    <row r="121" spans="1:8" s="30" customFormat="1" ht="24" hidden="1" customHeight="1">
      <c r="A121" s="16" t="s">
        <v>120</v>
      </c>
      <c r="B121" s="23">
        <v>53799904501.5</v>
      </c>
      <c r="C121" s="24">
        <v>35769003605</v>
      </c>
      <c r="D121" s="25">
        <f>SUM(B121:C121)</f>
        <v>89568908106.5</v>
      </c>
      <c r="E121" s="26"/>
      <c r="F121" s="27"/>
      <c r="H121" s="31"/>
    </row>
    <row r="122" spans="1:8" s="30" customFormat="1" ht="24" hidden="1" customHeight="1">
      <c r="A122" s="16" t="s">
        <v>121</v>
      </c>
      <c r="B122" s="23">
        <v>10370733000</v>
      </c>
      <c r="C122" s="24">
        <v>-7011192639</v>
      </c>
      <c r="D122" s="25">
        <f>SUM(B122:C122)</f>
        <v>3359540361</v>
      </c>
      <c r="E122" s="26"/>
      <c r="F122" s="27"/>
      <c r="H122" s="31"/>
    </row>
    <row r="123" spans="1:8" s="30" customFormat="1" ht="24" hidden="1" customHeight="1">
      <c r="A123" s="16" t="s">
        <v>122</v>
      </c>
      <c r="B123" s="23">
        <v>19933888000</v>
      </c>
      <c r="C123" s="24">
        <v>-3253986346</v>
      </c>
      <c r="D123" s="25">
        <f>SUM(B123:C123)</f>
        <v>16679901654</v>
      </c>
      <c r="E123" s="26"/>
      <c r="F123" s="27"/>
      <c r="H123" s="31"/>
    </row>
    <row r="124" spans="1:8" s="28" customFormat="1" ht="24" customHeight="1">
      <c r="A124" s="16" t="s">
        <v>123</v>
      </c>
      <c r="B124" s="23">
        <f>SUM(B125:B126)</f>
        <v>59767405893</v>
      </c>
      <c r="C124" s="24">
        <f>SUM(C125:C126)</f>
        <v>38597188371</v>
      </c>
      <c r="D124" s="25">
        <f>SUM(D125:D126)</f>
        <v>98364594264</v>
      </c>
      <c r="E124" s="26"/>
      <c r="F124" s="27"/>
      <c r="H124" s="32"/>
    </row>
    <row r="125" spans="1:8" s="30" customFormat="1" ht="24" customHeight="1">
      <c r="A125" s="16" t="s">
        <v>124</v>
      </c>
      <c r="B125" s="23">
        <v>14296937752</v>
      </c>
      <c r="C125" s="24">
        <v>18162685223</v>
      </c>
      <c r="D125" s="25">
        <f>SUM(B125:C125)</f>
        <v>32459622975</v>
      </c>
      <c r="E125" s="26"/>
      <c r="F125" s="27"/>
      <c r="H125" s="31"/>
    </row>
    <row r="126" spans="1:8" s="30" customFormat="1" ht="24" customHeight="1">
      <c r="A126" s="16" t="s">
        <v>125</v>
      </c>
      <c r="B126" s="23">
        <v>45470468141</v>
      </c>
      <c r="C126" s="24">
        <v>20434503148</v>
      </c>
      <c r="D126" s="25">
        <f>SUM(B126:C126)</f>
        <v>65904971289</v>
      </c>
      <c r="E126" s="26"/>
      <c r="F126" s="27"/>
      <c r="H126" s="31"/>
    </row>
    <row r="127" spans="1:8" s="64" customFormat="1" ht="24" customHeight="1">
      <c r="A127" s="16" t="s">
        <v>126</v>
      </c>
      <c r="B127" s="23">
        <f t="shared" ref="B127:D128" si="4">B128</f>
        <v>100000000</v>
      </c>
      <c r="C127" s="24">
        <f t="shared" si="4"/>
        <v>19702526431.689999</v>
      </c>
      <c r="D127" s="25">
        <f t="shared" si="4"/>
        <v>19802526431.689999</v>
      </c>
      <c r="E127" s="26"/>
      <c r="F127" s="27"/>
    </row>
    <row r="128" spans="1:8" s="28" customFormat="1" ht="24" customHeight="1">
      <c r="A128" s="16" t="s">
        <v>18</v>
      </c>
      <c r="B128" s="23">
        <f t="shared" si="4"/>
        <v>100000000</v>
      </c>
      <c r="C128" s="24">
        <f t="shared" si="4"/>
        <v>19702526431.689999</v>
      </c>
      <c r="D128" s="25">
        <f t="shared" si="4"/>
        <v>19802526431.689999</v>
      </c>
      <c r="E128" s="26"/>
      <c r="F128" s="27"/>
      <c r="H128" s="29"/>
    </row>
    <row r="129" spans="1:8" s="30" customFormat="1" ht="24" customHeight="1">
      <c r="A129" s="16" t="s">
        <v>127</v>
      </c>
      <c r="B129" s="23">
        <v>100000000</v>
      </c>
      <c r="C129" s="24">
        <v>19702526431.689999</v>
      </c>
      <c r="D129" s="25">
        <f>SUM(B129:C129)</f>
        <v>19802526431.689999</v>
      </c>
      <c r="E129" s="26">
        <v>50000000</v>
      </c>
      <c r="F129" s="27"/>
      <c r="H129" s="38"/>
    </row>
    <row r="130" spans="1:8" s="28" customFormat="1" ht="24" customHeight="1">
      <c r="A130" s="65"/>
      <c r="B130" s="66"/>
      <c r="C130" s="67"/>
      <c r="D130" s="68"/>
      <c r="E130" s="69"/>
      <c r="F130" s="70"/>
      <c r="H130" s="29"/>
    </row>
    <row r="131" spans="1:8" s="28" customFormat="1" ht="24" customHeight="1">
      <c r="A131" s="71" t="s">
        <v>128</v>
      </c>
      <c r="B131" s="72">
        <f>B5+B64+B73</f>
        <v>2881307765453.3398</v>
      </c>
      <c r="C131" s="73">
        <f>C5+C64+C73</f>
        <v>3510838123026.2402</v>
      </c>
      <c r="D131" s="74">
        <f>D5+D64+D73</f>
        <v>6392145888479.5801</v>
      </c>
      <c r="E131" s="75"/>
      <c r="F131" s="76"/>
      <c r="H131" s="29"/>
    </row>
    <row r="132" spans="1:8" ht="23.65" customHeight="1">
      <c r="A132" s="77"/>
      <c r="B132" s="40"/>
      <c r="C132" s="41"/>
      <c r="D132" s="42"/>
      <c r="E132" s="78"/>
      <c r="F132" s="79"/>
    </row>
    <row r="133" spans="1:8" ht="41.45" customHeight="1">
      <c r="A133" s="85" t="s">
        <v>129</v>
      </c>
      <c r="B133" s="85"/>
      <c r="C133" s="85"/>
      <c r="D133" s="85"/>
      <c r="E133" s="85"/>
      <c r="F133" s="85"/>
    </row>
  </sheetData>
  <mergeCells count="3">
    <mergeCell ref="A133:F133"/>
    <mergeCell ref="A1:F1"/>
    <mergeCell ref="A2:F2"/>
  </mergeCells>
  <phoneticPr fontId="2" type="noConversion"/>
  <printOptions horizontalCentered="1"/>
  <pageMargins left="0.35433070866141736" right="0.35433070866141736" top="0.55118110236220474" bottom="0.55118110236220474" header="0.31496062992125984" footer="0.31496062992125984"/>
  <pageSetup paperSize="9" scale="80" firstPageNumber="68" orientation="portrait" useFirstPageNumber="1" r:id="rId1"/>
  <headerFooter>
    <oddHeader xml:space="preserve">&amp;R
</oddHeader>
  </headerFooter>
  <rowBreaks count="3" manualBreakCount="3">
    <brk id="37" max="5" man="1"/>
    <brk id="72" max="5" man="1"/>
    <brk id="110"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吳佳倫</dc:creator>
  <cp:lastModifiedBy>陳小玨</cp:lastModifiedBy>
  <dcterms:created xsi:type="dcterms:W3CDTF">2019-04-18T03:17:38Z</dcterms:created>
  <dcterms:modified xsi:type="dcterms:W3CDTF">2019-07-16T01:10:41Z</dcterms:modified>
</cp:coreProperties>
</file>